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Análises" sheetId="3" state="visible" r:id="rId3"/>
    <sheet xmlns:r="http://schemas.openxmlformats.org/officeDocument/2006/relationships" name="Fila de investigação" sheetId="4" state="visible" r:id="rId4"/>
    <sheet xmlns:r="http://schemas.openxmlformats.org/officeDocument/2006/relationships" name="Configura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R$ #,##0.00;[Red]-R$ #,##0.00"/>
    <numFmt numFmtId="167" formatCode="m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22222"/>
      <sz val="10"/>
    </font>
    <font>
      <name val="Calibri"/>
      <b val="1"/>
      <color rgb="00222222"/>
      <sz val="10"/>
    </font>
    <font>
      <name val="Calibri"/>
      <b val="1"/>
      <color rgb="0017372E"/>
      <sz val="15"/>
    </font>
  </fonts>
  <fills count="7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F6F0E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0" borderId="0" pivotButton="0" quotePrefix="0" xfId="0"/>
    <xf numFmtId="0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FFFFFF"/>
        <sz val="10"/>
      </font>
      <fill>
        <patternFill patternType="solid">
          <fgColor rgb="002D6A57"/>
        </patternFill>
      </fill>
    </dxf>
    <dxf>
      <font>
        <name val="Calibri"/>
        <b val="1"/>
        <color rgb="00222222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C65D32"/>
        </patternFill>
      </fill>
    </dxf>
    <dxf>
      <font>
        <name val="Calibri"/>
        <b val="1"/>
        <color rgb="00B7473A"/>
        <sz val="10"/>
      </font>
    </dxf>
    <dxf>
      <font>
        <name val="Calibri"/>
        <b val="1"/>
        <color rgb="00222222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Impacto por causa — Top 5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'Resumo'!H34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'Resumo'!$G$35:$G$39</f>
            </numRef>
          </cat>
          <val>
            <numRef>
              <f>'Resumo'!$H$35:$H$39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numFmt formatCode="R$ 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Menor acuracidade por SKU/local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'Resumo'!L34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'Resumo'!$K$35:$K$44</f>
            </numRef>
          </cat>
          <val>
            <numRef>
              <f>'Resumo'!$L$35:$L$44</f>
            </numRef>
          </val>
        </ser>
        <gapWidth val="45"/>
        <axId val="10"/>
        <axId val="100"/>
      </barChart>
      <catAx>
        <axId val="10"/>
        <scaling>
          <orientation val="minMax"/>
          <max val="1"/>
          <min val="0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12</row>
      <rowOff>0</rowOff>
    </from>
    <ext cx="450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Registros" displayName="tbRegistros" ref="A1:AD501" headerRowCount="1">
  <autoFilter ref="A1:AD501"/>
  <tableColumns count="30">
    <tableColumn id="1" name="ID da medição"/>
    <tableColumn id="2" name="Data da contagem"/>
    <tableColumn id="3" name="SKU"/>
    <tableColumn id="4" name="Produto"/>
    <tableColumn id="5" name="Localização"/>
    <tableColumn id="6" name="Saldo do sistema"/>
    <tableColumn id="7" name="Contagem física"/>
    <tableColumn id="8" name="Custo unitário"/>
    <tableColumn id="9" name="Motivo preliminar"/>
    <tableColumn id="10" name="Causa confirmada"/>
    <tableColumn id="11" name="Status da investigação"/>
    <tableColumn id="12" name="Equipe responsável"/>
    <tableColumn id="13" name="Prazo de análise"/>
    <tableColumn id="14" name="Data de conclusão"/>
    <tableColumn id="15" name="Observação"/>
    <tableColumn id="16" name="Divergência (un.)"/>
    <tableColumn id="17" name="Divergência absoluta (un.)"/>
    <tableColumn id="18" name="Divergência valorizada"/>
    <tableColumn id="19" name="Impacto absoluto"/>
    <tableColumn id="20" name="Registro exato?"/>
    <tableColumn id="21" name="Acurácia quantitativa"/>
    <tableColumn id="22" name="Causa para análise"/>
    <tableColumn id="23" name="Dias em aberto"/>
    <tableColumn id="24" name="Prioridade"/>
    <tableColumn id="25" name="Alerta"/>
    <tableColumn id="26" name="Chave SKU/local"/>
    <tableColumn id="27" name="Primeira linha da chave"/>
    <tableColumn id="28" name="Linha válida?"/>
    <tableColumn id="29" name="Pontuação da fila"/>
    <tableColumn id="30" name="Ordem da fila"/>
  </tableColumns>
</table>
</file>

<file path=xl/tables/table2.xml><?xml version="1.0" encoding="utf-8"?>
<table xmlns="http://schemas.openxmlformats.org/spreadsheetml/2006/main" id="2" name="tbAnaliseSKU" displayName="tbAnaliseSKU" ref="A5:L505" headerRowCount="1">
  <autoFilter ref="A5:L505"/>
  <tableColumns count="12">
    <tableColumn id="1" name="Chave SKU/local"/>
    <tableColumn id="2" name="SKU"/>
    <tableColumn id="3" name="Produto"/>
    <tableColumn id="4" name="Localização"/>
    <tableColumn id="5" name="Medições"/>
    <tableColumn id="6" name="Acuracidade exata"/>
    <tableColumn id="7" name="Acurácia quantitativa média"/>
    <tableColumn id="8" name="Divergência absoluta (un.)"/>
    <tableColumn id="9" name="Impacto absoluto"/>
    <tableColumn id="10" name="Divergências em aberto"/>
    <tableColumn id="11" name="Última contagem"/>
    <tableColumn id="12" name="Posição de menor acuracidade"/>
  </tableColumns>
</table>
</file>

<file path=xl/tables/table3.xml><?xml version="1.0" encoding="utf-8"?>
<table xmlns="http://schemas.openxmlformats.org/spreadsheetml/2006/main" id="3" name="tbAnaliseCausas" displayName="tbAnaliseCausas" ref="N5:R505" headerRowCount="1">
  <autoFilter ref="N5:R505"/>
  <tableColumns count="5">
    <tableColumn id="14" name="Causa"/>
    <tableColumn id="15" name="Ocorrências"/>
    <tableColumn id="16" name="Impacto absoluto"/>
    <tableColumn id="17" name="Participação no impacto"/>
    <tableColumn id="18" name="Posição"/>
  </tableColumns>
</table>
</file>

<file path=xl/tables/table4.xml><?xml version="1.0" encoding="utf-8"?>
<table xmlns="http://schemas.openxmlformats.org/spreadsheetml/2006/main" id="4" name="tbFilaInvestigacao" displayName="tbFilaInvestigacao" ref="A4:O504" headerRowCount="1">
  <autoFilter ref="A4:O504"/>
  <tableColumns count="15">
    <tableColumn id="1" name="Posição"/>
    <tableColumn id="2" name="ID da medição"/>
    <tableColumn id="3" name="Data da contagem"/>
    <tableColumn id="4" name="SKU"/>
    <tableColumn id="5" name="Produto"/>
    <tableColumn id="6" name="Localização"/>
    <tableColumn id="7" name="Divergência (un.)"/>
    <tableColumn id="8" name="Impacto absoluto"/>
    <tableColumn id="9" name="Causa atual"/>
    <tableColumn id="10" name="Status"/>
    <tableColumn id="11" name="Equipe"/>
    <tableColumn id="12" name="Prazo"/>
    <tableColumn id="13" name="Dias em aberto"/>
    <tableColumn id="14" name="Prioridade"/>
    <tableColumn id="15" name="Alert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O4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5" customWidth="1" min="3" max="3"/>
    <col width="15" customWidth="1" min="4" max="4"/>
    <col width="20" customWidth="1" min="5" max="5"/>
    <col width="25" customWidth="1" min="6" max="6"/>
    <col width="19" customWidth="1" min="7" max="7"/>
    <col width="22" customWidth="1" min="8" max="8"/>
    <col width="14" customWidth="1" min="9" max="9"/>
    <col width="12" customWidth="1" min="10" max="10"/>
    <col width="29" customWidth="1" min="11" max="11"/>
    <col width="19" customWidth="1" min="12" max="12"/>
    <col width="18" customWidth="1" min="13" max="13"/>
    <col width="20" customWidth="1" min="14" max="14"/>
    <col width="12" customWidth="1" min="15" max="15"/>
  </cols>
  <sheetData>
    <row r="1" ht="28" customHeight="1">
      <c r="A1" s="1" t="inlineStr">
        <is>
          <t>Acuracidade e divergências de estoque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40" t="n"/>
    </row>
    <row r="2"/>
    <row r="3">
      <c r="A3" s="3" t="inlineStr">
        <is>
          <t>Data inicial</t>
        </is>
      </c>
      <c r="B3" s="41" t="n">
        <v>46235</v>
      </c>
      <c r="C3" s="3" t="inlineStr">
        <is>
          <t>Data final</t>
        </is>
      </c>
      <c r="D3" s="41" t="n">
        <v>46271</v>
      </c>
      <c r="E3" s="3" t="inlineStr">
        <is>
          <t>Localização</t>
        </is>
      </c>
      <c r="F3" s="5" t="inlineStr">
        <is>
          <t>Todas</t>
        </is>
      </c>
      <c r="G3" s="6" t="n"/>
      <c r="H3" s="6" t="n"/>
      <c r="I3" s="6" t="n"/>
      <c r="J3" s="6" t="n"/>
      <c r="K3" s="6" t="n"/>
      <c r="L3" s="6" t="n"/>
      <c r="M3" s="6" t="n"/>
      <c r="N3" s="6" t="n"/>
      <c r="O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</row>
    <row r="5" ht="28" customHeight="1">
      <c r="A5" s="6" t="n"/>
      <c r="B5" s="7" t="inlineStr">
        <is>
          <t>Medições válidas</t>
        </is>
      </c>
      <c r="C5" s="6" t="n"/>
      <c r="D5" s="6" t="n"/>
      <c r="E5" s="7" t="inlineStr">
        <is>
          <t>Acuracidade exata</t>
        </is>
      </c>
      <c r="F5" s="6" t="n"/>
      <c r="G5" s="6" t="n"/>
      <c r="H5" s="7" t="inlineStr">
        <is>
          <t>Acurácia quantitativa média</t>
        </is>
      </c>
      <c r="I5" s="6" t="n"/>
      <c r="J5" s="6" t="n"/>
      <c r="K5" s="7" t="inlineStr">
        <is>
          <t>Divergência absoluta (un.)</t>
        </is>
      </c>
      <c r="L5" s="6" t="n"/>
      <c r="M5" s="6" t="n"/>
      <c r="N5" s="7" t="inlineStr">
        <is>
          <t>Linhas com alerta</t>
        </is>
      </c>
      <c r="O5" s="6" t="n"/>
    </row>
    <row r="6" ht="34" customHeight="1">
      <c r="A6" s="6" t="n"/>
      <c r="B6" s="8">
        <f>IF($F$3="Todas",COUNTIFS(Registros!$AB$2:$AB$501,"Sim",Registros!$B$2:$B$501,"&gt;="&amp;$B$3,Registros!$B$2:$B$501,"&lt;="&amp;$D$3),COUNTIFS(Registros!$AB$2:$AB$501,"Sim",Registros!$B$2:$B$501,"&gt;="&amp;$B$3,Registros!$B$2:$B$501,"&lt;="&amp;$D$3,Registros!$E$2:$E$501,$F$3))</f>
        <v/>
      </c>
      <c r="C6" s="6" t="n"/>
      <c r="D6" s="6" t="n"/>
      <c r="E6" s="42">
        <f>IFERROR(IF($B$6=0,"",IF($F$3="Todas",COUNTIFS(Registros!$AB$2:$AB$501,"Sim",Registros!$B$2:$B$501,"&gt;="&amp;$B$3,Registros!$B$2:$B$501,"&lt;="&amp;$D$3,Registros!$T$2:$T$501,"Sim")/$B$6,COUNTIFS(Registros!$AB$2:$AB$501,"Sim",Registros!$B$2:$B$501,"&gt;="&amp;$B$3,Registros!$B$2:$B$501,"&lt;="&amp;$D$3,Registros!$E$2:$E$501,$F$3,Registros!$T$2:$T$501,"Sim")/$B$6)),"")</f>
        <v/>
      </c>
      <c r="F6" s="6" t="n"/>
      <c r="G6" s="6" t="n"/>
      <c r="H6" s="42">
        <f>IFERROR(IF($B$6=0,"",IF($F$3="Todas",AVERAGEIFS(Registros!$U$2:$U$501,Registros!$AB$2:$AB$501,"Sim",Registros!$B$2:$B$501,"&gt;="&amp;$B$3,Registros!$B$2:$B$501,"&lt;="&amp;$D$3),AVERAGEIFS(Registros!$U$2:$U$501,Registros!$AB$2:$AB$501,"Sim",Registros!$B$2:$B$501,"&gt;="&amp;$B$3,Registros!$B$2:$B$501,"&lt;="&amp;$D$3,Registros!$E$2:$E$501,$F$3))),"")</f>
        <v/>
      </c>
      <c r="I6" s="6" t="n"/>
      <c r="J6" s="6" t="n"/>
      <c r="K6" s="8">
        <f>IF($F$3="Todas",SUMIFS(Registros!$Q$2:$Q$501,Registros!$AB$2:$AB$501,"Sim",Registros!$B$2:$B$501,"&gt;="&amp;$B$3,Registros!$B$2:$B$501,"&lt;="&amp;$D$3),SUMIFS(Registros!$Q$2:$Q$501,Registros!$AB$2:$AB$501,"Sim",Registros!$B$2:$B$501,"&gt;="&amp;$B$3,Registros!$B$2:$B$501,"&lt;="&amp;$D$3,Registros!$E$2:$E$501,$F$3))</f>
        <v/>
      </c>
      <c r="L6" s="6" t="n"/>
      <c r="M6" s="6" t="n"/>
      <c r="N6" s="8">
        <f>IF($F$3="Todas",COUNTIFS(Registros!$A$2:$A$501,"&lt;&gt;",Registros!$B$2:$B$501,"&gt;="&amp;$B$3,Registros!$B$2:$B$501,"&lt;="&amp;$D$3,Registros!$Y$2:$Y$501,"?*"),COUNTIFS(Registros!$A$2:$A$501,"&lt;&gt;",Registros!$B$2:$B$501,"&gt;="&amp;$B$3,Registros!$B$2:$B$501,"&lt;="&amp;$D$3,Registros!$E$2:$E$501,$F$3,Registros!$Y$2:$Y$501,"?*"))</f>
        <v/>
      </c>
      <c r="O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</row>
    <row r="9" ht="28" customHeight="1">
      <c r="A9" s="6" t="n"/>
      <c r="B9" s="7" t="inlineStr">
        <is>
          <t>Impacto absoluto</t>
        </is>
      </c>
      <c r="C9" s="6" t="n"/>
      <c r="D9" s="6" t="n"/>
      <c r="E9" s="7" t="inlineStr">
        <is>
          <t>Diferença líquida</t>
        </is>
      </c>
      <c r="F9" s="6" t="n"/>
      <c r="G9" s="6" t="n"/>
      <c r="H9" s="7" t="inlineStr">
        <is>
          <t>Divergências em aberto</t>
        </is>
      </c>
      <c r="I9" s="6" t="n"/>
      <c r="J9" s="6" t="n"/>
      <c r="K9" s="7" t="inlineStr">
        <is>
          <t>SKU/local abaixo da meta</t>
        </is>
      </c>
      <c r="L9" s="6" t="n"/>
      <c r="M9" s="6" t="n"/>
      <c r="N9" s="7" t="inlineStr">
        <is>
          <t>Prazos vencidos</t>
        </is>
      </c>
      <c r="O9" s="6" t="n"/>
    </row>
    <row r="10" ht="34" customHeight="1">
      <c r="A10" s="6" t="n"/>
      <c r="B10" s="43">
        <f>IF($F$3="Todas",SUMIFS(Registros!$S$2:$S$501,Registros!$AB$2:$AB$501,"Sim",Registros!$B$2:$B$501,"&gt;="&amp;$B$3,Registros!$B$2:$B$501,"&lt;="&amp;$D$3),SUMIFS(Registros!$S$2:$S$501,Registros!$AB$2:$AB$501,"Sim",Registros!$B$2:$B$501,"&gt;="&amp;$B$3,Registros!$B$2:$B$501,"&lt;="&amp;$D$3,Registros!$E$2:$E$501,$F$3))</f>
        <v/>
      </c>
      <c r="C10" s="6" t="n"/>
      <c r="D10" s="6" t="n"/>
      <c r="E10" s="43">
        <f>IF($F$3="Todas",SUMIFS(Registros!$R$2:$R$501,Registros!$AB$2:$AB$501,"Sim",Registros!$B$2:$B$501,"&gt;="&amp;$B$3,Registros!$B$2:$B$501,"&lt;="&amp;$D$3),SUMIFS(Registros!$R$2:$R$501,Registros!$AB$2:$AB$501,"Sim",Registros!$B$2:$B$501,"&gt;="&amp;$B$3,Registros!$B$2:$B$501,"&lt;="&amp;$D$3,Registros!$E$2:$E$501,$F$3))</f>
        <v/>
      </c>
      <c r="F10" s="6" t="n"/>
      <c r="G10" s="6" t="n"/>
      <c r="H10" s="8">
        <f>IF($F$3="Todas",COUNTIFS(Registros!$AB$2:$AB$501,"Sim",Registros!$B$2:$B$501,"&gt;="&amp;$B$3,Registros!$B$2:$B$501,"&lt;="&amp;$D$3,Registros!$T$2:$T$501,"Não",Registros!$K$2:$K$501,"&lt;&gt;Concluída",Registros!$K$2:$K$501,"&lt;&gt;Dispensada"),COUNTIFS(Registros!$AB$2:$AB$501,"Sim",Registros!$B$2:$B$501,"&gt;="&amp;$B$3,Registros!$B$2:$B$501,"&lt;="&amp;$D$3,Registros!$E$2:$E$501,$F$3,Registros!$T$2:$T$501,"Não",Registros!$K$2:$K$501,"&lt;&gt;Concluída",Registros!$K$2:$K$501,"&lt;&gt;Dispensada"))</f>
        <v/>
      </c>
      <c r="I10" s="6" t="n"/>
      <c r="J10" s="6" t="n"/>
      <c r="K10" s="8">
        <f>COUNTIFS('Análises'!$E$6:$E$505,"&gt;0",'Análises'!$F$6:$F$505,"&lt;"&amp;'Configurações'!$B$7)</f>
        <v/>
      </c>
      <c r="L10" s="6" t="n"/>
      <c r="M10" s="6" t="n"/>
      <c r="N10" s="8">
        <f>IF($F$3="Todas",COUNTIFS(Registros!$A$2:$A$501,"&lt;&gt;",Registros!$B$2:$B$501,"&gt;="&amp;$B$3,Registros!$B$2:$B$501,"&lt;="&amp;$D$3,Registros!$M$2:$M$501,"&lt;"&amp;'Configurações'!$B$10,Registros!$K$2:$K$501,"&lt;&gt;Concluída",Registros!$K$2:$K$501,"&lt;&gt;Dispensada"),COUNTIFS(Registros!$A$2:$A$501,"&lt;&gt;",Registros!$B$2:$B$501,"&gt;="&amp;$B$3,Registros!$B$2:$B$501,"&lt;="&amp;$D$3,Registros!$E$2:$E$501,$F$3,Registros!$M$2:$M$501,"&lt;"&amp;'Configurações'!$B$10,Registros!$K$2:$K$501,"&lt;&gt;Concluída",Registros!$K$2:$K$501,"&lt;&gt;Dispensada"))</f>
        <v/>
      </c>
      <c r="O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</row>
    <row r="34" ht="28" customHeight="1">
      <c r="A34" s="11" t="inlineStr">
        <is>
          <t>Mês</t>
        </is>
      </c>
      <c r="B34" s="11" t="inlineStr">
        <is>
          <t>Medições</t>
        </is>
      </c>
      <c r="C34" s="11" t="inlineStr">
        <is>
          <t>Acuracidade exata</t>
        </is>
      </c>
      <c r="D34" s="11" t="inlineStr">
        <is>
          <t>Impacto absoluto</t>
        </is>
      </c>
      <c r="E34" s="6" t="n"/>
      <c r="F34" s="11" t="inlineStr">
        <is>
          <t>Posição</t>
        </is>
      </c>
      <c r="G34" s="11" t="inlineStr">
        <is>
          <t>Causa</t>
        </is>
      </c>
      <c r="H34" s="11" t="inlineStr">
        <is>
          <t>Impacto absoluto</t>
        </is>
      </c>
      <c r="I34" s="6" t="n"/>
      <c r="J34" s="11" t="inlineStr">
        <is>
          <t>Posição</t>
        </is>
      </c>
      <c r="K34" s="11" t="inlineStr">
        <is>
          <t>SKU/localização</t>
        </is>
      </c>
      <c r="L34" s="11" t="inlineStr">
        <is>
          <t>Acuracidade exata</t>
        </is>
      </c>
      <c r="M34" s="11" t="inlineStr">
        <is>
          <t>Impacto absoluto</t>
        </is>
      </c>
      <c r="N34" s="6" t="n"/>
      <c r="O34" s="6" t="n"/>
    </row>
    <row r="35">
      <c r="A35" s="44">
        <f>EOMONTH($D$3,-12)+1</f>
        <v/>
      </c>
      <c r="B35" s="13">
        <f>IF(MAX($A35,$B$3)&gt;MIN(EOMONTH($A35,0),$D$3),0,IF($F$3="Todas",COUNTIFS(Registros!$AB$2:$AB$501,"Sim",Registros!$B$2:$B$501,"&gt;="&amp;MAX($A35,$B$3),Registros!$B$2:$B$501,"&lt;="&amp;MIN(EOMONTH($A35,0),$D$3)),COUNTIFS(Registros!$AB$2:$AB$501,"Sim",Registros!$B$2:$B$501,"&gt;="&amp;MAX($A35,$B$3),Registros!$B$2:$B$501,"&lt;="&amp;MIN(EOMONTH($A35,0),$D$3),Registros!$E$2:$E$501,$F$3)))</f>
        <v/>
      </c>
      <c r="C35" s="45">
        <f>IFERROR(IF($B35=0,"",IF($F$3="Todas",COUNTIFS(Registros!$AB$2:$AB$501,"Sim",Registros!$B$2:$B$501,"&gt;="&amp;MAX($A35,$B$3),Registros!$B$2:$B$501,"&lt;="&amp;MIN(EOMONTH($A35,0),$D$3),Registros!$T$2:$T$501,"Sim")/$B35,COUNTIFS(Registros!$AB$2:$AB$501,"Sim",Registros!$B$2:$B$501,"&gt;="&amp;MAX($A35,$B$3),Registros!$B$2:$B$501,"&lt;="&amp;MIN(EOMONTH($A35,0),$D$3),Registros!$E$2:$E$501,$F$3,Registros!$T$2:$T$501,"Sim")/$B35)),"")</f>
        <v/>
      </c>
      <c r="D35" s="46">
        <f>IF($B35=0,"",IF($F$3="Todas",SUMIFS(Registros!$S$2:$S$501,Registros!$AB$2:$AB$501,"Sim",Registros!$B$2:$B$501,"&gt;="&amp;MAX($A35,$B$3),Registros!$B$2:$B$501,"&lt;="&amp;MIN(EOMONTH($A35,0),$D$3)),SUMIFS(Registros!$S$2:$S$501,Registros!$AB$2:$AB$501,"Sim",Registros!$B$2:$B$501,"&gt;="&amp;MAX($A35,$B$3),Registros!$B$2:$B$501,"&lt;="&amp;MIN(EOMONTH($A35,0),$D$3),Registros!$E$2:$E$501,$F$3)))</f>
        <v/>
      </c>
      <c r="E35" s="6" t="n"/>
      <c r="F35" s="13" t="n">
        <v>1</v>
      </c>
      <c r="G35" s="16">
        <f>IFERROR(INDEX('Análises'!$N$6:$N$15,MATCH($F35,'Análises'!$R$6:$R$15,0)),"")</f>
        <v/>
      </c>
      <c r="H35" s="46">
        <f>IFERROR(INDEX('Análises'!$P$6:$P$15,MATCH($F35,'Análises'!$R$6:$R$15,0)),"")</f>
        <v/>
      </c>
      <c r="I35" s="6" t="n"/>
      <c r="J35" s="13" t="n">
        <v>1</v>
      </c>
      <c r="K35" s="16">
        <f>IFERROR(INDEX('Análises'!$B$6:$B$505,MATCH($J35,'Análises'!$L$6:$L$505,0))&amp;" / "&amp;INDEX('Análises'!$D$6:$D$505,MATCH($J35,'Análises'!$L$6:$L$505,0)),"")</f>
        <v/>
      </c>
      <c r="L35" s="45">
        <f>IFERROR(INDEX('Análises'!$F$6:$F$505,MATCH($J35,'Análises'!$L$6:$L$505,0)),"")</f>
        <v/>
      </c>
      <c r="M35" s="46">
        <f>IFERROR(INDEX('Análises'!$I$6:$I$505,MATCH($J35,'Análises'!$L$6:$L$505,0)),"")</f>
        <v/>
      </c>
      <c r="N35" s="6" t="n"/>
      <c r="O35" s="6" t="n"/>
    </row>
    <row r="36">
      <c r="A36" s="47">
        <f>EDATE(A35,1)</f>
        <v/>
      </c>
      <c r="B36" s="18">
        <f>IF(MAX($A36,$B$3)&gt;MIN(EOMONTH($A36,0),$D$3),0,IF($F$3="Todas",COUNTIFS(Registros!$AB$2:$AB$501,"Sim",Registros!$B$2:$B$501,"&gt;="&amp;MAX($A36,$B$3),Registros!$B$2:$B$501,"&lt;="&amp;MIN(EOMONTH($A36,0),$D$3)),COUNTIFS(Registros!$AB$2:$AB$501,"Sim",Registros!$B$2:$B$501,"&gt;="&amp;MAX($A36,$B$3),Registros!$B$2:$B$501,"&lt;="&amp;MIN(EOMONTH($A36,0),$D$3),Registros!$E$2:$E$501,$F$3)))</f>
        <v/>
      </c>
      <c r="C36" s="48">
        <f>IFERROR(IF($B36=0,"",IF($F$3="Todas",COUNTIFS(Registros!$AB$2:$AB$501,"Sim",Registros!$B$2:$B$501,"&gt;="&amp;MAX($A36,$B$3),Registros!$B$2:$B$501,"&lt;="&amp;MIN(EOMONTH($A36,0),$D$3),Registros!$T$2:$T$501,"Sim")/$B36,COUNTIFS(Registros!$AB$2:$AB$501,"Sim",Registros!$B$2:$B$501,"&gt;="&amp;MAX($A36,$B$3),Registros!$B$2:$B$501,"&lt;="&amp;MIN(EOMONTH($A36,0),$D$3),Registros!$E$2:$E$501,$F$3,Registros!$T$2:$T$501,"Sim")/$B36)),"")</f>
        <v/>
      </c>
      <c r="D36" s="49">
        <f>IF($B36=0,"",IF($F$3="Todas",SUMIFS(Registros!$S$2:$S$501,Registros!$AB$2:$AB$501,"Sim",Registros!$B$2:$B$501,"&gt;="&amp;MAX($A36,$B$3),Registros!$B$2:$B$501,"&lt;="&amp;MIN(EOMONTH($A36,0),$D$3)),SUMIFS(Registros!$S$2:$S$501,Registros!$AB$2:$AB$501,"Sim",Registros!$B$2:$B$501,"&gt;="&amp;MAX($A36,$B$3),Registros!$B$2:$B$501,"&lt;="&amp;MIN(EOMONTH($A36,0),$D$3),Registros!$E$2:$E$501,$F$3)))</f>
        <v/>
      </c>
      <c r="E36" s="6" t="n"/>
      <c r="F36" s="18" t="n">
        <v>2</v>
      </c>
      <c r="G36" s="21">
        <f>IFERROR(INDEX('Análises'!$N$6:$N$15,MATCH($F36,'Análises'!$R$6:$R$15,0)),"")</f>
        <v/>
      </c>
      <c r="H36" s="49">
        <f>IFERROR(INDEX('Análises'!$P$6:$P$15,MATCH($F36,'Análises'!$R$6:$R$15,0)),"")</f>
        <v/>
      </c>
      <c r="I36" s="6" t="n"/>
      <c r="J36" s="18" t="n">
        <v>2</v>
      </c>
      <c r="K36" s="21">
        <f>IFERROR(INDEX('Análises'!$B$6:$B$505,MATCH($J36,'Análises'!$L$6:$L$505,0))&amp;" / "&amp;INDEX('Análises'!$D$6:$D$505,MATCH($J36,'Análises'!$L$6:$L$505,0)),"")</f>
        <v/>
      </c>
      <c r="L36" s="48">
        <f>IFERROR(INDEX('Análises'!$F$6:$F$505,MATCH($J36,'Análises'!$L$6:$L$505,0)),"")</f>
        <v/>
      </c>
      <c r="M36" s="49">
        <f>IFERROR(INDEX('Análises'!$I$6:$I$505,MATCH($J36,'Análises'!$L$6:$L$505,0)),"")</f>
        <v/>
      </c>
      <c r="N36" s="6" t="n"/>
      <c r="O36" s="6" t="n"/>
    </row>
    <row r="37">
      <c r="A37" s="44">
        <f>EDATE(A36,1)</f>
        <v/>
      </c>
      <c r="B37" s="13">
        <f>IF(MAX($A37,$B$3)&gt;MIN(EOMONTH($A37,0),$D$3),0,IF($F$3="Todas",COUNTIFS(Registros!$AB$2:$AB$501,"Sim",Registros!$B$2:$B$501,"&gt;="&amp;MAX($A37,$B$3),Registros!$B$2:$B$501,"&lt;="&amp;MIN(EOMONTH($A37,0),$D$3)),COUNTIFS(Registros!$AB$2:$AB$501,"Sim",Registros!$B$2:$B$501,"&gt;="&amp;MAX($A37,$B$3),Registros!$B$2:$B$501,"&lt;="&amp;MIN(EOMONTH($A37,0),$D$3),Registros!$E$2:$E$501,$F$3)))</f>
        <v/>
      </c>
      <c r="C37" s="45">
        <f>IFERROR(IF($B37=0,"",IF($F$3="Todas",COUNTIFS(Registros!$AB$2:$AB$501,"Sim",Registros!$B$2:$B$501,"&gt;="&amp;MAX($A37,$B$3),Registros!$B$2:$B$501,"&lt;="&amp;MIN(EOMONTH($A37,0),$D$3),Registros!$T$2:$T$501,"Sim")/$B37,COUNTIFS(Registros!$AB$2:$AB$501,"Sim",Registros!$B$2:$B$501,"&gt;="&amp;MAX($A37,$B$3),Registros!$B$2:$B$501,"&lt;="&amp;MIN(EOMONTH($A37,0),$D$3),Registros!$E$2:$E$501,$F$3,Registros!$T$2:$T$501,"Sim")/$B37)),"")</f>
        <v/>
      </c>
      <c r="D37" s="46">
        <f>IF($B37=0,"",IF($F$3="Todas",SUMIFS(Registros!$S$2:$S$501,Registros!$AB$2:$AB$501,"Sim",Registros!$B$2:$B$501,"&gt;="&amp;MAX($A37,$B$3),Registros!$B$2:$B$501,"&lt;="&amp;MIN(EOMONTH($A37,0),$D$3)),SUMIFS(Registros!$S$2:$S$501,Registros!$AB$2:$AB$501,"Sim",Registros!$B$2:$B$501,"&gt;="&amp;MAX($A37,$B$3),Registros!$B$2:$B$501,"&lt;="&amp;MIN(EOMONTH($A37,0),$D$3),Registros!$E$2:$E$501,$F$3)))</f>
        <v/>
      </c>
      <c r="E37" s="6" t="n"/>
      <c r="F37" s="13" t="n">
        <v>3</v>
      </c>
      <c r="G37" s="16">
        <f>IFERROR(INDEX('Análises'!$N$6:$N$15,MATCH($F37,'Análises'!$R$6:$R$15,0)),"")</f>
        <v/>
      </c>
      <c r="H37" s="46">
        <f>IFERROR(INDEX('Análises'!$P$6:$P$15,MATCH($F37,'Análises'!$R$6:$R$15,0)),"")</f>
        <v/>
      </c>
      <c r="I37" s="6" t="n"/>
      <c r="J37" s="13" t="n">
        <v>3</v>
      </c>
      <c r="K37" s="16">
        <f>IFERROR(INDEX('Análises'!$B$6:$B$505,MATCH($J37,'Análises'!$L$6:$L$505,0))&amp;" / "&amp;INDEX('Análises'!$D$6:$D$505,MATCH($J37,'Análises'!$L$6:$L$505,0)),"")</f>
        <v/>
      </c>
      <c r="L37" s="45">
        <f>IFERROR(INDEX('Análises'!$F$6:$F$505,MATCH($J37,'Análises'!$L$6:$L$505,0)),"")</f>
        <v/>
      </c>
      <c r="M37" s="46">
        <f>IFERROR(INDEX('Análises'!$I$6:$I$505,MATCH($J37,'Análises'!$L$6:$L$505,0)),"")</f>
        <v/>
      </c>
      <c r="N37" s="6" t="n"/>
      <c r="O37" s="6" t="n"/>
    </row>
    <row r="38">
      <c r="A38" s="47">
        <f>EDATE(A37,1)</f>
        <v/>
      </c>
      <c r="B38" s="18">
        <f>IF(MAX($A38,$B$3)&gt;MIN(EOMONTH($A38,0),$D$3),0,IF($F$3="Todas",COUNTIFS(Registros!$AB$2:$AB$501,"Sim",Registros!$B$2:$B$501,"&gt;="&amp;MAX($A38,$B$3),Registros!$B$2:$B$501,"&lt;="&amp;MIN(EOMONTH($A38,0),$D$3)),COUNTIFS(Registros!$AB$2:$AB$501,"Sim",Registros!$B$2:$B$501,"&gt;="&amp;MAX($A38,$B$3),Registros!$B$2:$B$501,"&lt;="&amp;MIN(EOMONTH($A38,0),$D$3),Registros!$E$2:$E$501,$F$3)))</f>
        <v/>
      </c>
      <c r="C38" s="48">
        <f>IFERROR(IF($B38=0,"",IF($F$3="Todas",COUNTIFS(Registros!$AB$2:$AB$501,"Sim",Registros!$B$2:$B$501,"&gt;="&amp;MAX($A38,$B$3),Registros!$B$2:$B$501,"&lt;="&amp;MIN(EOMONTH($A38,0),$D$3),Registros!$T$2:$T$501,"Sim")/$B38,COUNTIFS(Registros!$AB$2:$AB$501,"Sim",Registros!$B$2:$B$501,"&gt;="&amp;MAX($A38,$B$3),Registros!$B$2:$B$501,"&lt;="&amp;MIN(EOMONTH($A38,0),$D$3),Registros!$E$2:$E$501,$F$3,Registros!$T$2:$T$501,"Sim")/$B38)),"")</f>
        <v/>
      </c>
      <c r="D38" s="49">
        <f>IF($B38=0,"",IF($F$3="Todas",SUMIFS(Registros!$S$2:$S$501,Registros!$AB$2:$AB$501,"Sim",Registros!$B$2:$B$501,"&gt;="&amp;MAX($A38,$B$3),Registros!$B$2:$B$501,"&lt;="&amp;MIN(EOMONTH($A38,0),$D$3)),SUMIFS(Registros!$S$2:$S$501,Registros!$AB$2:$AB$501,"Sim",Registros!$B$2:$B$501,"&gt;="&amp;MAX($A38,$B$3),Registros!$B$2:$B$501,"&lt;="&amp;MIN(EOMONTH($A38,0),$D$3),Registros!$E$2:$E$501,$F$3)))</f>
        <v/>
      </c>
      <c r="E38" s="6" t="n"/>
      <c r="F38" s="18" t="n">
        <v>4</v>
      </c>
      <c r="G38" s="21">
        <f>IFERROR(INDEX('Análises'!$N$6:$N$15,MATCH($F38,'Análises'!$R$6:$R$15,0)),"")</f>
        <v/>
      </c>
      <c r="H38" s="49">
        <f>IFERROR(INDEX('Análises'!$P$6:$P$15,MATCH($F38,'Análises'!$R$6:$R$15,0)),"")</f>
        <v/>
      </c>
      <c r="I38" s="6" t="n"/>
      <c r="J38" s="18" t="n">
        <v>4</v>
      </c>
      <c r="K38" s="21">
        <f>IFERROR(INDEX('Análises'!$B$6:$B$505,MATCH($J38,'Análises'!$L$6:$L$505,0))&amp;" / "&amp;INDEX('Análises'!$D$6:$D$505,MATCH($J38,'Análises'!$L$6:$L$505,0)),"")</f>
        <v/>
      </c>
      <c r="L38" s="48">
        <f>IFERROR(INDEX('Análises'!$F$6:$F$505,MATCH($J38,'Análises'!$L$6:$L$505,0)),"")</f>
        <v/>
      </c>
      <c r="M38" s="49">
        <f>IFERROR(INDEX('Análises'!$I$6:$I$505,MATCH($J38,'Análises'!$L$6:$L$505,0)),"")</f>
        <v/>
      </c>
      <c r="N38" s="6" t="n"/>
      <c r="O38" s="6" t="n"/>
    </row>
    <row r="39">
      <c r="A39" s="44">
        <f>EDATE(A38,1)</f>
        <v/>
      </c>
      <c r="B39" s="13">
        <f>IF(MAX($A39,$B$3)&gt;MIN(EOMONTH($A39,0),$D$3),0,IF($F$3="Todas",COUNTIFS(Registros!$AB$2:$AB$501,"Sim",Registros!$B$2:$B$501,"&gt;="&amp;MAX($A39,$B$3),Registros!$B$2:$B$501,"&lt;="&amp;MIN(EOMONTH($A39,0),$D$3)),COUNTIFS(Registros!$AB$2:$AB$501,"Sim",Registros!$B$2:$B$501,"&gt;="&amp;MAX($A39,$B$3),Registros!$B$2:$B$501,"&lt;="&amp;MIN(EOMONTH($A39,0),$D$3),Registros!$E$2:$E$501,$F$3)))</f>
        <v/>
      </c>
      <c r="C39" s="45">
        <f>IFERROR(IF($B39=0,"",IF($F$3="Todas",COUNTIFS(Registros!$AB$2:$AB$501,"Sim",Registros!$B$2:$B$501,"&gt;="&amp;MAX($A39,$B$3),Registros!$B$2:$B$501,"&lt;="&amp;MIN(EOMONTH($A39,0),$D$3),Registros!$T$2:$T$501,"Sim")/$B39,COUNTIFS(Registros!$AB$2:$AB$501,"Sim",Registros!$B$2:$B$501,"&gt;="&amp;MAX($A39,$B$3),Registros!$B$2:$B$501,"&lt;="&amp;MIN(EOMONTH($A39,0),$D$3),Registros!$E$2:$E$501,$F$3,Registros!$T$2:$T$501,"Sim")/$B39)),"")</f>
        <v/>
      </c>
      <c r="D39" s="46">
        <f>IF($B39=0,"",IF($F$3="Todas",SUMIFS(Registros!$S$2:$S$501,Registros!$AB$2:$AB$501,"Sim",Registros!$B$2:$B$501,"&gt;="&amp;MAX($A39,$B$3),Registros!$B$2:$B$501,"&lt;="&amp;MIN(EOMONTH($A39,0),$D$3)),SUMIFS(Registros!$S$2:$S$501,Registros!$AB$2:$AB$501,"Sim",Registros!$B$2:$B$501,"&gt;="&amp;MAX($A39,$B$3),Registros!$B$2:$B$501,"&lt;="&amp;MIN(EOMONTH($A39,0),$D$3),Registros!$E$2:$E$501,$F$3)))</f>
        <v/>
      </c>
      <c r="E39" s="6" t="n"/>
      <c r="F39" s="13" t="n">
        <v>5</v>
      </c>
      <c r="G39" s="16">
        <f>IFERROR(INDEX('Análises'!$N$6:$N$15,MATCH($F39,'Análises'!$R$6:$R$15,0)),"")</f>
        <v/>
      </c>
      <c r="H39" s="46">
        <f>IFERROR(INDEX('Análises'!$P$6:$P$15,MATCH($F39,'Análises'!$R$6:$R$15,0)),"")</f>
        <v/>
      </c>
      <c r="I39" s="6" t="n"/>
      <c r="J39" s="13" t="n">
        <v>5</v>
      </c>
      <c r="K39" s="16">
        <f>IFERROR(INDEX('Análises'!$B$6:$B$505,MATCH($J39,'Análises'!$L$6:$L$505,0))&amp;" / "&amp;INDEX('Análises'!$D$6:$D$505,MATCH($J39,'Análises'!$L$6:$L$505,0)),"")</f>
        <v/>
      </c>
      <c r="L39" s="45">
        <f>IFERROR(INDEX('Análises'!$F$6:$F$505,MATCH($J39,'Análises'!$L$6:$L$505,0)),"")</f>
        <v/>
      </c>
      <c r="M39" s="46">
        <f>IFERROR(INDEX('Análises'!$I$6:$I$505,MATCH($J39,'Análises'!$L$6:$L$505,0)),"")</f>
        <v/>
      </c>
      <c r="N39" s="6" t="n"/>
      <c r="O39" s="6" t="n"/>
    </row>
    <row r="40">
      <c r="A40" s="47">
        <f>EDATE(A39,1)</f>
        <v/>
      </c>
      <c r="B40" s="18">
        <f>IF(MAX($A40,$B$3)&gt;MIN(EOMONTH($A40,0),$D$3),0,IF($F$3="Todas",COUNTIFS(Registros!$AB$2:$AB$501,"Sim",Registros!$B$2:$B$501,"&gt;="&amp;MAX($A40,$B$3),Registros!$B$2:$B$501,"&lt;="&amp;MIN(EOMONTH($A40,0),$D$3)),COUNTIFS(Registros!$AB$2:$AB$501,"Sim",Registros!$B$2:$B$501,"&gt;="&amp;MAX($A40,$B$3),Registros!$B$2:$B$501,"&lt;="&amp;MIN(EOMONTH($A40,0),$D$3),Registros!$E$2:$E$501,$F$3)))</f>
        <v/>
      </c>
      <c r="C40" s="48">
        <f>IFERROR(IF($B40=0,"",IF($F$3="Todas",COUNTIFS(Registros!$AB$2:$AB$501,"Sim",Registros!$B$2:$B$501,"&gt;="&amp;MAX($A40,$B$3),Registros!$B$2:$B$501,"&lt;="&amp;MIN(EOMONTH($A40,0),$D$3),Registros!$T$2:$T$501,"Sim")/$B40,COUNTIFS(Registros!$AB$2:$AB$501,"Sim",Registros!$B$2:$B$501,"&gt;="&amp;MAX($A40,$B$3),Registros!$B$2:$B$501,"&lt;="&amp;MIN(EOMONTH($A40,0),$D$3),Registros!$E$2:$E$501,$F$3,Registros!$T$2:$T$501,"Sim")/$B40)),"")</f>
        <v/>
      </c>
      <c r="D40" s="49">
        <f>IF($B40=0,"",IF($F$3="Todas",SUMIFS(Registros!$S$2:$S$501,Registros!$AB$2:$AB$501,"Sim",Registros!$B$2:$B$501,"&gt;="&amp;MAX($A40,$B$3),Registros!$B$2:$B$501,"&lt;="&amp;MIN(EOMONTH($A40,0),$D$3)),SUMIFS(Registros!$S$2:$S$501,Registros!$AB$2:$AB$501,"Sim",Registros!$B$2:$B$501,"&gt;="&amp;MAX($A40,$B$3),Registros!$B$2:$B$501,"&lt;="&amp;MIN(EOMONTH($A40,0),$D$3),Registros!$E$2:$E$501,$F$3)))</f>
        <v/>
      </c>
      <c r="E40" s="6" t="n"/>
      <c r="F40" s="6" t="n"/>
      <c r="G40" s="6" t="n"/>
      <c r="H40" s="6" t="n"/>
      <c r="I40" s="6" t="n"/>
      <c r="J40" s="18" t="n">
        <v>6</v>
      </c>
      <c r="K40" s="21">
        <f>IFERROR(INDEX('Análises'!$B$6:$B$505,MATCH($J40,'Análises'!$L$6:$L$505,0))&amp;" / "&amp;INDEX('Análises'!$D$6:$D$505,MATCH($J40,'Análises'!$L$6:$L$505,0)),"")</f>
        <v/>
      </c>
      <c r="L40" s="48">
        <f>IFERROR(INDEX('Análises'!$F$6:$F$505,MATCH($J40,'Análises'!$L$6:$L$505,0)),"")</f>
        <v/>
      </c>
      <c r="M40" s="49">
        <f>IFERROR(INDEX('Análises'!$I$6:$I$505,MATCH($J40,'Análises'!$L$6:$L$505,0)),"")</f>
        <v/>
      </c>
      <c r="N40" s="6" t="n"/>
      <c r="O40" s="6" t="n"/>
    </row>
    <row r="41">
      <c r="A41" s="44">
        <f>EDATE(A40,1)</f>
        <v/>
      </c>
      <c r="B41" s="13">
        <f>IF(MAX($A41,$B$3)&gt;MIN(EOMONTH($A41,0),$D$3),0,IF($F$3="Todas",COUNTIFS(Registros!$AB$2:$AB$501,"Sim",Registros!$B$2:$B$501,"&gt;="&amp;MAX($A41,$B$3),Registros!$B$2:$B$501,"&lt;="&amp;MIN(EOMONTH($A41,0),$D$3)),COUNTIFS(Registros!$AB$2:$AB$501,"Sim",Registros!$B$2:$B$501,"&gt;="&amp;MAX($A41,$B$3),Registros!$B$2:$B$501,"&lt;="&amp;MIN(EOMONTH($A41,0),$D$3),Registros!$E$2:$E$501,$F$3)))</f>
        <v/>
      </c>
      <c r="C41" s="45">
        <f>IFERROR(IF($B41=0,"",IF($F$3="Todas",COUNTIFS(Registros!$AB$2:$AB$501,"Sim",Registros!$B$2:$B$501,"&gt;="&amp;MAX($A41,$B$3),Registros!$B$2:$B$501,"&lt;="&amp;MIN(EOMONTH($A41,0),$D$3),Registros!$T$2:$T$501,"Sim")/$B41,COUNTIFS(Registros!$AB$2:$AB$501,"Sim",Registros!$B$2:$B$501,"&gt;="&amp;MAX($A41,$B$3),Registros!$B$2:$B$501,"&lt;="&amp;MIN(EOMONTH($A41,0),$D$3),Registros!$E$2:$E$501,$F$3,Registros!$T$2:$T$501,"Sim")/$B41)),"")</f>
        <v/>
      </c>
      <c r="D41" s="46">
        <f>IF($B41=0,"",IF($F$3="Todas",SUMIFS(Registros!$S$2:$S$501,Registros!$AB$2:$AB$501,"Sim",Registros!$B$2:$B$501,"&gt;="&amp;MAX($A41,$B$3),Registros!$B$2:$B$501,"&lt;="&amp;MIN(EOMONTH($A41,0),$D$3)),SUMIFS(Registros!$S$2:$S$501,Registros!$AB$2:$AB$501,"Sim",Registros!$B$2:$B$501,"&gt;="&amp;MAX($A41,$B$3),Registros!$B$2:$B$501,"&lt;="&amp;MIN(EOMONTH($A41,0),$D$3),Registros!$E$2:$E$501,$F$3)))</f>
        <v/>
      </c>
      <c r="E41" s="6" t="n"/>
      <c r="F41" s="6" t="n"/>
      <c r="G41" s="6" t="n"/>
      <c r="H41" s="6" t="n"/>
      <c r="I41" s="6" t="n"/>
      <c r="J41" s="13" t="n">
        <v>7</v>
      </c>
      <c r="K41" s="16">
        <f>IFERROR(INDEX('Análises'!$B$6:$B$505,MATCH($J41,'Análises'!$L$6:$L$505,0))&amp;" / "&amp;INDEX('Análises'!$D$6:$D$505,MATCH($J41,'Análises'!$L$6:$L$505,0)),"")</f>
        <v/>
      </c>
      <c r="L41" s="45">
        <f>IFERROR(INDEX('Análises'!$F$6:$F$505,MATCH($J41,'Análises'!$L$6:$L$505,0)),"")</f>
        <v/>
      </c>
      <c r="M41" s="46">
        <f>IFERROR(INDEX('Análises'!$I$6:$I$505,MATCH($J41,'Análises'!$L$6:$L$505,0)),"")</f>
        <v/>
      </c>
      <c r="N41" s="6" t="n"/>
      <c r="O41" s="6" t="n"/>
    </row>
    <row r="42">
      <c r="A42" s="47">
        <f>EDATE(A41,1)</f>
        <v/>
      </c>
      <c r="B42" s="18">
        <f>IF(MAX($A42,$B$3)&gt;MIN(EOMONTH($A42,0),$D$3),0,IF($F$3="Todas",COUNTIFS(Registros!$AB$2:$AB$501,"Sim",Registros!$B$2:$B$501,"&gt;="&amp;MAX($A42,$B$3),Registros!$B$2:$B$501,"&lt;="&amp;MIN(EOMONTH($A42,0),$D$3)),COUNTIFS(Registros!$AB$2:$AB$501,"Sim",Registros!$B$2:$B$501,"&gt;="&amp;MAX($A42,$B$3),Registros!$B$2:$B$501,"&lt;="&amp;MIN(EOMONTH($A42,0),$D$3),Registros!$E$2:$E$501,$F$3)))</f>
        <v/>
      </c>
      <c r="C42" s="48">
        <f>IFERROR(IF($B42=0,"",IF($F$3="Todas",COUNTIFS(Registros!$AB$2:$AB$501,"Sim",Registros!$B$2:$B$501,"&gt;="&amp;MAX($A42,$B$3),Registros!$B$2:$B$501,"&lt;="&amp;MIN(EOMONTH($A42,0),$D$3),Registros!$T$2:$T$501,"Sim")/$B42,COUNTIFS(Registros!$AB$2:$AB$501,"Sim",Registros!$B$2:$B$501,"&gt;="&amp;MAX($A42,$B$3),Registros!$B$2:$B$501,"&lt;="&amp;MIN(EOMONTH($A42,0),$D$3),Registros!$E$2:$E$501,$F$3,Registros!$T$2:$T$501,"Sim")/$B42)),"")</f>
        <v/>
      </c>
      <c r="D42" s="49">
        <f>IF($B42=0,"",IF($F$3="Todas",SUMIFS(Registros!$S$2:$S$501,Registros!$AB$2:$AB$501,"Sim",Registros!$B$2:$B$501,"&gt;="&amp;MAX($A42,$B$3),Registros!$B$2:$B$501,"&lt;="&amp;MIN(EOMONTH($A42,0),$D$3)),SUMIFS(Registros!$S$2:$S$501,Registros!$AB$2:$AB$501,"Sim",Registros!$B$2:$B$501,"&gt;="&amp;MAX($A42,$B$3),Registros!$B$2:$B$501,"&lt;="&amp;MIN(EOMONTH($A42,0),$D$3),Registros!$E$2:$E$501,$F$3)))</f>
        <v/>
      </c>
      <c r="E42" s="6" t="n"/>
      <c r="F42" s="6" t="n"/>
      <c r="G42" s="6" t="n"/>
      <c r="H42" s="6" t="n"/>
      <c r="I42" s="6" t="n"/>
      <c r="J42" s="18" t="n">
        <v>8</v>
      </c>
      <c r="K42" s="21">
        <f>IFERROR(INDEX('Análises'!$B$6:$B$505,MATCH($J42,'Análises'!$L$6:$L$505,0))&amp;" / "&amp;INDEX('Análises'!$D$6:$D$505,MATCH($J42,'Análises'!$L$6:$L$505,0)),"")</f>
        <v/>
      </c>
      <c r="L42" s="48">
        <f>IFERROR(INDEX('Análises'!$F$6:$F$505,MATCH($J42,'Análises'!$L$6:$L$505,0)),"")</f>
        <v/>
      </c>
      <c r="M42" s="49">
        <f>IFERROR(INDEX('Análises'!$I$6:$I$505,MATCH($J42,'Análises'!$L$6:$L$505,0)),"")</f>
        <v/>
      </c>
      <c r="N42" s="6" t="n"/>
      <c r="O42" s="6" t="n"/>
    </row>
    <row r="43">
      <c r="A43" s="44">
        <f>EDATE(A42,1)</f>
        <v/>
      </c>
      <c r="B43" s="13">
        <f>IF(MAX($A43,$B$3)&gt;MIN(EOMONTH($A43,0),$D$3),0,IF($F$3="Todas",COUNTIFS(Registros!$AB$2:$AB$501,"Sim",Registros!$B$2:$B$501,"&gt;="&amp;MAX($A43,$B$3),Registros!$B$2:$B$501,"&lt;="&amp;MIN(EOMONTH($A43,0),$D$3)),COUNTIFS(Registros!$AB$2:$AB$501,"Sim",Registros!$B$2:$B$501,"&gt;="&amp;MAX($A43,$B$3),Registros!$B$2:$B$501,"&lt;="&amp;MIN(EOMONTH($A43,0),$D$3),Registros!$E$2:$E$501,$F$3)))</f>
        <v/>
      </c>
      <c r="C43" s="45">
        <f>IFERROR(IF($B43=0,"",IF($F$3="Todas",COUNTIFS(Registros!$AB$2:$AB$501,"Sim",Registros!$B$2:$B$501,"&gt;="&amp;MAX($A43,$B$3),Registros!$B$2:$B$501,"&lt;="&amp;MIN(EOMONTH($A43,0),$D$3),Registros!$T$2:$T$501,"Sim")/$B43,COUNTIFS(Registros!$AB$2:$AB$501,"Sim",Registros!$B$2:$B$501,"&gt;="&amp;MAX($A43,$B$3),Registros!$B$2:$B$501,"&lt;="&amp;MIN(EOMONTH($A43,0),$D$3),Registros!$E$2:$E$501,$F$3,Registros!$T$2:$T$501,"Sim")/$B43)),"")</f>
        <v/>
      </c>
      <c r="D43" s="46">
        <f>IF($B43=0,"",IF($F$3="Todas",SUMIFS(Registros!$S$2:$S$501,Registros!$AB$2:$AB$501,"Sim",Registros!$B$2:$B$501,"&gt;="&amp;MAX($A43,$B$3),Registros!$B$2:$B$501,"&lt;="&amp;MIN(EOMONTH($A43,0),$D$3)),SUMIFS(Registros!$S$2:$S$501,Registros!$AB$2:$AB$501,"Sim",Registros!$B$2:$B$501,"&gt;="&amp;MAX($A43,$B$3),Registros!$B$2:$B$501,"&lt;="&amp;MIN(EOMONTH($A43,0),$D$3),Registros!$E$2:$E$501,$F$3)))</f>
        <v/>
      </c>
      <c r="E43" s="6" t="n"/>
      <c r="F43" s="6" t="n"/>
      <c r="G43" s="6" t="n"/>
      <c r="H43" s="6" t="n"/>
      <c r="I43" s="6" t="n"/>
      <c r="J43" s="13" t="n">
        <v>9</v>
      </c>
      <c r="K43" s="16">
        <f>IFERROR(INDEX('Análises'!$B$6:$B$505,MATCH($J43,'Análises'!$L$6:$L$505,0))&amp;" / "&amp;INDEX('Análises'!$D$6:$D$505,MATCH($J43,'Análises'!$L$6:$L$505,0)),"")</f>
        <v/>
      </c>
      <c r="L43" s="45">
        <f>IFERROR(INDEX('Análises'!$F$6:$F$505,MATCH($J43,'Análises'!$L$6:$L$505,0)),"")</f>
        <v/>
      </c>
      <c r="M43" s="46">
        <f>IFERROR(INDEX('Análises'!$I$6:$I$505,MATCH($J43,'Análises'!$L$6:$L$505,0)),"")</f>
        <v/>
      </c>
      <c r="N43" s="6" t="n"/>
      <c r="O43" s="6" t="n"/>
    </row>
    <row r="44">
      <c r="A44" s="47">
        <f>EDATE(A43,1)</f>
        <v/>
      </c>
      <c r="B44" s="18">
        <f>IF(MAX($A44,$B$3)&gt;MIN(EOMONTH($A44,0),$D$3),0,IF($F$3="Todas",COUNTIFS(Registros!$AB$2:$AB$501,"Sim",Registros!$B$2:$B$501,"&gt;="&amp;MAX($A44,$B$3),Registros!$B$2:$B$501,"&lt;="&amp;MIN(EOMONTH($A44,0),$D$3)),COUNTIFS(Registros!$AB$2:$AB$501,"Sim",Registros!$B$2:$B$501,"&gt;="&amp;MAX($A44,$B$3),Registros!$B$2:$B$501,"&lt;="&amp;MIN(EOMONTH($A44,0),$D$3),Registros!$E$2:$E$501,$F$3)))</f>
        <v/>
      </c>
      <c r="C44" s="48">
        <f>IFERROR(IF($B44=0,"",IF($F$3="Todas",COUNTIFS(Registros!$AB$2:$AB$501,"Sim",Registros!$B$2:$B$501,"&gt;="&amp;MAX($A44,$B$3),Registros!$B$2:$B$501,"&lt;="&amp;MIN(EOMONTH($A44,0),$D$3),Registros!$T$2:$T$501,"Sim")/$B44,COUNTIFS(Registros!$AB$2:$AB$501,"Sim",Registros!$B$2:$B$501,"&gt;="&amp;MAX($A44,$B$3),Registros!$B$2:$B$501,"&lt;="&amp;MIN(EOMONTH($A44,0),$D$3),Registros!$E$2:$E$501,$F$3,Registros!$T$2:$T$501,"Sim")/$B44)),"")</f>
        <v/>
      </c>
      <c r="D44" s="49">
        <f>IF($B44=0,"",IF($F$3="Todas",SUMIFS(Registros!$S$2:$S$501,Registros!$AB$2:$AB$501,"Sim",Registros!$B$2:$B$501,"&gt;="&amp;MAX($A44,$B$3),Registros!$B$2:$B$501,"&lt;="&amp;MIN(EOMONTH($A44,0),$D$3)),SUMIFS(Registros!$S$2:$S$501,Registros!$AB$2:$AB$501,"Sim",Registros!$B$2:$B$501,"&gt;="&amp;MAX($A44,$B$3),Registros!$B$2:$B$501,"&lt;="&amp;MIN(EOMONTH($A44,0),$D$3),Registros!$E$2:$E$501,$F$3)))</f>
        <v/>
      </c>
      <c r="E44" s="6" t="n"/>
      <c r="F44" s="6" t="n"/>
      <c r="G44" s="6" t="n"/>
      <c r="H44" s="6" t="n"/>
      <c r="I44" s="6" t="n"/>
      <c r="J44" s="18" t="n">
        <v>10</v>
      </c>
      <c r="K44" s="21">
        <f>IFERROR(INDEX('Análises'!$B$6:$B$505,MATCH($J44,'Análises'!$L$6:$L$505,0))&amp;" / "&amp;INDEX('Análises'!$D$6:$D$505,MATCH($J44,'Análises'!$L$6:$L$505,0)),"")</f>
        <v/>
      </c>
      <c r="L44" s="48">
        <f>IFERROR(INDEX('Análises'!$F$6:$F$505,MATCH($J44,'Análises'!$L$6:$L$505,0)),"")</f>
        <v/>
      </c>
      <c r="M44" s="49">
        <f>IFERROR(INDEX('Análises'!$I$6:$I$505,MATCH($J44,'Análises'!$L$6:$L$505,0)),"")</f>
        <v/>
      </c>
      <c r="N44" s="6" t="n"/>
      <c r="O44" s="6" t="n"/>
    </row>
    <row r="45">
      <c r="A45" s="44">
        <f>EDATE(A44,1)</f>
        <v/>
      </c>
      <c r="B45" s="13">
        <f>IF(MAX($A45,$B$3)&gt;MIN(EOMONTH($A45,0),$D$3),0,IF($F$3="Todas",COUNTIFS(Registros!$AB$2:$AB$501,"Sim",Registros!$B$2:$B$501,"&gt;="&amp;MAX($A45,$B$3),Registros!$B$2:$B$501,"&lt;="&amp;MIN(EOMONTH($A45,0),$D$3)),COUNTIFS(Registros!$AB$2:$AB$501,"Sim",Registros!$B$2:$B$501,"&gt;="&amp;MAX($A45,$B$3),Registros!$B$2:$B$501,"&lt;="&amp;MIN(EOMONTH($A45,0),$D$3),Registros!$E$2:$E$501,$F$3)))</f>
        <v/>
      </c>
      <c r="C45" s="45">
        <f>IFERROR(IF($B45=0,"",IF($F$3="Todas",COUNTIFS(Registros!$AB$2:$AB$501,"Sim",Registros!$B$2:$B$501,"&gt;="&amp;MAX($A45,$B$3),Registros!$B$2:$B$501,"&lt;="&amp;MIN(EOMONTH($A45,0),$D$3),Registros!$T$2:$T$501,"Sim")/$B45,COUNTIFS(Registros!$AB$2:$AB$501,"Sim",Registros!$B$2:$B$501,"&gt;="&amp;MAX($A45,$B$3),Registros!$B$2:$B$501,"&lt;="&amp;MIN(EOMONTH($A45,0),$D$3),Registros!$E$2:$E$501,$F$3,Registros!$T$2:$T$501,"Sim")/$B45)),"")</f>
        <v/>
      </c>
      <c r="D45" s="46">
        <f>IF($B45=0,"",IF($F$3="Todas",SUMIFS(Registros!$S$2:$S$501,Registros!$AB$2:$AB$501,"Sim",Registros!$B$2:$B$501,"&gt;="&amp;MAX($A45,$B$3),Registros!$B$2:$B$501,"&lt;="&amp;MIN(EOMONTH($A45,0),$D$3)),SUMIFS(Registros!$S$2:$S$501,Registros!$AB$2:$AB$501,"Sim",Registros!$B$2:$B$501,"&gt;="&amp;MAX($A45,$B$3),Registros!$B$2:$B$501,"&lt;="&amp;MIN(EOMONTH($A45,0),$D$3),Registros!$E$2:$E$501,$F$3)))</f>
        <v/>
      </c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</row>
    <row r="46">
      <c r="A46" s="47">
        <f>EDATE(A45,1)</f>
        <v/>
      </c>
      <c r="B46" s="18">
        <f>IF(MAX($A46,$B$3)&gt;MIN(EOMONTH($A46,0),$D$3),0,IF($F$3="Todas",COUNTIFS(Registros!$AB$2:$AB$501,"Sim",Registros!$B$2:$B$501,"&gt;="&amp;MAX($A46,$B$3),Registros!$B$2:$B$501,"&lt;="&amp;MIN(EOMONTH($A46,0),$D$3)),COUNTIFS(Registros!$AB$2:$AB$501,"Sim",Registros!$B$2:$B$501,"&gt;="&amp;MAX($A46,$B$3),Registros!$B$2:$B$501,"&lt;="&amp;MIN(EOMONTH($A46,0),$D$3),Registros!$E$2:$E$501,$F$3)))</f>
        <v/>
      </c>
      <c r="C46" s="48">
        <f>IFERROR(IF($B46=0,"",IF($F$3="Todas",COUNTIFS(Registros!$AB$2:$AB$501,"Sim",Registros!$B$2:$B$501,"&gt;="&amp;MAX($A46,$B$3),Registros!$B$2:$B$501,"&lt;="&amp;MIN(EOMONTH($A46,0),$D$3),Registros!$T$2:$T$501,"Sim")/$B46,COUNTIFS(Registros!$AB$2:$AB$501,"Sim",Registros!$B$2:$B$501,"&gt;="&amp;MAX($A46,$B$3),Registros!$B$2:$B$501,"&lt;="&amp;MIN(EOMONTH($A46,0),$D$3),Registros!$E$2:$E$501,$F$3,Registros!$T$2:$T$501,"Sim")/$B46)),"")</f>
        <v/>
      </c>
      <c r="D46" s="49">
        <f>IF($B46=0,"",IF($F$3="Todas",SUMIFS(Registros!$S$2:$S$501,Registros!$AB$2:$AB$501,"Sim",Registros!$B$2:$B$501,"&gt;="&amp;MAX($A46,$B$3),Registros!$B$2:$B$501,"&lt;="&amp;MIN(EOMONTH($A46,0),$D$3)),SUMIFS(Registros!$S$2:$S$501,Registros!$AB$2:$AB$501,"Sim",Registros!$B$2:$B$501,"&gt;="&amp;MAX($A46,$B$3),Registros!$B$2:$B$501,"&lt;="&amp;MIN(EOMONTH($A46,0),$D$3),Registros!$E$2:$E$501,$F$3)))</f>
        <v/>
      </c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</row>
  </sheetData>
  <mergeCells count="1">
    <mergeCell ref="A1:O1"/>
  </mergeCells>
  <conditionalFormatting sqref="E6">
    <cfRule type="expression" priority="1" dxfId="0">
      <formula>AND(E6&lt;&gt;"",E6&lt;'Configurações'!$B$7)</formula>
    </cfRule>
    <cfRule type="expression" priority="2" dxfId="1">
      <formula>AND(E6&lt;&gt;"",E6&gt;='Configurações'!$B$7)</formula>
    </cfRule>
  </conditionalFormatting>
  <conditionalFormatting sqref="H6">
    <cfRule type="expression" priority="3" dxfId="0">
      <formula>AND(H6&lt;&gt;"",H6&lt;'Configurações'!$B$8)</formula>
    </cfRule>
    <cfRule type="expression" priority="4" dxfId="1">
      <formula>AND(H6&lt;&gt;"",H6&gt;='Configurações'!$B$8)</formula>
    </cfRule>
  </conditionalFormatting>
  <conditionalFormatting sqref="N6">
    <cfRule type="expression" priority="5" dxfId="2">
      <formula>N6&gt;0</formula>
    </cfRule>
  </conditionalFormatting>
  <conditionalFormatting sqref="H10">
    <cfRule type="expression" priority="6" dxfId="2">
      <formula>H10&gt;0</formula>
    </cfRule>
  </conditionalFormatting>
  <conditionalFormatting sqref="N10">
    <cfRule type="expression" priority="7" dxfId="0" stopIfTrue="1">
      <formula>N10&gt;0</formula>
    </cfRule>
  </conditionalFormatting>
  <dataValidations count="3">
    <dataValidation sqref="B3" showDropDown="0" showInputMessage="1" showErrorMessage="1" allowBlank="0" errorTitle="Valor inválido" error="Selecione um período válido e uma localização cadastrada." promptTitle="Preenchimento" prompt="Selecione um período válido e uma localização cadastrada." type="custom">
      <formula1>AND(ISNUMBER(B3),B3&gt;=DATE(2024,1,1),B3&lt;='Configurações'!$B$10)</formula1>
    </dataValidation>
    <dataValidation sqref="D3" showDropDown="0" showInputMessage="1" showErrorMessage="1" allowBlank="0" errorTitle="Valor inválido" error="Selecione um período válido e uma localização cadastrada." promptTitle="Preenchimento" prompt="Selecione um período válido e uma localização cadastrada." type="custom">
      <formula1>AND(ISNUMBER(D3),D3&gt;=B3,D3&lt;='Configurações'!$B$10)</formula1>
    </dataValidation>
    <dataValidation sqref="F3" showDropDown="0" showInputMessage="1" showErrorMessage="1" allowBlank="0" errorTitle="Valor inválido" error="Selecione um período válido e uma localização cadastrada." promptTitle="Preenchimento" prompt="Selecione um período válido e uma localização cadastrada." type="list">
      <formula1>=INDIRECT("'Configurações'!$L$4:$L$9")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72E"/>
    <outlinePr summaryBelow="1" summaryRight="1"/>
    <pageSetUpPr/>
  </sheetPr>
  <dimension ref="A1:AD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29" customWidth="1" min="4" max="4"/>
    <col width="27" customWidth="1" min="5" max="5"/>
    <col width="16" customWidth="1" min="6" max="6"/>
    <col width="16" customWidth="1" min="7" max="7"/>
    <col width="15" customWidth="1" min="8" max="8"/>
    <col width="28" customWidth="1" min="9" max="9"/>
    <col width="28" customWidth="1" min="10" max="10"/>
    <col width="22" customWidth="1" min="11" max="11"/>
    <col width="23" customWidth="1" min="12" max="12"/>
    <col width="15" customWidth="1" min="13" max="13"/>
    <col width="17" customWidth="1" min="14" max="14"/>
    <col width="45" customWidth="1" min="15" max="15"/>
    <col width="17" customWidth="1" min="16" max="16"/>
    <col width="22" customWidth="1" min="17" max="17"/>
    <col width="21" customWidth="1" min="18" max="18"/>
    <col width="18" customWidth="1" min="19" max="19"/>
    <col width="16" customWidth="1" min="20" max="20"/>
    <col width="20" customWidth="1" min="21" max="21"/>
    <col width="28" customWidth="1" min="22" max="22"/>
    <col width="15" customWidth="1" min="23" max="23"/>
    <col width="13" customWidth="1" min="24" max="24"/>
    <col width="45" customWidth="1" min="25" max="25"/>
    <col hidden="1" width="30" customWidth="1" min="26" max="26"/>
    <col hidden="1" width="19" customWidth="1" min="27" max="27"/>
    <col hidden="1" width="15" customWidth="1" min="28" max="28"/>
    <col hidden="1" width="20" customWidth="1" min="29" max="29"/>
    <col hidden="1" width="15" customWidth="1" min="30" max="30"/>
  </cols>
  <sheetData>
    <row r="1" ht="34" customHeight="1">
      <c r="A1" s="22" t="inlineStr">
        <is>
          <t>ID da medição</t>
        </is>
      </c>
      <c r="B1" s="22" t="inlineStr">
        <is>
          <t>Data da contagem</t>
        </is>
      </c>
      <c r="C1" s="22" t="inlineStr">
        <is>
          <t>SKU</t>
        </is>
      </c>
      <c r="D1" s="22" t="inlineStr">
        <is>
          <t>Produto</t>
        </is>
      </c>
      <c r="E1" s="22" t="inlineStr">
        <is>
          <t>Localização</t>
        </is>
      </c>
      <c r="F1" s="22" t="inlineStr">
        <is>
          <t>Saldo do sistema</t>
        </is>
      </c>
      <c r="G1" s="22" t="inlineStr">
        <is>
          <t>Contagem física</t>
        </is>
      </c>
      <c r="H1" s="22" t="inlineStr">
        <is>
          <t>Custo unitário</t>
        </is>
      </c>
      <c r="I1" s="22" t="inlineStr">
        <is>
          <t>Motivo preliminar</t>
        </is>
      </c>
      <c r="J1" s="22" t="inlineStr">
        <is>
          <t>Causa confirmada</t>
        </is>
      </c>
      <c r="K1" s="22" t="inlineStr">
        <is>
          <t>Status da investigação</t>
        </is>
      </c>
      <c r="L1" s="22" t="inlineStr">
        <is>
          <t>Equipe responsável</t>
        </is>
      </c>
      <c r="M1" s="22" t="inlineStr">
        <is>
          <t>Prazo de análise</t>
        </is>
      </c>
      <c r="N1" s="22" t="inlineStr">
        <is>
          <t>Data de conclusão</t>
        </is>
      </c>
      <c r="O1" s="22" t="inlineStr">
        <is>
          <t>Observação</t>
        </is>
      </c>
      <c r="P1" s="22" t="inlineStr">
        <is>
          <t>Divergência (un.)</t>
        </is>
      </c>
      <c r="Q1" s="22" t="inlineStr">
        <is>
          <t>Divergência absoluta (un.)</t>
        </is>
      </c>
      <c r="R1" s="22" t="inlineStr">
        <is>
          <t>Divergência valorizada</t>
        </is>
      </c>
      <c r="S1" s="22" t="inlineStr">
        <is>
          <t>Impacto absoluto</t>
        </is>
      </c>
      <c r="T1" s="22" t="inlineStr">
        <is>
          <t>Registro exato?</t>
        </is>
      </c>
      <c r="U1" s="22" t="inlineStr">
        <is>
          <t>Acurácia quantitativa</t>
        </is>
      </c>
      <c r="V1" s="22" t="inlineStr">
        <is>
          <t>Causa para análise</t>
        </is>
      </c>
      <c r="W1" s="22" t="inlineStr">
        <is>
          <t>Dias em aberto</t>
        </is>
      </c>
      <c r="X1" s="22" t="inlineStr">
        <is>
          <t>Prioridade</t>
        </is>
      </c>
      <c r="Y1" s="22" t="inlineStr">
        <is>
          <t>Alerta</t>
        </is>
      </c>
      <c r="Z1" s="22" t="inlineStr">
        <is>
          <t>Chave SKU/local</t>
        </is>
      </c>
      <c r="AA1" s="22" t="inlineStr">
        <is>
          <t>Primeira linha da chave</t>
        </is>
      </c>
      <c r="AB1" s="22" t="inlineStr">
        <is>
          <t>Linha válida?</t>
        </is>
      </c>
      <c r="AC1" s="22" t="inlineStr">
        <is>
          <t>Pontuação da fila</t>
        </is>
      </c>
      <c r="AD1" s="22" t="inlineStr">
        <is>
          <t>Ordem da fila</t>
        </is>
      </c>
    </row>
    <row r="2">
      <c r="A2" s="23" t="inlineStr">
        <is>
          <t>MED-FIC-0001</t>
        </is>
      </c>
      <c r="B2" s="50" t="n">
        <v>46235</v>
      </c>
      <c r="C2" s="23" t="inlineStr">
        <is>
          <t>SKU-FIC-001</t>
        </is>
      </c>
      <c r="D2" s="25" t="inlineStr">
        <is>
          <t>Caneca Nebulosa Azul</t>
        </is>
      </c>
      <c r="E2" s="23" t="inlineStr">
        <is>
          <t>CD Aurora - A1</t>
        </is>
      </c>
      <c r="F2" s="26" t="n">
        <v>120</v>
      </c>
      <c r="G2" s="26" t="n">
        <v>118</v>
      </c>
      <c r="H2" s="51" t="n">
        <v>18.5</v>
      </c>
      <c r="I2" s="25" t="inlineStr">
        <is>
          <t>Saída não baixada</t>
        </is>
      </c>
      <c r="J2" s="25" t="inlineStr">
        <is>
          <t>Saída não baixada</t>
        </is>
      </c>
      <c r="K2" s="23" t="inlineStr">
        <is>
          <t>Concluída</t>
        </is>
      </c>
      <c r="L2" s="23" t="inlineStr">
        <is>
          <t>Operações</t>
        </is>
      </c>
      <c r="M2" s="50" t="n">
        <v>46238</v>
      </c>
      <c r="N2" s="50" t="n">
        <v>46237</v>
      </c>
      <c r="O2" s="25" t="inlineStr">
        <is>
          <t>Baixa ajustada após análise.</t>
        </is>
      </c>
      <c r="P2" s="28">
        <f>IF(OR($A2="",$B2="",$C2="",$E2="",NOT(ISNUMBER($F2)),NOT(ISNUMBER($G2))),"",$G2-$F2)</f>
        <v/>
      </c>
      <c r="Q2" s="28">
        <f>IF($P2="","",ABS($P2))</f>
        <v/>
      </c>
      <c r="R2" s="49">
        <f>IF(OR($P2="",NOT(ISNUMBER($H2))),"",$P2*$H2)</f>
        <v/>
      </c>
      <c r="S2" s="49">
        <f>IF($R2="","",ABS($R2))</f>
        <v/>
      </c>
      <c r="T2" s="18">
        <f>IF($P2="","",IF($P2=0,"Sim","Não"))</f>
        <v/>
      </c>
      <c r="U2" s="48">
        <f>IFERROR(IF($P2="","",IF(MAX($F2,$G2)=0,1,MAX(0,1-$Q2/MAX($F2,$G2)))),"")</f>
        <v/>
      </c>
      <c r="V2" s="21">
        <f>IF($P2="","",IF($P2=0,"",IF($J2&lt;&gt;"",$J2,$I2)))</f>
        <v/>
      </c>
      <c r="W2" s="28">
        <f>IF($P2="","",IF(OR($P2=0,$K2="Concluída",$K2="Dispensada"),0,MAX(0,'Configurações'!$B$10-$B2)))</f>
        <v/>
      </c>
      <c r="X2" s="18">
        <f>IF($P2="","",IF($P2=0,"Baixa",IF(OR(AND(ISNUMBER($S2),$S2&gt;='Configurações'!$B$4),AND($K2&lt;&gt;"Concluída",$K2&lt;&gt;"Dispensada",ISNUMBER($M2),$M2&lt;'Configurações'!$B$10)),"Crítica",IF(OR(AND(ISNUMBER($S2),$S2&gt;='Configurações'!$B$5),$Q2&gt;='Configurações'!$B$6),"Alta","Média"))))</f>
        <v/>
      </c>
      <c r="Y2" s="21">
        <f>IF($A2="","",_xlfn.TEXTJOIN(" | ",TRUE,IF(COUNTIF($A$2:$A$501,$A2)&gt;1,"ID duplicado",""),IF(OR($B2="",$C2="",$D2="",$E2="",NOT(ISNUMBER($F2)),NOT(ISNUMBER($G2)),NOT(ISNUMBER($H2)),$K2=""),"Dados obrigatórios incompletos",""),IF(AND(ISNUMBER($P2),$P2&lt;&gt;0,$V2=""),"Informar motivo preliminar",""),IF(AND(ISNUMBER($P2),$P2&lt;&gt;0,$H2=0),"Revisar custo zerado",""),IF(AND($K2="Concluída",$T2="Não",$J2=""),"Confirmar causa",""),IF(AND($K2="Concluída",$N2=""),"Informar data de conclusão",""),IF(AND($K2&lt;&gt;"",$K2&lt;&gt;"Concluída",$K2&lt;&gt;"Dispensada",ISNUMBER($M2),$M2&lt;'Configurações'!$B$10),"Prazo vencido",""),IF(AND($K2&lt;&gt;"",$K2&lt;&gt;"Concluída",$K2&lt;&gt;"Dispensada",$M2="",ISNUMBER($B2),'Configurações'!$B$10-$B2&gt;'Configurações'!$B$9),"Definir prazo",""),IF(AND($K2&lt;&gt;"Concluída",$N2&lt;&gt;""),"Revisar data de conclusão","")))</f>
        <v/>
      </c>
      <c r="Z2" s="21">
        <f>IF(OR($C2="",$E2=""),"",$C2&amp;" | "&amp;$E2)</f>
        <v/>
      </c>
      <c r="AA2" s="18">
        <f>IF($Z2="","",IF(COUNTIF($Z$2:$Z2,$Z2)=1,ROW(),""))</f>
        <v/>
      </c>
      <c r="AB2" s="18">
        <f>IF($A2="","",IF(AND(ISNUMBER($B2),$B2&lt;='Configurações'!$B$10,$C2&lt;&gt;"",$D2&lt;&gt;"",$E2&lt;&gt;"",ISNUMBER($F2),$F2&gt;=0,ISNUMBER($G2),$G2&gt;=0,ISNUMBER($H2),$H2&gt;=0,$K2&lt;&gt;"",COUNTIF($A$2:$A$501,$A2)=1),"Sim","Não"))</f>
        <v/>
      </c>
      <c r="AC2" s="18">
        <f>IF(OR($AB2&lt;&gt;"Sim",$P2=0,$K2="Concluída",$K2="Dispensada"),"",IF($X2="Crítica",4,IF($X2="Alta",3,IF($X2="Média",2,1)))*1000000000000+MIN(IF(ISNUMBER($S2),$S2,0),999999999)*1000+MIN($W2,999))</f>
        <v/>
      </c>
      <c r="AD2" s="28">
        <f>IF($AC2="","",COUNTIF($AC$2:$AC$501,"&gt;"&amp;$AC2)+COUNTIF($AC$2:$AC2,$AC2))</f>
        <v/>
      </c>
    </row>
    <row r="3">
      <c r="A3" s="23" t="inlineStr">
        <is>
          <t>MED-FIC-0002</t>
        </is>
      </c>
      <c r="B3" s="50" t="n">
        <v>46237</v>
      </c>
      <c r="C3" s="23" t="inlineStr">
        <is>
          <t>SKU-FIC-002</t>
        </is>
      </c>
      <c r="D3" s="25" t="inlineStr">
        <is>
          <t>Cabo Prisma USB-C</t>
        </is>
      </c>
      <c r="E3" s="23" t="inlineStr">
        <is>
          <t>Loja Neblina - Estoque</t>
        </is>
      </c>
      <c r="F3" s="26" t="n">
        <v>240</v>
      </c>
      <c r="G3" s="26" t="n">
        <v>240</v>
      </c>
      <c r="H3" s="51" t="n">
        <v>22.4</v>
      </c>
      <c r="I3" s="25" t="n"/>
      <c r="J3" s="25" t="n"/>
      <c r="K3" s="23" t="inlineStr">
        <is>
          <t>Dispensada</t>
        </is>
      </c>
      <c r="L3" s="23" t="inlineStr">
        <is>
          <t>Estoque</t>
        </is>
      </c>
      <c r="M3" s="50" t="n"/>
      <c r="N3" s="50" t="n"/>
      <c r="O3" s="25" t="inlineStr">
        <is>
          <t>Contagem sem diferença.</t>
        </is>
      </c>
      <c r="P3" s="29">
        <f>IF(OR($A3="",$B3="",$C3="",$E3="",NOT(ISNUMBER($F3)),NOT(ISNUMBER($G3))),"",$G3-$F3)</f>
        <v/>
      </c>
      <c r="Q3" s="29">
        <f>IF($P3="","",ABS($P3))</f>
        <v/>
      </c>
      <c r="R3" s="46">
        <f>IF(OR($P3="",NOT(ISNUMBER($H3))),"",$P3*$H3)</f>
        <v/>
      </c>
      <c r="S3" s="46">
        <f>IF($R3="","",ABS($R3))</f>
        <v/>
      </c>
      <c r="T3" s="13">
        <f>IF($P3="","",IF($P3=0,"Sim","Não"))</f>
        <v/>
      </c>
      <c r="U3" s="45">
        <f>IFERROR(IF($P3="","",IF(MAX($F3,$G3)=0,1,MAX(0,1-$Q3/MAX($F3,$G3)))),"")</f>
        <v/>
      </c>
      <c r="V3" s="16">
        <f>IF($P3="","",IF($P3=0,"",IF($J3&lt;&gt;"",$J3,$I3)))</f>
        <v/>
      </c>
      <c r="W3" s="29">
        <f>IF($P3="","",IF(OR($P3=0,$K3="Concluída",$K3="Dispensada"),0,MAX(0,'Configurações'!$B$10-$B3)))</f>
        <v/>
      </c>
      <c r="X3" s="13">
        <f>IF($P3="","",IF($P3=0,"Baixa",IF(OR(AND(ISNUMBER($S3),$S3&gt;='Configurações'!$B$4),AND($K3&lt;&gt;"Concluída",$K3&lt;&gt;"Dispensada",ISNUMBER($M3),$M3&lt;'Configurações'!$B$10)),"Crítica",IF(OR(AND(ISNUMBER($S3),$S3&gt;='Configurações'!$B$5),$Q3&gt;='Configurações'!$B$6),"Alta","Média"))))</f>
        <v/>
      </c>
      <c r="Y3" s="16">
        <f>IF($A3="","",_xlfn.TEXTJOIN(" | ",TRUE,IF(COUNTIF($A$2:$A$501,$A3)&gt;1,"ID duplicado",""),IF(OR($B3="",$C3="",$D3="",$E3="",NOT(ISNUMBER($F3)),NOT(ISNUMBER($G3)),NOT(ISNUMBER($H3)),$K3=""),"Dados obrigatórios incompletos",""),IF(AND(ISNUMBER($P3),$P3&lt;&gt;0,$V3=""),"Informar motivo preliminar",""),IF(AND(ISNUMBER($P3),$P3&lt;&gt;0,$H3=0),"Revisar custo zerado",""),IF(AND($K3="Concluída",$T3="Não",$J3=""),"Confirmar causa",""),IF(AND($K3="Concluída",$N3=""),"Informar data de conclusão",""),IF(AND($K3&lt;&gt;"",$K3&lt;&gt;"Concluída",$K3&lt;&gt;"Dispensada",ISNUMBER($M3),$M3&lt;'Configurações'!$B$10),"Prazo vencido",""),IF(AND($K3&lt;&gt;"",$K3&lt;&gt;"Concluída",$K3&lt;&gt;"Dispensada",$M3="",ISNUMBER($B3),'Configurações'!$B$10-$B3&gt;'Configurações'!$B$9),"Definir prazo",""),IF(AND($K3&lt;&gt;"Concluída",$N3&lt;&gt;""),"Revisar data de conclusão","")))</f>
        <v/>
      </c>
      <c r="Z3" s="16">
        <f>IF(OR($C3="",$E3=""),"",$C3&amp;" | "&amp;$E3)</f>
        <v/>
      </c>
      <c r="AA3" s="13">
        <f>IF($Z3="","",IF(COUNTIF($Z$2:$Z3,$Z3)=1,ROW(),""))</f>
        <v/>
      </c>
      <c r="AB3" s="13">
        <f>IF($A3="","",IF(AND(ISNUMBER($B3),$B3&lt;='Configurações'!$B$10,$C3&lt;&gt;"",$D3&lt;&gt;"",$E3&lt;&gt;"",ISNUMBER($F3),$F3&gt;=0,ISNUMBER($G3),$G3&gt;=0,ISNUMBER($H3),$H3&gt;=0,$K3&lt;&gt;"",COUNTIF($A$2:$A$501,$A3)=1),"Sim","Não"))</f>
        <v/>
      </c>
      <c r="AC3" s="13">
        <f>IF(OR($AB3&lt;&gt;"Sim",$P3=0,$K3="Concluída",$K3="Dispensada"),"",IF($X3="Crítica",4,IF($X3="Alta",3,IF($X3="Média",2,1)))*1000000000000+MIN(IF(ISNUMBER($S3),$S3,0),999999999)*1000+MIN($W3,999))</f>
        <v/>
      </c>
      <c r="AD3" s="29">
        <f>IF($AC3="","",COUNTIF($AC$2:$AC$501,"&gt;"&amp;$AC3)+COUNTIF($AC$2:$AC3,$AC3))</f>
        <v/>
      </c>
    </row>
    <row r="4">
      <c r="A4" s="23" t="inlineStr">
        <is>
          <t>MED-FIC-0003</t>
        </is>
      </c>
      <c r="B4" s="50" t="n">
        <v>46241</v>
      </c>
      <c r="C4" s="23" t="inlineStr">
        <is>
          <t>SKU-FIC-003</t>
        </is>
      </c>
      <c r="D4" s="25" t="inlineStr">
        <is>
          <t>Caderno Órbita Pontilhado</t>
        </is>
      </c>
      <c r="E4" s="23" t="inlineStr">
        <is>
          <t>CD Aurora - B2</t>
        </is>
      </c>
      <c r="F4" s="26" t="n">
        <v>75</v>
      </c>
      <c r="G4" s="26" t="n">
        <v>81</v>
      </c>
      <c r="H4" s="51" t="n">
        <v>12.9</v>
      </c>
      <c r="I4" s="25" t="inlineStr">
        <is>
          <t>Recebimento não registrado</t>
        </is>
      </c>
      <c r="J4" s="25" t="inlineStr">
        <is>
          <t>Transferência pendente</t>
        </is>
      </c>
      <c r="K4" s="23" t="inlineStr">
        <is>
          <t>Concluída</t>
        </is>
      </c>
      <c r="L4" s="23" t="inlineStr">
        <is>
          <t>Estoque</t>
        </is>
      </c>
      <c r="M4" s="50" t="n">
        <v>46244</v>
      </c>
      <c r="N4" s="50" t="n">
        <v>46243</v>
      </c>
      <c r="O4" s="25" t="inlineStr">
        <is>
          <t>Transferência localizada no histórico interno.</t>
        </is>
      </c>
      <c r="P4" s="28">
        <f>IF(OR($A4="",$B4="",$C4="",$E4="",NOT(ISNUMBER($F4)),NOT(ISNUMBER($G4))),"",$G4-$F4)</f>
        <v/>
      </c>
      <c r="Q4" s="28">
        <f>IF($P4="","",ABS($P4))</f>
        <v/>
      </c>
      <c r="R4" s="49">
        <f>IF(OR($P4="",NOT(ISNUMBER($H4))),"",$P4*$H4)</f>
        <v/>
      </c>
      <c r="S4" s="49">
        <f>IF($R4="","",ABS($R4))</f>
        <v/>
      </c>
      <c r="T4" s="18">
        <f>IF($P4="","",IF($P4=0,"Sim","Não"))</f>
        <v/>
      </c>
      <c r="U4" s="48">
        <f>IFERROR(IF($P4="","",IF(MAX($F4,$G4)=0,1,MAX(0,1-$Q4/MAX($F4,$G4)))),"")</f>
        <v/>
      </c>
      <c r="V4" s="21">
        <f>IF($P4="","",IF($P4=0,"",IF($J4&lt;&gt;"",$J4,$I4)))</f>
        <v/>
      </c>
      <c r="W4" s="28">
        <f>IF($P4="","",IF(OR($P4=0,$K4="Concluída",$K4="Dispensada"),0,MAX(0,'Configurações'!$B$10-$B4)))</f>
        <v/>
      </c>
      <c r="X4" s="18">
        <f>IF($P4="","",IF($P4=0,"Baixa",IF(OR(AND(ISNUMBER($S4),$S4&gt;='Configurações'!$B$4),AND($K4&lt;&gt;"Concluída",$K4&lt;&gt;"Dispensada",ISNUMBER($M4),$M4&lt;'Configurações'!$B$10)),"Crítica",IF(OR(AND(ISNUMBER($S4),$S4&gt;='Configurações'!$B$5),$Q4&gt;='Configurações'!$B$6),"Alta","Média"))))</f>
        <v/>
      </c>
      <c r="Y4" s="21">
        <f>IF($A4="","",_xlfn.TEXTJOIN(" | ",TRUE,IF(COUNTIF($A$2:$A$501,$A4)&gt;1,"ID duplicado",""),IF(OR($B4="",$C4="",$D4="",$E4="",NOT(ISNUMBER($F4)),NOT(ISNUMBER($G4)),NOT(ISNUMBER($H4)),$K4=""),"Dados obrigatórios incompletos",""),IF(AND(ISNUMBER($P4),$P4&lt;&gt;0,$V4=""),"Informar motivo preliminar",""),IF(AND(ISNUMBER($P4),$P4&lt;&gt;0,$H4=0),"Revisar custo zerado",""),IF(AND($K4="Concluída",$T4="Não",$J4=""),"Confirmar causa",""),IF(AND($K4="Concluída",$N4=""),"Informar data de conclusão",""),IF(AND($K4&lt;&gt;"",$K4&lt;&gt;"Concluída",$K4&lt;&gt;"Dispensada",ISNUMBER($M4),$M4&lt;'Configurações'!$B$10),"Prazo vencido",""),IF(AND($K4&lt;&gt;"",$K4&lt;&gt;"Concluída",$K4&lt;&gt;"Dispensada",$M4="",ISNUMBER($B4),'Configurações'!$B$10-$B4&gt;'Configurações'!$B$9),"Definir prazo",""),IF(AND($K4&lt;&gt;"Concluída",$N4&lt;&gt;""),"Revisar data de conclusão","")))</f>
        <v/>
      </c>
      <c r="Z4" s="21">
        <f>IF(OR($C4="",$E4=""),"",$C4&amp;" | "&amp;$E4)</f>
        <v/>
      </c>
      <c r="AA4" s="18">
        <f>IF($Z4="","",IF(COUNTIF($Z$2:$Z4,$Z4)=1,ROW(),""))</f>
        <v/>
      </c>
      <c r="AB4" s="18">
        <f>IF($A4="","",IF(AND(ISNUMBER($B4),$B4&lt;='Configurações'!$B$10,$C4&lt;&gt;"",$D4&lt;&gt;"",$E4&lt;&gt;"",ISNUMBER($F4),$F4&gt;=0,ISNUMBER($G4),$G4&gt;=0,ISNUMBER($H4),$H4&gt;=0,$K4&lt;&gt;"",COUNTIF($A$2:$A$501,$A4)=1),"Sim","Não"))</f>
        <v/>
      </c>
      <c r="AC4" s="18">
        <f>IF(OR($AB4&lt;&gt;"Sim",$P4=0,$K4="Concluída",$K4="Dispensada"),"",IF($X4="Crítica",4,IF($X4="Alta",3,IF($X4="Média",2,1)))*1000000000000+MIN(IF(ISNUMBER($S4),$S4,0),999999999)*1000+MIN($W4,999))</f>
        <v/>
      </c>
      <c r="AD4" s="28">
        <f>IF($AC4="","",COUNTIF($AC$2:$AC$501,"&gt;"&amp;$AC4)+COUNTIF($AC$2:$AC4,$AC4))</f>
        <v/>
      </c>
    </row>
    <row r="5">
      <c r="A5" s="23" t="inlineStr">
        <is>
          <t>MED-FIC-0004</t>
        </is>
      </c>
      <c r="B5" s="50" t="n">
        <v>46246</v>
      </c>
      <c r="C5" s="23" t="inlineStr">
        <is>
          <t>SKU-FIC-004</t>
        </is>
      </c>
      <c r="D5" s="25" t="inlineStr">
        <is>
          <t>Luminária Cometa de Mesa</t>
        </is>
      </c>
      <c r="E5" s="23" t="inlineStr">
        <is>
          <t>Hub Horizonte - Pulmão</t>
        </is>
      </c>
      <c r="F5" s="26" t="n">
        <v>32</v>
      </c>
      <c r="G5" s="26" t="n">
        <v>29</v>
      </c>
      <c r="H5" s="51" t="n">
        <v>64.90000000000001</v>
      </c>
      <c r="I5" s="25" t="inlineStr">
        <is>
          <t>Avaria não registrada</t>
        </is>
      </c>
      <c r="J5" s="25" t="n"/>
      <c r="K5" s="23" t="inlineStr">
        <is>
          <t>Em análise</t>
        </is>
      </c>
      <c r="L5" s="23" t="inlineStr">
        <is>
          <t>Prevenção de perdas</t>
        </is>
      </c>
      <c r="M5" s="50" t="n">
        <v>46269</v>
      </c>
      <c r="N5" s="50" t="n"/>
      <c r="O5" s="25" t="inlineStr">
        <is>
          <t>Fotos internas em revisão.</t>
        </is>
      </c>
      <c r="P5" s="29">
        <f>IF(OR($A5="",$B5="",$C5="",$E5="",NOT(ISNUMBER($F5)),NOT(ISNUMBER($G5))),"",$G5-$F5)</f>
        <v/>
      </c>
      <c r="Q5" s="29">
        <f>IF($P5="","",ABS($P5))</f>
        <v/>
      </c>
      <c r="R5" s="46">
        <f>IF(OR($P5="",NOT(ISNUMBER($H5))),"",$P5*$H5)</f>
        <v/>
      </c>
      <c r="S5" s="46">
        <f>IF($R5="","",ABS($R5))</f>
        <v/>
      </c>
      <c r="T5" s="13">
        <f>IF($P5="","",IF($P5=0,"Sim","Não"))</f>
        <v/>
      </c>
      <c r="U5" s="45">
        <f>IFERROR(IF($P5="","",IF(MAX($F5,$G5)=0,1,MAX(0,1-$Q5/MAX($F5,$G5)))),"")</f>
        <v/>
      </c>
      <c r="V5" s="16">
        <f>IF($P5="","",IF($P5=0,"",IF($J5&lt;&gt;"",$J5,$I5)))</f>
        <v/>
      </c>
      <c r="W5" s="29">
        <f>IF($P5="","",IF(OR($P5=0,$K5="Concluída",$K5="Dispensada"),0,MAX(0,'Configurações'!$B$10-$B5)))</f>
        <v/>
      </c>
      <c r="X5" s="13">
        <f>IF($P5="","",IF($P5=0,"Baixa",IF(OR(AND(ISNUMBER($S5),$S5&gt;='Configurações'!$B$4),AND($K5&lt;&gt;"Concluída",$K5&lt;&gt;"Dispensada",ISNUMBER($M5),$M5&lt;'Configurações'!$B$10)),"Crítica",IF(OR(AND(ISNUMBER($S5),$S5&gt;='Configurações'!$B$5),$Q5&gt;='Configurações'!$B$6),"Alta","Média"))))</f>
        <v/>
      </c>
      <c r="Y5" s="16">
        <f>IF($A5="","",_xlfn.TEXTJOIN(" | ",TRUE,IF(COUNTIF($A$2:$A$501,$A5)&gt;1,"ID duplicado",""),IF(OR($B5="",$C5="",$D5="",$E5="",NOT(ISNUMBER($F5)),NOT(ISNUMBER($G5)),NOT(ISNUMBER($H5)),$K5=""),"Dados obrigatórios incompletos",""),IF(AND(ISNUMBER($P5),$P5&lt;&gt;0,$V5=""),"Informar motivo preliminar",""),IF(AND(ISNUMBER($P5),$P5&lt;&gt;0,$H5=0),"Revisar custo zerado",""),IF(AND($K5="Concluída",$T5="Não",$J5=""),"Confirmar causa",""),IF(AND($K5="Concluída",$N5=""),"Informar data de conclusão",""),IF(AND($K5&lt;&gt;"",$K5&lt;&gt;"Concluída",$K5&lt;&gt;"Dispensada",ISNUMBER($M5),$M5&lt;'Configurações'!$B$10),"Prazo vencido",""),IF(AND($K5&lt;&gt;"",$K5&lt;&gt;"Concluída",$K5&lt;&gt;"Dispensada",$M5="",ISNUMBER($B5),'Configurações'!$B$10-$B5&gt;'Configurações'!$B$9),"Definir prazo",""),IF(AND($K5&lt;&gt;"Concluída",$N5&lt;&gt;""),"Revisar data de conclusão","")))</f>
        <v/>
      </c>
      <c r="Z5" s="16">
        <f>IF(OR($C5="",$E5=""),"",$C5&amp;" | "&amp;$E5)</f>
        <v/>
      </c>
      <c r="AA5" s="13">
        <f>IF($Z5="","",IF(COUNTIF($Z$2:$Z5,$Z5)=1,ROW(),""))</f>
        <v/>
      </c>
      <c r="AB5" s="13">
        <f>IF($A5="","",IF(AND(ISNUMBER($B5),$B5&lt;='Configurações'!$B$10,$C5&lt;&gt;"",$D5&lt;&gt;"",$E5&lt;&gt;"",ISNUMBER($F5),$F5&gt;=0,ISNUMBER($G5),$G5&gt;=0,ISNUMBER($H5),$H5&gt;=0,$K5&lt;&gt;"",COUNTIF($A$2:$A$501,$A5)=1),"Sim","Não"))</f>
        <v/>
      </c>
      <c r="AC5" s="13">
        <f>IF(OR($AB5&lt;&gt;"Sim",$P5=0,$K5="Concluída",$K5="Dispensada"),"",IF($X5="Crítica",4,IF($X5="Alta",3,IF($X5="Média",2,1)))*1000000000000+MIN(IF(ISNUMBER($S5),$S5,0),999999999)*1000+MIN($W5,999))</f>
        <v/>
      </c>
      <c r="AD5" s="29">
        <f>IF($AC5="","",COUNTIF($AC$2:$AC$501,"&gt;"&amp;$AC5)+COUNTIF($AC$2:$AC5,$AC5))</f>
        <v/>
      </c>
    </row>
    <row r="6">
      <c r="A6" s="23" t="inlineStr">
        <is>
          <t>MED-FIC-0005</t>
        </is>
      </c>
      <c r="B6" s="50" t="n">
        <v>46252</v>
      </c>
      <c r="C6" s="23" t="inlineStr">
        <is>
          <t>SKU-FIC-005</t>
        </is>
      </c>
      <c r="D6" s="25" t="inlineStr">
        <is>
          <t>Organizador Vértice Modular</t>
        </is>
      </c>
      <c r="E6" s="23" t="inlineStr">
        <is>
          <t>CD Aurora - A1</t>
        </is>
      </c>
      <c r="F6" s="26" t="n">
        <v>210</v>
      </c>
      <c r="G6" s="26" t="n">
        <v>210</v>
      </c>
      <c r="H6" s="51" t="n">
        <v>27.5</v>
      </c>
      <c r="I6" s="25" t="n"/>
      <c r="J6" s="25" t="n"/>
      <c r="K6" s="23" t="inlineStr">
        <is>
          <t>Dispensada</t>
        </is>
      </c>
      <c r="L6" s="23" t="inlineStr">
        <is>
          <t>Estoque</t>
        </is>
      </c>
      <c r="M6" s="50" t="n"/>
      <c r="N6" s="50" t="n"/>
      <c r="O6" s="25" t="inlineStr">
        <is>
          <t>Contagem sem diferença.</t>
        </is>
      </c>
      <c r="P6" s="28">
        <f>IF(OR($A6="",$B6="",$C6="",$E6="",NOT(ISNUMBER($F6)),NOT(ISNUMBER($G6))),"",$G6-$F6)</f>
        <v/>
      </c>
      <c r="Q6" s="28">
        <f>IF($P6="","",ABS($P6))</f>
        <v/>
      </c>
      <c r="R6" s="49">
        <f>IF(OR($P6="",NOT(ISNUMBER($H6))),"",$P6*$H6)</f>
        <v/>
      </c>
      <c r="S6" s="49">
        <f>IF($R6="","",ABS($R6))</f>
        <v/>
      </c>
      <c r="T6" s="18">
        <f>IF($P6="","",IF($P6=0,"Sim","Não"))</f>
        <v/>
      </c>
      <c r="U6" s="48">
        <f>IFERROR(IF($P6="","",IF(MAX($F6,$G6)=0,1,MAX(0,1-$Q6/MAX($F6,$G6)))),"")</f>
        <v/>
      </c>
      <c r="V6" s="21">
        <f>IF($P6="","",IF($P6=0,"",IF($J6&lt;&gt;"",$J6,$I6)))</f>
        <v/>
      </c>
      <c r="W6" s="28">
        <f>IF($P6="","",IF(OR($P6=0,$K6="Concluída",$K6="Dispensada"),0,MAX(0,'Configurações'!$B$10-$B6)))</f>
        <v/>
      </c>
      <c r="X6" s="18">
        <f>IF($P6="","",IF($P6=0,"Baixa",IF(OR(AND(ISNUMBER($S6),$S6&gt;='Configurações'!$B$4),AND($K6&lt;&gt;"Concluída",$K6&lt;&gt;"Dispensada",ISNUMBER($M6),$M6&lt;'Configurações'!$B$10)),"Crítica",IF(OR(AND(ISNUMBER($S6),$S6&gt;='Configurações'!$B$5),$Q6&gt;='Configurações'!$B$6),"Alta","Média"))))</f>
        <v/>
      </c>
      <c r="Y6" s="21">
        <f>IF($A6="","",_xlfn.TEXTJOIN(" | ",TRUE,IF(COUNTIF($A$2:$A$501,$A6)&gt;1,"ID duplicado",""),IF(OR($B6="",$C6="",$D6="",$E6="",NOT(ISNUMBER($F6)),NOT(ISNUMBER($G6)),NOT(ISNUMBER($H6)),$K6=""),"Dados obrigatórios incompletos",""),IF(AND(ISNUMBER($P6),$P6&lt;&gt;0,$V6=""),"Informar motivo preliminar",""),IF(AND(ISNUMBER($P6),$P6&lt;&gt;0,$H6=0),"Revisar custo zerado",""),IF(AND($K6="Concluída",$T6="Não",$J6=""),"Confirmar causa",""),IF(AND($K6="Concluída",$N6=""),"Informar data de conclusão",""),IF(AND($K6&lt;&gt;"",$K6&lt;&gt;"Concluída",$K6&lt;&gt;"Dispensada",ISNUMBER($M6),$M6&lt;'Configurações'!$B$10),"Prazo vencido",""),IF(AND($K6&lt;&gt;"",$K6&lt;&gt;"Concluída",$K6&lt;&gt;"Dispensada",$M6="",ISNUMBER($B6),'Configurações'!$B$10-$B6&gt;'Configurações'!$B$9),"Definir prazo",""),IF(AND($K6&lt;&gt;"Concluída",$N6&lt;&gt;""),"Revisar data de conclusão","")))</f>
        <v/>
      </c>
      <c r="Z6" s="21">
        <f>IF(OR($C6="",$E6=""),"",$C6&amp;" | "&amp;$E6)</f>
        <v/>
      </c>
      <c r="AA6" s="18">
        <f>IF($Z6="","",IF(COUNTIF($Z$2:$Z6,$Z6)=1,ROW(),""))</f>
        <v/>
      </c>
      <c r="AB6" s="18">
        <f>IF($A6="","",IF(AND(ISNUMBER($B6),$B6&lt;='Configurações'!$B$10,$C6&lt;&gt;"",$D6&lt;&gt;"",$E6&lt;&gt;"",ISNUMBER($F6),$F6&gt;=0,ISNUMBER($G6),$G6&gt;=0,ISNUMBER($H6),$H6&gt;=0,$K6&lt;&gt;"",COUNTIF($A$2:$A$501,$A6)=1),"Sim","Não"))</f>
        <v/>
      </c>
      <c r="AC6" s="18">
        <f>IF(OR($AB6&lt;&gt;"Sim",$P6=0,$K6="Concluída",$K6="Dispensada"),"",IF($X6="Crítica",4,IF($X6="Alta",3,IF($X6="Média",2,1)))*1000000000000+MIN(IF(ISNUMBER($S6),$S6,0),999999999)*1000+MIN($W6,999))</f>
        <v/>
      </c>
      <c r="AD6" s="28">
        <f>IF($AC6="","",COUNTIF($AC$2:$AC$501,"&gt;"&amp;$AC6)+COUNTIF($AC$2:$AC6,$AC6))</f>
        <v/>
      </c>
    </row>
    <row r="7">
      <c r="A7" s="23" t="inlineStr">
        <is>
          <t>MED-FIC-0006</t>
        </is>
      </c>
      <c r="B7" s="50" t="n">
        <v>46256</v>
      </c>
      <c r="C7" s="23" t="inlineStr">
        <is>
          <t>SKU-FIC-001</t>
        </is>
      </c>
      <c r="D7" s="25" t="inlineStr">
        <is>
          <t>Caneca Nebulosa Azul</t>
        </is>
      </c>
      <c r="E7" s="23" t="inlineStr">
        <is>
          <t>CD Aurora - A1</t>
        </is>
      </c>
      <c r="F7" s="26" t="n">
        <v>118</v>
      </c>
      <c r="G7" s="26" t="n">
        <v>117</v>
      </c>
      <c r="H7" s="51" t="n">
        <v>18.5</v>
      </c>
      <c r="I7" s="25" t="inlineStr">
        <is>
          <t>Erro de separação</t>
        </is>
      </c>
      <c r="J7" s="25" t="inlineStr">
        <is>
          <t>Erro de separação</t>
        </is>
      </c>
      <c r="K7" s="23" t="inlineStr">
        <is>
          <t>Concluída</t>
        </is>
      </c>
      <c r="L7" s="23" t="inlineStr">
        <is>
          <t>Operações</t>
        </is>
      </c>
      <c r="M7" s="50" t="n">
        <v>46259</v>
      </c>
      <c r="N7" s="50" t="n">
        <v>46258</v>
      </c>
      <c r="O7" s="25" t="inlineStr">
        <is>
          <t>Unidade localizada em pedido cancelado.</t>
        </is>
      </c>
      <c r="P7" s="29">
        <f>IF(OR($A7="",$B7="",$C7="",$E7="",NOT(ISNUMBER($F7)),NOT(ISNUMBER($G7))),"",$G7-$F7)</f>
        <v/>
      </c>
      <c r="Q7" s="29">
        <f>IF($P7="","",ABS($P7))</f>
        <v/>
      </c>
      <c r="R7" s="46">
        <f>IF(OR($P7="",NOT(ISNUMBER($H7))),"",$P7*$H7)</f>
        <v/>
      </c>
      <c r="S7" s="46">
        <f>IF($R7="","",ABS($R7))</f>
        <v/>
      </c>
      <c r="T7" s="13">
        <f>IF($P7="","",IF($P7=0,"Sim","Não"))</f>
        <v/>
      </c>
      <c r="U7" s="45">
        <f>IFERROR(IF($P7="","",IF(MAX($F7,$G7)=0,1,MAX(0,1-$Q7/MAX($F7,$G7)))),"")</f>
        <v/>
      </c>
      <c r="V7" s="16">
        <f>IF($P7="","",IF($P7=0,"",IF($J7&lt;&gt;"",$J7,$I7)))</f>
        <v/>
      </c>
      <c r="W7" s="29">
        <f>IF($P7="","",IF(OR($P7=0,$K7="Concluída",$K7="Dispensada"),0,MAX(0,'Configurações'!$B$10-$B7)))</f>
        <v/>
      </c>
      <c r="X7" s="13">
        <f>IF($P7="","",IF($P7=0,"Baixa",IF(OR(AND(ISNUMBER($S7),$S7&gt;='Configurações'!$B$4),AND($K7&lt;&gt;"Concluída",$K7&lt;&gt;"Dispensada",ISNUMBER($M7),$M7&lt;'Configurações'!$B$10)),"Crítica",IF(OR(AND(ISNUMBER($S7),$S7&gt;='Configurações'!$B$5),$Q7&gt;='Configurações'!$B$6),"Alta","Média"))))</f>
        <v/>
      </c>
      <c r="Y7" s="16">
        <f>IF($A7="","",_xlfn.TEXTJOIN(" | ",TRUE,IF(COUNTIF($A$2:$A$501,$A7)&gt;1,"ID duplicado",""),IF(OR($B7="",$C7="",$D7="",$E7="",NOT(ISNUMBER($F7)),NOT(ISNUMBER($G7)),NOT(ISNUMBER($H7)),$K7=""),"Dados obrigatórios incompletos",""),IF(AND(ISNUMBER($P7),$P7&lt;&gt;0,$V7=""),"Informar motivo preliminar",""),IF(AND(ISNUMBER($P7),$P7&lt;&gt;0,$H7=0),"Revisar custo zerado",""),IF(AND($K7="Concluída",$T7="Não",$J7=""),"Confirmar causa",""),IF(AND($K7="Concluída",$N7=""),"Informar data de conclusão",""),IF(AND($K7&lt;&gt;"",$K7&lt;&gt;"Concluída",$K7&lt;&gt;"Dispensada",ISNUMBER($M7),$M7&lt;'Configurações'!$B$10),"Prazo vencido",""),IF(AND($K7&lt;&gt;"",$K7&lt;&gt;"Concluída",$K7&lt;&gt;"Dispensada",$M7="",ISNUMBER($B7),'Configurações'!$B$10-$B7&gt;'Configurações'!$B$9),"Definir prazo",""),IF(AND($K7&lt;&gt;"Concluída",$N7&lt;&gt;""),"Revisar data de conclusão","")))</f>
        <v/>
      </c>
      <c r="Z7" s="16">
        <f>IF(OR($C7="",$E7=""),"",$C7&amp;" | "&amp;$E7)</f>
        <v/>
      </c>
      <c r="AA7" s="13">
        <f>IF($Z7="","",IF(COUNTIF($Z$2:$Z7,$Z7)=1,ROW(),""))</f>
        <v/>
      </c>
      <c r="AB7" s="13">
        <f>IF($A7="","",IF(AND(ISNUMBER($B7),$B7&lt;='Configurações'!$B$10,$C7&lt;&gt;"",$D7&lt;&gt;"",$E7&lt;&gt;"",ISNUMBER($F7),$F7&gt;=0,ISNUMBER($G7),$G7&gt;=0,ISNUMBER($H7),$H7&gt;=0,$K7&lt;&gt;"",COUNTIF($A$2:$A$501,$A7)=1),"Sim","Não"))</f>
        <v/>
      </c>
      <c r="AC7" s="13">
        <f>IF(OR($AB7&lt;&gt;"Sim",$P7=0,$K7="Concluída",$K7="Dispensada"),"",IF($X7="Crítica",4,IF($X7="Alta",3,IF($X7="Média",2,1)))*1000000000000+MIN(IF(ISNUMBER($S7),$S7,0),999999999)*1000+MIN($W7,999))</f>
        <v/>
      </c>
      <c r="AD7" s="29">
        <f>IF($AC7="","",COUNTIF($AC$2:$AC$501,"&gt;"&amp;$AC7)+COUNTIF($AC$2:$AC7,$AC7))</f>
        <v/>
      </c>
    </row>
    <row r="8">
      <c r="A8" s="23" t="inlineStr">
        <is>
          <t>MED-FIC-0007</t>
        </is>
      </c>
      <c r="B8" s="50" t="n">
        <v>46261</v>
      </c>
      <c r="C8" s="23" t="inlineStr">
        <is>
          <t>SKU-FIC-006</t>
        </is>
      </c>
      <c r="D8" s="25" t="inlineStr">
        <is>
          <t>Garrafa Horizonte Térmica</t>
        </is>
      </c>
      <c r="E8" s="23" t="inlineStr">
        <is>
          <t>Loja Neblina - Estoque</t>
        </is>
      </c>
      <c r="F8" s="26" t="n">
        <v>90</v>
      </c>
      <c r="G8" s="26" t="n">
        <v>82</v>
      </c>
      <c r="H8" s="51" t="n">
        <v>39.9</v>
      </c>
      <c r="I8" s="25" t="inlineStr">
        <is>
          <t>Perda/extravio</t>
        </is>
      </c>
      <c r="J8" s="25" t="n"/>
      <c r="K8" s="23" t="inlineStr">
        <is>
          <t>Em análise</t>
        </is>
      </c>
      <c r="L8" s="23" t="inlineStr">
        <is>
          <t>Prevenção de perdas</t>
        </is>
      </c>
      <c r="M8" s="50" t="n">
        <v>46275</v>
      </c>
      <c r="N8" s="50" t="n"/>
      <c r="O8" s="25" t="inlineStr">
        <is>
          <t>Verificação interna em andamento.</t>
        </is>
      </c>
      <c r="P8" s="28">
        <f>IF(OR($A8="",$B8="",$C8="",$E8="",NOT(ISNUMBER($F8)),NOT(ISNUMBER($G8))),"",$G8-$F8)</f>
        <v/>
      </c>
      <c r="Q8" s="28">
        <f>IF($P8="","",ABS($P8))</f>
        <v/>
      </c>
      <c r="R8" s="49">
        <f>IF(OR($P8="",NOT(ISNUMBER($H8))),"",$P8*$H8)</f>
        <v/>
      </c>
      <c r="S8" s="49">
        <f>IF($R8="","",ABS($R8))</f>
        <v/>
      </c>
      <c r="T8" s="18">
        <f>IF($P8="","",IF($P8=0,"Sim","Não"))</f>
        <v/>
      </c>
      <c r="U8" s="48">
        <f>IFERROR(IF($P8="","",IF(MAX($F8,$G8)=0,1,MAX(0,1-$Q8/MAX($F8,$G8)))),"")</f>
        <v/>
      </c>
      <c r="V8" s="21">
        <f>IF($P8="","",IF($P8=0,"",IF($J8&lt;&gt;"",$J8,$I8)))</f>
        <v/>
      </c>
      <c r="W8" s="28">
        <f>IF($P8="","",IF(OR($P8=0,$K8="Concluída",$K8="Dispensada"),0,MAX(0,'Configurações'!$B$10-$B8)))</f>
        <v/>
      </c>
      <c r="X8" s="18">
        <f>IF($P8="","",IF($P8=0,"Baixa",IF(OR(AND(ISNUMBER($S8),$S8&gt;='Configurações'!$B$4),AND($K8&lt;&gt;"Concluída",$K8&lt;&gt;"Dispensada",ISNUMBER($M8),$M8&lt;'Configurações'!$B$10)),"Crítica",IF(OR(AND(ISNUMBER($S8),$S8&gt;='Configurações'!$B$5),$Q8&gt;='Configurações'!$B$6),"Alta","Média"))))</f>
        <v/>
      </c>
      <c r="Y8" s="21">
        <f>IF($A8="","",_xlfn.TEXTJOIN(" | ",TRUE,IF(COUNTIF($A$2:$A$501,$A8)&gt;1,"ID duplicado",""),IF(OR($B8="",$C8="",$D8="",$E8="",NOT(ISNUMBER($F8)),NOT(ISNUMBER($G8)),NOT(ISNUMBER($H8)),$K8=""),"Dados obrigatórios incompletos",""),IF(AND(ISNUMBER($P8),$P8&lt;&gt;0,$V8=""),"Informar motivo preliminar",""),IF(AND(ISNUMBER($P8),$P8&lt;&gt;0,$H8=0),"Revisar custo zerado",""),IF(AND($K8="Concluída",$T8="Não",$J8=""),"Confirmar causa",""),IF(AND($K8="Concluída",$N8=""),"Informar data de conclusão",""),IF(AND($K8&lt;&gt;"",$K8&lt;&gt;"Concluída",$K8&lt;&gt;"Dispensada",ISNUMBER($M8),$M8&lt;'Configurações'!$B$10),"Prazo vencido",""),IF(AND($K8&lt;&gt;"",$K8&lt;&gt;"Concluída",$K8&lt;&gt;"Dispensada",$M8="",ISNUMBER($B8),'Configurações'!$B$10-$B8&gt;'Configurações'!$B$9),"Definir prazo",""),IF(AND($K8&lt;&gt;"Concluída",$N8&lt;&gt;""),"Revisar data de conclusão","")))</f>
        <v/>
      </c>
      <c r="Z8" s="21">
        <f>IF(OR($C8="",$E8=""),"",$C8&amp;" | "&amp;$E8)</f>
        <v/>
      </c>
      <c r="AA8" s="18">
        <f>IF($Z8="","",IF(COUNTIF($Z$2:$Z8,$Z8)=1,ROW(),""))</f>
        <v/>
      </c>
      <c r="AB8" s="18">
        <f>IF($A8="","",IF(AND(ISNUMBER($B8),$B8&lt;='Configurações'!$B$10,$C8&lt;&gt;"",$D8&lt;&gt;"",$E8&lt;&gt;"",ISNUMBER($F8),$F8&gt;=0,ISNUMBER($G8),$G8&gt;=0,ISNUMBER($H8),$H8&gt;=0,$K8&lt;&gt;"",COUNTIF($A$2:$A$501,$A8)=1),"Sim","Não"))</f>
        <v/>
      </c>
      <c r="AC8" s="18">
        <f>IF(OR($AB8&lt;&gt;"Sim",$P8=0,$K8="Concluída",$K8="Dispensada"),"",IF($X8="Crítica",4,IF($X8="Alta",3,IF($X8="Média",2,1)))*1000000000000+MIN(IF(ISNUMBER($S8),$S8,0),999999999)*1000+MIN($W8,999))</f>
        <v/>
      </c>
      <c r="AD8" s="28">
        <f>IF($AC8="","",COUNTIF($AC$2:$AC$501,"&gt;"&amp;$AC8)+COUNTIF($AC$2:$AC8,$AC8))</f>
        <v/>
      </c>
    </row>
    <row r="9">
      <c r="A9" s="23" t="inlineStr">
        <is>
          <t>MED-FIC-0008</t>
        </is>
      </c>
      <c r="B9" s="50" t="n">
        <v>46265</v>
      </c>
      <c r="C9" s="23" t="inlineStr">
        <is>
          <t>SKU-FIC-007</t>
        </is>
      </c>
      <c r="D9" s="25" t="inlineStr">
        <is>
          <t>Kit Adesivos Galáxia</t>
        </is>
      </c>
      <c r="E9" s="23" t="inlineStr">
        <is>
          <t>CD Aurora - B2</t>
        </is>
      </c>
      <c r="F9" s="26" t="n">
        <v>500</v>
      </c>
      <c r="G9" s="26" t="n">
        <v>520</v>
      </c>
      <c r="H9" s="51" t="n">
        <v>3.2</v>
      </c>
      <c r="I9" s="25" t="inlineStr">
        <is>
          <t>Contagem incorreta</t>
        </is>
      </c>
      <c r="J9" s="25" t="inlineStr">
        <is>
          <t>Contagem incorreta</t>
        </is>
      </c>
      <c r="K9" s="23" t="inlineStr">
        <is>
          <t>Concluída</t>
        </is>
      </c>
      <c r="L9" s="23" t="inlineStr">
        <is>
          <t>Estoque</t>
        </is>
      </c>
      <c r="M9" s="50" t="n">
        <v>46267</v>
      </c>
      <c r="N9" s="50" t="n">
        <v>46266</v>
      </c>
      <c r="O9" s="25" t="inlineStr">
        <is>
          <t>Recontagem confirmou a quantidade física.</t>
        </is>
      </c>
      <c r="P9" s="29">
        <f>IF(OR($A9="",$B9="",$C9="",$E9="",NOT(ISNUMBER($F9)),NOT(ISNUMBER($G9))),"",$G9-$F9)</f>
        <v/>
      </c>
      <c r="Q9" s="29">
        <f>IF($P9="","",ABS($P9))</f>
        <v/>
      </c>
      <c r="R9" s="46">
        <f>IF(OR($P9="",NOT(ISNUMBER($H9))),"",$P9*$H9)</f>
        <v/>
      </c>
      <c r="S9" s="46">
        <f>IF($R9="","",ABS($R9))</f>
        <v/>
      </c>
      <c r="T9" s="13">
        <f>IF($P9="","",IF($P9=0,"Sim","Não"))</f>
        <v/>
      </c>
      <c r="U9" s="45">
        <f>IFERROR(IF($P9="","",IF(MAX($F9,$G9)=0,1,MAX(0,1-$Q9/MAX($F9,$G9)))),"")</f>
        <v/>
      </c>
      <c r="V9" s="16">
        <f>IF($P9="","",IF($P9=0,"",IF($J9&lt;&gt;"",$J9,$I9)))</f>
        <v/>
      </c>
      <c r="W9" s="29">
        <f>IF($P9="","",IF(OR($P9=0,$K9="Concluída",$K9="Dispensada"),0,MAX(0,'Configurações'!$B$10-$B9)))</f>
        <v/>
      </c>
      <c r="X9" s="13">
        <f>IF($P9="","",IF($P9=0,"Baixa",IF(OR(AND(ISNUMBER($S9),$S9&gt;='Configurações'!$B$4),AND($K9&lt;&gt;"Concluída",$K9&lt;&gt;"Dispensada",ISNUMBER($M9),$M9&lt;'Configurações'!$B$10)),"Crítica",IF(OR(AND(ISNUMBER($S9),$S9&gt;='Configurações'!$B$5),$Q9&gt;='Configurações'!$B$6),"Alta","Média"))))</f>
        <v/>
      </c>
      <c r="Y9" s="16">
        <f>IF($A9="","",_xlfn.TEXTJOIN(" | ",TRUE,IF(COUNTIF($A$2:$A$501,$A9)&gt;1,"ID duplicado",""),IF(OR($B9="",$C9="",$D9="",$E9="",NOT(ISNUMBER($F9)),NOT(ISNUMBER($G9)),NOT(ISNUMBER($H9)),$K9=""),"Dados obrigatórios incompletos",""),IF(AND(ISNUMBER($P9),$P9&lt;&gt;0,$V9=""),"Informar motivo preliminar",""),IF(AND(ISNUMBER($P9),$P9&lt;&gt;0,$H9=0),"Revisar custo zerado",""),IF(AND($K9="Concluída",$T9="Não",$J9=""),"Confirmar causa",""),IF(AND($K9="Concluída",$N9=""),"Informar data de conclusão",""),IF(AND($K9&lt;&gt;"",$K9&lt;&gt;"Concluída",$K9&lt;&gt;"Dispensada",ISNUMBER($M9),$M9&lt;'Configurações'!$B$10),"Prazo vencido",""),IF(AND($K9&lt;&gt;"",$K9&lt;&gt;"Concluída",$K9&lt;&gt;"Dispensada",$M9="",ISNUMBER($B9),'Configurações'!$B$10-$B9&gt;'Configurações'!$B$9),"Definir prazo",""),IF(AND($K9&lt;&gt;"Concluída",$N9&lt;&gt;""),"Revisar data de conclusão","")))</f>
        <v/>
      </c>
      <c r="Z9" s="16">
        <f>IF(OR($C9="",$E9=""),"",$C9&amp;" | "&amp;$E9)</f>
        <v/>
      </c>
      <c r="AA9" s="13">
        <f>IF($Z9="","",IF(COUNTIF($Z$2:$Z9,$Z9)=1,ROW(),""))</f>
        <v/>
      </c>
      <c r="AB9" s="13">
        <f>IF($A9="","",IF(AND(ISNUMBER($B9),$B9&lt;='Configurações'!$B$10,$C9&lt;&gt;"",$D9&lt;&gt;"",$E9&lt;&gt;"",ISNUMBER($F9),$F9&gt;=0,ISNUMBER($G9),$G9&gt;=0,ISNUMBER($H9),$H9&gt;=0,$K9&lt;&gt;"",COUNTIF($A$2:$A$501,$A9)=1),"Sim","Não"))</f>
        <v/>
      </c>
      <c r="AC9" s="13">
        <f>IF(OR($AB9&lt;&gt;"Sim",$P9=0,$K9="Concluída",$K9="Dispensada"),"",IF($X9="Crítica",4,IF($X9="Alta",3,IF($X9="Média",2,1)))*1000000000000+MIN(IF(ISNUMBER($S9),$S9,0),999999999)*1000+MIN($W9,999))</f>
        <v/>
      </c>
      <c r="AD9" s="29">
        <f>IF($AC9="","",COUNTIF($AC$2:$AC$501,"&gt;"&amp;$AC9)+COUNTIF($AC$2:$AC9,$AC9))</f>
        <v/>
      </c>
    </row>
    <row r="10">
      <c r="A10" s="23" t="inlineStr">
        <is>
          <t>MED-FIC-0009</t>
        </is>
      </c>
      <c r="B10" s="50" t="n">
        <v>46268</v>
      </c>
      <c r="C10" s="23" t="inlineStr">
        <is>
          <t>SKU-FIC-008</t>
        </is>
      </c>
      <c r="D10" s="25" t="inlineStr">
        <is>
          <t>Suporte Lunar para Notebook</t>
        </is>
      </c>
      <c r="E10" s="23" t="inlineStr">
        <is>
          <t>Hub Horizonte - Pulmão</t>
        </is>
      </c>
      <c r="F10" s="26" t="n">
        <v>44</v>
      </c>
      <c r="G10" s="26" t="n">
        <v>40</v>
      </c>
      <c r="H10" s="51" t="n">
        <v>89.90000000000001</v>
      </c>
      <c r="I10" s="25" t="inlineStr">
        <is>
          <t>Transferência pendente</t>
        </is>
      </c>
      <c r="J10" s="25" t="n"/>
      <c r="K10" s="23" t="inlineStr">
        <is>
          <t>Aguardando ajuste</t>
        </is>
      </c>
      <c r="L10" s="23" t="inlineStr">
        <is>
          <t>Operações</t>
        </is>
      </c>
      <c r="M10" s="50" t="n">
        <v>46277</v>
      </c>
      <c r="N10" s="50" t="n"/>
      <c r="O10" s="25" t="inlineStr">
        <is>
          <t>Ajuste aguardando validação operacional.</t>
        </is>
      </c>
      <c r="P10" s="28">
        <f>IF(OR($A10="",$B10="",$C10="",$E10="",NOT(ISNUMBER($F10)),NOT(ISNUMBER($G10))),"",$G10-$F10)</f>
        <v/>
      </c>
      <c r="Q10" s="28">
        <f>IF($P10="","",ABS($P10))</f>
        <v/>
      </c>
      <c r="R10" s="49">
        <f>IF(OR($P10="",NOT(ISNUMBER($H10))),"",$P10*$H10)</f>
        <v/>
      </c>
      <c r="S10" s="49">
        <f>IF($R10="","",ABS($R10))</f>
        <v/>
      </c>
      <c r="T10" s="18">
        <f>IF($P10="","",IF($P10=0,"Sim","Não"))</f>
        <v/>
      </c>
      <c r="U10" s="48">
        <f>IFERROR(IF($P10="","",IF(MAX($F10,$G10)=0,1,MAX(0,1-$Q10/MAX($F10,$G10)))),"")</f>
        <v/>
      </c>
      <c r="V10" s="21">
        <f>IF($P10="","",IF($P10=0,"",IF($J10&lt;&gt;"",$J10,$I10)))</f>
        <v/>
      </c>
      <c r="W10" s="28">
        <f>IF($P10="","",IF(OR($P10=0,$K10="Concluída",$K10="Dispensada"),0,MAX(0,'Configurações'!$B$10-$B10)))</f>
        <v/>
      </c>
      <c r="X10" s="18">
        <f>IF($P10="","",IF($P10=0,"Baixa",IF(OR(AND(ISNUMBER($S10),$S10&gt;='Configurações'!$B$4),AND($K10&lt;&gt;"Concluída",$K10&lt;&gt;"Dispensada",ISNUMBER($M10),$M10&lt;'Configurações'!$B$10)),"Crítica",IF(OR(AND(ISNUMBER($S10),$S10&gt;='Configurações'!$B$5),$Q10&gt;='Configurações'!$B$6),"Alta","Média"))))</f>
        <v/>
      </c>
      <c r="Y10" s="21">
        <f>IF($A10="","",_xlfn.TEXTJOIN(" | ",TRUE,IF(COUNTIF($A$2:$A$501,$A10)&gt;1,"ID duplicado",""),IF(OR($B10="",$C10="",$D10="",$E10="",NOT(ISNUMBER($F10)),NOT(ISNUMBER($G10)),NOT(ISNUMBER($H10)),$K10=""),"Dados obrigatórios incompletos",""),IF(AND(ISNUMBER($P10),$P10&lt;&gt;0,$V10=""),"Informar motivo preliminar",""),IF(AND(ISNUMBER($P10),$P10&lt;&gt;0,$H10=0),"Revisar custo zerado",""),IF(AND($K10="Concluída",$T10="Não",$J10=""),"Confirmar causa",""),IF(AND($K10="Concluída",$N10=""),"Informar data de conclusão",""),IF(AND($K10&lt;&gt;"",$K10&lt;&gt;"Concluída",$K10&lt;&gt;"Dispensada",ISNUMBER($M10),$M10&lt;'Configurações'!$B$10),"Prazo vencido",""),IF(AND($K10&lt;&gt;"",$K10&lt;&gt;"Concluída",$K10&lt;&gt;"Dispensada",$M10="",ISNUMBER($B10),'Configurações'!$B$10-$B10&gt;'Configurações'!$B$9),"Definir prazo",""),IF(AND($K10&lt;&gt;"Concluída",$N10&lt;&gt;""),"Revisar data de conclusão","")))</f>
        <v/>
      </c>
      <c r="Z10" s="21">
        <f>IF(OR($C10="",$E10=""),"",$C10&amp;" | "&amp;$E10)</f>
        <v/>
      </c>
      <c r="AA10" s="18">
        <f>IF($Z10="","",IF(COUNTIF($Z$2:$Z10,$Z10)=1,ROW(),""))</f>
        <v/>
      </c>
      <c r="AB10" s="18">
        <f>IF($A10="","",IF(AND(ISNUMBER($B10),$B10&lt;='Configurações'!$B$10,$C10&lt;&gt;"",$D10&lt;&gt;"",$E10&lt;&gt;"",ISNUMBER($F10),$F10&gt;=0,ISNUMBER($G10),$G10&gt;=0,ISNUMBER($H10),$H10&gt;=0,$K10&lt;&gt;"",COUNTIF($A$2:$A$501,$A10)=1),"Sim","Não"))</f>
        <v/>
      </c>
      <c r="AC10" s="18">
        <f>IF(OR($AB10&lt;&gt;"Sim",$P10=0,$K10="Concluída",$K10="Dispensada"),"",IF($X10="Crítica",4,IF($X10="Alta",3,IF($X10="Média",2,1)))*1000000000000+MIN(IF(ISNUMBER($S10),$S10,0),999999999)*1000+MIN($W10,999))</f>
        <v/>
      </c>
      <c r="AD10" s="28">
        <f>IF($AC10="","",COUNTIF($AC$2:$AC$501,"&gt;"&amp;$AC10)+COUNTIF($AC$2:$AC10,$AC10))</f>
        <v/>
      </c>
    </row>
    <row r="11">
      <c r="A11" s="23" t="inlineStr">
        <is>
          <t>MED-FIC-0010</t>
        </is>
      </c>
      <c r="B11" s="50" t="n">
        <v>46270</v>
      </c>
      <c r="C11" s="23" t="inlineStr">
        <is>
          <t>SKU-FIC-009</t>
        </is>
      </c>
      <c r="D11" s="25" t="inlineStr">
        <is>
          <t>Fone Estelar Mini</t>
        </is>
      </c>
      <c r="E11" s="23" t="inlineStr">
        <is>
          <t>Loja Neblina - Estoque</t>
        </is>
      </c>
      <c r="F11" s="26" t="n">
        <v>68</v>
      </c>
      <c r="G11" s="26" t="n">
        <v>68</v>
      </c>
      <c r="H11" s="51" t="n">
        <v>79.90000000000001</v>
      </c>
      <c r="I11" s="25" t="n"/>
      <c r="J11" s="25" t="n"/>
      <c r="K11" s="23" t="inlineStr">
        <is>
          <t>Dispensada</t>
        </is>
      </c>
      <c r="L11" s="23" t="inlineStr">
        <is>
          <t>Estoque</t>
        </is>
      </c>
      <c r="M11" s="50" t="n"/>
      <c r="N11" s="50" t="n"/>
      <c r="O11" s="25" t="inlineStr">
        <is>
          <t>Contagem sem diferença.</t>
        </is>
      </c>
      <c r="P11" s="29">
        <f>IF(OR($A11="",$B11="",$C11="",$E11="",NOT(ISNUMBER($F11)),NOT(ISNUMBER($G11))),"",$G11-$F11)</f>
        <v/>
      </c>
      <c r="Q11" s="29">
        <f>IF($P11="","",ABS($P11))</f>
        <v/>
      </c>
      <c r="R11" s="46">
        <f>IF(OR($P11="",NOT(ISNUMBER($H11))),"",$P11*$H11)</f>
        <v/>
      </c>
      <c r="S11" s="46">
        <f>IF($R11="","",ABS($R11))</f>
        <v/>
      </c>
      <c r="T11" s="13">
        <f>IF($P11="","",IF($P11=0,"Sim","Não"))</f>
        <v/>
      </c>
      <c r="U11" s="45">
        <f>IFERROR(IF($P11="","",IF(MAX($F11,$G11)=0,1,MAX(0,1-$Q11/MAX($F11,$G11)))),"")</f>
        <v/>
      </c>
      <c r="V11" s="16">
        <f>IF($P11="","",IF($P11=0,"",IF($J11&lt;&gt;"",$J11,$I11)))</f>
        <v/>
      </c>
      <c r="W11" s="29">
        <f>IF($P11="","",IF(OR($P11=0,$K11="Concluída",$K11="Dispensada"),0,MAX(0,'Configurações'!$B$10-$B11)))</f>
        <v/>
      </c>
      <c r="X11" s="13">
        <f>IF($P11="","",IF($P11=0,"Baixa",IF(OR(AND(ISNUMBER($S11),$S11&gt;='Configurações'!$B$4),AND($K11&lt;&gt;"Concluída",$K11&lt;&gt;"Dispensada",ISNUMBER($M11),$M11&lt;'Configurações'!$B$10)),"Crítica",IF(OR(AND(ISNUMBER($S11),$S11&gt;='Configurações'!$B$5),$Q11&gt;='Configurações'!$B$6),"Alta","Média"))))</f>
        <v/>
      </c>
      <c r="Y11" s="16">
        <f>IF($A11="","",_xlfn.TEXTJOIN(" | ",TRUE,IF(COUNTIF($A$2:$A$501,$A11)&gt;1,"ID duplicado",""),IF(OR($B11="",$C11="",$D11="",$E11="",NOT(ISNUMBER($F11)),NOT(ISNUMBER($G11)),NOT(ISNUMBER($H11)),$K11=""),"Dados obrigatórios incompletos",""),IF(AND(ISNUMBER($P11),$P11&lt;&gt;0,$V11=""),"Informar motivo preliminar",""),IF(AND(ISNUMBER($P11),$P11&lt;&gt;0,$H11=0),"Revisar custo zerado",""),IF(AND($K11="Concluída",$T11="Não",$J11=""),"Confirmar causa",""),IF(AND($K11="Concluída",$N11=""),"Informar data de conclusão",""),IF(AND($K11&lt;&gt;"",$K11&lt;&gt;"Concluída",$K11&lt;&gt;"Dispensada",ISNUMBER($M11),$M11&lt;'Configurações'!$B$10),"Prazo vencido",""),IF(AND($K11&lt;&gt;"",$K11&lt;&gt;"Concluída",$K11&lt;&gt;"Dispensada",$M11="",ISNUMBER($B11),'Configurações'!$B$10-$B11&gt;'Configurações'!$B$9),"Definir prazo",""),IF(AND($K11&lt;&gt;"Concluída",$N11&lt;&gt;""),"Revisar data de conclusão","")))</f>
        <v/>
      </c>
      <c r="Z11" s="16">
        <f>IF(OR($C11="",$E11=""),"",$C11&amp;" | "&amp;$E11)</f>
        <v/>
      </c>
      <c r="AA11" s="13">
        <f>IF($Z11="","",IF(COUNTIF($Z$2:$Z11,$Z11)=1,ROW(),""))</f>
        <v/>
      </c>
      <c r="AB11" s="13">
        <f>IF($A11="","",IF(AND(ISNUMBER($B11),$B11&lt;='Configurações'!$B$10,$C11&lt;&gt;"",$D11&lt;&gt;"",$E11&lt;&gt;"",ISNUMBER($F11),$F11&gt;=0,ISNUMBER($G11),$G11&gt;=0,ISNUMBER($H11),$H11&gt;=0,$K11&lt;&gt;"",COUNTIF($A$2:$A$501,$A11)=1),"Sim","Não"))</f>
        <v/>
      </c>
      <c r="AC11" s="13">
        <f>IF(OR($AB11&lt;&gt;"Sim",$P11=0,$K11="Concluída",$K11="Dispensada"),"",IF($X11="Crítica",4,IF($X11="Alta",3,IF($X11="Média",2,1)))*1000000000000+MIN(IF(ISNUMBER($S11),$S11,0),999999999)*1000+MIN($W11,999))</f>
        <v/>
      </c>
      <c r="AD11" s="29">
        <f>IF($AC11="","",COUNTIF($AC$2:$AC$501,"&gt;"&amp;$AC11)+COUNTIF($AC$2:$AC11,$AC11))</f>
        <v/>
      </c>
    </row>
    <row r="12">
      <c r="A12" s="23" t="n"/>
      <c r="B12" s="50" t="n"/>
      <c r="C12" s="23" t="n"/>
      <c r="D12" s="25" t="n"/>
      <c r="E12" s="23" t="n"/>
      <c r="F12" s="26" t="n"/>
      <c r="G12" s="26" t="n"/>
      <c r="H12" s="51" t="n"/>
      <c r="I12" s="25" t="n"/>
      <c r="J12" s="25" t="n"/>
      <c r="K12" s="23" t="n"/>
      <c r="L12" s="23" t="n"/>
      <c r="M12" s="50" t="n"/>
      <c r="N12" s="50" t="n"/>
      <c r="O12" s="25" t="n"/>
      <c r="P12" s="28">
        <f>IF(OR($A12="",$B12="",$C12="",$E12="",NOT(ISNUMBER($F12)),NOT(ISNUMBER($G12))),"",$G12-$F12)</f>
        <v/>
      </c>
      <c r="Q12" s="28">
        <f>IF($P12="","",ABS($P12))</f>
        <v/>
      </c>
      <c r="R12" s="49">
        <f>IF(OR($P12="",NOT(ISNUMBER($H12))),"",$P12*$H12)</f>
        <v/>
      </c>
      <c r="S12" s="49">
        <f>IF($R12="","",ABS($R12))</f>
        <v/>
      </c>
      <c r="T12" s="18">
        <f>IF($P12="","",IF($P12=0,"Sim","Não"))</f>
        <v/>
      </c>
      <c r="U12" s="48">
        <f>IFERROR(IF($P12="","",IF(MAX($F12,$G12)=0,1,MAX(0,1-$Q12/MAX($F12,$G12)))),"")</f>
        <v/>
      </c>
      <c r="V12" s="21">
        <f>IF($P12="","",IF($P12=0,"",IF($J12&lt;&gt;"",$J12,$I12)))</f>
        <v/>
      </c>
      <c r="W12" s="28">
        <f>IF($P12="","",IF(OR($P12=0,$K12="Concluída",$K12="Dispensada"),0,MAX(0,'Configurações'!$B$10-$B12)))</f>
        <v/>
      </c>
      <c r="X12" s="18">
        <f>IF($P12="","",IF($P12=0,"Baixa",IF(OR(AND(ISNUMBER($S12),$S12&gt;='Configurações'!$B$4),AND($K12&lt;&gt;"Concluída",$K12&lt;&gt;"Dispensada",ISNUMBER($M12),$M12&lt;'Configurações'!$B$10)),"Crítica",IF(OR(AND(ISNUMBER($S12),$S12&gt;='Configurações'!$B$5),$Q12&gt;='Configurações'!$B$6),"Alta","Média"))))</f>
        <v/>
      </c>
      <c r="Y12" s="21">
        <f>IF($A12="","",_xlfn.TEXTJOIN(" | ",TRUE,IF(COUNTIF($A$2:$A$501,$A12)&gt;1,"ID duplicado",""),IF(OR($B12="",$C12="",$D12="",$E12="",NOT(ISNUMBER($F12)),NOT(ISNUMBER($G12)),NOT(ISNUMBER($H12)),$K12=""),"Dados obrigatórios incompletos",""),IF(AND(ISNUMBER($P12),$P12&lt;&gt;0,$V12=""),"Informar motivo preliminar",""),IF(AND(ISNUMBER($P12),$P12&lt;&gt;0,$H12=0),"Revisar custo zerado",""),IF(AND($K12="Concluída",$T12="Não",$J12=""),"Confirmar causa",""),IF(AND($K12="Concluída",$N12=""),"Informar data de conclusão",""),IF(AND($K12&lt;&gt;"",$K12&lt;&gt;"Concluída",$K12&lt;&gt;"Dispensada",ISNUMBER($M12),$M12&lt;'Configurações'!$B$10),"Prazo vencido",""),IF(AND($K12&lt;&gt;"",$K12&lt;&gt;"Concluída",$K12&lt;&gt;"Dispensada",$M12="",ISNUMBER($B12),'Configurações'!$B$10-$B12&gt;'Configurações'!$B$9),"Definir prazo",""),IF(AND($K12&lt;&gt;"Concluída",$N12&lt;&gt;""),"Revisar data de conclusão","")))</f>
        <v/>
      </c>
      <c r="Z12" s="21">
        <f>IF(OR($C12="",$E12=""),"",$C12&amp;" | "&amp;$E12)</f>
        <v/>
      </c>
      <c r="AA12" s="18">
        <f>IF($Z12="","",IF(COUNTIF($Z$2:$Z12,$Z12)=1,ROW(),""))</f>
        <v/>
      </c>
      <c r="AB12" s="18">
        <f>IF($A12="","",IF(AND(ISNUMBER($B12),$B12&lt;='Configurações'!$B$10,$C12&lt;&gt;"",$D12&lt;&gt;"",$E12&lt;&gt;"",ISNUMBER($F12),$F12&gt;=0,ISNUMBER($G12),$G12&gt;=0,ISNUMBER($H12),$H12&gt;=0,$K12&lt;&gt;"",COUNTIF($A$2:$A$501,$A12)=1),"Sim","Não"))</f>
        <v/>
      </c>
      <c r="AC12" s="18">
        <f>IF(OR($AB12&lt;&gt;"Sim",$P12=0,$K12="Concluída",$K12="Dispensada"),"",IF($X12="Crítica",4,IF($X12="Alta",3,IF($X12="Média",2,1)))*1000000000000+MIN(IF(ISNUMBER($S12),$S12,0),999999999)*1000+MIN($W12,999))</f>
        <v/>
      </c>
      <c r="AD12" s="28">
        <f>IF($AC12="","",COUNTIF($AC$2:$AC$501,"&gt;"&amp;$AC12)+COUNTIF($AC$2:$AC12,$AC12))</f>
        <v/>
      </c>
    </row>
    <row r="13">
      <c r="A13" s="23" t="n"/>
      <c r="B13" s="50" t="n"/>
      <c r="C13" s="23" t="n"/>
      <c r="D13" s="25" t="n"/>
      <c r="E13" s="23" t="n"/>
      <c r="F13" s="26" t="n"/>
      <c r="G13" s="26" t="n"/>
      <c r="H13" s="51" t="n"/>
      <c r="I13" s="25" t="n"/>
      <c r="J13" s="25" t="n"/>
      <c r="K13" s="23" t="n"/>
      <c r="L13" s="23" t="n"/>
      <c r="M13" s="50" t="n"/>
      <c r="N13" s="50" t="n"/>
      <c r="O13" s="25" t="n"/>
      <c r="P13" s="29">
        <f>IF(OR($A13="",$B13="",$C13="",$E13="",NOT(ISNUMBER($F13)),NOT(ISNUMBER($G13))),"",$G13-$F13)</f>
        <v/>
      </c>
      <c r="Q13" s="29">
        <f>IF($P13="","",ABS($P13))</f>
        <v/>
      </c>
      <c r="R13" s="46">
        <f>IF(OR($P13="",NOT(ISNUMBER($H13))),"",$P13*$H13)</f>
        <v/>
      </c>
      <c r="S13" s="46">
        <f>IF($R13="","",ABS($R13))</f>
        <v/>
      </c>
      <c r="T13" s="13">
        <f>IF($P13="","",IF($P13=0,"Sim","Não"))</f>
        <v/>
      </c>
      <c r="U13" s="45">
        <f>IFERROR(IF($P13="","",IF(MAX($F13,$G13)=0,1,MAX(0,1-$Q13/MAX($F13,$G13)))),"")</f>
        <v/>
      </c>
      <c r="V13" s="16">
        <f>IF($P13="","",IF($P13=0,"",IF($J13&lt;&gt;"",$J13,$I13)))</f>
        <v/>
      </c>
      <c r="W13" s="29">
        <f>IF($P13="","",IF(OR($P13=0,$K13="Concluída",$K13="Dispensada"),0,MAX(0,'Configurações'!$B$10-$B13)))</f>
        <v/>
      </c>
      <c r="X13" s="13">
        <f>IF($P13="","",IF($P13=0,"Baixa",IF(OR(AND(ISNUMBER($S13),$S13&gt;='Configurações'!$B$4),AND($K13&lt;&gt;"Concluída",$K13&lt;&gt;"Dispensada",ISNUMBER($M13),$M13&lt;'Configurações'!$B$10)),"Crítica",IF(OR(AND(ISNUMBER($S13),$S13&gt;='Configurações'!$B$5),$Q13&gt;='Configurações'!$B$6),"Alta","Média"))))</f>
        <v/>
      </c>
      <c r="Y13" s="16">
        <f>IF($A13="","",_xlfn.TEXTJOIN(" | ",TRUE,IF(COUNTIF($A$2:$A$501,$A13)&gt;1,"ID duplicado",""),IF(OR($B13="",$C13="",$D13="",$E13="",NOT(ISNUMBER($F13)),NOT(ISNUMBER($G13)),NOT(ISNUMBER($H13)),$K13=""),"Dados obrigatórios incompletos",""),IF(AND(ISNUMBER($P13),$P13&lt;&gt;0,$V13=""),"Informar motivo preliminar",""),IF(AND(ISNUMBER($P13),$P13&lt;&gt;0,$H13=0),"Revisar custo zerado",""),IF(AND($K13="Concluída",$T13="Não",$J13=""),"Confirmar causa",""),IF(AND($K13="Concluída",$N13=""),"Informar data de conclusão",""),IF(AND($K13&lt;&gt;"",$K13&lt;&gt;"Concluída",$K13&lt;&gt;"Dispensada",ISNUMBER($M13),$M13&lt;'Configurações'!$B$10),"Prazo vencido",""),IF(AND($K13&lt;&gt;"",$K13&lt;&gt;"Concluída",$K13&lt;&gt;"Dispensada",$M13="",ISNUMBER($B13),'Configurações'!$B$10-$B13&gt;'Configurações'!$B$9),"Definir prazo",""),IF(AND($K13&lt;&gt;"Concluída",$N13&lt;&gt;""),"Revisar data de conclusão","")))</f>
        <v/>
      </c>
      <c r="Z13" s="16">
        <f>IF(OR($C13="",$E13=""),"",$C13&amp;" | "&amp;$E13)</f>
        <v/>
      </c>
      <c r="AA13" s="13">
        <f>IF($Z13="","",IF(COUNTIF($Z$2:$Z13,$Z13)=1,ROW(),""))</f>
        <v/>
      </c>
      <c r="AB13" s="13">
        <f>IF($A13="","",IF(AND(ISNUMBER($B13),$B13&lt;='Configurações'!$B$10,$C13&lt;&gt;"",$D13&lt;&gt;"",$E13&lt;&gt;"",ISNUMBER($F13),$F13&gt;=0,ISNUMBER($G13),$G13&gt;=0,ISNUMBER($H13),$H13&gt;=0,$K13&lt;&gt;"",COUNTIF($A$2:$A$501,$A13)=1),"Sim","Não"))</f>
        <v/>
      </c>
      <c r="AC13" s="13">
        <f>IF(OR($AB13&lt;&gt;"Sim",$P13=0,$K13="Concluída",$K13="Dispensada"),"",IF($X13="Crítica",4,IF($X13="Alta",3,IF($X13="Média",2,1)))*1000000000000+MIN(IF(ISNUMBER($S13),$S13,0),999999999)*1000+MIN($W13,999))</f>
        <v/>
      </c>
      <c r="AD13" s="29">
        <f>IF($AC13="","",COUNTIF($AC$2:$AC$501,"&gt;"&amp;$AC13)+COUNTIF($AC$2:$AC13,$AC13))</f>
        <v/>
      </c>
    </row>
    <row r="14">
      <c r="A14" s="23" t="n"/>
      <c r="B14" s="50" t="n"/>
      <c r="C14" s="23" t="n"/>
      <c r="D14" s="25" t="n"/>
      <c r="E14" s="23" t="n"/>
      <c r="F14" s="26" t="n"/>
      <c r="G14" s="26" t="n"/>
      <c r="H14" s="51" t="n"/>
      <c r="I14" s="25" t="n"/>
      <c r="J14" s="25" t="n"/>
      <c r="K14" s="23" t="n"/>
      <c r="L14" s="23" t="n"/>
      <c r="M14" s="50" t="n"/>
      <c r="N14" s="50" t="n"/>
      <c r="O14" s="25" t="n"/>
      <c r="P14" s="28">
        <f>IF(OR($A14="",$B14="",$C14="",$E14="",NOT(ISNUMBER($F14)),NOT(ISNUMBER($G14))),"",$G14-$F14)</f>
        <v/>
      </c>
      <c r="Q14" s="28">
        <f>IF($P14="","",ABS($P14))</f>
        <v/>
      </c>
      <c r="R14" s="49">
        <f>IF(OR($P14="",NOT(ISNUMBER($H14))),"",$P14*$H14)</f>
        <v/>
      </c>
      <c r="S14" s="49">
        <f>IF($R14="","",ABS($R14))</f>
        <v/>
      </c>
      <c r="T14" s="18">
        <f>IF($P14="","",IF($P14=0,"Sim","Não"))</f>
        <v/>
      </c>
      <c r="U14" s="48">
        <f>IFERROR(IF($P14="","",IF(MAX($F14,$G14)=0,1,MAX(0,1-$Q14/MAX($F14,$G14)))),"")</f>
        <v/>
      </c>
      <c r="V14" s="21">
        <f>IF($P14="","",IF($P14=0,"",IF($J14&lt;&gt;"",$J14,$I14)))</f>
        <v/>
      </c>
      <c r="W14" s="28">
        <f>IF($P14="","",IF(OR($P14=0,$K14="Concluída",$K14="Dispensada"),0,MAX(0,'Configurações'!$B$10-$B14)))</f>
        <v/>
      </c>
      <c r="X14" s="18">
        <f>IF($P14="","",IF($P14=0,"Baixa",IF(OR(AND(ISNUMBER($S14),$S14&gt;='Configurações'!$B$4),AND($K14&lt;&gt;"Concluída",$K14&lt;&gt;"Dispensada",ISNUMBER($M14),$M14&lt;'Configurações'!$B$10)),"Crítica",IF(OR(AND(ISNUMBER($S14),$S14&gt;='Configurações'!$B$5),$Q14&gt;='Configurações'!$B$6),"Alta","Média"))))</f>
        <v/>
      </c>
      <c r="Y14" s="21">
        <f>IF($A14="","",_xlfn.TEXTJOIN(" | ",TRUE,IF(COUNTIF($A$2:$A$501,$A14)&gt;1,"ID duplicado",""),IF(OR($B14="",$C14="",$D14="",$E14="",NOT(ISNUMBER($F14)),NOT(ISNUMBER($G14)),NOT(ISNUMBER($H14)),$K14=""),"Dados obrigatórios incompletos",""),IF(AND(ISNUMBER($P14),$P14&lt;&gt;0,$V14=""),"Informar motivo preliminar",""),IF(AND(ISNUMBER($P14),$P14&lt;&gt;0,$H14=0),"Revisar custo zerado",""),IF(AND($K14="Concluída",$T14="Não",$J14=""),"Confirmar causa",""),IF(AND($K14="Concluída",$N14=""),"Informar data de conclusão",""),IF(AND($K14&lt;&gt;"",$K14&lt;&gt;"Concluída",$K14&lt;&gt;"Dispensada",ISNUMBER($M14),$M14&lt;'Configurações'!$B$10),"Prazo vencido",""),IF(AND($K14&lt;&gt;"",$K14&lt;&gt;"Concluída",$K14&lt;&gt;"Dispensada",$M14="",ISNUMBER($B14),'Configurações'!$B$10-$B14&gt;'Configurações'!$B$9),"Definir prazo",""),IF(AND($K14&lt;&gt;"Concluída",$N14&lt;&gt;""),"Revisar data de conclusão","")))</f>
        <v/>
      </c>
      <c r="Z14" s="21">
        <f>IF(OR($C14="",$E14=""),"",$C14&amp;" | "&amp;$E14)</f>
        <v/>
      </c>
      <c r="AA14" s="18">
        <f>IF($Z14="","",IF(COUNTIF($Z$2:$Z14,$Z14)=1,ROW(),""))</f>
        <v/>
      </c>
      <c r="AB14" s="18">
        <f>IF($A14="","",IF(AND(ISNUMBER($B14),$B14&lt;='Configurações'!$B$10,$C14&lt;&gt;"",$D14&lt;&gt;"",$E14&lt;&gt;"",ISNUMBER($F14),$F14&gt;=0,ISNUMBER($G14),$G14&gt;=0,ISNUMBER($H14),$H14&gt;=0,$K14&lt;&gt;"",COUNTIF($A$2:$A$501,$A14)=1),"Sim","Não"))</f>
        <v/>
      </c>
      <c r="AC14" s="18">
        <f>IF(OR($AB14&lt;&gt;"Sim",$P14=0,$K14="Concluída",$K14="Dispensada"),"",IF($X14="Crítica",4,IF($X14="Alta",3,IF($X14="Média",2,1)))*1000000000000+MIN(IF(ISNUMBER($S14),$S14,0),999999999)*1000+MIN($W14,999))</f>
        <v/>
      </c>
      <c r="AD14" s="28">
        <f>IF($AC14="","",COUNTIF($AC$2:$AC$501,"&gt;"&amp;$AC14)+COUNTIF($AC$2:$AC14,$AC14))</f>
        <v/>
      </c>
    </row>
    <row r="15">
      <c r="A15" s="23" t="n"/>
      <c r="B15" s="50" t="n"/>
      <c r="C15" s="23" t="n"/>
      <c r="D15" s="25" t="n"/>
      <c r="E15" s="23" t="n"/>
      <c r="F15" s="26" t="n"/>
      <c r="G15" s="26" t="n"/>
      <c r="H15" s="51" t="n"/>
      <c r="I15" s="25" t="n"/>
      <c r="J15" s="25" t="n"/>
      <c r="K15" s="23" t="n"/>
      <c r="L15" s="23" t="n"/>
      <c r="M15" s="50" t="n"/>
      <c r="N15" s="50" t="n"/>
      <c r="O15" s="25" t="n"/>
      <c r="P15" s="29">
        <f>IF(OR($A15="",$B15="",$C15="",$E15="",NOT(ISNUMBER($F15)),NOT(ISNUMBER($G15))),"",$G15-$F15)</f>
        <v/>
      </c>
      <c r="Q15" s="29">
        <f>IF($P15="","",ABS($P15))</f>
        <v/>
      </c>
      <c r="R15" s="46">
        <f>IF(OR($P15="",NOT(ISNUMBER($H15))),"",$P15*$H15)</f>
        <v/>
      </c>
      <c r="S15" s="46">
        <f>IF($R15="","",ABS($R15))</f>
        <v/>
      </c>
      <c r="T15" s="13">
        <f>IF($P15="","",IF($P15=0,"Sim","Não"))</f>
        <v/>
      </c>
      <c r="U15" s="45">
        <f>IFERROR(IF($P15="","",IF(MAX($F15,$G15)=0,1,MAX(0,1-$Q15/MAX($F15,$G15)))),"")</f>
        <v/>
      </c>
      <c r="V15" s="16">
        <f>IF($P15="","",IF($P15=0,"",IF($J15&lt;&gt;"",$J15,$I15)))</f>
        <v/>
      </c>
      <c r="W15" s="29">
        <f>IF($P15="","",IF(OR($P15=0,$K15="Concluída",$K15="Dispensada"),0,MAX(0,'Configurações'!$B$10-$B15)))</f>
        <v/>
      </c>
      <c r="X15" s="13">
        <f>IF($P15="","",IF($P15=0,"Baixa",IF(OR(AND(ISNUMBER($S15),$S15&gt;='Configurações'!$B$4),AND($K15&lt;&gt;"Concluída",$K15&lt;&gt;"Dispensada",ISNUMBER($M15),$M15&lt;'Configurações'!$B$10)),"Crítica",IF(OR(AND(ISNUMBER($S15),$S15&gt;='Configurações'!$B$5),$Q15&gt;='Configurações'!$B$6),"Alta","Média"))))</f>
        <v/>
      </c>
      <c r="Y15" s="16">
        <f>IF($A15="","",_xlfn.TEXTJOIN(" | ",TRUE,IF(COUNTIF($A$2:$A$501,$A15)&gt;1,"ID duplicado",""),IF(OR($B15="",$C15="",$D15="",$E15="",NOT(ISNUMBER($F15)),NOT(ISNUMBER($G15)),NOT(ISNUMBER($H15)),$K15=""),"Dados obrigatórios incompletos",""),IF(AND(ISNUMBER($P15),$P15&lt;&gt;0,$V15=""),"Informar motivo preliminar",""),IF(AND(ISNUMBER($P15),$P15&lt;&gt;0,$H15=0),"Revisar custo zerado",""),IF(AND($K15="Concluída",$T15="Não",$J15=""),"Confirmar causa",""),IF(AND($K15="Concluída",$N15=""),"Informar data de conclusão",""),IF(AND($K15&lt;&gt;"",$K15&lt;&gt;"Concluída",$K15&lt;&gt;"Dispensada",ISNUMBER($M15),$M15&lt;'Configurações'!$B$10),"Prazo vencido",""),IF(AND($K15&lt;&gt;"",$K15&lt;&gt;"Concluída",$K15&lt;&gt;"Dispensada",$M15="",ISNUMBER($B15),'Configurações'!$B$10-$B15&gt;'Configurações'!$B$9),"Definir prazo",""),IF(AND($K15&lt;&gt;"Concluída",$N15&lt;&gt;""),"Revisar data de conclusão","")))</f>
        <v/>
      </c>
      <c r="Z15" s="16">
        <f>IF(OR($C15="",$E15=""),"",$C15&amp;" | "&amp;$E15)</f>
        <v/>
      </c>
      <c r="AA15" s="13">
        <f>IF($Z15="","",IF(COUNTIF($Z$2:$Z15,$Z15)=1,ROW(),""))</f>
        <v/>
      </c>
      <c r="AB15" s="13">
        <f>IF($A15="","",IF(AND(ISNUMBER($B15),$B15&lt;='Configurações'!$B$10,$C15&lt;&gt;"",$D15&lt;&gt;"",$E15&lt;&gt;"",ISNUMBER($F15),$F15&gt;=0,ISNUMBER($G15),$G15&gt;=0,ISNUMBER($H15),$H15&gt;=0,$K15&lt;&gt;"",COUNTIF($A$2:$A$501,$A15)=1),"Sim","Não"))</f>
        <v/>
      </c>
      <c r="AC15" s="13">
        <f>IF(OR($AB15&lt;&gt;"Sim",$P15=0,$K15="Concluída",$K15="Dispensada"),"",IF($X15="Crítica",4,IF($X15="Alta",3,IF($X15="Média",2,1)))*1000000000000+MIN(IF(ISNUMBER($S15),$S15,0),999999999)*1000+MIN($W15,999))</f>
        <v/>
      </c>
      <c r="AD15" s="29">
        <f>IF($AC15="","",COUNTIF($AC$2:$AC$501,"&gt;"&amp;$AC15)+COUNTIF($AC$2:$AC15,$AC15))</f>
        <v/>
      </c>
    </row>
    <row r="16">
      <c r="A16" s="23" t="n"/>
      <c r="B16" s="50" t="n"/>
      <c r="C16" s="23" t="n"/>
      <c r="D16" s="25" t="n"/>
      <c r="E16" s="23" t="n"/>
      <c r="F16" s="26" t="n"/>
      <c r="G16" s="26" t="n"/>
      <c r="H16" s="51" t="n"/>
      <c r="I16" s="25" t="n"/>
      <c r="J16" s="25" t="n"/>
      <c r="K16" s="23" t="n"/>
      <c r="L16" s="23" t="n"/>
      <c r="M16" s="50" t="n"/>
      <c r="N16" s="50" t="n"/>
      <c r="O16" s="25" t="n"/>
      <c r="P16" s="28">
        <f>IF(OR($A16="",$B16="",$C16="",$E16="",NOT(ISNUMBER($F16)),NOT(ISNUMBER($G16))),"",$G16-$F16)</f>
        <v/>
      </c>
      <c r="Q16" s="28">
        <f>IF($P16="","",ABS($P16))</f>
        <v/>
      </c>
      <c r="R16" s="49">
        <f>IF(OR($P16="",NOT(ISNUMBER($H16))),"",$P16*$H16)</f>
        <v/>
      </c>
      <c r="S16" s="49">
        <f>IF($R16="","",ABS($R16))</f>
        <v/>
      </c>
      <c r="T16" s="18">
        <f>IF($P16="","",IF($P16=0,"Sim","Não"))</f>
        <v/>
      </c>
      <c r="U16" s="48">
        <f>IFERROR(IF($P16="","",IF(MAX($F16,$G16)=0,1,MAX(0,1-$Q16/MAX($F16,$G16)))),"")</f>
        <v/>
      </c>
      <c r="V16" s="21">
        <f>IF($P16="","",IF($P16=0,"",IF($J16&lt;&gt;"",$J16,$I16)))</f>
        <v/>
      </c>
      <c r="W16" s="28">
        <f>IF($P16="","",IF(OR($P16=0,$K16="Concluída",$K16="Dispensada"),0,MAX(0,'Configurações'!$B$10-$B16)))</f>
        <v/>
      </c>
      <c r="X16" s="18">
        <f>IF($P16="","",IF($P16=0,"Baixa",IF(OR(AND(ISNUMBER($S16),$S16&gt;='Configurações'!$B$4),AND($K16&lt;&gt;"Concluída",$K16&lt;&gt;"Dispensada",ISNUMBER($M16),$M16&lt;'Configurações'!$B$10)),"Crítica",IF(OR(AND(ISNUMBER($S16),$S16&gt;='Configurações'!$B$5),$Q16&gt;='Configurações'!$B$6),"Alta","Média"))))</f>
        <v/>
      </c>
      <c r="Y16" s="21">
        <f>IF($A16="","",_xlfn.TEXTJOIN(" | ",TRUE,IF(COUNTIF($A$2:$A$501,$A16)&gt;1,"ID duplicado",""),IF(OR($B16="",$C16="",$D16="",$E16="",NOT(ISNUMBER($F16)),NOT(ISNUMBER($G16)),NOT(ISNUMBER($H16)),$K16=""),"Dados obrigatórios incompletos",""),IF(AND(ISNUMBER($P16),$P16&lt;&gt;0,$V16=""),"Informar motivo preliminar",""),IF(AND(ISNUMBER($P16),$P16&lt;&gt;0,$H16=0),"Revisar custo zerado",""),IF(AND($K16="Concluída",$T16="Não",$J16=""),"Confirmar causa",""),IF(AND($K16="Concluída",$N16=""),"Informar data de conclusão",""),IF(AND($K16&lt;&gt;"",$K16&lt;&gt;"Concluída",$K16&lt;&gt;"Dispensada",ISNUMBER($M16),$M16&lt;'Configurações'!$B$10),"Prazo vencido",""),IF(AND($K16&lt;&gt;"",$K16&lt;&gt;"Concluída",$K16&lt;&gt;"Dispensada",$M16="",ISNUMBER($B16),'Configurações'!$B$10-$B16&gt;'Configurações'!$B$9),"Definir prazo",""),IF(AND($K16&lt;&gt;"Concluída",$N16&lt;&gt;""),"Revisar data de conclusão","")))</f>
        <v/>
      </c>
      <c r="Z16" s="21">
        <f>IF(OR($C16="",$E16=""),"",$C16&amp;" | "&amp;$E16)</f>
        <v/>
      </c>
      <c r="AA16" s="18">
        <f>IF($Z16="","",IF(COUNTIF($Z$2:$Z16,$Z16)=1,ROW(),""))</f>
        <v/>
      </c>
      <c r="AB16" s="18">
        <f>IF($A16="","",IF(AND(ISNUMBER($B16),$B16&lt;='Configurações'!$B$10,$C16&lt;&gt;"",$D16&lt;&gt;"",$E16&lt;&gt;"",ISNUMBER($F16),$F16&gt;=0,ISNUMBER($G16),$G16&gt;=0,ISNUMBER($H16),$H16&gt;=0,$K16&lt;&gt;"",COUNTIF($A$2:$A$501,$A16)=1),"Sim","Não"))</f>
        <v/>
      </c>
      <c r="AC16" s="18">
        <f>IF(OR($AB16&lt;&gt;"Sim",$P16=0,$K16="Concluída",$K16="Dispensada"),"",IF($X16="Crítica",4,IF($X16="Alta",3,IF($X16="Média",2,1)))*1000000000000+MIN(IF(ISNUMBER($S16),$S16,0),999999999)*1000+MIN($W16,999))</f>
        <v/>
      </c>
      <c r="AD16" s="28">
        <f>IF($AC16="","",COUNTIF($AC$2:$AC$501,"&gt;"&amp;$AC16)+COUNTIF($AC$2:$AC16,$AC16))</f>
        <v/>
      </c>
    </row>
    <row r="17">
      <c r="A17" s="23" t="n"/>
      <c r="B17" s="50" t="n"/>
      <c r="C17" s="23" t="n"/>
      <c r="D17" s="25" t="n"/>
      <c r="E17" s="23" t="n"/>
      <c r="F17" s="26" t="n"/>
      <c r="G17" s="26" t="n"/>
      <c r="H17" s="51" t="n"/>
      <c r="I17" s="25" t="n"/>
      <c r="J17" s="25" t="n"/>
      <c r="K17" s="23" t="n"/>
      <c r="L17" s="23" t="n"/>
      <c r="M17" s="50" t="n"/>
      <c r="N17" s="50" t="n"/>
      <c r="O17" s="25" t="n"/>
      <c r="P17" s="29">
        <f>IF(OR($A17="",$B17="",$C17="",$E17="",NOT(ISNUMBER($F17)),NOT(ISNUMBER($G17))),"",$G17-$F17)</f>
        <v/>
      </c>
      <c r="Q17" s="29">
        <f>IF($P17="","",ABS($P17))</f>
        <v/>
      </c>
      <c r="R17" s="46">
        <f>IF(OR($P17="",NOT(ISNUMBER($H17))),"",$P17*$H17)</f>
        <v/>
      </c>
      <c r="S17" s="46">
        <f>IF($R17="","",ABS($R17))</f>
        <v/>
      </c>
      <c r="T17" s="13">
        <f>IF($P17="","",IF($P17=0,"Sim","Não"))</f>
        <v/>
      </c>
      <c r="U17" s="45">
        <f>IFERROR(IF($P17="","",IF(MAX($F17,$G17)=0,1,MAX(0,1-$Q17/MAX($F17,$G17)))),"")</f>
        <v/>
      </c>
      <c r="V17" s="16">
        <f>IF($P17="","",IF($P17=0,"",IF($J17&lt;&gt;"",$J17,$I17)))</f>
        <v/>
      </c>
      <c r="W17" s="29">
        <f>IF($P17="","",IF(OR($P17=0,$K17="Concluída",$K17="Dispensada"),0,MAX(0,'Configurações'!$B$10-$B17)))</f>
        <v/>
      </c>
      <c r="X17" s="13">
        <f>IF($P17="","",IF($P17=0,"Baixa",IF(OR(AND(ISNUMBER($S17),$S17&gt;='Configurações'!$B$4),AND($K17&lt;&gt;"Concluída",$K17&lt;&gt;"Dispensada",ISNUMBER($M17),$M17&lt;'Configurações'!$B$10)),"Crítica",IF(OR(AND(ISNUMBER($S17),$S17&gt;='Configurações'!$B$5),$Q17&gt;='Configurações'!$B$6),"Alta","Média"))))</f>
        <v/>
      </c>
      <c r="Y17" s="16">
        <f>IF($A17="","",_xlfn.TEXTJOIN(" | ",TRUE,IF(COUNTIF($A$2:$A$501,$A17)&gt;1,"ID duplicado",""),IF(OR($B17="",$C17="",$D17="",$E17="",NOT(ISNUMBER($F17)),NOT(ISNUMBER($G17)),NOT(ISNUMBER($H17)),$K17=""),"Dados obrigatórios incompletos",""),IF(AND(ISNUMBER($P17),$P17&lt;&gt;0,$V17=""),"Informar motivo preliminar",""),IF(AND(ISNUMBER($P17),$P17&lt;&gt;0,$H17=0),"Revisar custo zerado",""),IF(AND($K17="Concluída",$T17="Não",$J17=""),"Confirmar causa",""),IF(AND($K17="Concluída",$N17=""),"Informar data de conclusão",""),IF(AND($K17&lt;&gt;"",$K17&lt;&gt;"Concluída",$K17&lt;&gt;"Dispensada",ISNUMBER($M17),$M17&lt;'Configurações'!$B$10),"Prazo vencido",""),IF(AND($K17&lt;&gt;"",$K17&lt;&gt;"Concluída",$K17&lt;&gt;"Dispensada",$M17="",ISNUMBER($B17),'Configurações'!$B$10-$B17&gt;'Configurações'!$B$9),"Definir prazo",""),IF(AND($K17&lt;&gt;"Concluída",$N17&lt;&gt;""),"Revisar data de conclusão","")))</f>
        <v/>
      </c>
      <c r="Z17" s="16">
        <f>IF(OR($C17="",$E17=""),"",$C17&amp;" | "&amp;$E17)</f>
        <v/>
      </c>
      <c r="AA17" s="13">
        <f>IF($Z17="","",IF(COUNTIF($Z$2:$Z17,$Z17)=1,ROW(),""))</f>
        <v/>
      </c>
      <c r="AB17" s="13">
        <f>IF($A17="","",IF(AND(ISNUMBER($B17),$B17&lt;='Configurações'!$B$10,$C17&lt;&gt;"",$D17&lt;&gt;"",$E17&lt;&gt;"",ISNUMBER($F17),$F17&gt;=0,ISNUMBER($G17),$G17&gt;=0,ISNUMBER($H17),$H17&gt;=0,$K17&lt;&gt;"",COUNTIF($A$2:$A$501,$A17)=1),"Sim","Não"))</f>
        <v/>
      </c>
      <c r="AC17" s="13">
        <f>IF(OR($AB17&lt;&gt;"Sim",$P17=0,$K17="Concluída",$K17="Dispensada"),"",IF($X17="Crítica",4,IF($X17="Alta",3,IF($X17="Média",2,1)))*1000000000000+MIN(IF(ISNUMBER($S17),$S17,0),999999999)*1000+MIN($W17,999))</f>
        <v/>
      </c>
      <c r="AD17" s="29">
        <f>IF($AC17="","",COUNTIF($AC$2:$AC$501,"&gt;"&amp;$AC17)+COUNTIF($AC$2:$AC17,$AC17))</f>
        <v/>
      </c>
    </row>
    <row r="18">
      <c r="A18" s="23" t="n"/>
      <c r="B18" s="50" t="n"/>
      <c r="C18" s="23" t="n"/>
      <c r="D18" s="25" t="n"/>
      <c r="E18" s="23" t="n"/>
      <c r="F18" s="26" t="n"/>
      <c r="G18" s="26" t="n"/>
      <c r="H18" s="51" t="n"/>
      <c r="I18" s="25" t="n"/>
      <c r="J18" s="25" t="n"/>
      <c r="K18" s="23" t="n"/>
      <c r="L18" s="23" t="n"/>
      <c r="M18" s="50" t="n"/>
      <c r="N18" s="50" t="n"/>
      <c r="O18" s="25" t="n"/>
      <c r="P18" s="28">
        <f>IF(OR($A18="",$B18="",$C18="",$E18="",NOT(ISNUMBER($F18)),NOT(ISNUMBER($G18))),"",$G18-$F18)</f>
        <v/>
      </c>
      <c r="Q18" s="28">
        <f>IF($P18="","",ABS($P18))</f>
        <v/>
      </c>
      <c r="R18" s="49">
        <f>IF(OR($P18="",NOT(ISNUMBER($H18))),"",$P18*$H18)</f>
        <v/>
      </c>
      <c r="S18" s="49">
        <f>IF($R18="","",ABS($R18))</f>
        <v/>
      </c>
      <c r="T18" s="18">
        <f>IF($P18="","",IF($P18=0,"Sim","Não"))</f>
        <v/>
      </c>
      <c r="U18" s="48">
        <f>IFERROR(IF($P18="","",IF(MAX($F18,$G18)=0,1,MAX(0,1-$Q18/MAX($F18,$G18)))),"")</f>
        <v/>
      </c>
      <c r="V18" s="21">
        <f>IF($P18="","",IF($P18=0,"",IF($J18&lt;&gt;"",$J18,$I18)))</f>
        <v/>
      </c>
      <c r="W18" s="28">
        <f>IF($P18="","",IF(OR($P18=0,$K18="Concluída",$K18="Dispensada"),0,MAX(0,'Configurações'!$B$10-$B18)))</f>
        <v/>
      </c>
      <c r="X18" s="18">
        <f>IF($P18="","",IF($P18=0,"Baixa",IF(OR(AND(ISNUMBER($S18),$S18&gt;='Configurações'!$B$4),AND($K18&lt;&gt;"Concluída",$K18&lt;&gt;"Dispensada",ISNUMBER($M18),$M18&lt;'Configurações'!$B$10)),"Crítica",IF(OR(AND(ISNUMBER($S18),$S18&gt;='Configurações'!$B$5),$Q18&gt;='Configurações'!$B$6),"Alta","Média"))))</f>
        <v/>
      </c>
      <c r="Y18" s="21">
        <f>IF($A18="","",_xlfn.TEXTJOIN(" | ",TRUE,IF(COUNTIF($A$2:$A$501,$A18)&gt;1,"ID duplicado",""),IF(OR($B18="",$C18="",$D18="",$E18="",NOT(ISNUMBER($F18)),NOT(ISNUMBER($G18)),NOT(ISNUMBER($H18)),$K18=""),"Dados obrigatórios incompletos",""),IF(AND(ISNUMBER($P18),$P18&lt;&gt;0,$V18=""),"Informar motivo preliminar",""),IF(AND(ISNUMBER($P18),$P18&lt;&gt;0,$H18=0),"Revisar custo zerado",""),IF(AND($K18="Concluída",$T18="Não",$J18=""),"Confirmar causa",""),IF(AND($K18="Concluída",$N18=""),"Informar data de conclusão",""),IF(AND($K18&lt;&gt;"",$K18&lt;&gt;"Concluída",$K18&lt;&gt;"Dispensada",ISNUMBER($M18),$M18&lt;'Configurações'!$B$10),"Prazo vencido",""),IF(AND($K18&lt;&gt;"",$K18&lt;&gt;"Concluída",$K18&lt;&gt;"Dispensada",$M18="",ISNUMBER($B18),'Configurações'!$B$10-$B18&gt;'Configurações'!$B$9),"Definir prazo",""),IF(AND($K18&lt;&gt;"Concluída",$N18&lt;&gt;""),"Revisar data de conclusão","")))</f>
        <v/>
      </c>
      <c r="Z18" s="21">
        <f>IF(OR($C18="",$E18=""),"",$C18&amp;" | "&amp;$E18)</f>
        <v/>
      </c>
      <c r="AA18" s="18">
        <f>IF($Z18="","",IF(COUNTIF($Z$2:$Z18,$Z18)=1,ROW(),""))</f>
        <v/>
      </c>
      <c r="AB18" s="18">
        <f>IF($A18="","",IF(AND(ISNUMBER($B18),$B18&lt;='Configurações'!$B$10,$C18&lt;&gt;"",$D18&lt;&gt;"",$E18&lt;&gt;"",ISNUMBER($F18),$F18&gt;=0,ISNUMBER($G18),$G18&gt;=0,ISNUMBER($H18),$H18&gt;=0,$K18&lt;&gt;"",COUNTIF($A$2:$A$501,$A18)=1),"Sim","Não"))</f>
        <v/>
      </c>
      <c r="AC18" s="18">
        <f>IF(OR($AB18&lt;&gt;"Sim",$P18=0,$K18="Concluída",$K18="Dispensada"),"",IF($X18="Crítica",4,IF($X18="Alta",3,IF($X18="Média",2,1)))*1000000000000+MIN(IF(ISNUMBER($S18),$S18,0),999999999)*1000+MIN($W18,999))</f>
        <v/>
      </c>
      <c r="AD18" s="28">
        <f>IF($AC18="","",COUNTIF($AC$2:$AC$501,"&gt;"&amp;$AC18)+COUNTIF($AC$2:$AC18,$AC18))</f>
        <v/>
      </c>
    </row>
    <row r="19">
      <c r="A19" s="23" t="n"/>
      <c r="B19" s="50" t="n"/>
      <c r="C19" s="23" t="n"/>
      <c r="D19" s="25" t="n"/>
      <c r="E19" s="23" t="n"/>
      <c r="F19" s="26" t="n"/>
      <c r="G19" s="26" t="n"/>
      <c r="H19" s="51" t="n"/>
      <c r="I19" s="25" t="n"/>
      <c r="J19" s="25" t="n"/>
      <c r="K19" s="23" t="n"/>
      <c r="L19" s="23" t="n"/>
      <c r="M19" s="50" t="n"/>
      <c r="N19" s="50" t="n"/>
      <c r="O19" s="25" t="n"/>
      <c r="P19" s="29">
        <f>IF(OR($A19="",$B19="",$C19="",$E19="",NOT(ISNUMBER($F19)),NOT(ISNUMBER($G19))),"",$G19-$F19)</f>
        <v/>
      </c>
      <c r="Q19" s="29">
        <f>IF($P19="","",ABS($P19))</f>
        <v/>
      </c>
      <c r="R19" s="46">
        <f>IF(OR($P19="",NOT(ISNUMBER($H19))),"",$P19*$H19)</f>
        <v/>
      </c>
      <c r="S19" s="46">
        <f>IF($R19="","",ABS($R19))</f>
        <v/>
      </c>
      <c r="T19" s="13">
        <f>IF($P19="","",IF($P19=0,"Sim","Não"))</f>
        <v/>
      </c>
      <c r="U19" s="45">
        <f>IFERROR(IF($P19="","",IF(MAX($F19,$G19)=0,1,MAX(0,1-$Q19/MAX($F19,$G19)))),"")</f>
        <v/>
      </c>
      <c r="V19" s="16">
        <f>IF($P19="","",IF($P19=0,"",IF($J19&lt;&gt;"",$J19,$I19)))</f>
        <v/>
      </c>
      <c r="W19" s="29">
        <f>IF($P19="","",IF(OR($P19=0,$K19="Concluída",$K19="Dispensada"),0,MAX(0,'Configurações'!$B$10-$B19)))</f>
        <v/>
      </c>
      <c r="X19" s="13">
        <f>IF($P19="","",IF($P19=0,"Baixa",IF(OR(AND(ISNUMBER($S19),$S19&gt;='Configurações'!$B$4),AND($K19&lt;&gt;"Concluída",$K19&lt;&gt;"Dispensada",ISNUMBER($M19),$M19&lt;'Configurações'!$B$10)),"Crítica",IF(OR(AND(ISNUMBER($S19),$S19&gt;='Configurações'!$B$5),$Q19&gt;='Configurações'!$B$6),"Alta","Média"))))</f>
        <v/>
      </c>
      <c r="Y19" s="16">
        <f>IF($A19="","",_xlfn.TEXTJOIN(" | ",TRUE,IF(COUNTIF($A$2:$A$501,$A19)&gt;1,"ID duplicado",""),IF(OR($B19="",$C19="",$D19="",$E19="",NOT(ISNUMBER($F19)),NOT(ISNUMBER($G19)),NOT(ISNUMBER($H19)),$K19=""),"Dados obrigatórios incompletos",""),IF(AND(ISNUMBER($P19),$P19&lt;&gt;0,$V19=""),"Informar motivo preliminar",""),IF(AND(ISNUMBER($P19),$P19&lt;&gt;0,$H19=0),"Revisar custo zerado",""),IF(AND($K19="Concluída",$T19="Não",$J19=""),"Confirmar causa",""),IF(AND($K19="Concluída",$N19=""),"Informar data de conclusão",""),IF(AND($K19&lt;&gt;"",$K19&lt;&gt;"Concluída",$K19&lt;&gt;"Dispensada",ISNUMBER($M19),$M19&lt;'Configurações'!$B$10),"Prazo vencido",""),IF(AND($K19&lt;&gt;"",$K19&lt;&gt;"Concluída",$K19&lt;&gt;"Dispensada",$M19="",ISNUMBER($B19),'Configurações'!$B$10-$B19&gt;'Configurações'!$B$9),"Definir prazo",""),IF(AND($K19&lt;&gt;"Concluída",$N19&lt;&gt;""),"Revisar data de conclusão","")))</f>
        <v/>
      </c>
      <c r="Z19" s="16">
        <f>IF(OR($C19="",$E19=""),"",$C19&amp;" | "&amp;$E19)</f>
        <v/>
      </c>
      <c r="AA19" s="13">
        <f>IF($Z19="","",IF(COUNTIF($Z$2:$Z19,$Z19)=1,ROW(),""))</f>
        <v/>
      </c>
      <c r="AB19" s="13">
        <f>IF($A19="","",IF(AND(ISNUMBER($B19),$B19&lt;='Configurações'!$B$10,$C19&lt;&gt;"",$D19&lt;&gt;"",$E19&lt;&gt;"",ISNUMBER($F19),$F19&gt;=0,ISNUMBER($G19),$G19&gt;=0,ISNUMBER($H19),$H19&gt;=0,$K19&lt;&gt;"",COUNTIF($A$2:$A$501,$A19)=1),"Sim","Não"))</f>
        <v/>
      </c>
      <c r="AC19" s="13">
        <f>IF(OR($AB19&lt;&gt;"Sim",$P19=0,$K19="Concluída",$K19="Dispensada"),"",IF($X19="Crítica",4,IF($X19="Alta",3,IF($X19="Média",2,1)))*1000000000000+MIN(IF(ISNUMBER($S19),$S19,0),999999999)*1000+MIN($W19,999))</f>
        <v/>
      </c>
      <c r="AD19" s="29">
        <f>IF($AC19="","",COUNTIF($AC$2:$AC$501,"&gt;"&amp;$AC19)+COUNTIF($AC$2:$AC19,$AC19))</f>
        <v/>
      </c>
    </row>
    <row r="20">
      <c r="A20" s="23" t="n"/>
      <c r="B20" s="50" t="n"/>
      <c r="C20" s="23" t="n"/>
      <c r="D20" s="25" t="n"/>
      <c r="E20" s="23" t="n"/>
      <c r="F20" s="26" t="n"/>
      <c r="G20" s="26" t="n"/>
      <c r="H20" s="51" t="n"/>
      <c r="I20" s="25" t="n"/>
      <c r="J20" s="25" t="n"/>
      <c r="K20" s="23" t="n"/>
      <c r="L20" s="23" t="n"/>
      <c r="M20" s="50" t="n"/>
      <c r="N20" s="50" t="n"/>
      <c r="O20" s="25" t="n"/>
      <c r="P20" s="28">
        <f>IF(OR($A20="",$B20="",$C20="",$E20="",NOT(ISNUMBER($F20)),NOT(ISNUMBER($G20))),"",$G20-$F20)</f>
        <v/>
      </c>
      <c r="Q20" s="28">
        <f>IF($P20="","",ABS($P20))</f>
        <v/>
      </c>
      <c r="R20" s="49">
        <f>IF(OR($P20="",NOT(ISNUMBER($H20))),"",$P20*$H20)</f>
        <v/>
      </c>
      <c r="S20" s="49">
        <f>IF($R20="","",ABS($R20))</f>
        <v/>
      </c>
      <c r="T20" s="18">
        <f>IF($P20="","",IF($P20=0,"Sim","Não"))</f>
        <v/>
      </c>
      <c r="U20" s="48">
        <f>IFERROR(IF($P20="","",IF(MAX($F20,$G20)=0,1,MAX(0,1-$Q20/MAX($F20,$G20)))),"")</f>
        <v/>
      </c>
      <c r="V20" s="21">
        <f>IF($P20="","",IF($P20=0,"",IF($J20&lt;&gt;"",$J20,$I20)))</f>
        <v/>
      </c>
      <c r="W20" s="28">
        <f>IF($P20="","",IF(OR($P20=0,$K20="Concluída",$K20="Dispensada"),0,MAX(0,'Configurações'!$B$10-$B20)))</f>
        <v/>
      </c>
      <c r="X20" s="18">
        <f>IF($P20="","",IF($P20=0,"Baixa",IF(OR(AND(ISNUMBER($S20),$S20&gt;='Configurações'!$B$4),AND($K20&lt;&gt;"Concluída",$K20&lt;&gt;"Dispensada",ISNUMBER($M20),$M20&lt;'Configurações'!$B$10)),"Crítica",IF(OR(AND(ISNUMBER($S20),$S20&gt;='Configurações'!$B$5),$Q20&gt;='Configurações'!$B$6),"Alta","Média"))))</f>
        <v/>
      </c>
      <c r="Y20" s="21">
        <f>IF($A20="","",_xlfn.TEXTJOIN(" | ",TRUE,IF(COUNTIF($A$2:$A$501,$A20)&gt;1,"ID duplicado",""),IF(OR($B20="",$C20="",$D20="",$E20="",NOT(ISNUMBER($F20)),NOT(ISNUMBER($G20)),NOT(ISNUMBER($H20)),$K20=""),"Dados obrigatórios incompletos",""),IF(AND(ISNUMBER($P20),$P20&lt;&gt;0,$V20=""),"Informar motivo preliminar",""),IF(AND(ISNUMBER($P20),$P20&lt;&gt;0,$H20=0),"Revisar custo zerado",""),IF(AND($K20="Concluída",$T20="Não",$J20=""),"Confirmar causa",""),IF(AND($K20="Concluída",$N20=""),"Informar data de conclusão",""),IF(AND($K20&lt;&gt;"",$K20&lt;&gt;"Concluída",$K20&lt;&gt;"Dispensada",ISNUMBER($M20),$M20&lt;'Configurações'!$B$10),"Prazo vencido",""),IF(AND($K20&lt;&gt;"",$K20&lt;&gt;"Concluída",$K20&lt;&gt;"Dispensada",$M20="",ISNUMBER($B20),'Configurações'!$B$10-$B20&gt;'Configurações'!$B$9),"Definir prazo",""),IF(AND($K20&lt;&gt;"Concluída",$N20&lt;&gt;""),"Revisar data de conclusão","")))</f>
        <v/>
      </c>
      <c r="Z20" s="21">
        <f>IF(OR($C20="",$E20=""),"",$C20&amp;" | "&amp;$E20)</f>
        <v/>
      </c>
      <c r="AA20" s="18">
        <f>IF($Z20="","",IF(COUNTIF($Z$2:$Z20,$Z20)=1,ROW(),""))</f>
        <v/>
      </c>
      <c r="AB20" s="18">
        <f>IF($A20="","",IF(AND(ISNUMBER($B20),$B20&lt;='Configurações'!$B$10,$C20&lt;&gt;"",$D20&lt;&gt;"",$E20&lt;&gt;"",ISNUMBER($F20),$F20&gt;=0,ISNUMBER($G20),$G20&gt;=0,ISNUMBER($H20),$H20&gt;=0,$K20&lt;&gt;"",COUNTIF($A$2:$A$501,$A20)=1),"Sim","Não"))</f>
        <v/>
      </c>
      <c r="AC20" s="18">
        <f>IF(OR($AB20&lt;&gt;"Sim",$P20=0,$K20="Concluída",$K20="Dispensada"),"",IF($X20="Crítica",4,IF($X20="Alta",3,IF($X20="Média",2,1)))*1000000000000+MIN(IF(ISNUMBER($S20),$S20,0),999999999)*1000+MIN($W20,999))</f>
        <v/>
      </c>
      <c r="AD20" s="28">
        <f>IF($AC20="","",COUNTIF($AC$2:$AC$501,"&gt;"&amp;$AC20)+COUNTIF($AC$2:$AC20,$AC20))</f>
        <v/>
      </c>
    </row>
    <row r="21">
      <c r="A21" s="23" t="n"/>
      <c r="B21" s="50" t="n"/>
      <c r="C21" s="23" t="n"/>
      <c r="D21" s="25" t="n"/>
      <c r="E21" s="23" t="n"/>
      <c r="F21" s="26" t="n"/>
      <c r="G21" s="26" t="n"/>
      <c r="H21" s="51" t="n"/>
      <c r="I21" s="25" t="n"/>
      <c r="J21" s="25" t="n"/>
      <c r="K21" s="23" t="n"/>
      <c r="L21" s="23" t="n"/>
      <c r="M21" s="50" t="n"/>
      <c r="N21" s="50" t="n"/>
      <c r="O21" s="25" t="n"/>
      <c r="P21" s="29">
        <f>IF(OR($A21="",$B21="",$C21="",$E21="",NOT(ISNUMBER($F21)),NOT(ISNUMBER($G21))),"",$G21-$F21)</f>
        <v/>
      </c>
      <c r="Q21" s="29">
        <f>IF($P21="","",ABS($P21))</f>
        <v/>
      </c>
      <c r="R21" s="46">
        <f>IF(OR($P21="",NOT(ISNUMBER($H21))),"",$P21*$H21)</f>
        <v/>
      </c>
      <c r="S21" s="46">
        <f>IF($R21="","",ABS($R21))</f>
        <v/>
      </c>
      <c r="T21" s="13">
        <f>IF($P21="","",IF($P21=0,"Sim","Não"))</f>
        <v/>
      </c>
      <c r="U21" s="45">
        <f>IFERROR(IF($P21="","",IF(MAX($F21,$G21)=0,1,MAX(0,1-$Q21/MAX($F21,$G21)))),"")</f>
        <v/>
      </c>
      <c r="V21" s="16">
        <f>IF($P21="","",IF($P21=0,"",IF($J21&lt;&gt;"",$J21,$I21)))</f>
        <v/>
      </c>
      <c r="W21" s="29">
        <f>IF($P21="","",IF(OR($P21=0,$K21="Concluída",$K21="Dispensada"),0,MAX(0,'Configurações'!$B$10-$B21)))</f>
        <v/>
      </c>
      <c r="X21" s="13">
        <f>IF($P21="","",IF($P21=0,"Baixa",IF(OR(AND(ISNUMBER($S21),$S21&gt;='Configurações'!$B$4),AND($K21&lt;&gt;"Concluída",$K21&lt;&gt;"Dispensada",ISNUMBER($M21),$M21&lt;'Configurações'!$B$10)),"Crítica",IF(OR(AND(ISNUMBER($S21),$S21&gt;='Configurações'!$B$5),$Q21&gt;='Configurações'!$B$6),"Alta","Média"))))</f>
        <v/>
      </c>
      <c r="Y21" s="16">
        <f>IF($A21="","",_xlfn.TEXTJOIN(" | ",TRUE,IF(COUNTIF($A$2:$A$501,$A21)&gt;1,"ID duplicado",""),IF(OR($B21="",$C21="",$D21="",$E21="",NOT(ISNUMBER($F21)),NOT(ISNUMBER($G21)),NOT(ISNUMBER($H21)),$K21=""),"Dados obrigatórios incompletos",""),IF(AND(ISNUMBER($P21),$P21&lt;&gt;0,$V21=""),"Informar motivo preliminar",""),IF(AND(ISNUMBER($P21),$P21&lt;&gt;0,$H21=0),"Revisar custo zerado",""),IF(AND($K21="Concluída",$T21="Não",$J21=""),"Confirmar causa",""),IF(AND($K21="Concluída",$N21=""),"Informar data de conclusão",""),IF(AND($K21&lt;&gt;"",$K21&lt;&gt;"Concluída",$K21&lt;&gt;"Dispensada",ISNUMBER($M21),$M21&lt;'Configurações'!$B$10),"Prazo vencido",""),IF(AND($K21&lt;&gt;"",$K21&lt;&gt;"Concluída",$K21&lt;&gt;"Dispensada",$M21="",ISNUMBER($B21),'Configurações'!$B$10-$B21&gt;'Configurações'!$B$9),"Definir prazo",""),IF(AND($K21&lt;&gt;"Concluída",$N21&lt;&gt;""),"Revisar data de conclusão","")))</f>
        <v/>
      </c>
      <c r="Z21" s="16">
        <f>IF(OR($C21="",$E21=""),"",$C21&amp;" | "&amp;$E21)</f>
        <v/>
      </c>
      <c r="AA21" s="13">
        <f>IF($Z21="","",IF(COUNTIF($Z$2:$Z21,$Z21)=1,ROW(),""))</f>
        <v/>
      </c>
      <c r="AB21" s="13">
        <f>IF($A21="","",IF(AND(ISNUMBER($B21),$B21&lt;='Configurações'!$B$10,$C21&lt;&gt;"",$D21&lt;&gt;"",$E21&lt;&gt;"",ISNUMBER($F21),$F21&gt;=0,ISNUMBER($G21),$G21&gt;=0,ISNUMBER($H21),$H21&gt;=0,$K21&lt;&gt;"",COUNTIF($A$2:$A$501,$A21)=1),"Sim","Não"))</f>
        <v/>
      </c>
      <c r="AC21" s="13">
        <f>IF(OR($AB21&lt;&gt;"Sim",$P21=0,$K21="Concluída",$K21="Dispensada"),"",IF($X21="Crítica",4,IF($X21="Alta",3,IF($X21="Média",2,1)))*1000000000000+MIN(IF(ISNUMBER($S21),$S21,0),999999999)*1000+MIN($W21,999))</f>
        <v/>
      </c>
      <c r="AD21" s="29">
        <f>IF($AC21="","",COUNTIF($AC$2:$AC$501,"&gt;"&amp;$AC21)+COUNTIF($AC$2:$AC21,$AC21))</f>
        <v/>
      </c>
    </row>
    <row r="22">
      <c r="A22" s="23" t="n"/>
      <c r="B22" s="50" t="n"/>
      <c r="C22" s="23" t="n"/>
      <c r="D22" s="25" t="n"/>
      <c r="E22" s="23" t="n"/>
      <c r="F22" s="26" t="n"/>
      <c r="G22" s="26" t="n"/>
      <c r="H22" s="51" t="n"/>
      <c r="I22" s="25" t="n"/>
      <c r="J22" s="25" t="n"/>
      <c r="K22" s="23" t="n"/>
      <c r="L22" s="23" t="n"/>
      <c r="M22" s="50" t="n"/>
      <c r="N22" s="50" t="n"/>
      <c r="O22" s="25" t="n"/>
      <c r="P22" s="28">
        <f>IF(OR($A22="",$B22="",$C22="",$E22="",NOT(ISNUMBER($F22)),NOT(ISNUMBER($G22))),"",$G22-$F22)</f>
        <v/>
      </c>
      <c r="Q22" s="28">
        <f>IF($P22="","",ABS($P22))</f>
        <v/>
      </c>
      <c r="R22" s="49">
        <f>IF(OR($P22="",NOT(ISNUMBER($H22))),"",$P22*$H22)</f>
        <v/>
      </c>
      <c r="S22" s="49">
        <f>IF($R22="","",ABS($R22))</f>
        <v/>
      </c>
      <c r="T22" s="18">
        <f>IF($P22="","",IF($P22=0,"Sim","Não"))</f>
        <v/>
      </c>
      <c r="U22" s="48">
        <f>IFERROR(IF($P22="","",IF(MAX($F22,$G22)=0,1,MAX(0,1-$Q22/MAX($F22,$G22)))),"")</f>
        <v/>
      </c>
      <c r="V22" s="21">
        <f>IF($P22="","",IF($P22=0,"",IF($J22&lt;&gt;"",$J22,$I22)))</f>
        <v/>
      </c>
      <c r="W22" s="28">
        <f>IF($P22="","",IF(OR($P22=0,$K22="Concluída",$K22="Dispensada"),0,MAX(0,'Configurações'!$B$10-$B22)))</f>
        <v/>
      </c>
      <c r="X22" s="18">
        <f>IF($P22="","",IF($P22=0,"Baixa",IF(OR(AND(ISNUMBER($S22),$S22&gt;='Configurações'!$B$4),AND($K22&lt;&gt;"Concluída",$K22&lt;&gt;"Dispensada",ISNUMBER($M22),$M22&lt;'Configurações'!$B$10)),"Crítica",IF(OR(AND(ISNUMBER($S22),$S22&gt;='Configurações'!$B$5),$Q22&gt;='Configurações'!$B$6),"Alta","Média"))))</f>
        <v/>
      </c>
      <c r="Y22" s="21">
        <f>IF($A22="","",_xlfn.TEXTJOIN(" | ",TRUE,IF(COUNTIF($A$2:$A$501,$A22)&gt;1,"ID duplicado",""),IF(OR($B22="",$C22="",$D22="",$E22="",NOT(ISNUMBER($F22)),NOT(ISNUMBER($G22)),NOT(ISNUMBER($H22)),$K22=""),"Dados obrigatórios incompletos",""),IF(AND(ISNUMBER($P22),$P22&lt;&gt;0,$V22=""),"Informar motivo preliminar",""),IF(AND(ISNUMBER($P22),$P22&lt;&gt;0,$H22=0),"Revisar custo zerado",""),IF(AND($K22="Concluída",$T22="Não",$J22=""),"Confirmar causa",""),IF(AND($K22="Concluída",$N22=""),"Informar data de conclusão",""),IF(AND($K22&lt;&gt;"",$K22&lt;&gt;"Concluída",$K22&lt;&gt;"Dispensada",ISNUMBER($M22),$M22&lt;'Configurações'!$B$10),"Prazo vencido",""),IF(AND($K22&lt;&gt;"",$K22&lt;&gt;"Concluída",$K22&lt;&gt;"Dispensada",$M22="",ISNUMBER($B22),'Configurações'!$B$10-$B22&gt;'Configurações'!$B$9),"Definir prazo",""),IF(AND($K22&lt;&gt;"Concluída",$N22&lt;&gt;""),"Revisar data de conclusão","")))</f>
        <v/>
      </c>
      <c r="Z22" s="21">
        <f>IF(OR($C22="",$E22=""),"",$C22&amp;" | "&amp;$E22)</f>
        <v/>
      </c>
      <c r="AA22" s="18">
        <f>IF($Z22="","",IF(COUNTIF($Z$2:$Z22,$Z22)=1,ROW(),""))</f>
        <v/>
      </c>
      <c r="AB22" s="18">
        <f>IF($A22="","",IF(AND(ISNUMBER($B22),$B22&lt;='Configurações'!$B$10,$C22&lt;&gt;"",$D22&lt;&gt;"",$E22&lt;&gt;"",ISNUMBER($F22),$F22&gt;=0,ISNUMBER($G22),$G22&gt;=0,ISNUMBER($H22),$H22&gt;=0,$K22&lt;&gt;"",COUNTIF($A$2:$A$501,$A22)=1),"Sim","Não"))</f>
        <v/>
      </c>
      <c r="AC22" s="18">
        <f>IF(OR($AB22&lt;&gt;"Sim",$P22=0,$K22="Concluída",$K22="Dispensada"),"",IF($X22="Crítica",4,IF($X22="Alta",3,IF($X22="Média",2,1)))*1000000000000+MIN(IF(ISNUMBER($S22),$S22,0),999999999)*1000+MIN($W22,999))</f>
        <v/>
      </c>
      <c r="AD22" s="28">
        <f>IF($AC22="","",COUNTIF($AC$2:$AC$501,"&gt;"&amp;$AC22)+COUNTIF($AC$2:$AC22,$AC22))</f>
        <v/>
      </c>
    </row>
    <row r="23">
      <c r="A23" s="23" t="n"/>
      <c r="B23" s="50" t="n"/>
      <c r="C23" s="23" t="n"/>
      <c r="D23" s="25" t="n"/>
      <c r="E23" s="23" t="n"/>
      <c r="F23" s="26" t="n"/>
      <c r="G23" s="26" t="n"/>
      <c r="H23" s="51" t="n"/>
      <c r="I23" s="25" t="n"/>
      <c r="J23" s="25" t="n"/>
      <c r="K23" s="23" t="n"/>
      <c r="L23" s="23" t="n"/>
      <c r="M23" s="50" t="n"/>
      <c r="N23" s="50" t="n"/>
      <c r="O23" s="25" t="n"/>
      <c r="P23" s="29">
        <f>IF(OR($A23="",$B23="",$C23="",$E23="",NOT(ISNUMBER($F23)),NOT(ISNUMBER($G23))),"",$G23-$F23)</f>
        <v/>
      </c>
      <c r="Q23" s="29">
        <f>IF($P23="","",ABS($P23))</f>
        <v/>
      </c>
      <c r="R23" s="46">
        <f>IF(OR($P23="",NOT(ISNUMBER($H23))),"",$P23*$H23)</f>
        <v/>
      </c>
      <c r="S23" s="46">
        <f>IF($R23="","",ABS($R23))</f>
        <v/>
      </c>
      <c r="T23" s="13">
        <f>IF($P23="","",IF($P23=0,"Sim","Não"))</f>
        <v/>
      </c>
      <c r="U23" s="45">
        <f>IFERROR(IF($P23="","",IF(MAX($F23,$G23)=0,1,MAX(0,1-$Q23/MAX($F23,$G23)))),"")</f>
        <v/>
      </c>
      <c r="V23" s="16">
        <f>IF($P23="","",IF($P23=0,"",IF($J23&lt;&gt;"",$J23,$I23)))</f>
        <v/>
      </c>
      <c r="W23" s="29">
        <f>IF($P23="","",IF(OR($P23=0,$K23="Concluída",$K23="Dispensada"),0,MAX(0,'Configurações'!$B$10-$B23)))</f>
        <v/>
      </c>
      <c r="X23" s="13">
        <f>IF($P23="","",IF($P23=0,"Baixa",IF(OR(AND(ISNUMBER($S23),$S23&gt;='Configurações'!$B$4),AND($K23&lt;&gt;"Concluída",$K23&lt;&gt;"Dispensada",ISNUMBER($M23),$M23&lt;'Configurações'!$B$10)),"Crítica",IF(OR(AND(ISNUMBER($S23),$S23&gt;='Configurações'!$B$5),$Q23&gt;='Configurações'!$B$6),"Alta","Média"))))</f>
        <v/>
      </c>
      <c r="Y23" s="16">
        <f>IF($A23="","",_xlfn.TEXTJOIN(" | ",TRUE,IF(COUNTIF($A$2:$A$501,$A23)&gt;1,"ID duplicado",""),IF(OR($B23="",$C23="",$D23="",$E23="",NOT(ISNUMBER($F23)),NOT(ISNUMBER($G23)),NOT(ISNUMBER($H23)),$K23=""),"Dados obrigatórios incompletos",""),IF(AND(ISNUMBER($P23),$P23&lt;&gt;0,$V23=""),"Informar motivo preliminar",""),IF(AND(ISNUMBER($P23),$P23&lt;&gt;0,$H23=0),"Revisar custo zerado",""),IF(AND($K23="Concluída",$T23="Não",$J23=""),"Confirmar causa",""),IF(AND($K23="Concluída",$N23=""),"Informar data de conclusão",""),IF(AND($K23&lt;&gt;"",$K23&lt;&gt;"Concluída",$K23&lt;&gt;"Dispensada",ISNUMBER($M23),$M23&lt;'Configurações'!$B$10),"Prazo vencido",""),IF(AND($K23&lt;&gt;"",$K23&lt;&gt;"Concluída",$K23&lt;&gt;"Dispensada",$M23="",ISNUMBER($B23),'Configurações'!$B$10-$B23&gt;'Configurações'!$B$9),"Definir prazo",""),IF(AND($K23&lt;&gt;"Concluída",$N23&lt;&gt;""),"Revisar data de conclusão","")))</f>
        <v/>
      </c>
      <c r="Z23" s="16">
        <f>IF(OR($C23="",$E23=""),"",$C23&amp;" | "&amp;$E23)</f>
        <v/>
      </c>
      <c r="AA23" s="13">
        <f>IF($Z23="","",IF(COUNTIF($Z$2:$Z23,$Z23)=1,ROW(),""))</f>
        <v/>
      </c>
      <c r="AB23" s="13">
        <f>IF($A23="","",IF(AND(ISNUMBER($B23),$B23&lt;='Configurações'!$B$10,$C23&lt;&gt;"",$D23&lt;&gt;"",$E23&lt;&gt;"",ISNUMBER($F23),$F23&gt;=0,ISNUMBER($G23),$G23&gt;=0,ISNUMBER($H23),$H23&gt;=0,$K23&lt;&gt;"",COUNTIF($A$2:$A$501,$A23)=1),"Sim","Não"))</f>
        <v/>
      </c>
      <c r="AC23" s="13">
        <f>IF(OR($AB23&lt;&gt;"Sim",$P23=0,$K23="Concluída",$K23="Dispensada"),"",IF($X23="Crítica",4,IF($X23="Alta",3,IF($X23="Média",2,1)))*1000000000000+MIN(IF(ISNUMBER($S23),$S23,0),999999999)*1000+MIN($W23,999))</f>
        <v/>
      </c>
      <c r="AD23" s="29">
        <f>IF($AC23="","",COUNTIF($AC$2:$AC$501,"&gt;"&amp;$AC23)+COUNTIF($AC$2:$AC23,$AC23))</f>
        <v/>
      </c>
    </row>
    <row r="24">
      <c r="A24" s="23" t="n"/>
      <c r="B24" s="50" t="n"/>
      <c r="C24" s="23" t="n"/>
      <c r="D24" s="25" t="n"/>
      <c r="E24" s="23" t="n"/>
      <c r="F24" s="26" t="n"/>
      <c r="G24" s="26" t="n"/>
      <c r="H24" s="51" t="n"/>
      <c r="I24" s="25" t="n"/>
      <c r="J24" s="25" t="n"/>
      <c r="K24" s="23" t="n"/>
      <c r="L24" s="23" t="n"/>
      <c r="M24" s="50" t="n"/>
      <c r="N24" s="50" t="n"/>
      <c r="O24" s="25" t="n"/>
      <c r="P24" s="28">
        <f>IF(OR($A24="",$B24="",$C24="",$E24="",NOT(ISNUMBER($F24)),NOT(ISNUMBER($G24))),"",$G24-$F24)</f>
        <v/>
      </c>
      <c r="Q24" s="28">
        <f>IF($P24="","",ABS($P24))</f>
        <v/>
      </c>
      <c r="R24" s="49">
        <f>IF(OR($P24="",NOT(ISNUMBER($H24))),"",$P24*$H24)</f>
        <v/>
      </c>
      <c r="S24" s="49">
        <f>IF($R24="","",ABS($R24))</f>
        <v/>
      </c>
      <c r="T24" s="18">
        <f>IF($P24="","",IF($P24=0,"Sim","Não"))</f>
        <v/>
      </c>
      <c r="U24" s="48">
        <f>IFERROR(IF($P24="","",IF(MAX($F24,$G24)=0,1,MAX(0,1-$Q24/MAX($F24,$G24)))),"")</f>
        <v/>
      </c>
      <c r="V24" s="21">
        <f>IF($P24="","",IF($P24=0,"",IF($J24&lt;&gt;"",$J24,$I24)))</f>
        <v/>
      </c>
      <c r="W24" s="28">
        <f>IF($P24="","",IF(OR($P24=0,$K24="Concluída",$K24="Dispensada"),0,MAX(0,'Configurações'!$B$10-$B24)))</f>
        <v/>
      </c>
      <c r="X24" s="18">
        <f>IF($P24="","",IF($P24=0,"Baixa",IF(OR(AND(ISNUMBER($S24),$S24&gt;='Configurações'!$B$4),AND($K24&lt;&gt;"Concluída",$K24&lt;&gt;"Dispensada",ISNUMBER($M24),$M24&lt;'Configurações'!$B$10)),"Crítica",IF(OR(AND(ISNUMBER($S24),$S24&gt;='Configurações'!$B$5),$Q24&gt;='Configurações'!$B$6),"Alta","Média"))))</f>
        <v/>
      </c>
      <c r="Y24" s="21">
        <f>IF($A24="","",_xlfn.TEXTJOIN(" | ",TRUE,IF(COUNTIF($A$2:$A$501,$A24)&gt;1,"ID duplicado",""),IF(OR($B24="",$C24="",$D24="",$E24="",NOT(ISNUMBER($F24)),NOT(ISNUMBER($G24)),NOT(ISNUMBER($H24)),$K24=""),"Dados obrigatórios incompletos",""),IF(AND(ISNUMBER($P24),$P24&lt;&gt;0,$V24=""),"Informar motivo preliminar",""),IF(AND(ISNUMBER($P24),$P24&lt;&gt;0,$H24=0),"Revisar custo zerado",""),IF(AND($K24="Concluída",$T24="Não",$J24=""),"Confirmar causa",""),IF(AND($K24="Concluída",$N24=""),"Informar data de conclusão",""),IF(AND($K24&lt;&gt;"",$K24&lt;&gt;"Concluída",$K24&lt;&gt;"Dispensada",ISNUMBER($M24),$M24&lt;'Configurações'!$B$10),"Prazo vencido",""),IF(AND($K24&lt;&gt;"",$K24&lt;&gt;"Concluída",$K24&lt;&gt;"Dispensada",$M24="",ISNUMBER($B24),'Configurações'!$B$10-$B24&gt;'Configurações'!$B$9),"Definir prazo",""),IF(AND($K24&lt;&gt;"Concluída",$N24&lt;&gt;""),"Revisar data de conclusão","")))</f>
        <v/>
      </c>
      <c r="Z24" s="21">
        <f>IF(OR($C24="",$E24=""),"",$C24&amp;" | "&amp;$E24)</f>
        <v/>
      </c>
      <c r="AA24" s="18">
        <f>IF($Z24="","",IF(COUNTIF($Z$2:$Z24,$Z24)=1,ROW(),""))</f>
        <v/>
      </c>
      <c r="AB24" s="18">
        <f>IF($A24="","",IF(AND(ISNUMBER($B24),$B24&lt;='Configurações'!$B$10,$C24&lt;&gt;"",$D24&lt;&gt;"",$E24&lt;&gt;"",ISNUMBER($F24),$F24&gt;=0,ISNUMBER($G24),$G24&gt;=0,ISNUMBER($H24),$H24&gt;=0,$K24&lt;&gt;"",COUNTIF($A$2:$A$501,$A24)=1),"Sim","Não"))</f>
        <v/>
      </c>
      <c r="AC24" s="18">
        <f>IF(OR($AB24&lt;&gt;"Sim",$P24=0,$K24="Concluída",$K24="Dispensada"),"",IF($X24="Crítica",4,IF($X24="Alta",3,IF($X24="Média",2,1)))*1000000000000+MIN(IF(ISNUMBER($S24),$S24,0),999999999)*1000+MIN($W24,999))</f>
        <v/>
      </c>
      <c r="AD24" s="28">
        <f>IF($AC24="","",COUNTIF($AC$2:$AC$501,"&gt;"&amp;$AC24)+COUNTIF($AC$2:$AC24,$AC24))</f>
        <v/>
      </c>
    </row>
    <row r="25">
      <c r="A25" s="23" t="n"/>
      <c r="B25" s="50" t="n"/>
      <c r="C25" s="23" t="n"/>
      <c r="D25" s="25" t="n"/>
      <c r="E25" s="23" t="n"/>
      <c r="F25" s="26" t="n"/>
      <c r="G25" s="26" t="n"/>
      <c r="H25" s="51" t="n"/>
      <c r="I25" s="25" t="n"/>
      <c r="J25" s="25" t="n"/>
      <c r="K25" s="23" t="n"/>
      <c r="L25" s="23" t="n"/>
      <c r="M25" s="50" t="n"/>
      <c r="N25" s="50" t="n"/>
      <c r="O25" s="25" t="n"/>
      <c r="P25" s="29">
        <f>IF(OR($A25="",$B25="",$C25="",$E25="",NOT(ISNUMBER($F25)),NOT(ISNUMBER($G25))),"",$G25-$F25)</f>
        <v/>
      </c>
      <c r="Q25" s="29">
        <f>IF($P25="","",ABS($P25))</f>
        <v/>
      </c>
      <c r="R25" s="46">
        <f>IF(OR($P25="",NOT(ISNUMBER($H25))),"",$P25*$H25)</f>
        <v/>
      </c>
      <c r="S25" s="46">
        <f>IF($R25="","",ABS($R25))</f>
        <v/>
      </c>
      <c r="T25" s="13">
        <f>IF($P25="","",IF($P25=0,"Sim","Não"))</f>
        <v/>
      </c>
      <c r="U25" s="45">
        <f>IFERROR(IF($P25="","",IF(MAX($F25,$G25)=0,1,MAX(0,1-$Q25/MAX($F25,$G25)))),"")</f>
        <v/>
      </c>
      <c r="V25" s="16">
        <f>IF($P25="","",IF($P25=0,"",IF($J25&lt;&gt;"",$J25,$I25)))</f>
        <v/>
      </c>
      <c r="W25" s="29">
        <f>IF($P25="","",IF(OR($P25=0,$K25="Concluída",$K25="Dispensada"),0,MAX(0,'Configurações'!$B$10-$B25)))</f>
        <v/>
      </c>
      <c r="X25" s="13">
        <f>IF($P25="","",IF($P25=0,"Baixa",IF(OR(AND(ISNUMBER($S25),$S25&gt;='Configurações'!$B$4),AND($K25&lt;&gt;"Concluída",$K25&lt;&gt;"Dispensada",ISNUMBER($M25),$M25&lt;'Configurações'!$B$10)),"Crítica",IF(OR(AND(ISNUMBER($S25),$S25&gt;='Configurações'!$B$5),$Q25&gt;='Configurações'!$B$6),"Alta","Média"))))</f>
        <v/>
      </c>
      <c r="Y25" s="16">
        <f>IF($A25="","",_xlfn.TEXTJOIN(" | ",TRUE,IF(COUNTIF($A$2:$A$501,$A25)&gt;1,"ID duplicado",""),IF(OR($B25="",$C25="",$D25="",$E25="",NOT(ISNUMBER($F25)),NOT(ISNUMBER($G25)),NOT(ISNUMBER($H25)),$K25=""),"Dados obrigatórios incompletos",""),IF(AND(ISNUMBER($P25),$P25&lt;&gt;0,$V25=""),"Informar motivo preliminar",""),IF(AND(ISNUMBER($P25),$P25&lt;&gt;0,$H25=0),"Revisar custo zerado",""),IF(AND($K25="Concluída",$T25="Não",$J25=""),"Confirmar causa",""),IF(AND($K25="Concluída",$N25=""),"Informar data de conclusão",""),IF(AND($K25&lt;&gt;"",$K25&lt;&gt;"Concluída",$K25&lt;&gt;"Dispensada",ISNUMBER($M25),$M25&lt;'Configurações'!$B$10),"Prazo vencido",""),IF(AND($K25&lt;&gt;"",$K25&lt;&gt;"Concluída",$K25&lt;&gt;"Dispensada",$M25="",ISNUMBER($B25),'Configurações'!$B$10-$B25&gt;'Configurações'!$B$9),"Definir prazo",""),IF(AND($K25&lt;&gt;"Concluída",$N25&lt;&gt;""),"Revisar data de conclusão","")))</f>
        <v/>
      </c>
      <c r="Z25" s="16">
        <f>IF(OR($C25="",$E25=""),"",$C25&amp;" | "&amp;$E25)</f>
        <v/>
      </c>
      <c r="AA25" s="13">
        <f>IF($Z25="","",IF(COUNTIF($Z$2:$Z25,$Z25)=1,ROW(),""))</f>
        <v/>
      </c>
      <c r="AB25" s="13">
        <f>IF($A25="","",IF(AND(ISNUMBER($B25),$B25&lt;='Configurações'!$B$10,$C25&lt;&gt;"",$D25&lt;&gt;"",$E25&lt;&gt;"",ISNUMBER($F25),$F25&gt;=0,ISNUMBER($G25),$G25&gt;=0,ISNUMBER($H25),$H25&gt;=0,$K25&lt;&gt;"",COUNTIF($A$2:$A$501,$A25)=1),"Sim","Não"))</f>
        <v/>
      </c>
      <c r="AC25" s="13">
        <f>IF(OR($AB25&lt;&gt;"Sim",$P25=0,$K25="Concluída",$K25="Dispensada"),"",IF($X25="Crítica",4,IF($X25="Alta",3,IF($X25="Média",2,1)))*1000000000000+MIN(IF(ISNUMBER($S25),$S25,0),999999999)*1000+MIN($W25,999))</f>
        <v/>
      </c>
      <c r="AD25" s="29">
        <f>IF($AC25="","",COUNTIF($AC$2:$AC$501,"&gt;"&amp;$AC25)+COUNTIF($AC$2:$AC25,$AC25))</f>
        <v/>
      </c>
    </row>
    <row r="26">
      <c r="A26" s="23" t="n"/>
      <c r="B26" s="50" t="n"/>
      <c r="C26" s="23" t="n"/>
      <c r="D26" s="25" t="n"/>
      <c r="E26" s="23" t="n"/>
      <c r="F26" s="26" t="n"/>
      <c r="G26" s="26" t="n"/>
      <c r="H26" s="51" t="n"/>
      <c r="I26" s="25" t="n"/>
      <c r="J26" s="25" t="n"/>
      <c r="K26" s="23" t="n"/>
      <c r="L26" s="23" t="n"/>
      <c r="M26" s="50" t="n"/>
      <c r="N26" s="50" t="n"/>
      <c r="O26" s="25" t="n"/>
      <c r="P26" s="28">
        <f>IF(OR($A26="",$B26="",$C26="",$E26="",NOT(ISNUMBER($F26)),NOT(ISNUMBER($G26))),"",$G26-$F26)</f>
        <v/>
      </c>
      <c r="Q26" s="28">
        <f>IF($P26="","",ABS($P26))</f>
        <v/>
      </c>
      <c r="R26" s="49">
        <f>IF(OR($P26="",NOT(ISNUMBER($H26))),"",$P26*$H26)</f>
        <v/>
      </c>
      <c r="S26" s="49">
        <f>IF($R26="","",ABS($R26))</f>
        <v/>
      </c>
      <c r="T26" s="18">
        <f>IF($P26="","",IF($P26=0,"Sim","Não"))</f>
        <v/>
      </c>
      <c r="U26" s="48">
        <f>IFERROR(IF($P26="","",IF(MAX($F26,$G26)=0,1,MAX(0,1-$Q26/MAX($F26,$G26)))),"")</f>
        <v/>
      </c>
      <c r="V26" s="21">
        <f>IF($P26="","",IF($P26=0,"",IF($J26&lt;&gt;"",$J26,$I26)))</f>
        <v/>
      </c>
      <c r="W26" s="28">
        <f>IF($P26="","",IF(OR($P26=0,$K26="Concluída",$K26="Dispensada"),0,MAX(0,'Configurações'!$B$10-$B26)))</f>
        <v/>
      </c>
      <c r="X26" s="18">
        <f>IF($P26="","",IF($P26=0,"Baixa",IF(OR(AND(ISNUMBER($S26),$S26&gt;='Configurações'!$B$4),AND($K26&lt;&gt;"Concluída",$K26&lt;&gt;"Dispensada",ISNUMBER($M26),$M26&lt;'Configurações'!$B$10)),"Crítica",IF(OR(AND(ISNUMBER($S26),$S26&gt;='Configurações'!$B$5),$Q26&gt;='Configurações'!$B$6),"Alta","Média"))))</f>
        <v/>
      </c>
      <c r="Y26" s="21">
        <f>IF($A26="","",_xlfn.TEXTJOIN(" | ",TRUE,IF(COUNTIF($A$2:$A$501,$A26)&gt;1,"ID duplicado",""),IF(OR($B26="",$C26="",$D26="",$E26="",NOT(ISNUMBER($F26)),NOT(ISNUMBER($G26)),NOT(ISNUMBER($H26)),$K26=""),"Dados obrigatórios incompletos",""),IF(AND(ISNUMBER($P26),$P26&lt;&gt;0,$V26=""),"Informar motivo preliminar",""),IF(AND(ISNUMBER($P26),$P26&lt;&gt;0,$H26=0),"Revisar custo zerado",""),IF(AND($K26="Concluída",$T26="Não",$J26=""),"Confirmar causa",""),IF(AND($K26="Concluída",$N26=""),"Informar data de conclusão",""),IF(AND($K26&lt;&gt;"",$K26&lt;&gt;"Concluída",$K26&lt;&gt;"Dispensada",ISNUMBER($M26),$M26&lt;'Configurações'!$B$10),"Prazo vencido",""),IF(AND($K26&lt;&gt;"",$K26&lt;&gt;"Concluída",$K26&lt;&gt;"Dispensada",$M26="",ISNUMBER($B26),'Configurações'!$B$10-$B26&gt;'Configurações'!$B$9),"Definir prazo",""),IF(AND($K26&lt;&gt;"Concluída",$N26&lt;&gt;""),"Revisar data de conclusão","")))</f>
        <v/>
      </c>
      <c r="Z26" s="21">
        <f>IF(OR($C26="",$E26=""),"",$C26&amp;" | "&amp;$E26)</f>
        <v/>
      </c>
      <c r="AA26" s="18">
        <f>IF($Z26="","",IF(COUNTIF($Z$2:$Z26,$Z26)=1,ROW(),""))</f>
        <v/>
      </c>
      <c r="AB26" s="18">
        <f>IF($A26="","",IF(AND(ISNUMBER($B26),$B26&lt;='Configurações'!$B$10,$C26&lt;&gt;"",$D26&lt;&gt;"",$E26&lt;&gt;"",ISNUMBER($F26),$F26&gt;=0,ISNUMBER($G26),$G26&gt;=0,ISNUMBER($H26),$H26&gt;=0,$K26&lt;&gt;"",COUNTIF($A$2:$A$501,$A26)=1),"Sim","Não"))</f>
        <v/>
      </c>
      <c r="AC26" s="18">
        <f>IF(OR($AB26&lt;&gt;"Sim",$P26=0,$K26="Concluída",$K26="Dispensada"),"",IF($X26="Crítica",4,IF($X26="Alta",3,IF($X26="Média",2,1)))*1000000000000+MIN(IF(ISNUMBER($S26),$S26,0),999999999)*1000+MIN($W26,999))</f>
        <v/>
      </c>
      <c r="AD26" s="28">
        <f>IF($AC26="","",COUNTIF($AC$2:$AC$501,"&gt;"&amp;$AC26)+COUNTIF($AC$2:$AC26,$AC26))</f>
        <v/>
      </c>
    </row>
    <row r="27">
      <c r="A27" s="23" t="n"/>
      <c r="B27" s="50" t="n"/>
      <c r="C27" s="23" t="n"/>
      <c r="D27" s="25" t="n"/>
      <c r="E27" s="23" t="n"/>
      <c r="F27" s="26" t="n"/>
      <c r="G27" s="26" t="n"/>
      <c r="H27" s="51" t="n"/>
      <c r="I27" s="25" t="n"/>
      <c r="J27" s="25" t="n"/>
      <c r="K27" s="23" t="n"/>
      <c r="L27" s="23" t="n"/>
      <c r="M27" s="50" t="n"/>
      <c r="N27" s="50" t="n"/>
      <c r="O27" s="25" t="n"/>
      <c r="P27" s="29">
        <f>IF(OR($A27="",$B27="",$C27="",$E27="",NOT(ISNUMBER($F27)),NOT(ISNUMBER($G27))),"",$G27-$F27)</f>
        <v/>
      </c>
      <c r="Q27" s="29">
        <f>IF($P27="","",ABS($P27))</f>
        <v/>
      </c>
      <c r="R27" s="46">
        <f>IF(OR($P27="",NOT(ISNUMBER($H27))),"",$P27*$H27)</f>
        <v/>
      </c>
      <c r="S27" s="46">
        <f>IF($R27="","",ABS($R27))</f>
        <v/>
      </c>
      <c r="T27" s="13">
        <f>IF($P27="","",IF($P27=0,"Sim","Não"))</f>
        <v/>
      </c>
      <c r="U27" s="45">
        <f>IFERROR(IF($P27="","",IF(MAX($F27,$G27)=0,1,MAX(0,1-$Q27/MAX($F27,$G27)))),"")</f>
        <v/>
      </c>
      <c r="V27" s="16">
        <f>IF($P27="","",IF($P27=0,"",IF($J27&lt;&gt;"",$J27,$I27)))</f>
        <v/>
      </c>
      <c r="W27" s="29">
        <f>IF($P27="","",IF(OR($P27=0,$K27="Concluída",$K27="Dispensada"),0,MAX(0,'Configurações'!$B$10-$B27)))</f>
        <v/>
      </c>
      <c r="X27" s="13">
        <f>IF($P27="","",IF($P27=0,"Baixa",IF(OR(AND(ISNUMBER($S27),$S27&gt;='Configurações'!$B$4),AND($K27&lt;&gt;"Concluída",$K27&lt;&gt;"Dispensada",ISNUMBER($M27),$M27&lt;'Configurações'!$B$10)),"Crítica",IF(OR(AND(ISNUMBER($S27),$S27&gt;='Configurações'!$B$5),$Q27&gt;='Configurações'!$B$6),"Alta","Média"))))</f>
        <v/>
      </c>
      <c r="Y27" s="16">
        <f>IF($A27="","",_xlfn.TEXTJOIN(" | ",TRUE,IF(COUNTIF($A$2:$A$501,$A27)&gt;1,"ID duplicado",""),IF(OR($B27="",$C27="",$D27="",$E27="",NOT(ISNUMBER($F27)),NOT(ISNUMBER($G27)),NOT(ISNUMBER($H27)),$K27=""),"Dados obrigatórios incompletos",""),IF(AND(ISNUMBER($P27),$P27&lt;&gt;0,$V27=""),"Informar motivo preliminar",""),IF(AND(ISNUMBER($P27),$P27&lt;&gt;0,$H27=0),"Revisar custo zerado",""),IF(AND($K27="Concluída",$T27="Não",$J27=""),"Confirmar causa",""),IF(AND($K27="Concluída",$N27=""),"Informar data de conclusão",""),IF(AND($K27&lt;&gt;"",$K27&lt;&gt;"Concluída",$K27&lt;&gt;"Dispensada",ISNUMBER($M27),$M27&lt;'Configurações'!$B$10),"Prazo vencido",""),IF(AND($K27&lt;&gt;"",$K27&lt;&gt;"Concluída",$K27&lt;&gt;"Dispensada",$M27="",ISNUMBER($B27),'Configurações'!$B$10-$B27&gt;'Configurações'!$B$9),"Definir prazo",""),IF(AND($K27&lt;&gt;"Concluída",$N27&lt;&gt;""),"Revisar data de conclusão","")))</f>
        <v/>
      </c>
      <c r="Z27" s="16">
        <f>IF(OR($C27="",$E27=""),"",$C27&amp;" | "&amp;$E27)</f>
        <v/>
      </c>
      <c r="AA27" s="13">
        <f>IF($Z27="","",IF(COUNTIF($Z$2:$Z27,$Z27)=1,ROW(),""))</f>
        <v/>
      </c>
      <c r="AB27" s="13">
        <f>IF($A27="","",IF(AND(ISNUMBER($B27),$B27&lt;='Configurações'!$B$10,$C27&lt;&gt;"",$D27&lt;&gt;"",$E27&lt;&gt;"",ISNUMBER($F27),$F27&gt;=0,ISNUMBER($G27),$G27&gt;=0,ISNUMBER($H27),$H27&gt;=0,$K27&lt;&gt;"",COUNTIF($A$2:$A$501,$A27)=1),"Sim","Não"))</f>
        <v/>
      </c>
      <c r="AC27" s="13">
        <f>IF(OR($AB27&lt;&gt;"Sim",$P27=0,$K27="Concluída",$K27="Dispensada"),"",IF($X27="Crítica",4,IF($X27="Alta",3,IF($X27="Média",2,1)))*1000000000000+MIN(IF(ISNUMBER($S27),$S27,0),999999999)*1000+MIN($W27,999))</f>
        <v/>
      </c>
      <c r="AD27" s="29">
        <f>IF($AC27="","",COUNTIF($AC$2:$AC$501,"&gt;"&amp;$AC27)+COUNTIF($AC$2:$AC27,$AC27))</f>
        <v/>
      </c>
    </row>
    <row r="28">
      <c r="A28" s="23" t="n"/>
      <c r="B28" s="50" t="n"/>
      <c r="C28" s="23" t="n"/>
      <c r="D28" s="25" t="n"/>
      <c r="E28" s="23" t="n"/>
      <c r="F28" s="26" t="n"/>
      <c r="G28" s="26" t="n"/>
      <c r="H28" s="51" t="n"/>
      <c r="I28" s="25" t="n"/>
      <c r="J28" s="25" t="n"/>
      <c r="K28" s="23" t="n"/>
      <c r="L28" s="23" t="n"/>
      <c r="M28" s="50" t="n"/>
      <c r="N28" s="50" t="n"/>
      <c r="O28" s="25" t="n"/>
      <c r="P28" s="28">
        <f>IF(OR($A28="",$B28="",$C28="",$E28="",NOT(ISNUMBER($F28)),NOT(ISNUMBER($G28))),"",$G28-$F28)</f>
        <v/>
      </c>
      <c r="Q28" s="28">
        <f>IF($P28="","",ABS($P28))</f>
        <v/>
      </c>
      <c r="R28" s="49">
        <f>IF(OR($P28="",NOT(ISNUMBER($H28))),"",$P28*$H28)</f>
        <v/>
      </c>
      <c r="S28" s="49">
        <f>IF($R28="","",ABS($R28))</f>
        <v/>
      </c>
      <c r="T28" s="18">
        <f>IF($P28="","",IF($P28=0,"Sim","Não"))</f>
        <v/>
      </c>
      <c r="U28" s="48">
        <f>IFERROR(IF($P28="","",IF(MAX($F28,$G28)=0,1,MAX(0,1-$Q28/MAX($F28,$G28)))),"")</f>
        <v/>
      </c>
      <c r="V28" s="21">
        <f>IF($P28="","",IF($P28=0,"",IF($J28&lt;&gt;"",$J28,$I28)))</f>
        <v/>
      </c>
      <c r="W28" s="28">
        <f>IF($P28="","",IF(OR($P28=0,$K28="Concluída",$K28="Dispensada"),0,MAX(0,'Configurações'!$B$10-$B28)))</f>
        <v/>
      </c>
      <c r="X28" s="18">
        <f>IF($P28="","",IF($P28=0,"Baixa",IF(OR(AND(ISNUMBER($S28),$S28&gt;='Configurações'!$B$4),AND($K28&lt;&gt;"Concluída",$K28&lt;&gt;"Dispensada",ISNUMBER($M28),$M28&lt;'Configurações'!$B$10)),"Crítica",IF(OR(AND(ISNUMBER($S28),$S28&gt;='Configurações'!$B$5),$Q28&gt;='Configurações'!$B$6),"Alta","Média"))))</f>
        <v/>
      </c>
      <c r="Y28" s="21">
        <f>IF($A28="","",_xlfn.TEXTJOIN(" | ",TRUE,IF(COUNTIF($A$2:$A$501,$A28)&gt;1,"ID duplicado",""),IF(OR($B28="",$C28="",$D28="",$E28="",NOT(ISNUMBER($F28)),NOT(ISNUMBER($G28)),NOT(ISNUMBER($H28)),$K28=""),"Dados obrigatórios incompletos",""),IF(AND(ISNUMBER($P28),$P28&lt;&gt;0,$V28=""),"Informar motivo preliminar",""),IF(AND(ISNUMBER($P28),$P28&lt;&gt;0,$H28=0),"Revisar custo zerado",""),IF(AND($K28="Concluída",$T28="Não",$J28=""),"Confirmar causa",""),IF(AND($K28="Concluída",$N28=""),"Informar data de conclusão",""),IF(AND($K28&lt;&gt;"",$K28&lt;&gt;"Concluída",$K28&lt;&gt;"Dispensada",ISNUMBER($M28),$M28&lt;'Configurações'!$B$10),"Prazo vencido",""),IF(AND($K28&lt;&gt;"",$K28&lt;&gt;"Concluída",$K28&lt;&gt;"Dispensada",$M28="",ISNUMBER($B28),'Configurações'!$B$10-$B28&gt;'Configurações'!$B$9),"Definir prazo",""),IF(AND($K28&lt;&gt;"Concluída",$N28&lt;&gt;""),"Revisar data de conclusão","")))</f>
        <v/>
      </c>
      <c r="Z28" s="21">
        <f>IF(OR($C28="",$E28=""),"",$C28&amp;" | "&amp;$E28)</f>
        <v/>
      </c>
      <c r="AA28" s="18">
        <f>IF($Z28="","",IF(COUNTIF($Z$2:$Z28,$Z28)=1,ROW(),""))</f>
        <v/>
      </c>
      <c r="AB28" s="18">
        <f>IF($A28="","",IF(AND(ISNUMBER($B28),$B28&lt;='Configurações'!$B$10,$C28&lt;&gt;"",$D28&lt;&gt;"",$E28&lt;&gt;"",ISNUMBER($F28),$F28&gt;=0,ISNUMBER($G28),$G28&gt;=0,ISNUMBER($H28),$H28&gt;=0,$K28&lt;&gt;"",COUNTIF($A$2:$A$501,$A28)=1),"Sim","Não"))</f>
        <v/>
      </c>
      <c r="AC28" s="18">
        <f>IF(OR($AB28&lt;&gt;"Sim",$P28=0,$K28="Concluída",$K28="Dispensada"),"",IF($X28="Crítica",4,IF($X28="Alta",3,IF($X28="Média",2,1)))*1000000000000+MIN(IF(ISNUMBER($S28),$S28,0),999999999)*1000+MIN($W28,999))</f>
        <v/>
      </c>
      <c r="AD28" s="28">
        <f>IF($AC28="","",COUNTIF($AC$2:$AC$501,"&gt;"&amp;$AC28)+COUNTIF($AC$2:$AC28,$AC28))</f>
        <v/>
      </c>
    </row>
    <row r="29">
      <c r="A29" s="23" t="n"/>
      <c r="B29" s="50" t="n"/>
      <c r="C29" s="23" t="n"/>
      <c r="D29" s="25" t="n"/>
      <c r="E29" s="23" t="n"/>
      <c r="F29" s="26" t="n"/>
      <c r="G29" s="26" t="n"/>
      <c r="H29" s="51" t="n"/>
      <c r="I29" s="25" t="n"/>
      <c r="J29" s="25" t="n"/>
      <c r="K29" s="23" t="n"/>
      <c r="L29" s="23" t="n"/>
      <c r="M29" s="50" t="n"/>
      <c r="N29" s="50" t="n"/>
      <c r="O29" s="25" t="n"/>
      <c r="P29" s="29">
        <f>IF(OR($A29="",$B29="",$C29="",$E29="",NOT(ISNUMBER($F29)),NOT(ISNUMBER($G29))),"",$G29-$F29)</f>
        <v/>
      </c>
      <c r="Q29" s="29">
        <f>IF($P29="","",ABS($P29))</f>
        <v/>
      </c>
      <c r="R29" s="46">
        <f>IF(OR($P29="",NOT(ISNUMBER($H29))),"",$P29*$H29)</f>
        <v/>
      </c>
      <c r="S29" s="46">
        <f>IF($R29="","",ABS($R29))</f>
        <v/>
      </c>
      <c r="T29" s="13">
        <f>IF($P29="","",IF($P29=0,"Sim","Não"))</f>
        <v/>
      </c>
      <c r="U29" s="45">
        <f>IFERROR(IF($P29="","",IF(MAX($F29,$G29)=0,1,MAX(0,1-$Q29/MAX($F29,$G29)))),"")</f>
        <v/>
      </c>
      <c r="V29" s="16">
        <f>IF($P29="","",IF($P29=0,"",IF($J29&lt;&gt;"",$J29,$I29)))</f>
        <v/>
      </c>
      <c r="W29" s="29">
        <f>IF($P29="","",IF(OR($P29=0,$K29="Concluída",$K29="Dispensada"),0,MAX(0,'Configurações'!$B$10-$B29)))</f>
        <v/>
      </c>
      <c r="X29" s="13">
        <f>IF($P29="","",IF($P29=0,"Baixa",IF(OR(AND(ISNUMBER($S29),$S29&gt;='Configurações'!$B$4),AND($K29&lt;&gt;"Concluída",$K29&lt;&gt;"Dispensada",ISNUMBER($M29),$M29&lt;'Configurações'!$B$10)),"Crítica",IF(OR(AND(ISNUMBER($S29),$S29&gt;='Configurações'!$B$5),$Q29&gt;='Configurações'!$B$6),"Alta","Média"))))</f>
        <v/>
      </c>
      <c r="Y29" s="16">
        <f>IF($A29="","",_xlfn.TEXTJOIN(" | ",TRUE,IF(COUNTIF($A$2:$A$501,$A29)&gt;1,"ID duplicado",""),IF(OR($B29="",$C29="",$D29="",$E29="",NOT(ISNUMBER($F29)),NOT(ISNUMBER($G29)),NOT(ISNUMBER($H29)),$K29=""),"Dados obrigatórios incompletos",""),IF(AND(ISNUMBER($P29),$P29&lt;&gt;0,$V29=""),"Informar motivo preliminar",""),IF(AND(ISNUMBER($P29),$P29&lt;&gt;0,$H29=0),"Revisar custo zerado",""),IF(AND($K29="Concluída",$T29="Não",$J29=""),"Confirmar causa",""),IF(AND($K29="Concluída",$N29=""),"Informar data de conclusão",""),IF(AND($K29&lt;&gt;"",$K29&lt;&gt;"Concluída",$K29&lt;&gt;"Dispensada",ISNUMBER($M29),$M29&lt;'Configurações'!$B$10),"Prazo vencido",""),IF(AND($K29&lt;&gt;"",$K29&lt;&gt;"Concluída",$K29&lt;&gt;"Dispensada",$M29="",ISNUMBER($B29),'Configurações'!$B$10-$B29&gt;'Configurações'!$B$9),"Definir prazo",""),IF(AND($K29&lt;&gt;"Concluída",$N29&lt;&gt;""),"Revisar data de conclusão","")))</f>
        <v/>
      </c>
      <c r="Z29" s="16">
        <f>IF(OR($C29="",$E29=""),"",$C29&amp;" | "&amp;$E29)</f>
        <v/>
      </c>
      <c r="AA29" s="13">
        <f>IF($Z29="","",IF(COUNTIF($Z$2:$Z29,$Z29)=1,ROW(),""))</f>
        <v/>
      </c>
      <c r="AB29" s="13">
        <f>IF($A29="","",IF(AND(ISNUMBER($B29),$B29&lt;='Configurações'!$B$10,$C29&lt;&gt;"",$D29&lt;&gt;"",$E29&lt;&gt;"",ISNUMBER($F29),$F29&gt;=0,ISNUMBER($G29),$G29&gt;=0,ISNUMBER($H29),$H29&gt;=0,$K29&lt;&gt;"",COUNTIF($A$2:$A$501,$A29)=1),"Sim","Não"))</f>
        <v/>
      </c>
      <c r="AC29" s="13">
        <f>IF(OR($AB29&lt;&gt;"Sim",$P29=0,$K29="Concluída",$K29="Dispensada"),"",IF($X29="Crítica",4,IF($X29="Alta",3,IF($X29="Média",2,1)))*1000000000000+MIN(IF(ISNUMBER($S29),$S29,0),999999999)*1000+MIN($W29,999))</f>
        <v/>
      </c>
      <c r="AD29" s="29">
        <f>IF($AC29="","",COUNTIF($AC$2:$AC$501,"&gt;"&amp;$AC29)+COUNTIF($AC$2:$AC29,$AC29))</f>
        <v/>
      </c>
    </row>
    <row r="30">
      <c r="A30" s="23" t="n"/>
      <c r="B30" s="50" t="n"/>
      <c r="C30" s="23" t="n"/>
      <c r="D30" s="25" t="n"/>
      <c r="E30" s="23" t="n"/>
      <c r="F30" s="26" t="n"/>
      <c r="G30" s="26" t="n"/>
      <c r="H30" s="51" t="n"/>
      <c r="I30" s="25" t="n"/>
      <c r="J30" s="25" t="n"/>
      <c r="K30" s="23" t="n"/>
      <c r="L30" s="23" t="n"/>
      <c r="M30" s="50" t="n"/>
      <c r="N30" s="50" t="n"/>
      <c r="O30" s="25" t="n"/>
      <c r="P30" s="28">
        <f>IF(OR($A30="",$B30="",$C30="",$E30="",NOT(ISNUMBER($F30)),NOT(ISNUMBER($G30))),"",$G30-$F30)</f>
        <v/>
      </c>
      <c r="Q30" s="28">
        <f>IF($P30="","",ABS($P30))</f>
        <v/>
      </c>
      <c r="R30" s="49">
        <f>IF(OR($P30="",NOT(ISNUMBER($H30))),"",$P30*$H30)</f>
        <v/>
      </c>
      <c r="S30" s="49">
        <f>IF($R30="","",ABS($R30))</f>
        <v/>
      </c>
      <c r="T30" s="18">
        <f>IF($P30="","",IF($P30=0,"Sim","Não"))</f>
        <v/>
      </c>
      <c r="U30" s="48">
        <f>IFERROR(IF($P30="","",IF(MAX($F30,$G30)=0,1,MAX(0,1-$Q30/MAX($F30,$G30)))),"")</f>
        <v/>
      </c>
      <c r="V30" s="21">
        <f>IF($P30="","",IF($P30=0,"",IF($J30&lt;&gt;"",$J30,$I30)))</f>
        <v/>
      </c>
      <c r="W30" s="28">
        <f>IF($P30="","",IF(OR($P30=0,$K30="Concluída",$K30="Dispensada"),0,MAX(0,'Configurações'!$B$10-$B30)))</f>
        <v/>
      </c>
      <c r="X30" s="18">
        <f>IF($P30="","",IF($P30=0,"Baixa",IF(OR(AND(ISNUMBER($S30),$S30&gt;='Configurações'!$B$4),AND($K30&lt;&gt;"Concluída",$K30&lt;&gt;"Dispensada",ISNUMBER($M30),$M30&lt;'Configurações'!$B$10)),"Crítica",IF(OR(AND(ISNUMBER($S30),$S30&gt;='Configurações'!$B$5),$Q30&gt;='Configurações'!$B$6),"Alta","Média"))))</f>
        <v/>
      </c>
      <c r="Y30" s="21">
        <f>IF($A30="","",_xlfn.TEXTJOIN(" | ",TRUE,IF(COUNTIF($A$2:$A$501,$A30)&gt;1,"ID duplicado",""),IF(OR($B30="",$C30="",$D30="",$E30="",NOT(ISNUMBER($F30)),NOT(ISNUMBER($G30)),NOT(ISNUMBER($H30)),$K30=""),"Dados obrigatórios incompletos",""),IF(AND(ISNUMBER($P30),$P30&lt;&gt;0,$V30=""),"Informar motivo preliminar",""),IF(AND(ISNUMBER($P30),$P30&lt;&gt;0,$H30=0),"Revisar custo zerado",""),IF(AND($K30="Concluída",$T30="Não",$J30=""),"Confirmar causa",""),IF(AND($K30="Concluída",$N30=""),"Informar data de conclusão",""),IF(AND($K30&lt;&gt;"",$K30&lt;&gt;"Concluída",$K30&lt;&gt;"Dispensada",ISNUMBER($M30),$M30&lt;'Configurações'!$B$10),"Prazo vencido",""),IF(AND($K30&lt;&gt;"",$K30&lt;&gt;"Concluída",$K30&lt;&gt;"Dispensada",$M30="",ISNUMBER($B30),'Configurações'!$B$10-$B30&gt;'Configurações'!$B$9),"Definir prazo",""),IF(AND($K30&lt;&gt;"Concluída",$N30&lt;&gt;""),"Revisar data de conclusão","")))</f>
        <v/>
      </c>
      <c r="Z30" s="21">
        <f>IF(OR($C30="",$E30=""),"",$C30&amp;" | "&amp;$E30)</f>
        <v/>
      </c>
      <c r="AA30" s="18">
        <f>IF($Z30="","",IF(COUNTIF($Z$2:$Z30,$Z30)=1,ROW(),""))</f>
        <v/>
      </c>
      <c r="AB30" s="18">
        <f>IF($A30="","",IF(AND(ISNUMBER($B30),$B30&lt;='Configurações'!$B$10,$C30&lt;&gt;"",$D30&lt;&gt;"",$E30&lt;&gt;"",ISNUMBER($F30),$F30&gt;=0,ISNUMBER($G30),$G30&gt;=0,ISNUMBER($H30),$H30&gt;=0,$K30&lt;&gt;"",COUNTIF($A$2:$A$501,$A30)=1),"Sim","Não"))</f>
        <v/>
      </c>
      <c r="AC30" s="18">
        <f>IF(OR($AB30&lt;&gt;"Sim",$P30=0,$K30="Concluída",$K30="Dispensada"),"",IF($X30="Crítica",4,IF($X30="Alta",3,IF($X30="Média",2,1)))*1000000000000+MIN(IF(ISNUMBER($S30),$S30,0),999999999)*1000+MIN($W30,999))</f>
        <v/>
      </c>
      <c r="AD30" s="28">
        <f>IF($AC30="","",COUNTIF($AC$2:$AC$501,"&gt;"&amp;$AC30)+COUNTIF($AC$2:$AC30,$AC30))</f>
        <v/>
      </c>
    </row>
    <row r="31">
      <c r="A31" s="23" t="n"/>
      <c r="B31" s="50" t="n"/>
      <c r="C31" s="23" t="n"/>
      <c r="D31" s="25" t="n"/>
      <c r="E31" s="23" t="n"/>
      <c r="F31" s="26" t="n"/>
      <c r="G31" s="26" t="n"/>
      <c r="H31" s="51" t="n"/>
      <c r="I31" s="25" t="n"/>
      <c r="J31" s="25" t="n"/>
      <c r="K31" s="23" t="n"/>
      <c r="L31" s="23" t="n"/>
      <c r="M31" s="50" t="n"/>
      <c r="N31" s="50" t="n"/>
      <c r="O31" s="25" t="n"/>
      <c r="P31" s="29">
        <f>IF(OR($A31="",$B31="",$C31="",$E31="",NOT(ISNUMBER($F31)),NOT(ISNUMBER($G31))),"",$G31-$F31)</f>
        <v/>
      </c>
      <c r="Q31" s="29">
        <f>IF($P31="","",ABS($P31))</f>
        <v/>
      </c>
      <c r="R31" s="46">
        <f>IF(OR($P31="",NOT(ISNUMBER($H31))),"",$P31*$H31)</f>
        <v/>
      </c>
      <c r="S31" s="46">
        <f>IF($R31="","",ABS($R31))</f>
        <v/>
      </c>
      <c r="T31" s="13">
        <f>IF($P31="","",IF($P31=0,"Sim","Não"))</f>
        <v/>
      </c>
      <c r="U31" s="45">
        <f>IFERROR(IF($P31="","",IF(MAX($F31,$G31)=0,1,MAX(0,1-$Q31/MAX($F31,$G31)))),"")</f>
        <v/>
      </c>
      <c r="V31" s="16">
        <f>IF($P31="","",IF($P31=0,"",IF($J31&lt;&gt;"",$J31,$I31)))</f>
        <v/>
      </c>
      <c r="W31" s="29">
        <f>IF($P31="","",IF(OR($P31=0,$K31="Concluída",$K31="Dispensada"),0,MAX(0,'Configurações'!$B$10-$B31)))</f>
        <v/>
      </c>
      <c r="X31" s="13">
        <f>IF($P31="","",IF($P31=0,"Baixa",IF(OR(AND(ISNUMBER($S31),$S31&gt;='Configurações'!$B$4),AND($K31&lt;&gt;"Concluída",$K31&lt;&gt;"Dispensada",ISNUMBER($M31),$M31&lt;'Configurações'!$B$10)),"Crítica",IF(OR(AND(ISNUMBER($S31),$S31&gt;='Configurações'!$B$5),$Q31&gt;='Configurações'!$B$6),"Alta","Média"))))</f>
        <v/>
      </c>
      <c r="Y31" s="16">
        <f>IF($A31="","",_xlfn.TEXTJOIN(" | ",TRUE,IF(COUNTIF($A$2:$A$501,$A31)&gt;1,"ID duplicado",""),IF(OR($B31="",$C31="",$D31="",$E31="",NOT(ISNUMBER($F31)),NOT(ISNUMBER($G31)),NOT(ISNUMBER($H31)),$K31=""),"Dados obrigatórios incompletos",""),IF(AND(ISNUMBER($P31),$P31&lt;&gt;0,$V31=""),"Informar motivo preliminar",""),IF(AND(ISNUMBER($P31),$P31&lt;&gt;0,$H31=0),"Revisar custo zerado",""),IF(AND($K31="Concluída",$T31="Não",$J31=""),"Confirmar causa",""),IF(AND($K31="Concluída",$N31=""),"Informar data de conclusão",""),IF(AND($K31&lt;&gt;"",$K31&lt;&gt;"Concluída",$K31&lt;&gt;"Dispensada",ISNUMBER($M31),$M31&lt;'Configurações'!$B$10),"Prazo vencido",""),IF(AND($K31&lt;&gt;"",$K31&lt;&gt;"Concluída",$K31&lt;&gt;"Dispensada",$M31="",ISNUMBER($B31),'Configurações'!$B$10-$B31&gt;'Configurações'!$B$9),"Definir prazo",""),IF(AND($K31&lt;&gt;"Concluída",$N31&lt;&gt;""),"Revisar data de conclusão","")))</f>
        <v/>
      </c>
      <c r="Z31" s="16">
        <f>IF(OR($C31="",$E31=""),"",$C31&amp;" | "&amp;$E31)</f>
        <v/>
      </c>
      <c r="AA31" s="13">
        <f>IF($Z31="","",IF(COUNTIF($Z$2:$Z31,$Z31)=1,ROW(),""))</f>
        <v/>
      </c>
      <c r="AB31" s="13">
        <f>IF($A31="","",IF(AND(ISNUMBER($B31),$B31&lt;='Configurações'!$B$10,$C31&lt;&gt;"",$D31&lt;&gt;"",$E31&lt;&gt;"",ISNUMBER($F31),$F31&gt;=0,ISNUMBER($G31),$G31&gt;=0,ISNUMBER($H31),$H31&gt;=0,$K31&lt;&gt;"",COUNTIF($A$2:$A$501,$A31)=1),"Sim","Não"))</f>
        <v/>
      </c>
      <c r="AC31" s="13">
        <f>IF(OR($AB31&lt;&gt;"Sim",$P31=0,$K31="Concluída",$K31="Dispensada"),"",IF($X31="Crítica",4,IF($X31="Alta",3,IF($X31="Média",2,1)))*1000000000000+MIN(IF(ISNUMBER($S31),$S31,0),999999999)*1000+MIN($W31,999))</f>
        <v/>
      </c>
      <c r="AD31" s="29">
        <f>IF($AC31="","",COUNTIF($AC$2:$AC$501,"&gt;"&amp;$AC31)+COUNTIF($AC$2:$AC31,$AC31))</f>
        <v/>
      </c>
    </row>
    <row r="32">
      <c r="A32" s="23" t="n"/>
      <c r="B32" s="50" t="n"/>
      <c r="C32" s="23" t="n"/>
      <c r="D32" s="25" t="n"/>
      <c r="E32" s="23" t="n"/>
      <c r="F32" s="26" t="n"/>
      <c r="G32" s="26" t="n"/>
      <c r="H32" s="51" t="n"/>
      <c r="I32" s="25" t="n"/>
      <c r="J32" s="25" t="n"/>
      <c r="K32" s="23" t="n"/>
      <c r="L32" s="23" t="n"/>
      <c r="M32" s="50" t="n"/>
      <c r="N32" s="50" t="n"/>
      <c r="O32" s="25" t="n"/>
      <c r="P32" s="28">
        <f>IF(OR($A32="",$B32="",$C32="",$E32="",NOT(ISNUMBER($F32)),NOT(ISNUMBER($G32))),"",$G32-$F32)</f>
        <v/>
      </c>
      <c r="Q32" s="28">
        <f>IF($P32="","",ABS($P32))</f>
        <v/>
      </c>
      <c r="R32" s="49">
        <f>IF(OR($P32="",NOT(ISNUMBER($H32))),"",$P32*$H32)</f>
        <v/>
      </c>
      <c r="S32" s="49">
        <f>IF($R32="","",ABS($R32))</f>
        <v/>
      </c>
      <c r="T32" s="18">
        <f>IF($P32="","",IF($P32=0,"Sim","Não"))</f>
        <v/>
      </c>
      <c r="U32" s="48">
        <f>IFERROR(IF($P32="","",IF(MAX($F32,$G32)=0,1,MAX(0,1-$Q32/MAX($F32,$G32)))),"")</f>
        <v/>
      </c>
      <c r="V32" s="21">
        <f>IF($P32="","",IF($P32=0,"",IF($J32&lt;&gt;"",$J32,$I32)))</f>
        <v/>
      </c>
      <c r="W32" s="28">
        <f>IF($P32="","",IF(OR($P32=0,$K32="Concluída",$K32="Dispensada"),0,MAX(0,'Configurações'!$B$10-$B32)))</f>
        <v/>
      </c>
      <c r="X32" s="18">
        <f>IF($P32="","",IF($P32=0,"Baixa",IF(OR(AND(ISNUMBER($S32),$S32&gt;='Configurações'!$B$4),AND($K32&lt;&gt;"Concluída",$K32&lt;&gt;"Dispensada",ISNUMBER($M32),$M32&lt;'Configurações'!$B$10)),"Crítica",IF(OR(AND(ISNUMBER($S32),$S32&gt;='Configurações'!$B$5),$Q32&gt;='Configurações'!$B$6),"Alta","Média"))))</f>
        <v/>
      </c>
      <c r="Y32" s="21">
        <f>IF($A32="","",_xlfn.TEXTJOIN(" | ",TRUE,IF(COUNTIF($A$2:$A$501,$A32)&gt;1,"ID duplicado",""),IF(OR($B32="",$C32="",$D32="",$E32="",NOT(ISNUMBER($F32)),NOT(ISNUMBER($G32)),NOT(ISNUMBER($H32)),$K32=""),"Dados obrigatórios incompletos",""),IF(AND(ISNUMBER($P32),$P32&lt;&gt;0,$V32=""),"Informar motivo preliminar",""),IF(AND(ISNUMBER($P32),$P32&lt;&gt;0,$H32=0),"Revisar custo zerado",""),IF(AND($K32="Concluída",$T32="Não",$J32=""),"Confirmar causa",""),IF(AND($K32="Concluída",$N32=""),"Informar data de conclusão",""),IF(AND($K32&lt;&gt;"",$K32&lt;&gt;"Concluída",$K32&lt;&gt;"Dispensada",ISNUMBER($M32),$M32&lt;'Configurações'!$B$10),"Prazo vencido",""),IF(AND($K32&lt;&gt;"",$K32&lt;&gt;"Concluída",$K32&lt;&gt;"Dispensada",$M32="",ISNUMBER($B32),'Configurações'!$B$10-$B32&gt;'Configurações'!$B$9),"Definir prazo",""),IF(AND($K32&lt;&gt;"Concluída",$N32&lt;&gt;""),"Revisar data de conclusão","")))</f>
        <v/>
      </c>
      <c r="Z32" s="21">
        <f>IF(OR($C32="",$E32=""),"",$C32&amp;" | "&amp;$E32)</f>
        <v/>
      </c>
      <c r="AA32" s="18">
        <f>IF($Z32="","",IF(COUNTIF($Z$2:$Z32,$Z32)=1,ROW(),""))</f>
        <v/>
      </c>
      <c r="AB32" s="18">
        <f>IF($A32="","",IF(AND(ISNUMBER($B32),$B32&lt;='Configurações'!$B$10,$C32&lt;&gt;"",$D32&lt;&gt;"",$E32&lt;&gt;"",ISNUMBER($F32),$F32&gt;=0,ISNUMBER($G32),$G32&gt;=0,ISNUMBER($H32),$H32&gt;=0,$K32&lt;&gt;"",COUNTIF($A$2:$A$501,$A32)=1),"Sim","Não"))</f>
        <v/>
      </c>
      <c r="AC32" s="18">
        <f>IF(OR($AB32&lt;&gt;"Sim",$P32=0,$K32="Concluída",$K32="Dispensada"),"",IF($X32="Crítica",4,IF($X32="Alta",3,IF($X32="Média",2,1)))*1000000000000+MIN(IF(ISNUMBER($S32),$S32,0),999999999)*1000+MIN($W32,999))</f>
        <v/>
      </c>
      <c r="AD32" s="28">
        <f>IF($AC32="","",COUNTIF($AC$2:$AC$501,"&gt;"&amp;$AC32)+COUNTIF($AC$2:$AC32,$AC32))</f>
        <v/>
      </c>
    </row>
    <row r="33">
      <c r="A33" s="23" t="n"/>
      <c r="B33" s="50" t="n"/>
      <c r="C33" s="23" t="n"/>
      <c r="D33" s="25" t="n"/>
      <c r="E33" s="23" t="n"/>
      <c r="F33" s="26" t="n"/>
      <c r="G33" s="26" t="n"/>
      <c r="H33" s="51" t="n"/>
      <c r="I33" s="25" t="n"/>
      <c r="J33" s="25" t="n"/>
      <c r="K33" s="23" t="n"/>
      <c r="L33" s="23" t="n"/>
      <c r="M33" s="50" t="n"/>
      <c r="N33" s="50" t="n"/>
      <c r="O33" s="25" t="n"/>
      <c r="P33" s="29">
        <f>IF(OR($A33="",$B33="",$C33="",$E33="",NOT(ISNUMBER($F33)),NOT(ISNUMBER($G33))),"",$G33-$F33)</f>
        <v/>
      </c>
      <c r="Q33" s="29">
        <f>IF($P33="","",ABS($P33))</f>
        <v/>
      </c>
      <c r="R33" s="46">
        <f>IF(OR($P33="",NOT(ISNUMBER($H33))),"",$P33*$H33)</f>
        <v/>
      </c>
      <c r="S33" s="46">
        <f>IF($R33="","",ABS($R33))</f>
        <v/>
      </c>
      <c r="T33" s="13">
        <f>IF($P33="","",IF($P33=0,"Sim","Não"))</f>
        <v/>
      </c>
      <c r="U33" s="45">
        <f>IFERROR(IF($P33="","",IF(MAX($F33,$G33)=0,1,MAX(0,1-$Q33/MAX($F33,$G33)))),"")</f>
        <v/>
      </c>
      <c r="V33" s="16">
        <f>IF($P33="","",IF($P33=0,"",IF($J33&lt;&gt;"",$J33,$I33)))</f>
        <v/>
      </c>
      <c r="W33" s="29">
        <f>IF($P33="","",IF(OR($P33=0,$K33="Concluída",$K33="Dispensada"),0,MAX(0,'Configurações'!$B$10-$B33)))</f>
        <v/>
      </c>
      <c r="X33" s="13">
        <f>IF($P33="","",IF($P33=0,"Baixa",IF(OR(AND(ISNUMBER($S33),$S33&gt;='Configurações'!$B$4),AND($K33&lt;&gt;"Concluída",$K33&lt;&gt;"Dispensada",ISNUMBER($M33),$M33&lt;'Configurações'!$B$10)),"Crítica",IF(OR(AND(ISNUMBER($S33),$S33&gt;='Configurações'!$B$5),$Q33&gt;='Configurações'!$B$6),"Alta","Média"))))</f>
        <v/>
      </c>
      <c r="Y33" s="16">
        <f>IF($A33="","",_xlfn.TEXTJOIN(" | ",TRUE,IF(COUNTIF($A$2:$A$501,$A33)&gt;1,"ID duplicado",""),IF(OR($B33="",$C33="",$D33="",$E33="",NOT(ISNUMBER($F33)),NOT(ISNUMBER($G33)),NOT(ISNUMBER($H33)),$K33=""),"Dados obrigatórios incompletos",""),IF(AND(ISNUMBER($P33),$P33&lt;&gt;0,$V33=""),"Informar motivo preliminar",""),IF(AND(ISNUMBER($P33),$P33&lt;&gt;0,$H33=0),"Revisar custo zerado",""),IF(AND($K33="Concluída",$T33="Não",$J33=""),"Confirmar causa",""),IF(AND($K33="Concluída",$N33=""),"Informar data de conclusão",""),IF(AND($K33&lt;&gt;"",$K33&lt;&gt;"Concluída",$K33&lt;&gt;"Dispensada",ISNUMBER($M33),$M33&lt;'Configurações'!$B$10),"Prazo vencido",""),IF(AND($K33&lt;&gt;"",$K33&lt;&gt;"Concluída",$K33&lt;&gt;"Dispensada",$M33="",ISNUMBER($B33),'Configurações'!$B$10-$B33&gt;'Configurações'!$B$9),"Definir prazo",""),IF(AND($K33&lt;&gt;"Concluída",$N33&lt;&gt;""),"Revisar data de conclusão","")))</f>
        <v/>
      </c>
      <c r="Z33" s="16">
        <f>IF(OR($C33="",$E33=""),"",$C33&amp;" | "&amp;$E33)</f>
        <v/>
      </c>
      <c r="AA33" s="13">
        <f>IF($Z33="","",IF(COUNTIF($Z$2:$Z33,$Z33)=1,ROW(),""))</f>
        <v/>
      </c>
      <c r="AB33" s="13">
        <f>IF($A33="","",IF(AND(ISNUMBER($B33),$B33&lt;='Configurações'!$B$10,$C33&lt;&gt;"",$D33&lt;&gt;"",$E33&lt;&gt;"",ISNUMBER($F33),$F33&gt;=0,ISNUMBER($G33),$G33&gt;=0,ISNUMBER($H33),$H33&gt;=0,$K33&lt;&gt;"",COUNTIF($A$2:$A$501,$A33)=1),"Sim","Não"))</f>
        <v/>
      </c>
      <c r="AC33" s="13">
        <f>IF(OR($AB33&lt;&gt;"Sim",$P33=0,$K33="Concluída",$K33="Dispensada"),"",IF($X33="Crítica",4,IF($X33="Alta",3,IF($X33="Média",2,1)))*1000000000000+MIN(IF(ISNUMBER($S33),$S33,0),999999999)*1000+MIN($W33,999))</f>
        <v/>
      </c>
      <c r="AD33" s="29">
        <f>IF($AC33="","",COUNTIF($AC$2:$AC$501,"&gt;"&amp;$AC33)+COUNTIF($AC$2:$AC33,$AC33))</f>
        <v/>
      </c>
    </row>
    <row r="34">
      <c r="A34" s="23" t="n"/>
      <c r="B34" s="50" t="n"/>
      <c r="C34" s="23" t="n"/>
      <c r="D34" s="25" t="n"/>
      <c r="E34" s="23" t="n"/>
      <c r="F34" s="26" t="n"/>
      <c r="G34" s="26" t="n"/>
      <c r="H34" s="51" t="n"/>
      <c r="I34" s="25" t="n"/>
      <c r="J34" s="25" t="n"/>
      <c r="K34" s="23" t="n"/>
      <c r="L34" s="23" t="n"/>
      <c r="M34" s="50" t="n"/>
      <c r="N34" s="50" t="n"/>
      <c r="O34" s="25" t="n"/>
      <c r="P34" s="28">
        <f>IF(OR($A34="",$B34="",$C34="",$E34="",NOT(ISNUMBER($F34)),NOT(ISNUMBER($G34))),"",$G34-$F34)</f>
        <v/>
      </c>
      <c r="Q34" s="28">
        <f>IF($P34="","",ABS($P34))</f>
        <v/>
      </c>
      <c r="R34" s="49">
        <f>IF(OR($P34="",NOT(ISNUMBER($H34))),"",$P34*$H34)</f>
        <v/>
      </c>
      <c r="S34" s="49">
        <f>IF($R34="","",ABS($R34))</f>
        <v/>
      </c>
      <c r="T34" s="18">
        <f>IF($P34="","",IF($P34=0,"Sim","Não"))</f>
        <v/>
      </c>
      <c r="U34" s="48">
        <f>IFERROR(IF($P34="","",IF(MAX($F34,$G34)=0,1,MAX(0,1-$Q34/MAX($F34,$G34)))),"")</f>
        <v/>
      </c>
      <c r="V34" s="21">
        <f>IF($P34="","",IF($P34=0,"",IF($J34&lt;&gt;"",$J34,$I34)))</f>
        <v/>
      </c>
      <c r="W34" s="28">
        <f>IF($P34="","",IF(OR($P34=0,$K34="Concluída",$K34="Dispensada"),0,MAX(0,'Configurações'!$B$10-$B34)))</f>
        <v/>
      </c>
      <c r="X34" s="18">
        <f>IF($P34="","",IF($P34=0,"Baixa",IF(OR(AND(ISNUMBER($S34),$S34&gt;='Configurações'!$B$4),AND($K34&lt;&gt;"Concluída",$K34&lt;&gt;"Dispensada",ISNUMBER($M34),$M34&lt;'Configurações'!$B$10)),"Crítica",IF(OR(AND(ISNUMBER($S34),$S34&gt;='Configurações'!$B$5),$Q34&gt;='Configurações'!$B$6),"Alta","Média"))))</f>
        <v/>
      </c>
      <c r="Y34" s="21">
        <f>IF($A34="","",_xlfn.TEXTJOIN(" | ",TRUE,IF(COUNTIF($A$2:$A$501,$A34)&gt;1,"ID duplicado",""),IF(OR($B34="",$C34="",$D34="",$E34="",NOT(ISNUMBER($F34)),NOT(ISNUMBER($G34)),NOT(ISNUMBER($H34)),$K34=""),"Dados obrigatórios incompletos",""),IF(AND(ISNUMBER($P34),$P34&lt;&gt;0,$V34=""),"Informar motivo preliminar",""),IF(AND(ISNUMBER($P34),$P34&lt;&gt;0,$H34=0),"Revisar custo zerado",""),IF(AND($K34="Concluída",$T34="Não",$J34=""),"Confirmar causa",""),IF(AND($K34="Concluída",$N34=""),"Informar data de conclusão",""),IF(AND($K34&lt;&gt;"",$K34&lt;&gt;"Concluída",$K34&lt;&gt;"Dispensada",ISNUMBER($M34),$M34&lt;'Configurações'!$B$10),"Prazo vencido",""),IF(AND($K34&lt;&gt;"",$K34&lt;&gt;"Concluída",$K34&lt;&gt;"Dispensada",$M34="",ISNUMBER($B34),'Configurações'!$B$10-$B34&gt;'Configurações'!$B$9),"Definir prazo",""),IF(AND($K34&lt;&gt;"Concluída",$N34&lt;&gt;""),"Revisar data de conclusão","")))</f>
        <v/>
      </c>
      <c r="Z34" s="21">
        <f>IF(OR($C34="",$E34=""),"",$C34&amp;" | "&amp;$E34)</f>
        <v/>
      </c>
      <c r="AA34" s="18">
        <f>IF($Z34="","",IF(COUNTIF($Z$2:$Z34,$Z34)=1,ROW(),""))</f>
        <v/>
      </c>
      <c r="AB34" s="18">
        <f>IF($A34="","",IF(AND(ISNUMBER($B34),$B34&lt;='Configurações'!$B$10,$C34&lt;&gt;"",$D34&lt;&gt;"",$E34&lt;&gt;"",ISNUMBER($F34),$F34&gt;=0,ISNUMBER($G34),$G34&gt;=0,ISNUMBER($H34),$H34&gt;=0,$K34&lt;&gt;"",COUNTIF($A$2:$A$501,$A34)=1),"Sim","Não"))</f>
        <v/>
      </c>
      <c r="AC34" s="18">
        <f>IF(OR($AB34&lt;&gt;"Sim",$P34=0,$K34="Concluída",$K34="Dispensada"),"",IF($X34="Crítica",4,IF($X34="Alta",3,IF($X34="Média",2,1)))*1000000000000+MIN(IF(ISNUMBER($S34),$S34,0),999999999)*1000+MIN($W34,999))</f>
        <v/>
      </c>
      <c r="AD34" s="28">
        <f>IF($AC34="","",COUNTIF($AC$2:$AC$501,"&gt;"&amp;$AC34)+COUNTIF($AC$2:$AC34,$AC34))</f>
        <v/>
      </c>
    </row>
    <row r="35">
      <c r="A35" s="23" t="n"/>
      <c r="B35" s="50" t="n"/>
      <c r="C35" s="23" t="n"/>
      <c r="D35" s="25" t="n"/>
      <c r="E35" s="23" t="n"/>
      <c r="F35" s="26" t="n"/>
      <c r="G35" s="26" t="n"/>
      <c r="H35" s="51" t="n"/>
      <c r="I35" s="25" t="n"/>
      <c r="J35" s="25" t="n"/>
      <c r="K35" s="23" t="n"/>
      <c r="L35" s="23" t="n"/>
      <c r="M35" s="50" t="n"/>
      <c r="N35" s="50" t="n"/>
      <c r="O35" s="25" t="n"/>
      <c r="P35" s="29">
        <f>IF(OR($A35="",$B35="",$C35="",$E35="",NOT(ISNUMBER($F35)),NOT(ISNUMBER($G35))),"",$G35-$F35)</f>
        <v/>
      </c>
      <c r="Q35" s="29">
        <f>IF($P35="","",ABS($P35))</f>
        <v/>
      </c>
      <c r="R35" s="46">
        <f>IF(OR($P35="",NOT(ISNUMBER($H35))),"",$P35*$H35)</f>
        <v/>
      </c>
      <c r="S35" s="46">
        <f>IF($R35="","",ABS($R35))</f>
        <v/>
      </c>
      <c r="T35" s="13">
        <f>IF($P35="","",IF($P35=0,"Sim","Não"))</f>
        <v/>
      </c>
      <c r="U35" s="45">
        <f>IFERROR(IF($P35="","",IF(MAX($F35,$G35)=0,1,MAX(0,1-$Q35/MAX($F35,$G35)))),"")</f>
        <v/>
      </c>
      <c r="V35" s="16">
        <f>IF($P35="","",IF($P35=0,"",IF($J35&lt;&gt;"",$J35,$I35)))</f>
        <v/>
      </c>
      <c r="W35" s="29">
        <f>IF($P35="","",IF(OR($P35=0,$K35="Concluída",$K35="Dispensada"),0,MAX(0,'Configurações'!$B$10-$B35)))</f>
        <v/>
      </c>
      <c r="X35" s="13">
        <f>IF($P35="","",IF($P35=0,"Baixa",IF(OR(AND(ISNUMBER($S35),$S35&gt;='Configurações'!$B$4),AND($K35&lt;&gt;"Concluída",$K35&lt;&gt;"Dispensada",ISNUMBER($M35),$M35&lt;'Configurações'!$B$10)),"Crítica",IF(OR(AND(ISNUMBER($S35),$S35&gt;='Configurações'!$B$5),$Q35&gt;='Configurações'!$B$6),"Alta","Média"))))</f>
        <v/>
      </c>
      <c r="Y35" s="16">
        <f>IF($A35="","",_xlfn.TEXTJOIN(" | ",TRUE,IF(COUNTIF($A$2:$A$501,$A35)&gt;1,"ID duplicado",""),IF(OR($B35="",$C35="",$D35="",$E35="",NOT(ISNUMBER($F35)),NOT(ISNUMBER($G35)),NOT(ISNUMBER($H35)),$K35=""),"Dados obrigatórios incompletos",""),IF(AND(ISNUMBER($P35),$P35&lt;&gt;0,$V35=""),"Informar motivo preliminar",""),IF(AND(ISNUMBER($P35),$P35&lt;&gt;0,$H35=0),"Revisar custo zerado",""),IF(AND($K35="Concluída",$T35="Não",$J35=""),"Confirmar causa",""),IF(AND($K35="Concluída",$N35=""),"Informar data de conclusão",""),IF(AND($K35&lt;&gt;"",$K35&lt;&gt;"Concluída",$K35&lt;&gt;"Dispensada",ISNUMBER($M35),$M35&lt;'Configurações'!$B$10),"Prazo vencido",""),IF(AND($K35&lt;&gt;"",$K35&lt;&gt;"Concluída",$K35&lt;&gt;"Dispensada",$M35="",ISNUMBER($B35),'Configurações'!$B$10-$B35&gt;'Configurações'!$B$9),"Definir prazo",""),IF(AND($K35&lt;&gt;"Concluída",$N35&lt;&gt;""),"Revisar data de conclusão","")))</f>
        <v/>
      </c>
      <c r="Z35" s="16">
        <f>IF(OR($C35="",$E35=""),"",$C35&amp;" | "&amp;$E35)</f>
        <v/>
      </c>
      <c r="AA35" s="13">
        <f>IF($Z35="","",IF(COUNTIF($Z$2:$Z35,$Z35)=1,ROW(),""))</f>
        <v/>
      </c>
      <c r="AB35" s="13">
        <f>IF($A35="","",IF(AND(ISNUMBER($B35),$B35&lt;='Configurações'!$B$10,$C35&lt;&gt;"",$D35&lt;&gt;"",$E35&lt;&gt;"",ISNUMBER($F35),$F35&gt;=0,ISNUMBER($G35),$G35&gt;=0,ISNUMBER($H35),$H35&gt;=0,$K35&lt;&gt;"",COUNTIF($A$2:$A$501,$A35)=1),"Sim","Não"))</f>
        <v/>
      </c>
      <c r="AC35" s="13">
        <f>IF(OR($AB35&lt;&gt;"Sim",$P35=0,$K35="Concluída",$K35="Dispensada"),"",IF($X35="Crítica",4,IF($X35="Alta",3,IF($X35="Média",2,1)))*1000000000000+MIN(IF(ISNUMBER($S35),$S35,0),999999999)*1000+MIN($W35,999))</f>
        <v/>
      </c>
      <c r="AD35" s="29">
        <f>IF($AC35="","",COUNTIF($AC$2:$AC$501,"&gt;"&amp;$AC35)+COUNTIF($AC$2:$AC35,$AC35))</f>
        <v/>
      </c>
    </row>
    <row r="36">
      <c r="A36" s="23" t="n"/>
      <c r="B36" s="50" t="n"/>
      <c r="C36" s="23" t="n"/>
      <c r="D36" s="25" t="n"/>
      <c r="E36" s="23" t="n"/>
      <c r="F36" s="26" t="n"/>
      <c r="G36" s="26" t="n"/>
      <c r="H36" s="51" t="n"/>
      <c r="I36" s="25" t="n"/>
      <c r="J36" s="25" t="n"/>
      <c r="K36" s="23" t="n"/>
      <c r="L36" s="23" t="n"/>
      <c r="M36" s="50" t="n"/>
      <c r="N36" s="50" t="n"/>
      <c r="O36" s="25" t="n"/>
      <c r="P36" s="28">
        <f>IF(OR($A36="",$B36="",$C36="",$E36="",NOT(ISNUMBER($F36)),NOT(ISNUMBER($G36))),"",$G36-$F36)</f>
        <v/>
      </c>
      <c r="Q36" s="28">
        <f>IF($P36="","",ABS($P36))</f>
        <v/>
      </c>
      <c r="R36" s="49">
        <f>IF(OR($P36="",NOT(ISNUMBER($H36))),"",$P36*$H36)</f>
        <v/>
      </c>
      <c r="S36" s="49">
        <f>IF($R36="","",ABS($R36))</f>
        <v/>
      </c>
      <c r="T36" s="18">
        <f>IF($P36="","",IF($P36=0,"Sim","Não"))</f>
        <v/>
      </c>
      <c r="U36" s="48">
        <f>IFERROR(IF($P36="","",IF(MAX($F36,$G36)=0,1,MAX(0,1-$Q36/MAX($F36,$G36)))),"")</f>
        <v/>
      </c>
      <c r="V36" s="21">
        <f>IF($P36="","",IF($P36=0,"",IF($J36&lt;&gt;"",$J36,$I36)))</f>
        <v/>
      </c>
      <c r="W36" s="28">
        <f>IF($P36="","",IF(OR($P36=0,$K36="Concluída",$K36="Dispensada"),0,MAX(0,'Configurações'!$B$10-$B36)))</f>
        <v/>
      </c>
      <c r="X36" s="18">
        <f>IF($P36="","",IF($P36=0,"Baixa",IF(OR(AND(ISNUMBER($S36),$S36&gt;='Configurações'!$B$4),AND($K36&lt;&gt;"Concluída",$K36&lt;&gt;"Dispensada",ISNUMBER($M36),$M36&lt;'Configurações'!$B$10)),"Crítica",IF(OR(AND(ISNUMBER($S36),$S36&gt;='Configurações'!$B$5),$Q36&gt;='Configurações'!$B$6),"Alta","Média"))))</f>
        <v/>
      </c>
      <c r="Y36" s="21">
        <f>IF($A36="","",_xlfn.TEXTJOIN(" | ",TRUE,IF(COUNTIF($A$2:$A$501,$A36)&gt;1,"ID duplicado",""),IF(OR($B36="",$C36="",$D36="",$E36="",NOT(ISNUMBER($F36)),NOT(ISNUMBER($G36)),NOT(ISNUMBER($H36)),$K36=""),"Dados obrigatórios incompletos",""),IF(AND(ISNUMBER($P36),$P36&lt;&gt;0,$V36=""),"Informar motivo preliminar",""),IF(AND(ISNUMBER($P36),$P36&lt;&gt;0,$H36=0),"Revisar custo zerado",""),IF(AND($K36="Concluída",$T36="Não",$J36=""),"Confirmar causa",""),IF(AND($K36="Concluída",$N36=""),"Informar data de conclusão",""),IF(AND($K36&lt;&gt;"",$K36&lt;&gt;"Concluída",$K36&lt;&gt;"Dispensada",ISNUMBER($M36),$M36&lt;'Configurações'!$B$10),"Prazo vencido",""),IF(AND($K36&lt;&gt;"",$K36&lt;&gt;"Concluída",$K36&lt;&gt;"Dispensada",$M36="",ISNUMBER($B36),'Configurações'!$B$10-$B36&gt;'Configurações'!$B$9),"Definir prazo",""),IF(AND($K36&lt;&gt;"Concluída",$N36&lt;&gt;""),"Revisar data de conclusão","")))</f>
        <v/>
      </c>
      <c r="Z36" s="21">
        <f>IF(OR($C36="",$E36=""),"",$C36&amp;" | "&amp;$E36)</f>
        <v/>
      </c>
      <c r="AA36" s="18">
        <f>IF($Z36="","",IF(COUNTIF($Z$2:$Z36,$Z36)=1,ROW(),""))</f>
        <v/>
      </c>
      <c r="AB36" s="18">
        <f>IF($A36="","",IF(AND(ISNUMBER($B36),$B36&lt;='Configurações'!$B$10,$C36&lt;&gt;"",$D36&lt;&gt;"",$E36&lt;&gt;"",ISNUMBER($F36),$F36&gt;=0,ISNUMBER($G36),$G36&gt;=0,ISNUMBER($H36),$H36&gt;=0,$K36&lt;&gt;"",COUNTIF($A$2:$A$501,$A36)=1),"Sim","Não"))</f>
        <v/>
      </c>
      <c r="AC36" s="18">
        <f>IF(OR($AB36&lt;&gt;"Sim",$P36=0,$K36="Concluída",$K36="Dispensada"),"",IF($X36="Crítica",4,IF($X36="Alta",3,IF($X36="Média",2,1)))*1000000000000+MIN(IF(ISNUMBER($S36),$S36,0),999999999)*1000+MIN($W36,999))</f>
        <v/>
      </c>
      <c r="AD36" s="28">
        <f>IF($AC36="","",COUNTIF($AC$2:$AC$501,"&gt;"&amp;$AC36)+COUNTIF($AC$2:$AC36,$AC36))</f>
        <v/>
      </c>
    </row>
    <row r="37">
      <c r="A37" s="23" t="n"/>
      <c r="B37" s="50" t="n"/>
      <c r="C37" s="23" t="n"/>
      <c r="D37" s="25" t="n"/>
      <c r="E37" s="23" t="n"/>
      <c r="F37" s="26" t="n"/>
      <c r="G37" s="26" t="n"/>
      <c r="H37" s="51" t="n"/>
      <c r="I37" s="25" t="n"/>
      <c r="J37" s="25" t="n"/>
      <c r="K37" s="23" t="n"/>
      <c r="L37" s="23" t="n"/>
      <c r="M37" s="50" t="n"/>
      <c r="N37" s="50" t="n"/>
      <c r="O37" s="25" t="n"/>
      <c r="P37" s="29">
        <f>IF(OR($A37="",$B37="",$C37="",$E37="",NOT(ISNUMBER($F37)),NOT(ISNUMBER($G37))),"",$G37-$F37)</f>
        <v/>
      </c>
      <c r="Q37" s="29">
        <f>IF($P37="","",ABS($P37))</f>
        <v/>
      </c>
      <c r="R37" s="46">
        <f>IF(OR($P37="",NOT(ISNUMBER($H37))),"",$P37*$H37)</f>
        <v/>
      </c>
      <c r="S37" s="46">
        <f>IF($R37="","",ABS($R37))</f>
        <v/>
      </c>
      <c r="T37" s="13">
        <f>IF($P37="","",IF($P37=0,"Sim","Não"))</f>
        <v/>
      </c>
      <c r="U37" s="45">
        <f>IFERROR(IF($P37="","",IF(MAX($F37,$G37)=0,1,MAX(0,1-$Q37/MAX($F37,$G37)))),"")</f>
        <v/>
      </c>
      <c r="V37" s="16">
        <f>IF($P37="","",IF($P37=0,"",IF($J37&lt;&gt;"",$J37,$I37)))</f>
        <v/>
      </c>
      <c r="W37" s="29">
        <f>IF($P37="","",IF(OR($P37=0,$K37="Concluída",$K37="Dispensada"),0,MAX(0,'Configurações'!$B$10-$B37)))</f>
        <v/>
      </c>
      <c r="X37" s="13">
        <f>IF($P37="","",IF($P37=0,"Baixa",IF(OR(AND(ISNUMBER($S37),$S37&gt;='Configurações'!$B$4),AND($K37&lt;&gt;"Concluída",$K37&lt;&gt;"Dispensada",ISNUMBER($M37),$M37&lt;'Configurações'!$B$10)),"Crítica",IF(OR(AND(ISNUMBER($S37),$S37&gt;='Configurações'!$B$5),$Q37&gt;='Configurações'!$B$6),"Alta","Média"))))</f>
        <v/>
      </c>
      <c r="Y37" s="16">
        <f>IF($A37="","",_xlfn.TEXTJOIN(" | ",TRUE,IF(COUNTIF($A$2:$A$501,$A37)&gt;1,"ID duplicado",""),IF(OR($B37="",$C37="",$D37="",$E37="",NOT(ISNUMBER($F37)),NOT(ISNUMBER($G37)),NOT(ISNUMBER($H37)),$K37=""),"Dados obrigatórios incompletos",""),IF(AND(ISNUMBER($P37),$P37&lt;&gt;0,$V37=""),"Informar motivo preliminar",""),IF(AND(ISNUMBER($P37),$P37&lt;&gt;0,$H37=0),"Revisar custo zerado",""),IF(AND($K37="Concluída",$T37="Não",$J37=""),"Confirmar causa",""),IF(AND($K37="Concluída",$N37=""),"Informar data de conclusão",""),IF(AND($K37&lt;&gt;"",$K37&lt;&gt;"Concluída",$K37&lt;&gt;"Dispensada",ISNUMBER($M37),$M37&lt;'Configurações'!$B$10),"Prazo vencido",""),IF(AND($K37&lt;&gt;"",$K37&lt;&gt;"Concluída",$K37&lt;&gt;"Dispensada",$M37="",ISNUMBER($B37),'Configurações'!$B$10-$B37&gt;'Configurações'!$B$9),"Definir prazo",""),IF(AND($K37&lt;&gt;"Concluída",$N37&lt;&gt;""),"Revisar data de conclusão","")))</f>
        <v/>
      </c>
      <c r="Z37" s="16">
        <f>IF(OR($C37="",$E37=""),"",$C37&amp;" | "&amp;$E37)</f>
        <v/>
      </c>
      <c r="AA37" s="13">
        <f>IF($Z37="","",IF(COUNTIF($Z$2:$Z37,$Z37)=1,ROW(),""))</f>
        <v/>
      </c>
      <c r="AB37" s="13">
        <f>IF($A37="","",IF(AND(ISNUMBER($B37),$B37&lt;='Configurações'!$B$10,$C37&lt;&gt;"",$D37&lt;&gt;"",$E37&lt;&gt;"",ISNUMBER($F37),$F37&gt;=0,ISNUMBER($G37),$G37&gt;=0,ISNUMBER($H37),$H37&gt;=0,$K37&lt;&gt;"",COUNTIF($A$2:$A$501,$A37)=1),"Sim","Não"))</f>
        <v/>
      </c>
      <c r="AC37" s="13">
        <f>IF(OR($AB37&lt;&gt;"Sim",$P37=0,$K37="Concluída",$K37="Dispensada"),"",IF($X37="Crítica",4,IF($X37="Alta",3,IF($X37="Média",2,1)))*1000000000000+MIN(IF(ISNUMBER($S37),$S37,0),999999999)*1000+MIN($W37,999))</f>
        <v/>
      </c>
      <c r="AD37" s="29">
        <f>IF($AC37="","",COUNTIF($AC$2:$AC$501,"&gt;"&amp;$AC37)+COUNTIF($AC$2:$AC37,$AC37))</f>
        <v/>
      </c>
    </row>
    <row r="38">
      <c r="A38" s="23" t="n"/>
      <c r="B38" s="50" t="n"/>
      <c r="C38" s="23" t="n"/>
      <c r="D38" s="25" t="n"/>
      <c r="E38" s="23" t="n"/>
      <c r="F38" s="26" t="n"/>
      <c r="G38" s="26" t="n"/>
      <c r="H38" s="51" t="n"/>
      <c r="I38" s="25" t="n"/>
      <c r="J38" s="25" t="n"/>
      <c r="K38" s="23" t="n"/>
      <c r="L38" s="23" t="n"/>
      <c r="M38" s="50" t="n"/>
      <c r="N38" s="50" t="n"/>
      <c r="O38" s="25" t="n"/>
      <c r="P38" s="28">
        <f>IF(OR($A38="",$B38="",$C38="",$E38="",NOT(ISNUMBER($F38)),NOT(ISNUMBER($G38))),"",$G38-$F38)</f>
        <v/>
      </c>
      <c r="Q38" s="28">
        <f>IF($P38="","",ABS($P38))</f>
        <v/>
      </c>
      <c r="R38" s="49">
        <f>IF(OR($P38="",NOT(ISNUMBER($H38))),"",$P38*$H38)</f>
        <v/>
      </c>
      <c r="S38" s="49">
        <f>IF($R38="","",ABS($R38))</f>
        <v/>
      </c>
      <c r="T38" s="18">
        <f>IF($P38="","",IF($P38=0,"Sim","Não"))</f>
        <v/>
      </c>
      <c r="U38" s="48">
        <f>IFERROR(IF($P38="","",IF(MAX($F38,$G38)=0,1,MAX(0,1-$Q38/MAX($F38,$G38)))),"")</f>
        <v/>
      </c>
      <c r="V38" s="21">
        <f>IF($P38="","",IF($P38=0,"",IF($J38&lt;&gt;"",$J38,$I38)))</f>
        <v/>
      </c>
      <c r="W38" s="28">
        <f>IF($P38="","",IF(OR($P38=0,$K38="Concluída",$K38="Dispensada"),0,MAX(0,'Configurações'!$B$10-$B38)))</f>
        <v/>
      </c>
      <c r="X38" s="18">
        <f>IF($P38="","",IF($P38=0,"Baixa",IF(OR(AND(ISNUMBER($S38),$S38&gt;='Configurações'!$B$4),AND($K38&lt;&gt;"Concluída",$K38&lt;&gt;"Dispensada",ISNUMBER($M38),$M38&lt;'Configurações'!$B$10)),"Crítica",IF(OR(AND(ISNUMBER($S38),$S38&gt;='Configurações'!$B$5),$Q38&gt;='Configurações'!$B$6),"Alta","Média"))))</f>
        <v/>
      </c>
      <c r="Y38" s="21">
        <f>IF($A38="","",_xlfn.TEXTJOIN(" | ",TRUE,IF(COUNTIF($A$2:$A$501,$A38)&gt;1,"ID duplicado",""),IF(OR($B38="",$C38="",$D38="",$E38="",NOT(ISNUMBER($F38)),NOT(ISNUMBER($G38)),NOT(ISNUMBER($H38)),$K38=""),"Dados obrigatórios incompletos",""),IF(AND(ISNUMBER($P38),$P38&lt;&gt;0,$V38=""),"Informar motivo preliminar",""),IF(AND(ISNUMBER($P38),$P38&lt;&gt;0,$H38=0),"Revisar custo zerado",""),IF(AND($K38="Concluída",$T38="Não",$J38=""),"Confirmar causa",""),IF(AND($K38="Concluída",$N38=""),"Informar data de conclusão",""),IF(AND($K38&lt;&gt;"",$K38&lt;&gt;"Concluída",$K38&lt;&gt;"Dispensada",ISNUMBER($M38),$M38&lt;'Configurações'!$B$10),"Prazo vencido",""),IF(AND($K38&lt;&gt;"",$K38&lt;&gt;"Concluída",$K38&lt;&gt;"Dispensada",$M38="",ISNUMBER($B38),'Configurações'!$B$10-$B38&gt;'Configurações'!$B$9),"Definir prazo",""),IF(AND($K38&lt;&gt;"Concluída",$N38&lt;&gt;""),"Revisar data de conclusão","")))</f>
        <v/>
      </c>
      <c r="Z38" s="21">
        <f>IF(OR($C38="",$E38=""),"",$C38&amp;" | "&amp;$E38)</f>
        <v/>
      </c>
      <c r="AA38" s="18">
        <f>IF($Z38="","",IF(COUNTIF($Z$2:$Z38,$Z38)=1,ROW(),""))</f>
        <v/>
      </c>
      <c r="AB38" s="18">
        <f>IF($A38="","",IF(AND(ISNUMBER($B38),$B38&lt;='Configurações'!$B$10,$C38&lt;&gt;"",$D38&lt;&gt;"",$E38&lt;&gt;"",ISNUMBER($F38),$F38&gt;=0,ISNUMBER($G38),$G38&gt;=0,ISNUMBER($H38),$H38&gt;=0,$K38&lt;&gt;"",COUNTIF($A$2:$A$501,$A38)=1),"Sim","Não"))</f>
        <v/>
      </c>
      <c r="AC38" s="18">
        <f>IF(OR($AB38&lt;&gt;"Sim",$P38=0,$K38="Concluída",$K38="Dispensada"),"",IF($X38="Crítica",4,IF($X38="Alta",3,IF($X38="Média",2,1)))*1000000000000+MIN(IF(ISNUMBER($S38),$S38,0),999999999)*1000+MIN($W38,999))</f>
        <v/>
      </c>
      <c r="AD38" s="28">
        <f>IF($AC38="","",COUNTIF($AC$2:$AC$501,"&gt;"&amp;$AC38)+COUNTIF($AC$2:$AC38,$AC38))</f>
        <v/>
      </c>
    </row>
    <row r="39">
      <c r="A39" s="23" t="n"/>
      <c r="B39" s="50" t="n"/>
      <c r="C39" s="23" t="n"/>
      <c r="D39" s="25" t="n"/>
      <c r="E39" s="23" t="n"/>
      <c r="F39" s="26" t="n"/>
      <c r="G39" s="26" t="n"/>
      <c r="H39" s="51" t="n"/>
      <c r="I39" s="25" t="n"/>
      <c r="J39" s="25" t="n"/>
      <c r="K39" s="23" t="n"/>
      <c r="L39" s="23" t="n"/>
      <c r="M39" s="50" t="n"/>
      <c r="N39" s="50" t="n"/>
      <c r="O39" s="25" t="n"/>
      <c r="P39" s="29">
        <f>IF(OR($A39="",$B39="",$C39="",$E39="",NOT(ISNUMBER($F39)),NOT(ISNUMBER($G39))),"",$G39-$F39)</f>
        <v/>
      </c>
      <c r="Q39" s="29">
        <f>IF($P39="","",ABS($P39))</f>
        <v/>
      </c>
      <c r="R39" s="46">
        <f>IF(OR($P39="",NOT(ISNUMBER($H39))),"",$P39*$H39)</f>
        <v/>
      </c>
      <c r="S39" s="46">
        <f>IF($R39="","",ABS($R39))</f>
        <v/>
      </c>
      <c r="T39" s="13">
        <f>IF($P39="","",IF($P39=0,"Sim","Não"))</f>
        <v/>
      </c>
      <c r="U39" s="45">
        <f>IFERROR(IF($P39="","",IF(MAX($F39,$G39)=0,1,MAX(0,1-$Q39/MAX($F39,$G39)))),"")</f>
        <v/>
      </c>
      <c r="V39" s="16">
        <f>IF($P39="","",IF($P39=0,"",IF($J39&lt;&gt;"",$J39,$I39)))</f>
        <v/>
      </c>
      <c r="W39" s="29">
        <f>IF($P39="","",IF(OR($P39=0,$K39="Concluída",$K39="Dispensada"),0,MAX(0,'Configurações'!$B$10-$B39)))</f>
        <v/>
      </c>
      <c r="X39" s="13">
        <f>IF($P39="","",IF($P39=0,"Baixa",IF(OR(AND(ISNUMBER($S39),$S39&gt;='Configurações'!$B$4),AND($K39&lt;&gt;"Concluída",$K39&lt;&gt;"Dispensada",ISNUMBER($M39),$M39&lt;'Configurações'!$B$10)),"Crítica",IF(OR(AND(ISNUMBER($S39),$S39&gt;='Configurações'!$B$5),$Q39&gt;='Configurações'!$B$6),"Alta","Média"))))</f>
        <v/>
      </c>
      <c r="Y39" s="16">
        <f>IF($A39="","",_xlfn.TEXTJOIN(" | ",TRUE,IF(COUNTIF($A$2:$A$501,$A39)&gt;1,"ID duplicado",""),IF(OR($B39="",$C39="",$D39="",$E39="",NOT(ISNUMBER($F39)),NOT(ISNUMBER($G39)),NOT(ISNUMBER($H39)),$K39=""),"Dados obrigatórios incompletos",""),IF(AND(ISNUMBER($P39),$P39&lt;&gt;0,$V39=""),"Informar motivo preliminar",""),IF(AND(ISNUMBER($P39),$P39&lt;&gt;0,$H39=0),"Revisar custo zerado",""),IF(AND($K39="Concluída",$T39="Não",$J39=""),"Confirmar causa",""),IF(AND($K39="Concluída",$N39=""),"Informar data de conclusão",""),IF(AND($K39&lt;&gt;"",$K39&lt;&gt;"Concluída",$K39&lt;&gt;"Dispensada",ISNUMBER($M39),$M39&lt;'Configurações'!$B$10),"Prazo vencido",""),IF(AND($K39&lt;&gt;"",$K39&lt;&gt;"Concluída",$K39&lt;&gt;"Dispensada",$M39="",ISNUMBER($B39),'Configurações'!$B$10-$B39&gt;'Configurações'!$B$9),"Definir prazo",""),IF(AND($K39&lt;&gt;"Concluída",$N39&lt;&gt;""),"Revisar data de conclusão","")))</f>
        <v/>
      </c>
      <c r="Z39" s="16">
        <f>IF(OR($C39="",$E39=""),"",$C39&amp;" | "&amp;$E39)</f>
        <v/>
      </c>
      <c r="AA39" s="13">
        <f>IF($Z39="","",IF(COUNTIF($Z$2:$Z39,$Z39)=1,ROW(),""))</f>
        <v/>
      </c>
      <c r="AB39" s="13">
        <f>IF($A39="","",IF(AND(ISNUMBER($B39),$B39&lt;='Configurações'!$B$10,$C39&lt;&gt;"",$D39&lt;&gt;"",$E39&lt;&gt;"",ISNUMBER($F39),$F39&gt;=0,ISNUMBER($G39),$G39&gt;=0,ISNUMBER($H39),$H39&gt;=0,$K39&lt;&gt;"",COUNTIF($A$2:$A$501,$A39)=1),"Sim","Não"))</f>
        <v/>
      </c>
      <c r="AC39" s="13">
        <f>IF(OR($AB39&lt;&gt;"Sim",$P39=0,$K39="Concluída",$K39="Dispensada"),"",IF($X39="Crítica",4,IF($X39="Alta",3,IF($X39="Média",2,1)))*1000000000000+MIN(IF(ISNUMBER($S39),$S39,0),999999999)*1000+MIN($W39,999))</f>
        <v/>
      </c>
      <c r="AD39" s="29">
        <f>IF($AC39="","",COUNTIF($AC$2:$AC$501,"&gt;"&amp;$AC39)+COUNTIF($AC$2:$AC39,$AC39))</f>
        <v/>
      </c>
    </row>
    <row r="40">
      <c r="A40" s="23" t="n"/>
      <c r="B40" s="50" t="n"/>
      <c r="C40" s="23" t="n"/>
      <c r="D40" s="25" t="n"/>
      <c r="E40" s="23" t="n"/>
      <c r="F40" s="26" t="n"/>
      <c r="G40" s="26" t="n"/>
      <c r="H40" s="51" t="n"/>
      <c r="I40" s="25" t="n"/>
      <c r="J40" s="25" t="n"/>
      <c r="K40" s="23" t="n"/>
      <c r="L40" s="23" t="n"/>
      <c r="M40" s="50" t="n"/>
      <c r="N40" s="50" t="n"/>
      <c r="O40" s="25" t="n"/>
      <c r="P40" s="28">
        <f>IF(OR($A40="",$B40="",$C40="",$E40="",NOT(ISNUMBER($F40)),NOT(ISNUMBER($G40))),"",$G40-$F40)</f>
        <v/>
      </c>
      <c r="Q40" s="28">
        <f>IF($P40="","",ABS($P40))</f>
        <v/>
      </c>
      <c r="R40" s="49">
        <f>IF(OR($P40="",NOT(ISNUMBER($H40))),"",$P40*$H40)</f>
        <v/>
      </c>
      <c r="S40" s="49">
        <f>IF($R40="","",ABS($R40))</f>
        <v/>
      </c>
      <c r="T40" s="18">
        <f>IF($P40="","",IF($P40=0,"Sim","Não"))</f>
        <v/>
      </c>
      <c r="U40" s="48">
        <f>IFERROR(IF($P40="","",IF(MAX($F40,$G40)=0,1,MAX(0,1-$Q40/MAX($F40,$G40)))),"")</f>
        <v/>
      </c>
      <c r="V40" s="21">
        <f>IF($P40="","",IF($P40=0,"",IF($J40&lt;&gt;"",$J40,$I40)))</f>
        <v/>
      </c>
      <c r="W40" s="28">
        <f>IF($P40="","",IF(OR($P40=0,$K40="Concluída",$K40="Dispensada"),0,MAX(0,'Configurações'!$B$10-$B40)))</f>
        <v/>
      </c>
      <c r="X40" s="18">
        <f>IF($P40="","",IF($P40=0,"Baixa",IF(OR(AND(ISNUMBER($S40),$S40&gt;='Configurações'!$B$4),AND($K40&lt;&gt;"Concluída",$K40&lt;&gt;"Dispensada",ISNUMBER($M40),$M40&lt;'Configurações'!$B$10)),"Crítica",IF(OR(AND(ISNUMBER($S40),$S40&gt;='Configurações'!$B$5),$Q40&gt;='Configurações'!$B$6),"Alta","Média"))))</f>
        <v/>
      </c>
      <c r="Y40" s="21">
        <f>IF($A40="","",_xlfn.TEXTJOIN(" | ",TRUE,IF(COUNTIF($A$2:$A$501,$A40)&gt;1,"ID duplicado",""),IF(OR($B40="",$C40="",$D40="",$E40="",NOT(ISNUMBER($F40)),NOT(ISNUMBER($G40)),NOT(ISNUMBER($H40)),$K40=""),"Dados obrigatórios incompletos",""),IF(AND(ISNUMBER($P40),$P40&lt;&gt;0,$V40=""),"Informar motivo preliminar",""),IF(AND(ISNUMBER($P40),$P40&lt;&gt;0,$H40=0),"Revisar custo zerado",""),IF(AND($K40="Concluída",$T40="Não",$J40=""),"Confirmar causa",""),IF(AND($K40="Concluída",$N40=""),"Informar data de conclusão",""),IF(AND($K40&lt;&gt;"",$K40&lt;&gt;"Concluída",$K40&lt;&gt;"Dispensada",ISNUMBER($M40),$M40&lt;'Configurações'!$B$10),"Prazo vencido",""),IF(AND($K40&lt;&gt;"",$K40&lt;&gt;"Concluída",$K40&lt;&gt;"Dispensada",$M40="",ISNUMBER($B40),'Configurações'!$B$10-$B40&gt;'Configurações'!$B$9),"Definir prazo",""),IF(AND($K40&lt;&gt;"Concluída",$N40&lt;&gt;""),"Revisar data de conclusão","")))</f>
        <v/>
      </c>
      <c r="Z40" s="21">
        <f>IF(OR($C40="",$E40=""),"",$C40&amp;" | "&amp;$E40)</f>
        <v/>
      </c>
      <c r="AA40" s="18">
        <f>IF($Z40="","",IF(COUNTIF($Z$2:$Z40,$Z40)=1,ROW(),""))</f>
        <v/>
      </c>
      <c r="AB40" s="18">
        <f>IF($A40="","",IF(AND(ISNUMBER($B40),$B40&lt;='Configurações'!$B$10,$C40&lt;&gt;"",$D40&lt;&gt;"",$E40&lt;&gt;"",ISNUMBER($F40),$F40&gt;=0,ISNUMBER($G40),$G40&gt;=0,ISNUMBER($H40),$H40&gt;=0,$K40&lt;&gt;"",COUNTIF($A$2:$A$501,$A40)=1),"Sim","Não"))</f>
        <v/>
      </c>
      <c r="AC40" s="18">
        <f>IF(OR($AB40&lt;&gt;"Sim",$P40=0,$K40="Concluída",$K40="Dispensada"),"",IF($X40="Crítica",4,IF($X40="Alta",3,IF($X40="Média",2,1)))*1000000000000+MIN(IF(ISNUMBER($S40),$S40,0),999999999)*1000+MIN($W40,999))</f>
        <v/>
      </c>
      <c r="AD40" s="28">
        <f>IF($AC40="","",COUNTIF($AC$2:$AC$501,"&gt;"&amp;$AC40)+COUNTIF($AC$2:$AC40,$AC40))</f>
        <v/>
      </c>
    </row>
    <row r="41">
      <c r="A41" s="23" t="n"/>
      <c r="B41" s="50" t="n"/>
      <c r="C41" s="23" t="n"/>
      <c r="D41" s="25" t="n"/>
      <c r="E41" s="23" t="n"/>
      <c r="F41" s="26" t="n"/>
      <c r="G41" s="26" t="n"/>
      <c r="H41" s="51" t="n"/>
      <c r="I41" s="25" t="n"/>
      <c r="J41" s="25" t="n"/>
      <c r="K41" s="23" t="n"/>
      <c r="L41" s="23" t="n"/>
      <c r="M41" s="50" t="n"/>
      <c r="N41" s="50" t="n"/>
      <c r="O41" s="25" t="n"/>
      <c r="P41" s="29">
        <f>IF(OR($A41="",$B41="",$C41="",$E41="",NOT(ISNUMBER($F41)),NOT(ISNUMBER($G41))),"",$G41-$F41)</f>
        <v/>
      </c>
      <c r="Q41" s="29">
        <f>IF($P41="","",ABS($P41))</f>
        <v/>
      </c>
      <c r="R41" s="46">
        <f>IF(OR($P41="",NOT(ISNUMBER($H41))),"",$P41*$H41)</f>
        <v/>
      </c>
      <c r="S41" s="46">
        <f>IF($R41="","",ABS($R41))</f>
        <v/>
      </c>
      <c r="T41" s="13">
        <f>IF($P41="","",IF($P41=0,"Sim","Não"))</f>
        <v/>
      </c>
      <c r="U41" s="45">
        <f>IFERROR(IF($P41="","",IF(MAX($F41,$G41)=0,1,MAX(0,1-$Q41/MAX($F41,$G41)))),"")</f>
        <v/>
      </c>
      <c r="V41" s="16">
        <f>IF($P41="","",IF($P41=0,"",IF($J41&lt;&gt;"",$J41,$I41)))</f>
        <v/>
      </c>
      <c r="W41" s="29">
        <f>IF($P41="","",IF(OR($P41=0,$K41="Concluída",$K41="Dispensada"),0,MAX(0,'Configurações'!$B$10-$B41)))</f>
        <v/>
      </c>
      <c r="X41" s="13">
        <f>IF($P41="","",IF($P41=0,"Baixa",IF(OR(AND(ISNUMBER($S41),$S41&gt;='Configurações'!$B$4),AND($K41&lt;&gt;"Concluída",$K41&lt;&gt;"Dispensada",ISNUMBER($M41),$M41&lt;'Configurações'!$B$10)),"Crítica",IF(OR(AND(ISNUMBER($S41),$S41&gt;='Configurações'!$B$5),$Q41&gt;='Configurações'!$B$6),"Alta","Média"))))</f>
        <v/>
      </c>
      <c r="Y41" s="16">
        <f>IF($A41="","",_xlfn.TEXTJOIN(" | ",TRUE,IF(COUNTIF($A$2:$A$501,$A41)&gt;1,"ID duplicado",""),IF(OR($B41="",$C41="",$D41="",$E41="",NOT(ISNUMBER($F41)),NOT(ISNUMBER($G41)),NOT(ISNUMBER($H41)),$K41=""),"Dados obrigatórios incompletos",""),IF(AND(ISNUMBER($P41),$P41&lt;&gt;0,$V41=""),"Informar motivo preliminar",""),IF(AND(ISNUMBER($P41),$P41&lt;&gt;0,$H41=0),"Revisar custo zerado",""),IF(AND($K41="Concluída",$T41="Não",$J41=""),"Confirmar causa",""),IF(AND($K41="Concluída",$N41=""),"Informar data de conclusão",""),IF(AND($K41&lt;&gt;"",$K41&lt;&gt;"Concluída",$K41&lt;&gt;"Dispensada",ISNUMBER($M41),$M41&lt;'Configurações'!$B$10),"Prazo vencido",""),IF(AND($K41&lt;&gt;"",$K41&lt;&gt;"Concluída",$K41&lt;&gt;"Dispensada",$M41="",ISNUMBER($B41),'Configurações'!$B$10-$B41&gt;'Configurações'!$B$9),"Definir prazo",""),IF(AND($K41&lt;&gt;"Concluída",$N41&lt;&gt;""),"Revisar data de conclusão","")))</f>
        <v/>
      </c>
      <c r="Z41" s="16">
        <f>IF(OR($C41="",$E41=""),"",$C41&amp;" | "&amp;$E41)</f>
        <v/>
      </c>
      <c r="AA41" s="13">
        <f>IF($Z41="","",IF(COUNTIF($Z$2:$Z41,$Z41)=1,ROW(),""))</f>
        <v/>
      </c>
      <c r="AB41" s="13">
        <f>IF($A41="","",IF(AND(ISNUMBER($B41),$B41&lt;='Configurações'!$B$10,$C41&lt;&gt;"",$D41&lt;&gt;"",$E41&lt;&gt;"",ISNUMBER($F41),$F41&gt;=0,ISNUMBER($G41),$G41&gt;=0,ISNUMBER($H41),$H41&gt;=0,$K41&lt;&gt;"",COUNTIF($A$2:$A$501,$A41)=1),"Sim","Não"))</f>
        <v/>
      </c>
      <c r="AC41" s="13">
        <f>IF(OR($AB41&lt;&gt;"Sim",$P41=0,$K41="Concluída",$K41="Dispensada"),"",IF($X41="Crítica",4,IF($X41="Alta",3,IF($X41="Média",2,1)))*1000000000000+MIN(IF(ISNUMBER($S41),$S41,0),999999999)*1000+MIN($W41,999))</f>
        <v/>
      </c>
      <c r="AD41" s="29">
        <f>IF($AC41="","",COUNTIF($AC$2:$AC$501,"&gt;"&amp;$AC41)+COUNTIF($AC$2:$AC41,$AC41))</f>
        <v/>
      </c>
    </row>
    <row r="42">
      <c r="A42" s="23" t="n"/>
      <c r="B42" s="50" t="n"/>
      <c r="C42" s="23" t="n"/>
      <c r="D42" s="25" t="n"/>
      <c r="E42" s="23" t="n"/>
      <c r="F42" s="26" t="n"/>
      <c r="G42" s="26" t="n"/>
      <c r="H42" s="51" t="n"/>
      <c r="I42" s="25" t="n"/>
      <c r="J42" s="25" t="n"/>
      <c r="K42" s="23" t="n"/>
      <c r="L42" s="23" t="n"/>
      <c r="M42" s="50" t="n"/>
      <c r="N42" s="50" t="n"/>
      <c r="O42" s="25" t="n"/>
      <c r="P42" s="28">
        <f>IF(OR($A42="",$B42="",$C42="",$E42="",NOT(ISNUMBER($F42)),NOT(ISNUMBER($G42))),"",$G42-$F42)</f>
        <v/>
      </c>
      <c r="Q42" s="28">
        <f>IF($P42="","",ABS($P42))</f>
        <v/>
      </c>
      <c r="R42" s="49">
        <f>IF(OR($P42="",NOT(ISNUMBER($H42))),"",$P42*$H42)</f>
        <v/>
      </c>
      <c r="S42" s="49">
        <f>IF($R42="","",ABS($R42))</f>
        <v/>
      </c>
      <c r="T42" s="18">
        <f>IF($P42="","",IF($P42=0,"Sim","Não"))</f>
        <v/>
      </c>
      <c r="U42" s="48">
        <f>IFERROR(IF($P42="","",IF(MAX($F42,$G42)=0,1,MAX(0,1-$Q42/MAX($F42,$G42)))),"")</f>
        <v/>
      </c>
      <c r="V42" s="21">
        <f>IF($P42="","",IF($P42=0,"",IF($J42&lt;&gt;"",$J42,$I42)))</f>
        <v/>
      </c>
      <c r="W42" s="28">
        <f>IF($P42="","",IF(OR($P42=0,$K42="Concluída",$K42="Dispensada"),0,MAX(0,'Configurações'!$B$10-$B42)))</f>
        <v/>
      </c>
      <c r="X42" s="18">
        <f>IF($P42="","",IF($P42=0,"Baixa",IF(OR(AND(ISNUMBER($S42),$S42&gt;='Configurações'!$B$4),AND($K42&lt;&gt;"Concluída",$K42&lt;&gt;"Dispensada",ISNUMBER($M42),$M42&lt;'Configurações'!$B$10)),"Crítica",IF(OR(AND(ISNUMBER($S42),$S42&gt;='Configurações'!$B$5),$Q42&gt;='Configurações'!$B$6),"Alta","Média"))))</f>
        <v/>
      </c>
      <c r="Y42" s="21">
        <f>IF($A42="","",_xlfn.TEXTJOIN(" | ",TRUE,IF(COUNTIF($A$2:$A$501,$A42)&gt;1,"ID duplicado",""),IF(OR($B42="",$C42="",$D42="",$E42="",NOT(ISNUMBER($F42)),NOT(ISNUMBER($G42)),NOT(ISNUMBER($H42)),$K42=""),"Dados obrigatórios incompletos",""),IF(AND(ISNUMBER($P42),$P42&lt;&gt;0,$V42=""),"Informar motivo preliminar",""),IF(AND(ISNUMBER($P42),$P42&lt;&gt;0,$H42=0),"Revisar custo zerado",""),IF(AND($K42="Concluída",$T42="Não",$J42=""),"Confirmar causa",""),IF(AND($K42="Concluída",$N42=""),"Informar data de conclusão",""),IF(AND($K42&lt;&gt;"",$K42&lt;&gt;"Concluída",$K42&lt;&gt;"Dispensada",ISNUMBER($M42),$M42&lt;'Configurações'!$B$10),"Prazo vencido",""),IF(AND($K42&lt;&gt;"",$K42&lt;&gt;"Concluída",$K42&lt;&gt;"Dispensada",$M42="",ISNUMBER($B42),'Configurações'!$B$10-$B42&gt;'Configurações'!$B$9),"Definir prazo",""),IF(AND($K42&lt;&gt;"Concluída",$N42&lt;&gt;""),"Revisar data de conclusão","")))</f>
        <v/>
      </c>
      <c r="Z42" s="21">
        <f>IF(OR($C42="",$E42=""),"",$C42&amp;" | "&amp;$E42)</f>
        <v/>
      </c>
      <c r="AA42" s="18">
        <f>IF($Z42="","",IF(COUNTIF($Z$2:$Z42,$Z42)=1,ROW(),""))</f>
        <v/>
      </c>
      <c r="AB42" s="18">
        <f>IF($A42="","",IF(AND(ISNUMBER($B42),$B42&lt;='Configurações'!$B$10,$C42&lt;&gt;"",$D42&lt;&gt;"",$E42&lt;&gt;"",ISNUMBER($F42),$F42&gt;=0,ISNUMBER($G42),$G42&gt;=0,ISNUMBER($H42),$H42&gt;=0,$K42&lt;&gt;"",COUNTIF($A$2:$A$501,$A42)=1),"Sim","Não"))</f>
        <v/>
      </c>
      <c r="AC42" s="18">
        <f>IF(OR($AB42&lt;&gt;"Sim",$P42=0,$K42="Concluída",$K42="Dispensada"),"",IF($X42="Crítica",4,IF($X42="Alta",3,IF($X42="Média",2,1)))*1000000000000+MIN(IF(ISNUMBER($S42),$S42,0),999999999)*1000+MIN($W42,999))</f>
        <v/>
      </c>
      <c r="AD42" s="28">
        <f>IF($AC42="","",COUNTIF($AC$2:$AC$501,"&gt;"&amp;$AC42)+COUNTIF($AC$2:$AC42,$AC42))</f>
        <v/>
      </c>
    </row>
    <row r="43">
      <c r="A43" s="23" t="n"/>
      <c r="B43" s="50" t="n"/>
      <c r="C43" s="23" t="n"/>
      <c r="D43" s="25" t="n"/>
      <c r="E43" s="23" t="n"/>
      <c r="F43" s="26" t="n"/>
      <c r="G43" s="26" t="n"/>
      <c r="H43" s="51" t="n"/>
      <c r="I43" s="25" t="n"/>
      <c r="J43" s="25" t="n"/>
      <c r="K43" s="23" t="n"/>
      <c r="L43" s="23" t="n"/>
      <c r="M43" s="50" t="n"/>
      <c r="N43" s="50" t="n"/>
      <c r="O43" s="25" t="n"/>
      <c r="P43" s="29">
        <f>IF(OR($A43="",$B43="",$C43="",$E43="",NOT(ISNUMBER($F43)),NOT(ISNUMBER($G43))),"",$G43-$F43)</f>
        <v/>
      </c>
      <c r="Q43" s="29">
        <f>IF($P43="","",ABS($P43))</f>
        <v/>
      </c>
      <c r="R43" s="46">
        <f>IF(OR($P43="",NOT(ISNUMBER($H43))),"",$P43*$H43)</f>
        <v/>
      </c>
      <c r="S43" s="46">
        <f>IF($R43="","",ABS($R43))</f>
        <v/>
      </c>
      <c r="T43" s="13">
        <f>IF($P43="","",IF($P43=0,"Sim","Não"))</f>
        <v/>
      </c>
      <c r="U43" s="45">
        <f>IFERROR(IF($P43="","",IF(MAX($F43,$G43)=0,1,MAX(0,1-$Q43/MAX($F43,$G43)))),"")</f>
        <v/>
      </c>
      <c r="V43" s="16">
        <f>IF($P43="","",IF($P43=0,"",IF($J43&lt;&gt;"",$J43,$I43)))</f>
        <v/>
      </c>
      <c r="W43" s="29">
        <f>IF($P43="","",IF(OR($P43=0,$K43="Concluída",$K43="Dispensada"),0,MAX(0,'Configurações'!$B$10-$B43)))</f>
        <v/>
      </c>
      <c r="X43" s="13">
        <f>IF($P43="","",IF($P43=0,"Baixa",IF(OR(AND(ISNUMBER($S43),$S43&gt;='Configurações'!$B$4),AND($K43&lt;&gt;"Concluída",$K43&lt;&gt;"Dispensada",ISNUMBER($M43),$M43&lt;'Configurações'!$B$10)),"Crítica",IF(OR(AND(ISNUMBER($S43),$S43&gt;='Configurações'!$B$5),$Q43&gt;='Configurações'!$B$6),"Alta","Média"))))</f>
        <v/>
      </c>
      <c r="Y43" s="16">
        <f>IF($A43="","",_xlfn.TEXTJOIN(" | ",TRUE,IF(COUNTIF($A$2:$A$501,$A43)&gt;1,"ID duplicado",""),IF(OR($B43="",$C43="",$D43="",$E43="",NOT(ISNUMBER($F43)),NOT(ISNUMBER($G43)),NOT(ISNUMBER($H43)),$K43=""),"Dados obrigatórios incompletos",""),IF(AND(ISNUMBER($P43),$P43&lt;&gt;0,$V43=""),"Informar motivo preliminar",""),IF(AND(ISNUMBER($P43),$P43&lt;&gt;0,$H43=0),"Revisar custo zerado",""),IF(AND($K43="Concluída",$T43="Não",$J43=""),"Confirmar causa",""),IF(AND($K43="Concluída",$N43=""),"Informar data de conclusão",""),IF(AND($K43&lt;&gt;"",$K43&lt;&gt;"Concluída",$K43&lt;&gt;"Dispensada",ISNUMBER($M43),$M43&lt;'Configurações'!$B$10),"Prazo vencido",""),IF(AND($K43&lt;&gt;"",$K43&lt;&gt;"Concluída",$K43&lt;&gt;"Dispensada",$M43="",ISNUMBER($B43),'Configurações'!$B$10-$B43&gt;'Configurações'!$B$9),"Definir prazo",""),IF(AND($K43&lt;&gt;"Concluída",$N43&lt;&gt;""),"Revisar data de conclusão","")))</f>
        <v/>
      </c>
      <c r="Z43" s="16">
        <f>IF(OR($C43="",$E43=""),"",$C43&amp;" | "&amp;$E43)</f>
        <v/>
      </c>
      <c r="AA43" s="13">
        <f>IF($Z43="","",IF(COUNTIF($Z$2:$Z43,$Z43)=1,ROW(),""))</f>
        <v/>
      </c>
      <c r="AB43" s="13">
        <f>IF($A43="","",IF(AND(ISNUMBER($B43),$B43&lt;='Configurações'!$B$10,$C43&lt;&gt;"",$D43&lt;&gt;"",$E43&lt;&gt;"",ISNUMBER($F43),$F43&gt;=0,ISNUMBER($G43),$G43&gt;=0,ISNUMBER($H43),$H43&gt;=0,$K43&lt;&gt;"",COUNTIF($A$2:$A$501,$A43)=1),"Sim","Não"))</f>
        <v/>
      </c>
      <c r="AC43" s="13">
        <f>IF(OR($AB43&lt;&gt;"Sim",$P43=0,$K43="Concluída",$K43="Dispensada"),"",IF($X43="Crítica",4,IF($X43="Alta",3,IF($X43="Média",2,1)))*1000000000000+MIN(IF(ISNUMBER($S43),$S43,0),999999999)*1000+MIN($W43,999))</f>
        <v/>
      </c>
      <c r="AD43" s="29">
        <f>IF($AC43="","",COUNTIF($AC$2:$AC$501,"&gt;"&amp;$AC43)+COUNTIF($AC$2:$AC43,$AC43))</f>
        <v/>
      </c>
    </row>
    <row r="44">
      <c r="A44" s="23" t="n"/>
      <c r="B44" s="50" t="n"/>
      <c r="C44" s="23" t="n"/>
      <c r="D44" s="25" t="n"/>
      <c r="E44" s="23" t="n"/>
      <c r="F44" s="26" t="n"/>
      <c r="G44" s="26" t="n"/>
      <c r="H44" s="51" t="n"/>
      <c r="I44" s="25" t="n"/>
      <c r="J44" s="25" t="n"/>
      <c r="K44" s="23" t="n"/>
      <c r="L44" s="23" t="n"/>
      <c r="M44" s="50" t="n"/>
      <c r="N44" s="50" t="n"/>
      <c r="O44" s="25" t="n"/>
      <c r="P44" s="28">
        <f>IF(OR($A44="",$B44="",$C44="",$E44="",NOT(ISNUMBER($F44)),NOT(ISNUMBER($G44))),"",$G44-$F44)</f>
        <v/>
      </c>
      <c r="Q44" s="28">
        <f>IF($P44="","",ABS($P44))</f>
        <v/>
      </c>
      <c r="R44" s="49">
        <f>IF(OR($P44="",NOT(ISNUMBER($H44))),"",$P44*$H44)</f>
        <v/>
      </c>
      <c r="S44" s="49">
        <f>IF($R44="","",ABS($R44))</f>
        <v/>
      </c>
      <c r="T44" s="18">
        <f>IF($P44="","",IF($P44=0,"Sim","Não"))</f>
        <v/>
      </c>
      <c r="U44" s="48">
        <f>IFERROR(IF($P44="","",IF(MAX($F44,$G44)=0,1,MAX(0,1-$Q44/MAX($F44,$G44)))),"")</f>
        <v/>
      </c>
      <c r="V44" s="21">
        <f>IF($P44="","",IF($P44=0,"",IF($J44&lt;&gt;"",$J44,$I44)))</f>
        <v/>
      </c>
      <c r="W44" s="28">
        <f>IF($P44="","",IF(OR($P44=0,$K44="Concluída",$K44="Dispensada"),0,MAX(0,'Configurações'!$B$10-$B44)))</f>
        <v/>
      </c>
      <c r="X44" s="18">
        <f>IF($P44="","",IF($P44=0,"Baixa",IF(OR(AND(ISNUMBER($S44),$S44&gt;='Configurações'!$B$4),AND($K44&lt;&gt;"Concluída",$K44&lt;&gt;"Dispensada",ISNUMBER($M44),$M44&lt;'Configurações'!$B$10)),"Crítica",IF(OR(AND(ISNUMBER($S44),$S44&gt;='Configurações'!$B$5),$Q44&gt;='Configurações'!$B$6),"Alta","Média"))))</f>
        <v/>
      </c>
      <c r="Y44" s="21">
        <f>IF($A44="","",_xlfn.TEXTJOIN(" | ",TRUE,IF(COUNTIF($A$2:$A$501,$A44)&gt;1,"ID duplicado",""),IF(OR($B44="",$C44="",$D44="",$E44="",NOT(ISNUMBER($F44)),NOT(ISNUMBER($G44)),NOT(ISNUMBER($H44)),$K44=""),"Dados obrigatórios incompletos",""),IF(AND(ISNUMBER($P44),$P44&lt;&gt;0,$V44=""),"Informar motivo preliminar",""),IF(AND(ISNUMBER($P44),$P44&lt;&gt;0,$H44=0),"Revisar custo zerado",""),IF(AND($K44="Concluída",$T44="Não",$J44=""),"Confirmar causa",""),IF(AND($K44="Concluída",$N44=""),"Informar data de conclusão",""),IF(AND($K44&lt;&gt;"",$K44&lt;&gt;"Concluída",$K44&lt;&gt;"Dispensada",ISNUMBER($M44),$M44&lt;'Configurações'!$B$10),"Prazo vencido",""),IF(AND($K44&lt;&gt;"",$K44&lt;&gt;"Concluída",$K44&lt;&gt;"Dispensada",$M44="",ISNUMBER($B44),'Configurações'!$B$10-$B44&gt;'Configurações'!$B$9),"Definir prazo",""),IF(AND($K44&lt;&gt;"Concluída",$N44&lt;&gt;""),"Revisar data de conclusão","")))</f>
        <v/>
      </c>
      <c r="Z44" s="21">
        <f>IF(OR($C44="",$E44=""),"",$C44&amp;" | "&amp;$E44)</f>
        <v/>
      </c>
      <c r="AA44" s="18">
        <f>IF($Z44="","",IF(COUNTIF($Z$2:$Z44,$Z44)=1,ROW(),""))</f>
        <v/>
      </c>
      <c r="AB44" s="18">
        <f>IF($A44="","",IF(AND(ISNUMBER($B44),$B44&lt;='Configurações'!$B$10,$C44&lt;&gt;"",$D44&lt;&gt;"",$E44&lt;&gt;"",ISNUMBER($F44),$F44&gt;=0,ISNUMBER($G44),$G44&gt;=0,ISNUMBER($H44),$H44&gt;=0,$K44&lt;&gt;"",COUNTIF($A$2:$A$501,$A44)=1),"Sim","Não"))</f>
        <v/>
      </c>
      <c r="AC44" s="18">
        <f>IF(OR($AB44&lt;&gt;"Sim",$P44=0,$K44="Concluída",$K44="Dispensada"),"",IF($X44="Crítica",4,IF($X44="Alta",3,IF($X44="Média",2,1)))*1000000000000+MIN(IF(ISNUMBER($S44),$S44,0),999999999)*1000+MIN($W44,999))</f>
        <v/>
      </c>
      <c r="AD44" s="28">
        <f>IF($AC44="","",COUNTIF($AC$2:$AC$501,"&gt;"&amp;$AC44)+COUNTIF($AC$2:$AC44,$AC44))</f>
        <v/>
      </c>
    </row>
    <row r="45">
      <c r="A45" s="23" t="n"/>
      <c r="B45" s="50" t="n"/>
      <c r="C45" s="23" t="n"/>
      <c r="D45" s="25" t="n"/>
      <c r="E45" s="23" t="n"/>
      <c r="F45" s="26" t="n"/>
      <c r="G45" s="26" t="n"/>
      <c r="H45" s="51" t="n"/>
      <c r="I45" s="25" t="n"/>
      <c r="J45" s="25" t="n"/>
      <c r="K45" s="23" t="n"/>
      <c r="L45" s="23" t="n"/>
      <c r="M45" s="50" t="n"/>
      <c r="N45" s="50" t="n"/>
      <c r="O45" s="25" t="n"/>
      <c r="P45" s="29">
        <f>IF(OR($A45="",$B45="",$C45="",$E45="",NOT(ISNUMBER($F45)),NOT(ISNUMBER($G45))),"",$G45-$F45)</f>
        <v/>
      </c>
      <c r="Q45" s="29">
        <f>IF($P45="","",ABS($P45))</f>
        <v/>
      </c>
      <c r="R45" s="46">
        <f>IF(OR($P45="",NOT(ISNUMBER($H45))),"",$P45*$H45)</f>
        <v/>
      </c>
      <c r="S45" s="46">
        <f>IF($R45="","",ABS($R45))</f>
        <v/>
      </c>
      <c r="T45" s="13">
        <f>IF($P45="","",IF($P45=0,"Sim","Não"))</f>
        <v/>
      </c>
      <c r="U45" s="45">
        <f>IFERROR(IF($P45="","",IF(MAX($F45,$G45)=0,1,MAX(0,1-$Q45/MAX($F45,$G45)))),"")</f>
        <v/>
      </c>
      <c r="V45" s="16">
        <f>IF($P45="","",IF($P45=0,"",IF($J45&lt;&gt;"",$J45,$I45)))</f>
        <v/>
      </c>
      <c r="W45" s="29">
        <f>IF($P45="","",IF(OR($P45=0,$K45="Concluída",$K45="Dispensada"),0,MAX(0,'Configurações'!$B$10-$B45)))</f>
        <v/>
      </c>
      <c r="X45" s="13">
        <f>IF($P45="","",IF($P45=0,"Baixa",IF(OR(AND(ISNUMBER($S45),$S45&gt;='Configurações'!$B$4),AND($K45&lt;&gt;"Concluída",$K45&lt;&gt;"Dispensada",ISNUMBER($M45),$M45&lt;'Configurações'!$B$10)),"Crítica",IF(OR(AND(ISNUMBER($S45),$S45&gt;='Configurações'!$B$5),$Q45&gt;='Configurações'!$B$6),"Alta","Média"))))</f>
        <v/>
      </c>
      <c r="Y45" s="16">
        <f>IF($A45="","",_xlfn.TEXTJOIN(" | ",TRUE,IF(COUNTIF($A$2:$A$501,$A45)&gt;1,"ID duplicado",""),IF(OR($B45="",$C45="",$D45="",$E45="",NOT(ISNUMBER($F45)),NOT(ISNUMBER($G45)),NOT(ISNUMBER($H45)),$K45=""),"Dados obrigatórios incompletos",""),IF(AND(ISNUMBER($P45),$P45&lt;&gt;0,$V45=""),"Informar motivo preliminar",""),IF(AND(ISNUMBER($P45),$P45&lt;&gt;0,$H45=0),"Revisar custo zerado",""),IF(AND($K45="Concluída",$T45="Não",$J45=""),"Confirmar causa",""),IF(AND($K45="Concluída",$N45=""),"Informar data de conclusão",""),IF(AND($K45&lt;&gt;"",$K45&lt;&gt;"Concluída",$K45&lt;&gt;"Dispensada",ISNUMBER($M45),$M45&lt;'Configurações'!$B$10),"Prazo vencido",""),IF(AND($K45&lt;&gt;"",$K45&lt;&gt;"Concluída",$K45&lt;&gt;"Dispensada",$M45="",ISNUMBER($B45),'Configurações'!$B$10-$B45&gt;'Configurações'!$B$9),"Definir prazo",""),IF(AND($K45&lt;&gt;"Concluída",$N45&lt;&gt;""),"Revisar data de conclusão","")))</f>
        <v/>
      </c>
      <c r="Z45" s="16">
        <f>IF(OR($C45="",$E45=""),"",$C45&amp;" | "&amp;$E45)</f>
        <v/>
      </c>
      <c r="AA45" s="13">
        <f>IF($Z45="","",IF(COUNTIF($Z$2:$Z45,$Z45)=1,ROW(),""))</f>
        <v/>
      </c>
      <c r="AB45" s="13">
        <f>IF($A45="","",IF(AND(ISNUMBER($B45),$B45&lt;='Configurações'!$B$10,$C45&lt;&gt;"",$D45&lt;&gt;"",$E45&lt;&gt;"",ISNUMBER($F45),$F45&gt;=0,ISNUMBER($G45),$G45&gt;=0,ISNUMBER($H45),$H45&gt;=0,$K45&lt;&gt;"",COUNTIF($A$2:$A$501,$A45)=1),"Sim","Não"))</f>
        <v/>
      </c>
      <c r="AC45" s="13">
        <f>IF(OR($AB45&lt;&gt;"Sim",$P45=0,$K45="Concluída",$K45="Dispensada"),"",IF($X45="Crítica",4,IF($X45="Alta",3,IF($X45="Média",2,1)))*1000000000000+MIN(IF(ISNUMBER($S45),$S45,0),999999999)*1000+MIN($W45,999))</f>
        <v/>
      </c>
      <c r="AD45" s="29">
        <f>IF($AC45="","",COUNTIF($AC$2:$AC$501,"&gt;"&amp;$AC45)+COUNTIF($AC$2:$AC45,$AC45))</f>
        <v/>
      </c>
    </row>
    <row r="46">
      <c r="A46" s="23" t="n"/>
      <c r="B46" s="50" t="n"/>
      <c r="C46" s="23" t="n"/>
      <c r="D46" s="25" t="n"/>
      <c r="E46" s="23" t="n"/>
      <c r="F46" s="26" t="n"/>
      <c r="G46" s="26" t="n"/>
      <c r="H46" s="51" t="n"/>
      <c r="I46" s="25" t="n"/>
      <c r="J46" s="25" t="n"/>
      <c r="K46" s="23" t="n"/>
      <c r="L46" s="23" t="n"/>
      <c r="M46" s="50" t="n"/>
      <c r="N46" s="50" t="n"/>
      <c r="O46" s="25" t="n"/>
      <c r="P46" s="28">
        <f>IF(OR($A46="",$B46="",$C46="",$E46="",NOT(ISNUMBER($F46)),NOT(ISNUMBER($G46))),"",$G46-$F46)</f>
        <v/>
      </c>
      <c r="Q46" s="28">
        <f>IF($P46="","",ABS($P46))</f>
        <v/>
      </c>
      <c r="R46" s="49">
        <f>IF(OR($P46="",NOT(ISNUMBER($H46))),"",$P46*$H46)</f>
        <v/>
      </c>
      <c r="S46" s="49">
        <f>IF($R46="","",ABS($R46))</f>
        <v/>
      </c>
      <c r="T46" s="18">
        <f>IF($P46="","",IF($P46=0,"Sim","Não"))</f>
        <v/>
      </c>
      <c r="U46" s="48">
        <f>IFERROR(IF($P46="","",IF(MAX($F46,$G46)=0,1,MAX(0,1-$Q46/MAX($F46,$G46)))),"")</f>
        <v/>
      </c>
      <c r="V46" s="21">
        <f>IF($P46="","",IF($P46=0,"",IF($J46&lt;&gt;"",$J46,$I46)))</f>
        <v/>
      </c>
      <c r="W46" s="28">
        <f>IF($P46="","",IF(OR($P46=0,$K46="Concluída",$K46="Dispensada"),0,MAX(0,'Configurações'!$B$10-$B46)))</f>
        <v/>
      </c>
      <c r="X46" s="18">
        <f>IF($P46="","",IF($P46=0,"Baixa",IF(OR(AND(ISNUMBER($S46),$S46&gt;='Configurações'!$B$4),AND($K46&lt;&gt;"Concluída",$K46&lt;&gt;"Dispensada",ISNUMBER($M46),$M46&lt;'Configurações'!$B$10)),"Crítica",IF(OR(AND(ISNUMBER($S46),$S46&gt;='Configurações'!$B$5),$Q46&gt;='Configurações'!$B$6),"Alta","Média"))))</f>
        <v/>
      </c>
      <c r="Y46" s="21">
        <f>IF($A46="","",_xlfn.TEXTJOIN(" | ",TRUE,IF(COUNTIF($A$2:$A$501,$A46)&gt;1,"ID duplicado",""),IF(OR($B46="",$C46="",$D46="",$E46="",NOT(ISNUMBER($F46)),NOT(ISNUMBER($G46)),NOT(ISNUMBER($H46)),$K46=""),"Dados obrigatórios incompletos",""),IF(AND(ISNUMBER($P46),$P46&lt;&gt;0,$V46=""),"Informar motivo preliminar",""),IF(AND(ISNUMBER($P46),$P46&lt;&gt;0,$H46=0),"Revisar custo zerado",""),IF(AND($K46="Concluída",$T46="Não",$J46=""),"Confirmar causa",""),IF(AND($K46="Concluída",$N46=""),"Informar data de conclusão",""),IF(AND($K46&lt;&gt;"",$K46&lt;&gt;"Concluída",$K46&lt;&gt;"Dispensada",ISNUMBER($M46),$M46&lt;'Configurações'!$B$10),"Prazo vencido",""),IF(AND($K46&lt;&gt;"",$K46&lt;&gt;"Concluída",$K46&lt;&gt;"Dispensada",$M46="",ISNUMBER($B46),'Configurações'!$B$10-$B46&gt;'Configurações'!$B$9),"Definir prazo",""),IF(AND($K46&lt;&gt;"Concluída",$N46&lt;&gt;""),"Revisar data de conclusão","")))</f>
        <v/>
      </c>
      <c r="Z46" s="21">
        <f>IF(OR($C46="",$E46=""),"",$C46&amp;" | "&amp;$E46)</f>
        <v/>
      </c>
      <c r="AA46" s="18">
        <f>IF($Z46="","",IF(COUNTIF($Z$2:$Z46,$Z46)=1,ROW(),""))</f>
        <v/>
      </c>
      <c r="AB46" s="18">
        <f>IF($A46="","",IF(AND(ISNUMBER($B46),$B46&lt;='Configurações'!$B$10,$C46&lt;&gt;"",$D46&lt;&gt;"",$E46&lt;&gt;"",ISNUMBER($F46),$F46&gt;=0,ISNUMBER($G46),$G46&gt;=0,ISNUMBER($H46),$H46&gt;=0,$K46&lt;&gt;"",COUNTIF($A$2:$A$501,$A46)=1),"Sim","Não"))</f>
        <v/>
      </c>
      <c r="AC46" s="18">
        <f>IF(OR($AB46&lt;&gt;"Sim",$P46=0,$K46="Concluída",$K46="Dispensada"),"",IF($X46="Crítica",4,IF($X46="Alta",3,IF($X46="Média",2,1)))*1000000000000+MIN(IF(ISNUMBER($S46),$S46,0),999999999)*1000+MIN($W46,999))</f>
        <v/>
      </c>
      <c r="AD46" s="28">
        <f>IF($AC46="","",COUNTIF($AC$2:$AC$501,"&gt;"&amp;$AC46)+COUNTIF($AC$2:$AC46,$AC46))</f>
        <v/>
      </c>
    </row>
    <row r="47">
      <c r="A47" s="23" t="n"/>
      <c r="B47" s="50" t="n"/>
      <c r="C47" s="23" t="n"/>
      <c r="D47" s="25" t="n"/>
      <c r="E47" s="23" t="n"/>
      <c r="F47" s="26" t="n"/>
      <c r="G47" s="26" t="n"/>
      <c r="H47" s="51" t="n"/>
      <c r="I47" s="25" t="n"/>
      <c r="J47" s="25" t="n"/>
      <c r="K47" s="23" t="n"/>
      <c r="L47" s="23" t="n"/>
      <c r="M47" s="50" t="n"/>
      <c r="N47" s="50" t="n"/>
      <c r="O47" s="25" t="n"/>
      <c r="P47" s="29">
        <f>IF(OR($A47="",$B47="",$C47="",$E47="",NOT(ISNUMBER($F47)),NOT(ISNUMBER($G47))),"",$G47-$F47)</f>
        <v/>
      </c>
      <c r="Q47" s="29">
        <f>IF($P47="","",ABS($P47))</f>
        <v/>
      </c>
      <c r="R47" s="46">
        <f>IF(OR($P47="",NOT(ISNUMBER($H47))),"",$P47*$H47)</f>
        <v/>
      </c>
      <c r="S47" s="46">
        <f>IF($R47="","",ABS($R47))</f>
        <v/>
      </c>
      <c r="T47" s="13">
        <f>IF($P47="","",IF($P47=0,"Sim","Não"))</f>
        <v/>
      </c>
      <c r="U47" s="45">
        <f>IFERROR(IF($P47="","",IF(MAX($F47,$G47)=0,1,MAX(0,1-$Q47/MAX($F47,$G47)))),"")</f>
        <v/>
      </c>
      <c r="V47" s="16">
        <f>IF($P47="","",IF($P47=0,"",IF($J47&lt;&gt;"",$J47,$I47)))</f>
        <v/>
      </c>
      <c r="W47" s="29">
        <f>IF($P47="","",IF(OR($P47=0,$K47="Concluída",$K47="Dispensada"),0,MAX(0,'Configurações'!$B$10-$B47)))</f>
        <v/>
      </c>
      <c r="X47" s="13">
        <f>IF($P47="","",IF($P47=0,"Baixa",IF(OR(AND(ISNUMBER($S47),$S47&gt;='Configurações'!$B$4),AND($K47&lt;&gt;"Concluída",$K47&lt;&gt;"Dispensada",ISNUMBER($M47),$M47&lt;'Configurações'!$B$10)),"Crítica",IF(OR(AND(ISNUMBER($S47),$S47&gt;='Configurações'!$B$5),$Q47&gt;='Configurações'!$B$6),"Alta","Média"))))</f>
        <v/>
      </c>
      <c r="Y47" s="16">
        <f>IF($A47="","",_xlfn.TEXTJOIN(" | ",TRUE,IF(COUNTIF($A$2:$A$501,$A47)&gt;1,"ID duplicado",""),IF(OR($B47="",$C47="",$D47="",$E47="",NOT(ISNUMBER($F47)),NOT(ISNUMBER($G47)),NOT(ISNUMBER($H47)),$K47=""),"Dados obrigatórios incompletos",""),IF(AND(ISNUMBER($P47),$P47&lt;&gt;0,$V47=""),"Informar motivo preliminar",""),IF(AND(ISNUMBER($P47),$P47&lt;&gt;0,$H47=0),"Revisar custo zerado",""),IF(AND($K47="Concluída",$T47="Não",$J47=""),"Confirmar causa",""),IF(AND($K47="Concluída",$N47=""),"Informar data de conclusão",""),IF(AND($K47&lt;&gt;"",$K47&lt;&gt;"Concluída",$K47&lt;&gt;"Dispensada",ISNUMBER($M47),$M47&lt;'Configurações'!$B$10),"Prazo vencido",""),IF(AND($K47&lt;&gt;"",$K47&lt;&gt;"Concluída",$K47&lt;&gt;"Dispensada",$M47="",ISNUMBER($B47),'Configurações'!$B$10-$B47&gt;'Configurações'!$B$9),"Definir prazo",""),IF(AND($K47&lt;&gt;"Concluída",$N47&lt;&gt;""),"Revisar data de conclusão","")))</f>
        <v/>
      </c>
      <c r="Z47" s="16">
        <f>IF(OR($C47="",$E47=""),"",$C47&amp;" | "&amp;$E47)</f>
        <v/>
      </c>
      <c r="AA47" s="13">
        <f>IF($Z47="","",IF(COUNTIF($Z$2:$Z47,$Z47)=1,ROW(),""))</f>
        <v/>
      </c>
      <c r="AB47" s="13">
        <f>IF($A47="","",IF(AND(ISNUMBER($B47),$B47&lt;='Configurações'!$B$10,$C47&lt;&gt;"",$D47&lt;&gt;"",$E47&lt;&gt;"",ISNUMBER($F47),$F47&gt;=0,ISNUMBER($G47),$G47&gt;=0,ISNUMBER($H47),$H47&gt;=0,$K47&lt;&gt;"",COUNTIF($A$2:$A$501,$A47)=1),"Sim","Não"))</f>
        <v/>
      </c>
      <c r="AC47" s="13">
        <f>IF(OR($AB47&lt;&gt;"Sim",$P47=0,$K47="Concluída",$K47="Dispensada"),"",IF($X47="Crítica",4,IF($X47="Alta",3,IF($X47="Média",2,1)))*1000000000000+MIN(IF(ISNUMBER($S47),$S47,0),999999999)*1000+MIN($W47,999))</f>
        <v/>
      </c>
      <c r="AD47" s="29">
        <f>IF($AC47="","",COUNTIF($AC$2:$AC$501,"&gt;"&amp;$AC47)+COUNTIF($AC$2:$AC47,$AC47))</f>
        <v/>
      </c>
    </row>
    <row r="48">
      <c r="A48" s="23" t="n"/>
      <c r="B48" s="50" t="n"/>
      <c r="C48" s="23" t="n"/>
      <c r="D48" s="25" t="n"/>
      <c r="E48" s="23" t="n"/>
      <c r="F48" s="26" t="n"/>
      <c r="G48" s="26" t="n"/>
      <c r="H48" s="51" t="n"/>
      <c r="I48" s="25" t="n"/>
      <c r="J48" s="25" t="n"/>
      <c r="K48" s="23" t="n"/>
      <c r="L48" s="23" t="n"/>
      <c r="M48" s="50" t="n"/>
      <c r="N48" s="50" t="n"/>
      <c r="O48" s="25" t="n"/>
      <c r="P48" s="28">
        <f>IF(OR($A48="",$B48="",$C48="",$E48="",NOT(ISNUMBER($F48)),NOT(ISNUMBER($G48))),"",$G48-$F48)</f>
        <v/>
      </c>
      <c r="Q48" s="28">
        <f>IF($P48="","",ABS($P48))</f>
        <v/>
      </c>
      <c r="R48" s="49">
        <f>IF(OR($P48="",NOT(ISNUMBER($H48))),"",$P48*$H48)</f>
        <v/>
      </c>
      <c r="S48" s="49">
        <f>IF($R48="","",ABS($R48))</f>
        <v/>
      </c>
      <c r="T48" s="18">
        <f>IF($P48="","",IF($P48=0,"Sim","Não"))</f>
        <v/>
      </c>
      <c r="U48" s="48">
        <f>IFERROR(IF($P48="","",IF(MAX($F48,$G48)=0,1,MAX(0,1-$Q48/MAX($F48,$G48)))),"")</f>
        <v/>
      </c>
      <c r="V48" s="21">
        <f>IF($P48="","",IF($P48=0,"",IF($J48&lt;&gt;"",$J48,$I48)))</f>
        <v/>
      </c>
      <c r="W48" s="28">
        <f>IF($P48="","",IF(OR($P48=0,$K48="Concluída",$K48="Dispensada"),0,MAX(0,'Configurações'!$B$10-$B48)))</f>
        <v/>
      </c>
      <c r="X48" s="18">
        <f>IF($P48="","",IF($P48=0,"Baixa",IF(OR(AND(ISNUMBER($S48),$S48&gt;='Configurações'!$B$4),AND($K48&lt;&gt;"Concluída",$K48&lt;&gt;"Dispensada",ISNUMBER($M48),$M48&lt;'Configurações'!$B$10)),"Crítica",IF(OR(AND(ISNUMBER($S48),$S48&gt;='Configurações'!$B$5),$Q48&gt;='Configurações'!$B$6),"Alta","Média"))))</f>
        <v/>
      </c>
      <c r="Y48" s="21">
        <f>IF($A48="","",_xlfn.TEXTJOIN(" | ",TRUE,IF(COUNTIF($A$2:$A$501,$A48)&gt;1,"ID duplicado",""),IF(OR($B48="",$C48="",$D48="",$E48="",NOT(ISNUMBER($F48)),NOT(ISNUMBER($G48)),NOT(ISNUMBER($H48)),$K48=""),"Dados obrigatórios incompletos",""),IF(AND(ISNUMBER($P48),$P48&lt;&gt;0,$V48=""),"Informar motivo preliminar",""),IF(AND(ISNUMBER($P48),$P48&lt;&gt;0,$H48=0),"Revisar custo zerado",""),IF(AND($K48="Concluída",$T48="Não",$J48=""),"Confirmar causa",""),IF(AND($K48="Concluída",$N48=""),"Informar data de conclusão",""),IF(AND($K48&lt;&gt;"",$K48&lt;&gt;"Concluída",$K48&lt;&gt;"Dispensada",ISNUMBER($M48),$M48&lt;'Configurações'!$B$10),"Prazo vencido",""),IF(AND($K48&lt;&gt;"",$K48&lt;&gt;"Concluída",$K48&lt;&gt;"Dispensada",$M48="",ISNUMBER($B48),'Configurações'!$B$10-$B48&gt;'Configurações'!$B$9),"Definir prazo",""),IF(AND($K48&lt;&gt;"Concluída",$N48&lt;&gt;""),"Revisar data de conclusão","")))</f>
        <v/>
      </c>
      <c r="Z48" s="21">
        <f>IF(OR($C48="",$E48=""),"",$C48&amp;" | "&amp;$E48)</f>
        <v/>
      </c>
      <c r="AA48" s="18">
        <f>IF($Z48="","",IF(COUNTIF($Z$2:$Z48,$Z48)=1,ROW(),""))</f>
        <v/>
      </c>
      <c r="AB48" s="18">
        <f>IF($A48="","",IF(AND(ISNUMBER($B48),$B48&lt;='Configurações'!$B$10,$C48&lt;&gt;"",$D48&lt;&gt;"",$E48&lt;&gt;"",ISNUMBER($F48),$F48&gt;=0,ISNUMBER($G48),$G48&gt;=0,ISNUMBER($H48),$H48&gt;=0,$K48&lt;&gt;"",COUNTIF($A$2:$A$501,$A48)=1),"Sim","Não"))</f>
        <v/>
      </c>
      <c r="AC48" s="18">
        <f>IF(OR($AB48&lt;&gt;"Sim",$P48=0,$K48="Concluída",$K48="Dispensada"),"",IF($X48="Crítica",4,IF($X48="Alta",3,IF($X48="Média",2,1)))*1000000000000+MIN(IF(ISNUMBER($S48),$S48,0),999999999)*1000+MIN($W48,999))</f>
        <v/>
      </c>
      <c r="AD48" s="28">
        <f>IF($AC48="","",COUNTIF($AC$2:$AC$501,"&gt;"&amp;$AC48)+COUNTIF($AC$2:$AC48,$AC48))</f>
        <v/>
      </c>
    </row>
    <row r="49">
      <c r="A49" s="23" t="n"/>
      <c r="B49" s="50" t="n"/>
      <c r="C49" s="23" t="n"/>
      <c r="D49" s="25" t="n"/>
      <c r="E49" s="23" t="n"/>
      <c r="F49" s="26" t="n"/>
      <c r="G49" s="26" t="n"/>
      <c r="H49" s="51" t="n"/>
      <c r="I49" s="25" t="n"/>
      <c r="J49" s="25" t="n"/>
      <c r="K49" s="23" t="n"/>
      <c r="L49" s="23" t="n"/>
      <c r="M49" s="50" t="n"/>
      <c r="N49" s="50" t="n"/>
      <c r="O49" s="25" t="n"/>
      <c r="P49" s="29">
        <f>IF(OR($A49="",$B49="",$C49="",$E49="",NOT(ISNUMBER($F49)),NOT(ISNUMBER($G49))),"",$G49-$F49)</f>
        <v/>
      </c>
      <c r="Q49" s="29">
        <f>IF($P49="","",ABS($P49))</f>
        <v/>
      </c>
      <c r="R49" s="46">
        <f>IF(OR($P49="",NOT(ISNUMBER($H49))),"",$P49*$H49)</f>
        <v/>
      </c>
      <c r="S49" s="46">
        <f>IF($R49="","",ABS($R49))</f>
        <v/>
      </c>
      <c r="T49" s="13">
        <f>IF($P49="","",IF($P49=0,"Sim","Não"))</f>
        <v/>
      </c>
      <c r="U49" s="45">
        <f>IFERROR(IF($P49="","",IF(MAX($F49,$G49)=0,1,MAX(0,1-$Q49/MAX($F49,$G49)))),"")</f>
        <v/>
      </c>
      <c r="V49" s="16">
        <f>IF($P49="","",IF($P49=0,"",IF($J49&lt;&gt;"",$J49,$I49)))</f>
        <v/>
      </c>
      <c r="W49" s="29">
        <f>IF($P49="","",IF(OR($P49=0,$K49="Concluída",$K49="Dispensada"),0,MAX(0,'Configurações'!$B$10-$B49)))</f>
        <v/>
      </c>
      <c r="X49" s="13">
        <f>IF($P49="","",IF($P49=0,"Baixa",IF(OR(AND(ISNUMBER($S49),$S49&gt;='Configurações'!$B$4),AND($K49&lt;&gt;"Concluída",$K49&lt;&gt;"Dispensada",ISNUMBER($M49),$M49&lt;'Configurações'!$B$10)),"Crítica",IF(OR(AND(ISNUMBER($S49),$S49&gt;='Configurações'!$B$5),$Q49&gt;='Configurações'!$B$6),"Alta","Média"))))</f>
        <v/>
      </c>
      <c r="Y49" s="16">
        <f>IF($A49="","",_xlfn.TEXTJOIN(" | ",TRUE,IF(COUNTIF($A$2:$A$501,$A49)&gt;1,"ID duplicado",""),IF(OR($B49="",$C49="",$D49="",$E49="",NOT(ISNUMBER($F49)),NOT(ISNUMBER($G49)),NOT(ISNUMBER($H49)),$K49=""),"Dados obrigatórios incompletos",""),IF(AND(ISNUMBER($P49),$P49&lt;&gt;0,$V49=""),"Informar motivo preliminar",""),IF(AND(ISNUMBER($P49),$P49&lt;&gt;0,$H49=0),"Revisar custo zerado",""),IF(AND($K49="Concluída",$T49="Não",$J49=""),"Confirmar causa",""),IF(AND($K49="Concluída",$N49=""),"Informar data de conclusão",""),IF(AND($K49&lt;&gt;"",$K49&lt;&gt;"Concluída",$K49&lt;&gt;"Dispensada",ISNUMBER($M49),$M49&lt;'Configurações'!$B$10),"Prazo vencido",""),IF(AND($K49&lt;&gt;"",$K49&lt;&gt;"Concluída",$K49&lt;&gt;"Dispensada",$M49="",ISNUMBER($B49),'Configurações'!$B$10-$B49&gt;'Configurações'!$B$9),"Definir prazo",""),IF(AND($K49&lt;&gt;"Concluída",$N49&lt;&gt;""),"Revisar data de conclusão","")))</f>
        <v/>
      </c>
      <c r="Z49" s="16">
        <f>IF(OR($C49="",$E49=""),"",$C49&amp;" | "&amp;$E49)</f>
        <v/>
      </c>
      <c r="AA49" s="13">
        <f>IF($Z49="","",IF(COUNTIF($Z$2:$Z49,$Z49)=1,ROW(),""))</f>
        <v/>
      </c>
      <c r="AB49" s="13">
        <f>IF($A49="","",IF(AND(ISNUMBER($B49),$B49&lt;='Configurações'!$B$10,$C49&lt;&gt;"",$D49&lt;&gt;"",$E49&lt;&gt;"",ISNUMBER($F49),$F49&gt;=0,ISNUMBER($G49),$G49&gt;=0,ISNUMBER($H49),$H49&gt;=0,$K49&lt;&gt;"",COUNTIF($A$2:$A$501,$A49)=1),"Sim","Não"))</f>
        <v/>
      </c>
      <c r="AC49" s="13">
        <f>IF(OR($AB49&lt;&gt;"Sim",$P49=0,$K49="Concluída",$K49="Dispensada"),"",IF($X49="Crítica",4,IF($X49="Alta",3,IF($X49="Média",2,1)))*1000000000000+MIN(IF(ISNUMBER($S49),$S49,0),999999999)*1000+MIN($W49,999))</f>
        <v/>
      </c>
      <c r="AD49" s="29">
        <f>IF($AC49="","",COUNTIF($AC$2:$AC$501,"&gt;"&amp;$AC49)+COUNTIF($AC$2:$AC49,$AC49))</f>
        <v/>
      </c>
    </row>
    <row r="50">
      <c r="A50" s="23" t="n"/>
      <c r="B50" s="50" t="n"/>
      <c r="C50" s="23" t="n"/>
      <c r="D50" s="25" t="n"/>
      <c r="E50" s="23" t="n"/>
      <c r="F50" s="26" t="n"/>
      <c r="G50" s="26" t="n"/>
      <c r="H50" s="51" t="n"/>
      <c r="I50" s="25" t="n"/>
      <c r="J50" s="25" t="n"/>
      <c r="K50" s="23" t="n"/>
      <c r="L50" s="23" t="n"/>
      <c r="M50" s="50" t="n"/>
      <c r="N50" s="50" t="n"/>
      <c r="O50" s="25" t="n"/>
      <c r="P50" s="28">
        <f>IF(OR($A50="",$B50="",$C50="",$E50="",NOT(ISNUMBER($F50)),NOT(ISNUMBER($G50))),"",$G50-$F50)</f>
        <v/>
      </c>
      <c r="Q50" s="28">
        <f>IF($P50="","",ABS($P50))</f>
        <v/>
      </c>
      <c r="R50" s="49">
        <f>IF(OR($P50="",NOT(ISNUMBER($H50))),"",$P50*$H50)</f>
        <v/>
      </c>
      <c r="S50" s="49">
        <f>IF($R50="","",ABS($R50))</f>
        <v/>
      </c>
      <c r="T50" s="18">
        <f>IF($P50="","",IF($P50=0,"Sim","Não"))</f>
        <v/>
      </c>
      <c r="U50" s="48">
        <f>IFERROR(IF($P50="","",IF(MAX($F50,$G50)=0,1,MAX(0,1-$Q50/MAX($F50,$G50)))),"")</f>
        <v/>
      </c>
      <c r="V50" s="21">
        <f>IF($P50="","",IF($P50=0,"",IF($J50&lt;&gt;"",$J50,$I50)))</f>
        <v/>
      </c>
      <c r="W50" s="28">
        <f>IF($P50="","",IF(OR($P50=0,$K50="Concluída",$K50="Dispensada"),0,MAX(0,'Configurações'!$B$10-$B50)))</f>
        <v/>
      </c>
      <c r="X50" s="18">
        <f>IF($P50="","",IF($P50=0,"Baixa",IF(OR(AND(ISNUMBER($S50),$S50&gt;='Configurações'!$B$4),AND($K50&lt;&gt;"Concluída",$K50&lt;&gt;"Dispensada",ISNUMBER($M50),$M50&lt;'Configurações'!$B$10)),"Crítica",IF(OR(AND(ISNUMBER($S50),$S50&gt;='Configurações'!$B$5),$Q50&gt;='Configurações'!$B$6),"Alta","Média"))))</f>
        <v/>
      </c>
      <c r="Y50" s="21">
        <f>IF($A50="","",_xlfn.TEXTJOIN(" | ",TRUE,IF(COUNTIF($A$2:$A$501,$A50)&gt;1,"ID duplicado",""),IF(OR($B50="",$C50="",$D50="",$E50="",NOT(ISNUMBER($F50)),NOT(ISNUMBER($G50)),NOT(ISNUMBER($H50)),$K50=""),"Dados obrigatórios incompletos",""),IF(AND(ISNUMBER($P50),$P50&lt;&gt;0,$V50=""),"Informar motivo preliminar",""),IF(AND(ISNUMBER($P50),$P50&lt;&gt;0,$H50=0),"Revisar custo zerado",""),IF(AND($K50="Concluída",$T50="Não",$J50=""),"Confirmar causa",""),IF(AND($K50="Concluída",$N50=""),"Informar data de conclusão",""),IF(AND($K50&lt;&gt;"",$K50&lt;&gt;"Concluída",$K50&lt;&gt;"Dispensada",ISNUMBER($M50),$M50&lt;'Configurações'!$B$10),"Prazo vencido",""),IF(AND($K50&lt;&gt;"",$K50&lt;&gt;"Concluída",$K50&lt;&gt;"Dispensada",$M50="",ISNUMBER($B50),'Configurações'!$B$10-$B50&gt;'Configurações'!$B$9),"Definir prazo",""),IF(AND($K50&lt;&gt;"Concluída",$N50&lt;&gt;""),"Revisar data de conclusão","")))</f>
        <v/>
      </c>
      <c r="Z50" s="21">
        <f>IF(OR($C50="",$E50=""),"",$C50&amp;" | "&amp;$E50)</f>
        <v/>
      </c>
      <c r="AA50" s="18">
        <f>IF($Z50="","",IF(COUNTIF($Z$2:$Z50,$Z50)=1,ROW(),""))</f>
        <v/>
      </c>
      <c r="AB50" s="18">
        <f>IF($A50="","",IF(AND(ISNUMBER($B50),$B50&lt;='Configurações'!$B$10,$C50&lt;&gt;"",$D50&lt;&gt;"",$E50&lt;&gt;"",ISNUMBER($F50),$F50&gt;=0,ISNUMBER($G50),$G50&gt;=0,ISNUMBER($H50),$H50&gt;=0,$K50&lt;&gt;"",COUNTIF($A$2:$A$501,$A50)=1),"Sim","Não"))</f>
        <v/>
      </c>
      <c r="AC50" s="18">
        <f>IF(OR($AB50&lt;&gt;"Sim",$P50=0,$K50="Concluída",$K50="Dispensada"),"",IF($X50="Crítica",4,IF($X50="Alta",3,IF($X50="Média",2,1)))*1000000000000+MIN(IF(ISNUMBER($S50),$S50,0),999999999)*1000+MIN($W50,999))</f>
        <v/>
      </c>
      <c r="AD50" s="28">
        <f>IF($AC50="","",COUNTIF($AC$2:$AC$501,"&gt;"&amp;$AC50)+COUNTIF($AC$2:$AC50,$AC50))</f>
        <v/>
      </c>
    </row>
    <row r="51">
      <c r="A51" s="23" t="n"/>
      <c r="B51" s="50" t="n"/>
      <c r="C51" s="23" t="n"/>
      <c r="D51" s="25" t="n"/>
      <c r="E51" s="23" t="n"/>
      <c r="F51" s="26" t="n"/>
      <c r="G51" s="26" t="n"/>
      <c r="H51" s="51" t="n"/>
      <c r="I51" s="25" t="n"/>
      <c r="J51" s="25" t="n"/>
      <c r="K51" s="23" t="n"/>
      <c r="L51" s="23" t="n"/>
      <c r="M51" s="50" t="n"/>
      <c r="N51" s="50" t="n"/>
      <c r="O51" s="25" t="n"/>
      <c r="P51" s="29">
        <f>IF(OR($A51="",$B51="",$C51="",$E51="",NOT(ISNUMBER($F51)),NOT(ISNUMBER($G51))),"",$G51-$F51)</f>
        <v/>
      </c>
      <c r="Q51" s="29">
        <f>IF($P51="","",ABS($P51))</f>
        <v/>
      </c>
      <c r="R51" s="46">
        <f>IF(OR($P51="",NOT(ISNUMBER($H51))),"",$P51*$H51)</f>
        <v/>
      </c>
      <c r="S51" s="46">
        <f>IF($R51="","",ABS($R51))</f>
        <v/>
      </c>
      <c r="T51" s="13">
        <f>IF($P51="","",IF($P51=0,"Sim","Não"))</f>
        <v/>
      </c>
      <c r="U51" s="45">
        <f>IFERROR(IF($P51="","",IF(MAX($F51,$G51)=0,1,MAX(0,1-$Q51/MAX($F51,$G51)))),"")</f>
        <v/>
      </c>
      <c r="V51" s="16">
        <f>IF($P51="","",IF($P51=0,"",IF($J51&lt;&gt;"",$J51,$I51)))</f>
        <v/>
      </c>
      <c r="W51" s="29">
        <f>IF($P51="","",IF(OR($P51=0,$K51="Concluída",$K51="Dispensada"),0,MAX(0,'Configurações'!$B$10-$B51)))</f>
        <v/>
      </c>
      <c r="X51" s="13">
        <f>IF($P51="","",IF($P51=0,"Baixa",IF(OR(AND(ISNUMBER($S51),$S51&gt;='Configurações'!$B$4),AND($K51&lt;&gt;"Concluída",$K51&lt;&gt;"Dispensada",ISNUMBER($M51),$M51&lt;'Configurações'!$B$10)),"Crítica",IF(OR(AND(ISNUMBER($S51),$S51&gt;='Configurações'!$B$5),$Q51&gt;='Configurações'!$B$6),"Alta","Média"))))</f>
        <v/>
      </c>
      <c r="Y51" s="16">
        <f>IF($A51="","",_xlfn.TEXTJOIN(" | ",TRUE,IF(COUNTIF($A$2:$A$501,$A51)&gt;1,"ID duplicado",""),IF(OR($B51="",$C51="",$D51="",$E51="",NOT(ISNUMBER($F51)),NOT(ISNUMBER($G51)),NOT(ISNUMBER($H51)),$K51=""),"Dados obrigatórios incompletos",""),IF(AND(ISNUMBER($P51),$P51&lt;&gt;0,$V51=""),"Informar motivo preliminar",""),IF(AND(ISNUMBER($P51),$P51&lt;&gt;0,$H51=0),"Revisar custo zerado",""),IF(AND($K51="Concluída",$T51="Não",$J51=""),"Confirmar causa",""),IF(AND($K51="Concluída",$N51=""),"Informar data de conclusão",""),IF(AND($K51&lt;&gt;"",$K51&lt;&gt;"Concluída",$K51&lt;&gt;"Dispensada",ISNUMBER($M51),$M51&lt;'Configurações'!$B$10),"Prazo vencido",""),IF(AND($K51&lt;&gt;"",$K51&lt;&gt;"Concluída",$K51&lt;&gt;"Dispensada",$M51="",ISNUMBER($B51),'Configurações'!$B$10-$B51&gt;'Configurações'!$B$9),"Definir prazo",""),IF(AND($K51&lt;&gt;"Concluída",$N51&lt;&gt;""),"Revisar data de conclusão","")))</f>
        <v/>
      </c>
      <c r="Z51" s="16">
        <f>IF(OR($C51="",$E51=""),"",$C51&amp;" | "&amp;$E51)</f>
        <v/>
      </c>
      <c r="AA51" s="13">
        <f>IF($Z51="","",IF(COUNTIF($Z$2:$Z51,$Z51)=1,ROW(),""))</f>
        <v/>
      </c>
      <c r="AB51" s="13">
        <f>IF($A51="","",IF(AND(ISNUMBER($B51),$B51&lt;='Configurações'!$B$10,$C51&lt;&gt;"",$D51&lt;&gt;"",$E51&lt;&gt;"",ISNUMBER($F51),$F51&gt;=0,ISNUMBER($G51),$G51&gt;=0,ISNUMBER($H51),$H51&gt;=0,$K51&lt;&gt;"",COUNTIF($A$2:$A$501,$A51)=1),"Sim","Não"))</f>
        <v/>
      </c>
      <c r="AC51" s="13">
        <f>IF(OR($AB51&lt;&gt;"Sim",$P51=0,$K51="Concluída",$K51="Dispensada"),"",IF($X51="Crítica",4,IF($X51="Alta",3,IF($X51="Média",2,1)))*1000000000000+MIN(IF(ISNUMBER($S51),$S51,0),999999999)*1000+MIN($W51,999))</f>
        <v/>
      </c>
      <c r="AD51" s="29">
        <f>IF($AC51="","",COUNTIF($AC$2:$AC$501,"&gt;"&amp;$AC51)+COUNTIF($AC$2:$AC51,$AC51))</f>
        <v/>
      </c>
    </row>
    <row r="52">
      <c r="A52" s="23" t="n"/>
      <c r="B52" s="50" t="n"/>
      <c r="C52" s="23" t="n"/>
      <c r="D52" s="25" t="n"/>
      <c r="E52" s="23" t="n"/>
      <c r="F52" s="26" t="n"/>
      <c r="G52" s="26" t="n"/>
      <c r="H52" s="51" t="n"/>
      <c r="I52" s="25" t="n"/>
      <c r="J52" s="25" t="n"/>
      <c r="K52" s="23" t="n"/>
      <c r="L52" s="23" t="n"/>
      <c r="M52" s="50" t="n"/>
      <c r="N52" s="50" t="n"/>
      <c r="O52" s="25" t="n"/>
      <c r="P52" s="28">
        <f>IF(OR($A52="",$B52="",$C52="",$E52="",NOT(ISNUMBER($F52)),NOT(ISNUMBER($G52))),"",$G52-$F52)</f>
        <v/>
      </c>
      <c r="Q52" s="28">
        <f>IF($P52="","",ABS($P52))</f>
        <v/>
      </c>
      <c r="R52" s="49">
        <f>IF(OR($P52="",NOT(ISNUMBER($H52))),"",$P52*$H52)</f>
        <v/>
      </c>
      <c r="S52" s="49">
        <f>IF($R52="","",ABS($R52))</f>
        <v/>
      </c>
      <c r="T52" s="18">
        <f>IF($P52="","",IF($P52=0,"Sim","Não"))</f>
        <v/>
      </c>
      <c r="U52" s="48">
        <f>IFERROR(IF($P52="","",IF(MAX($F52,$G52)=0,1,MAX(0,1-$Q52/MAX($F52,$G52)))),"")</f>
        <v/>
      </c>
      <c r="V52" s="21">
        <f>IF($P52="","",IF($P52=0,"",IF($J52&lt;&gt;"",$J52,$I52)))</f>
        <v/>
      </c>
      <c r="W52" s="28">
        <f>IF($P52="","",IF(OR($P52=0,$K52="Concluída",$K52="Dispensada"),0,MAX(0,'Configurações'!$B$10-$B52)))</f>
        <v/>
      </c>
      <c r="X52" s="18">
        <f>IF($P52="","",IF($P52=0,"Baixa",IF(OR(AND(ISNUMBER($S52),$S52&gt;='Configurações'!$B$4),AND($K52&lt;&gt;"Concluída",$K52&lt;&gt;"Dispensada",ISNUMBER($M52),$M52&lt;'Configurações'!$B$10)),"Crítica",IF(OR(AND(ISNUMBER($S52),$S52&gt;='Configurações'!$B$5),$Q52&gt;='Configurações'!$B$6),"Alta","Média"))))</f>
        <v/>
      </c>
      <c r="Y52" s="21">
        <f>IF($A52="","",_xlfn.TEXTJOIN(" | ",TRUE,IF(COUNTIF($A$2:$A$501,$A52)&gt;1,"ID duplicado",""),IF(OR($B52="",$C52="",$D52="",$E52="",NOT(ISNUMBER($F52)),NOT(ISNUMBER($G52)),NOT(ISNUMBER($H52)),$K52=""),"Dados obrigatórios incompletos",""),IF(AND(ISNUMBER($P52),$P52&lt;&gt;0,$V52=""),"Informar motivo preliminar",""),IF(AND(ISNUMBER($P52),$P52&lt;&gt;0,$H52=0),"Revisar custo zerado",""),IF(AND($K52="Concluída",$T52="Não",$J52=""),"Confirmar causa",""),IF(AND($K52="Concluída",$N52=""),"Informar data de conclusão",""),IF(AND($K52&lt;&gt;"",$K52&lt;&gt;"Concluída",$K52&lt;&gt;"Dispensada",ISNUMBER($M52),$M52&lt;'Configurações'!$B$10),"Prazo vencido",""),IF(AND($K52&lt;&gt;"",$K52&lt;&gt;"Concluída",$K52&lt;&gt;"Dispensada",$M52="",ISNUMBER($B52),'Configurações'!$B$10-$B52&gt;'Configurações'!$B$9),"Definir prazo",""),IF(AND($K52&lt;&gt;"Concluída",$N52&lt;&gt;""),"Revisar data de conclusão","")))</f>
        <v/>
      </c>
      <c r="Z52" s="21">
        <f>IF(OR($C52="",$E52=""),"",$C52&amp;" | "&amp;$E52)</f>
        <v/>
      </c>
      <c r="AA52" s="18">
        <f>IF($Z52="","",IF(COUNTIF($Z$2:$Z52,$Z52)=1,ROW(),""))</f>
        <v/>
      </c>
      <c r="AB52" s="18">
        <f>IF($A52="","",IF(AND(ISNUMBER($B52),$B52&lt;='Configurações'!$B$10,$C52&lt;&gt;"",$D52&lt;&gt;"",$E52&lt;&gt;"",ISNUMBER($F52),$F52&gt;=0,ISNUMBER($G52),$G52&gt;=0,ISNUMBER($H52),$H52&gt;=0,$K52&lt;&gt;"",COUNTIF($A$2:$A$501,$A52)=1),"Sim","Não"))</f>
        <v/>
      </c>
      <c r="AC52" s="18">
        <f>IF(OR($AB52&lt;&gt;"Sim",$P52=0,$K52="Concluída",$K52="Dispensada"),"",IF($X52="Crítica",4,IF($X52="Alta",3,IF($X52="Média",2,1)))*1000000000000+MIN(IF(ISNUMBER($S52),$S52,0),999999999)*1000+MIN($W52,999))</f>
        <v/>
      </c>
      <c r="AD52" s="28">
        <f>IF($AC52="","",COUNTIF($AC$2:$AC$501,"&gt;"&amp;$AC52)+COUNTIF($AC$2:$AC52,$AC52))</f>
        <v/>
      </c>
    </row>
    <row r="53">
      <c r="A53" s="23" t="n"/>
      <c r="B53" s="50" t="n"/>
      <c r="C53" s="23" t="n"/>
      <c r="D53" s="25" t="n"/>
      <c r="E53" s="23" t="n"/>
      <c r="F53" s="26" t="n"/>
      <c r="G53" s="26" t="n"/>
      <c r="H53" s="51" t="n"/>
      <c r="I53" s="25" t="n"/>
      <c r="J53" s="25" t="n"/>
      <c r="K53" s="23" t="n"/>
      <c r="L53" s="23" t="n"/>
      <c r="M53" s="50" t="n"/>
      <c r="N53" s="50" t="n"/>
      <c r="O53" s="25" t="n"/>
      <c r="P53" s="29">
        <f>IF(OR($A53="",$B53="",$C53="",$E53="",NOT(ISNUMBER($F53)),NOT(ISNUMBER($G53))),"",$G53-$F53)</f>
        <v/>
      </c>
      <c r="Q53" s="29">
        <f>IF($P53="","",ABS($P53))</f>
        <v/>
      </c>
      <c r="R53" s="46">
        <f>IF(OR($P53="",NOT(ISNUMBER($H53))),"",$P53*$H53)</f>
        <v/>
      </c>
      <c r="S53" s="46">
        <f>IF($R53="","",ABS($R53))</f>
        <v/>
      </c>
      <c r="T53" s="13">
        <f>IF($P53="","",IF($P53=0,"Sim","Não"))</f>
        <v/>
      </c>
      <c r="U53" s="45">
        <f>IFERROR(IF($P53="","",IF(MAX($F53,$G53)=0,1,MAX(0,1-$Q53/MAX($F53,$G53)))),"")</f>
        <v/>
      </c>
      <c r="V53" s="16">
        <f>IF($P53="","",IF($P53=0,"",IF($J53&lt;&gt;"",$J53,$I53)))</f>
        <v/>
      </c>
      <c r="W53" s="29">
        <f>IF($P53="","",IF(OR($P53=0,$K53="Concluída",$K53="Dispensada"),0,MAX(0,'Configurações'!$B$10-$B53)))</f>
        <v/>
      </c>
      <c r="X53" s="13">
        <f>IF($P53="","",IF($P53=0,"Baixa",IF(OR(AND(ISNUMBER($S53),$S53&gt;='Configurações'!$B$4),AND($K53&lt;&gt;"Concluída",$K53&lt;&gt;"Dispensada",ISNUMBER($M53),$M53&lt;'Configurações'!$B$10)),"Crítica",IF(OR(AND(ISNUMBER($S53),$S53&gt;='Configurações'!$B$5),$Q53&gt;='Configurações'!$B$6),"Alta","Média"))))</f>
        <v/>
      </c>
      <c r="Y53" s="16">
        <f>IF($A53="","",_xlfn.TEXTJOIN(" | ",TRUE,IF(COUNTIF($A$2:$A$501,$A53)&gt;1,"ID duplicado",""),IF(OR($B53="",$C53="",$D53="",$E53="",NOT(ISNUMBER($F53)),NOT(ISNUMBER($G53)),NOT(ISNUMBER($H53)),$K53=""),"Dados obrigatórios incompletos",""),IF(AND(ISNUMBER($P53),$P53&lt;&gt;0,$V53=""),"Informar motivo preliminar",""),IF(AND(ISNUMBER($P53),$P53&lt;&gt;0,$H53=0),"Revisar custo zerado",""),IF(AND($K53="Concluída",$T53="Não",$J53=""),"Confirmar causa",""),IF(AND($K53="Concluída",$N53=""),"Informar data de conclusão",""),IF(AND($K53&lt;&gt;"",$K53&lt;&gt;"Concluída",$K53&lt;&gt;"Dispensada",ISNUMBER($M53),$M53&lt;'Configurações'!$B$10),"Prazo vencido",""),IF(AND($K53&lt;&gt;"",$K53&lt;&gt;"Concluída",$K53&lt;&gt;"Dispensada",$M53="",ISNUMBER($B53),'Configurações'!$B$10-$B53&gt;'Configurações'!$B$9),"Definir prazo",""),IF(AND($K53&lt;&gt;"Concluída",$N53&lt;&gt;""),"Revisar data de conclusão","")))</f>
        <v/>
      </c>
      <c r="Z53" s="16">
        <f>IF(OR($C53="",$E53=""),"",$C53&amp;" | "&amp;$E53)</f>
        <v/>
      </c>
      <c r="AA53" s="13">
        <f>IF($Z53="","",IF(COUNTIF($Z$2:$Z53,$Z53)=1,ROW(),""))</f>
        <v/>
      </c>
      <c r="AB53" s="13">
        <f>IF($A53="","",IF(AND(ISNUMBER($B53),$B53&lt;='Configurações'!$B$10,$C53&lt;&gt;"",$D53&lt;&gt;"",$E53&lt;&gt;"",ISNUMBER($F53),$F53&gt;=0,ISNUMBER($G53),$G53&gt;=0,ISNUMBER($H53),$H53&gt;=0,$K53&lt;&gt;"",COUNTIF($A$2:$A$501,$A53)=1),"Sim","Não"))</f>
        <v/>
      </c>
      <c r="AC53" s="13">
        <f>IF(OR($AB53&lt;&gt;"Sim",$P53=0,$K53="Concluída",$K53="Dispensada"),"",IF($X53="Crítica",4,IF($X53="Alta",3,IF($X53="Média",2,1)))*1000000000000+MIN(IF(ISNUMBER($S53),$S53,0),999999999)*1000+MIN($W53,999))</f>
        <v/>
      </c>
      <c r="AD53" s="29">
        <f>IF($AC53="","",COUNTIF($AC$2:$AC$501,"&gt;"&amp;$AC53)+COUNTIF($AC$2:$AC53,$AC53))</f>
        <v/>
      </c>
    </row>
    <row r="54">
      <c r="A54" s="23" t="n"/>
      <c r="B54" s="50" t="n"/>
      <c r="C54" s="23" t="n"/>
      <c r="D54" s="25" t="n"/>
      <c r="E54" s="23" t="n"/>
      <c r="F54" s="26" t="n"/>
      <c r="G54" s="26" t="n"/>
      <c r="H54" s="51" t="n"/>
      <c r="I54" s="25" t="n"/>
      <c r="J54" s="25" t="n"/>
      <c r="K54" s="23" t="n"/>
      <c r="L54" s="23" t="n"/>
      <c r="M54" s="50" t="n"/>
      <c r="N54" s="50" t="n"/>
      <c r="O54" s="25" t="n"/>
      <c r="P54" s="28">
        <f>IF(OR($A54="",$B54="",$C54="",$E54="",NOT(ISNUMBER($F54)),NOT(ISNUMBER($G54))),"",$G54-$F54)</f>
        <v/>
      </c>
      <c r="Q54" s="28">
        <f>IF($P54="","",ABS($P54))</f>
        <v/>
      </c>
      <c r="R54" s="49">
        <f>IF(OR($P54="",NOT(ISNUMBER($H54))),"",$P54*$H54)</f>
        <v/>
      </c>
      <c r="S54" s="49">
        <f>IF($R54="","",ABS($R54))</f>
        <v/>
      </c>
      <c r="T54" s="18">
        <f>IF($P54="","",IF($P54=0,"Sim","Não"))</f>
        <v/>
      </c>
      <c r="U54" s="48">
        <f>IFERROR(IF($P54="","",IF(MAX($F54,$G54)=0,1,MAX(0,1-$Q54/MAX($F54,$G54)))),"")</f>
        <v/>
      </c>
      <c r="V54" s="21">
        <f>IF($P54="","",IF($P54=0,"",IF($J54&lt;&gt;"",$J54,$I54)))</f>
        <v/>
      </c>
      <c r="W54" s="28">
        <f>IF($P54="","",IF(OR($P54=0,$K54="Concluída",$K54="Dispensada"),0,MAX(0,'Configurações'!$B$10-$B54)))</f>
        <v/>
      </c>
      <c r="X54" s="18">
        <f>IF($P54="","",IF($P54=0,"Baixa",IF(OR(AND(ISNUMBER($S54),$S54&gt;='Configurações'!$B$4),AND($K54&lt;&gt;"Concluída",$K54&lt;&gt;"Dispensada",ISNUMBER($M54),$M54&lt;'Configurações'!$B$10)),"Crítica",IF(OR(AND(ISNUMBER($S54),$S54&gt;='Configurações'!$B$5),$Q54&gt;='Configurações'!$B$6),"Alta","Média"))))</f>
        <v/>
      </c>
      <c r="Y54" s="21">
        <f>IF($A54="","",_xlfn.TEXTJOIN(" | ",TRUE,IF(COUNTIF($A$2:$A$501,$A54)&gt;1,"ID duplicado",""),IF(OR($B54="",$C54="",$D54="",$E54="",NOT(ISNUMBER($F54)),NOT(ISNUMBER($G54)),NOT(ISNUMBER($H54)),$K54=""),"Dados obrigatórios incompletos",""),IF(AND(ISNUMBER($P54),$P54&lt;&gt;0,$V54=""),"Informar motivo preliminar",""),IF(AND(ISNUMBER($P54),$P54&lt;&gt;0,$H54=0),"Revisar custo zerado",""),IF(AND($K54="Concluída",$T54="Não",$J54=""),"Confirmar causa",""),IF(AND($K54="Concluída",$N54=""),"Informar data de conclusão",""),IF(AND($K54&lt;&gt;"",$K54&lt;&gt;"Concluída",$K54&lt;&gt;"Dispensada",ISNUMBER($M54),$M54&lt;'Configurações'!$B$10),"Prazo vencido",""),IF(AND($K54&lt;&gt;"",$K54&lt;&gt;"Concluída",$K54&lt;&gt;"Dispensada",$M54="",ISNUMBER($B54),'Configurações'!$B$10-$B54&gt;'Configurações'!$B$9),"Definir prazo",""),IF(AND($K54&lt;&gt;"Concluída",$N54&lt;&gt;""),"Revisar data de conclusão","")))</f>
        <v/>
      </c>
      <c r="Z54" s="21">
        <f>IF(OR($C54="",$E54=""),"",$C54&amp;" | "&amp;$E54)</f>
        <v/>
      </c>
      <c r="AA54" s="18">
        <f>IF($Z54="","",IF(COUNTIF($Z$2:$Z54,$Z54)=1,ROW(),""))</f>
        <v/>
      </c>
      <c r="AB54" s="18">
        <f>IF($A54="","",IF(AND(ISNUMBER($B54),$B54&lt;='Configurações'!$B$10,$C54&lt;&gt;"",$D54&lt;&gt;"",$E54&lt;&gt;"",ISNUMBER($F54),$F54&gt;=0,ISNUMBER($G54),$G54&gt;=0,ISNUMBER($H54),$H54&gt;=0,$K54&lt;&gt;"",COUNTIF($A$2:$A$501,$A54)=1),"Sim","Não"))</f>
        <v/>
      </c>
      <c r="AC54" s="18">
        <f>IF(OR($AB54&lt;&gt;"Sim",$P54=0,$K54="Concluída",$K54="Dispensada"),"",IF($X54="Crítica",4,IF($X54="Alta",3,IF($X54="Média",2,1)))*1000000000000+MIN(IF(ISNUMBER($S54),$S54,0),999999999)*1000+MIN($W54,999))</f>
        <v/>
      </c>
      <c r="AD54" s="28">
        <f>IF($AC54="","",COUNTIF($AC$2:$AC$501,"&gt;"&amp;$AC54)+COUNTIF($AC$2:$AC54,$AC54))</f>
        <v/>
      </c>
    </row>
    <row r="55">
      <c r="A55" s="23" t="n"/>
      <c r="B55" s="50" t="n"/>
      <c r="C55" s="23" t="n"/>
      <c r="D55" s="25" t="n"/>
      <c r="E55" s="23" t="n"/>
      <c r="F55" s="26" t="n"/>
      <c r="G55" s="26" t="n"/>
      <c r="H55" s="51" t="n"/>
      <c r="I55" s="25" t="n"/>
      <c r="J55" s="25" t="n"/>
      <c r="K55" s="23" t="n"/>
      <c r="L55" s="23" t="n"/>
      <c r="M55" s="50" t="n"/>
      <c r="N55" s="50" t="n"/>
      <c r="O55" s="25" t="n"/>
      <c r="P55" s="29">
        <f>IF(OR($A55="",$B55="",$C55="",$E55="",NOT(ISNUMBER($F55)),NOT(ISNUMBER($G55))),"",$G55-$F55)</f>
        <v/>
      </c>
      <c r="Q55" s="29">
        <f>IF($P55="","",ABS($P55))</f>
        <v/>
      </c>
      <c r="R55" s="46">
        <f>IF(OR($P55="",NOT(ISNUMBER($H55))),"",$P55*$H55)</f>
        <v/>
      </c>
      <c r="S55" s="46">
        <f>IF($R55="","",ABS($R55))</f>
        <v/>
      </c>
      <c r="T55" s="13">
        <f>IF($P55="","",IF($P55=0,"Sim","Não"))</f>
        <v/>
      </c>
      <c r="U55" s="45">
        <f>IFERROR(IF($P55="","",IF(MAX($F55,$G55)=0,1,MAX(0,1-$Q55/MAX($F55,$G55)))),"")</f>
        <v/>
      </c>
      <c r="V55" s="16">
        <f>IF($P55="","",IF($P55=0,"",IF($J55&lt;&gt;"",$J55,$I55)))</f>
        <v/>
      </c>
      <c r="W55" s="29">
        <f>IF($P55="","",IF(OR($P55=0,$K55="Concluída",$K55="Dispensada"),0,MAX(0,'Configurações'!$B$10-$B55)))</f>
        <v/>
      </c>
      <c r="X55" s="13">
        <f>IF($P55="","",IF($P55=0,"Baixa",IF(OR(AND(ISNUMBER($S55),$S55&gt;='Configurações'!$B$4),AND($K55&lt;&gt;"Concluída",$K55&lt;&gt;"Dispensada",ISNUMBER($M55),$M55&lt;'Configurações'!$B$10)),"Crítica",IF(OR(AND(ISNUMBER($S55),$S55&gt;='Configurações'!$B$5),$Q55&gt;='Configurações'!$B$6),"Alta","Média"))))</f>
        <v/>
      </c>
      <c r="Y55" s="16">
        <f>IF($A55="","",_xlfn.TEXTJOIN(" | ",TRUE,IF(COUNTIF($A$2:$A$501,$A55)&gt;1,"ID duplicado",""),IF(OR($B55="",$C55="",$D55="",$E55="",NOT(ISNUMBER($F55)),NOT(ISNUMBER($G55)),NOT(ISNUMBER($H55)),$K55=""),"Dados obrigatórios incompletos",""),IF(AND(ISNUMBER($P55),$P55&lt;&gt;0,$V55=""),"Informar motivo preliminar",""),IF(AND(ISNUMBER($P55),$P55&lt;&gt;0,$H55=0),"Revisar custo zerado",""),IF(AND($K55="Concluída",$T55="Não",$J55=""),"Confirmar causa",""),IF(AND($K55="Concluída",$N55=""),"Informar data de conclusão",""),IF(AND($K55&lt;&gt;"",$K55&lt;&gt;"Concluída",$K55&lt;&gt;"Dispensada",ISNUMBER($M55),$M55&lt;'Configurações'!$B$10),"Prazo vencido",""),IF(AND($K55&lt;&gt;"",$K55&lt;&gt;"Concluída",$K55&lt;&gt;"Dispensada",$M55="",ISNUMBER($B55),'Configurações'!$B$10-$B55&gt;'Configurações'!$B$9),"Definir prazo",""),IF(AND($K55&lt;&gt;"Concluída",$N55&lt;&gt;""),"Revisar data de conclusão","")))</f>
        <v/>
      </c>
      <c r="Z55" s="16">
        <f>IF(OR($C55="",$E55=""),"",$C55&amp;" | "&amp;$E55)</f>
        <v/>
      </c>
      <c r="AA55" s="13">
        <f>IF($Z55="","",IF(COUNTIF($Z$2:$Z55,$Z55)=1,ROW(),""))</f>
        <v/>
      </c>
      <c r="AB55" s="13">
        <f>IF($A55="","",IF(AND(ISNUMBER($B55),$B55&lt;='Configurações'!$B$10,$C55&lt;&gt;"",$D55&lt;&gt;"",$E55&lt;&gt;"",ISNUMBER($F55),$F55&gt;=0,ISNUMBER($G55),$G55&gt;=0,ISNUMBER($H55),$H55&gt;=0,$K55&lt;&gt;"",COUNTIF($A$2:$A$501,$A55)=1),"Sim","Não"))</f>
        <v/>
      </c>
      <c r="AC55" s="13">
        <f>IF(OR($AB55&lt;&gt;"Sim",$P55=0,$K55="Concluída",$K55="Dispensada"),"",IF($X55="Crítica",4,IF($X55="Alta",3,IF($X55="Média",2,1)))*1000000000000+MIN(IF(ISNUMBER($S55),$S55,0),999999999)*1000+MIN($W55,999))</f>
        <v/>
      </c>
      <c r="AD55" s="29">
        <f>IF($AC55="","",COUNTIF($AC$2:$AC$501,"&gt;"&amp;$AC55)+COUNTIF($AC$2:$AC55,$AC55))</f>
        <v/>
      </c>
    </row>
    <row r="56">
      <c r="A56" s="23" t="n"/>
      <c r="B56" s="50" t="n"/>
      <c r="C56" s="23" t="n"/>
      <c r="D56" s="25" t="n"/>
      <c r="E56" s="23" t="n"/>
      <c r="F56" s="26" t="n"/>
      <c r="G56" s="26" t="n"/>
      <c r="H56" s="51" t="n"/>
      <c r="I56" s="25" t="n"/>
      <c r="J56" s="25" t="n"/>
      <c r="K56" s="23" t="n"/>
      <c r="L56" s="23" t="n"/>
      <c r="M56" s="50" t="n"/>
      <c r="N56" s="50" t="n"/>
      <c r="O56" s="25" t="n"/>
      <c r="P56" s="28">
        <f>IF(OR($A56="",$B56="",$C56="",$E56="",NOT(ISNUMBER($F56)),NOT(ISNUMBER($G56))),"",$G56-$F56)</f>
        <v/>
      </c>
      <c r="Q56" s="28">
        <f>IF($P56="","",ABS($P56))</f>
        <v/>
      </c>
      <c r="R56" s="49">
        <f>IF(OR($P56="",NOT(ISNUMBER($H56))),"",$P56*$H56)</f>
        <v/>
      </c>
      <c r="S56" s="49">
        <f>IF($R56="","",ABS($R56))</f>
        <v/>
      </c>
      <c r="T56" s="18">
        <f>IF($P56="","",IF($P56=0,"Sim","Não"))</f>
        <v/>
      </c>
      <c r="U56" s="48">
        <f>IFERROR(IF($P56="","",IF(MAX($F56,$G56)=0,1,MAX(0,1-$Q56/MAX($F56,$G56)))),"")</f>
        <v/>
      </c>
      <c r="V56" s="21">
        <f>IF($P56="","",IF($P56=0,"",IF($J56&lt;&gt;"",$J56,$I56)))</f>
        <v/>
      </c>
      <c r="W56" s="28">
        <f>IF($P56="","",IF(OR($P56=0,$K56="Concluída",$K56="Dispensada"),0,MAX(0,'Configurações'!$B$10-$B56)))</f>
        <v/>
      </c>
      <c r="X56" s="18">
        <f>IF($P56="","",IF($P56=0,"Baixa",IF(OR(AND(ISNUMBER($S56),$S56&gt;='Configurações'!$B$4),AND($K56&lt;&gt;"Concluída",$K56&lt;&gt;"Dispensada",ISNUMBER($M56),$M56&lt;'Configurações'!$B$10)),"Crítica",IF(OR(AND(ISNUMBER($S56),$S56&gt;='Configurações'!$B$5),$Q56&gt;='Configurações'!$B$6),"Alta","Média"))))</f>
        <v/>
      </c>
      <c r="Y56" s="21">
        <f>IF($A56="","",_xlfn.TEXTJOIN(" | ",TRUE,IF(COUNTIF($A$2:$A$501,$A56)&gt;1,"ID duplicado",""),IF(OR($B56="",$C56="",$D56="",$E56="",NOT(ISNUMBER($F56)),NOT(ISNUMBER($G56)),NOT(ISNUMBER($H56)),$K56=""),"Dados obrigatórios incompletos",""),IF(AND(ISNUMBER($P56),$P56&lt;&gt;0,$V56=""),"Informar motivo preliminar",""),IF(AND(ISNUMBER($P56),$P56&lt;&gt;0,$H56=0),"Revisar custo zerado",""),IF(AND($K56="Concluída",$T56="Não",$J56=""),"Confirmar causa",""),IF(AND($K56="Concluída",$N56=""),"Informar data de conclusão",""),IF(AND($K56&lt;&gt;"",$K56&lt;&gt;"Concluída",$K56&lt;&gt;"Dispensada",ISNUMBER($M56),$M56&lt;'Configurações'!$B$10),"Prazo vencido",""),IF(AND($K56&lt;&gt;"",$K56&lt;&gt;"Concluída",$K56&lt;&gt;"Dispensada",$M56="",ISNUMBER($B56),'Configurações'!$B$10-$B56&gt;'Configurações'!$B$9),"Definir prazo",""),IF(AND($K56&lt;&gt;"Concluída",$N56&lt;&gt;""),"Revisar data de conclusão","")))</f>
        <v/>
      </c>
      <c r="Z56" s="21">
        <f>IF(OR($C56="",$E56=""),"",$C56&amp;" | "&amp;$E56)</f>
        <v/>
      </c>
      <c r="AA56" s="18">
        <f>IF($Z56="","",IF(COUNTIF($Z$2:$Z56,$Z56)=1,ROW(),""))</f>
        <v/>
      </c>
      <c r="AB56" s="18">
        <f>IF($A56="","",IF(AND(ISNUMBER($B56),$B56&lt;='Configurações'!$B$10,$C56&lt;&gt;"",$D56&lt;&gt;"",$E56&lt;&gt;"",ISNUMBER($F56),$F56&gt;=0,ISNUMBER($G56),$G56&gt;=0,ISNUMBER($H56),$H56&gt;=0,$K56&lt;&gt;"",COUNTIF($A$2:$A$501,$A56)=1),"Sim","Não"))</f>
        <v/>
      </c>
      <c r="AC56" s="18">
        <f>IF(OR($AB56&lt;&gt;"Sim",$P56=0,$K56="Concluída",$K56="Dispensada"),"",IF($X56="Crítica",4,IF($X56="Alta",3,IF($X56="Média",2,1)))*1000000000000+MIN(IF(ISNUMBER($S56),$S56,0),999999999)*1000+MIN($W56,999))</f>
        <v/>
      </c>
      <c r="AD56" s="28">
        <f>IF($AC56="","",COUNTIF($AC$2:$AC$501,"&gt;"&amp;$AC56)+COUNTIF($AC$2:$AC56,$AC56))</f>
        <v/>
      </c>
    </row>
    <row r="57">
      <c r="A57" s="23" t="n"/>
      <c r="B57" s="50" t="n"/>
      <c r="C57" s="23" t="n"/>
      <c r="D57" s="25" t="n"/>
      <c r="E57" s="23" t="n"/>
      <c r="F57" s="26" t="n"/>
      <c r="G57" s="26" t="n"/>
      <c r="H57" s="51" t="n"/>
      <c r="I57" s="25" t="n"/>
      <c r="J57" s="25" t="n"/>
      <c r="K57" s="23" t="n"/>
      <c r="L57" s="23" t="n"/>
      <c r="M57" s="50" t="n"/>
      <c r="N57" s="50" t="n"/>
      <c r="O57" s="25" t="n"/>
      <c r="P57" s="29">
        <f>IF(OR($A57="",$B57="",$C57="",$E57="",NOT(ISNUMBER($F57)),NOT(ISNUMBER($G57))),"",$G57-$F57)</f>
        <v/>
      </c>
      <c r="Q57" s="29">
        <f>IF($P57="","",ABS($P57))</f>
        <v/>
      </c>
      <c r="R57" s="46">
        <f>IF(OR($P57="",NOT(ISNUMBER($H57))),"",$P57*$H57)</f>
        <v/>
      </c>
      <c r="S57" s="46">
        <f>IF($R57="","",ABS($R57))</f>
        <v/>
      </c>
      <c r="T57" s="13">
        <f>IF($P57="","",IF($P57=0,"Sim","Não"))</f>
        <v/>
      </c>
      <c r="U57" s="45">
        <f>IFERROR(IF($P57="","",IF(MAX($F57,$G57)=0,1,MAX(0,1-$Q57/MAX($F57,$G57)))),"")</f>
        <v/>
      </c>
      <c r="V57" s="16">
        <f>IF($P57="","",IF($P57=0,"",IF($J57&lt;&gt;"",$J57,$I57)))</f>
        <v/>
      </c>
      <c r="W57" s="29">
        <f>IF($P57="","",IF(OR($P57=0,$K57="Concluída",$K57="Dispensada"),0,MAX(0,'Configurações'!$B$10-$B57)))</f>
        <v/>
      </c>
      <c r="X57" s="13">
        <f>IF($P57="","",IF($P57=0,"Baixa",IF(OR(AND(ISNUMBER($S57),$S57&gt;='Configurações'!$B$4),AND($K57&lt;&gt;"Concluída",$K57&lt;&gt;"Dispensada",ISNUMBER($M57),$M57&lt;'Configurações'!$B$10)),"Crítica",IF(OR(AND(ISNUMBER($S57),$S57&gt;='Configurações'!$B$5),$Q57&gt;='Configurações'!$B$6),"Alta","Média"))))</f>
        <v/>
      </c>
      <c r="Y57" s="16">
        <f>IF($A57="","",_xlfn.TEXTJOIN(" | ",TRUE,IF(COUNTIF($A$2:$A$501,$A57)&gt;1,"ID duplicado",""),IF(OR($B57="",$C57="",$D57="",$E57="",NOT(ISNUMBER($F57)),NOT(ISNUMBER($G57)),NOT(ISNUMBER($H57)),$K57=""),"Dados obrigatórios incompletos",""),IF(AND(ISNUMBER($P57),$P57&lt;&gt;0,$V57=""),"Informar motivo preliminar",""),IF(AND(ISNUMBER($P57),$P57&lt;&gt;0,$H57=0),"Revisar custo zerado",""),IF(AND($K57="Concluída",$T57="Não",$J57=""),"Confirmar causa",""),IF(AND($K57="Concluída",$N57=""),"Informar data de conclusão",""),IF(AND($K57&lt;&gt;"",$K57&lt;&gt;"Concluída",$K57&lt;&gt;"Dispensada",ISNUMBER($M57),$M57&lt;'Configurações'!$B$10),"Prazo vencido",""),IF(AND($K57&lt;&gt;"",$K57&lt;&gt;"Concluída",$K57&lt;&gt;"Dispensada",$M57="",ISNUMBER($B57),'Configurações'!$B$10-$B57&gt;'Configurações'!$B$9),"Definir prazo",""),IF(AND($K57&lt;&gt;"Concluída",$N57&lt;&gt;""),"Revisar data de conclusão","")))</f>
        <v/>
      </c>
      <c r="Z57" s="16">
        <f>IF(OR($C57="",$E57=""),"",$C57&amp;" | "&amp;$E57)</f>
        <v/>
      </c>
      <c r="AA57" s="13">
        <f>IF($Z57="","",IF(COUNTIF($Z$2:$Z57,$Z57)=1,ROW(),""))</f>
        <v/>
      </c>
      <c r="AB57" s="13">
        <f>IF($A57="","",IF(AND(ISNUMBER($B57),$B57&lt;='Configurações'!$B$10,$C57&lt;&gt;"",$D57&lt;&gt;"",$E57&lt;&gt;"",ISNUMBER($F57),$F57&gt;=0,ISNUMBER($G57),$G57&gt;=0,ISNUMBER($H57),$H57&gt;=0,$K57&lt;&gt;"",COUNTIF($A$2:$A$501,$A57)=1),"Sim","Não"))</f>
        <v/>
      </c>
      <c r="AC57" s="13">
        <f>IF(OR($AB57&lt;&gt;"Sim",$P57=0,$K57="Concluída",$K57="Dispensada"),"",IF($X57="Crítica",4,IF($X57="Alta",3,IF($X57="Média",2,1)))*1000000000000+MIN(IF(ISNUMBER($S57),$S57,0),999999999)*1000+MIN($W57,999))</f>
        <v/>
      </c>
      <c r="AD57" s="29">
        <f>IF($AC57="","",COUNTIF($AC$2:$AC$501,"&gt;"&amp;$AC57)+COUNTIF($AC$2:$AC57,$AC57))</f>
        <v/>
      </c>
    </row>
    <row r="58">
      <c r="A58" s="23" t="n"/>
      <c r="B58" s="50" t="n"/>
      <c r="C58" s="23" t="n"/>
      <c r="D58" s="25" t="n"/>
      <c r="E58" s="23" t="n"/>
      <c r="F58" s="26" t="n"/>
      <c r="G58" s="26" t="n"/>
      <c r="H58" s="51" t="n"/>
      <c r="I58" s="25" t="n"/>
      <c r="J58" s="25" t="n"/>
      <c r="K58" s="23" t="n"/>
      <c r="L58" s="23" t="n"/>
      <c r="M58" s="50" t="n"/>
      <c r="N58" s="50" t="n"/>
      <c r="O58" s="25" t="n"/>
      <c r="P58" s="28">
        <f>IF(OR($A58="",$B58="",$C58="",$E58="",NOT(ISNUMBER($F58)),NOT(ISNUMBER($G58))),"",$G58-$F58)</f>
        <v/>
      </c>
      <c r="Q58" s="28">
        <f>IF($P58="","",ABS($P58))</f>
        <v/>
      </c>
      <c r="R58" s="49">
        <f>IF(OR($P58="",NOT(ISNUMBER($H58))),"",$P58*$H58)</f>
        <v/>
      </c>
      <c r="S58" s="49">
        <f>IF($R58="","",ABS($R58))</f>
        <v/>
      </c>
      <c r="T58" s="18">
        <f>IF($P58="","",IF($P58=0,"Sim","Não"))</f>
        <v/>
      </c>
      <c r="U58" s="48">
        <f>IFERROR(IF($P58="","",IF(MAX($F58,$G58)=0,1,MAX(0,1-$Q58/MAX($F58,$G58)))),"")</f>
        <v/>
      </c>
      <c r="V58" s="21">
        <f>IF($P58="","",IF($P58=0,"",IF($J58&lt;&gt;"",$J58,$I58)))</f>
        <v/>
      </c>
      <c r="W58" s="28">
        <f>IF($P58="","",IF(OR($P58=0,$K58="Concluída",$K58="Dispensada"),0,MAX(0,'Configurações'!$B$10-$B58)))</f>
        <v/>
      </c>
      <c r="X58" s="18">
        <f>IF($P58="","",IF($P58=0,"Baixa",IF(OR(AND(ISNUMBER($S58),$S58&gt;='Configurações'!$B$4),AND($K58&lt;&gt;"Concluída",$K58&lt;&gt;"Dispensada",ISNUMBER($M58),$M58&lt;'Configurações'!$B$10)),"Crítica",IF(OR(AND(ISNUMBER($S58),$S58&gt;='Configurações'!$B$5),$Q58&gt;='Configurações'!$B$6),"Alta","Média"))))</f>
        <v/>
      </c>
      <c r="Y58" s="21">
        <f>IF($A58="","",_xlfn.TEXTJOIN(" | ",TRUE,IF(COUNTIF($A$2:$A$501,$A58)&gt;1,"ID duplicado",""),IF(OR($B58="",$C58="",$D58="",$E58="",NOT(ISNUMBER($F58)),NOT(ISNUMBER($G58)),NOT(ISNUMBER($H58)),$K58=""),"Dados obrigatórios incompletos",""),IF(AND(ISNUMBER($P58),$P58&lt;&gt;0,$V58=""),"Informar motivo preliminar",""),IF(AND(ISNUMBER($P58),$P58&lt;&gt;0,$H58=0),"Revisar custo zerado",""),IF(AND($K58="Concluída",$T58="Não",$J58=""),"Confirmar causa",""),IF(AND($K58="Concluída",$N58=""),"Informar data de conclusão",""),IF(AND($K58&lt;&gt;"",$K58&lt;&gt;"Concluída",$K58&lt;&gt;"Dispensada",ISNUMBER($M58),$M58&lt;'Configurações'!$B$10),"Prazo vencido",""),IF(AND($K58&lt;&gt;"",$K58&lt;&gt;"Concluída",$K58&lt;&gt;"Dispensada",$M58="",ISNUMBER($B58),'Configurações'!$B$10-$B58&gt;'Configurações'!$B$9),"Definir prazo",""),IF(AND($K58&lt;&gt;"Concluída",$N58&lt;&gt;""),"Revisar data de conclusão","")))</f>
        <v/>
      </c>
      <c r="Z58" s="21">
        <f>IF(OR($C58="",$E58=""),"",$C58&amp;" | "&amp;$E58)</f>
        <v/>
      </c>
      <c r="AA58" s="18">
        <f>IF($Z58="","",IF(COUNTIF($Z$2:$Z58,$Z58)=1,ROW(),""))</f>
        <v/>
      </c>
      <c r="AB58" s="18">
        <f>IF($A58="","",IF(AND(ISNUMBER($B58),$B58&lt;='Configurações'!$B$10,$C58&lt;&gt;"",$D58&lt;&gt;"",$E58&lt;&gt;"",ISNUMBER($F58),$F58&gt;=0,ISNUMBER($G58),$G58&gt;=0,ISNUMBER($H58),$H58&gt;=0,$K58&lt;&gt;"",COUNTIF($A$2:$A$501,$A58)=1),"Sim","Não"))</f>
        <v/>
      </c>
      <c r="AC58" s="18">
        <f>IF(OR($AB58&lt;&gt;"Sim",$P58=0,$K58="Concluída",$K58="Dispensada"),"",IF($X58="Crítica",4,IF($X58="Alta",3,IF($X58="Média",2,1)))*1000000000000+MIN(IF(ISNUMBER($S58),$S58,0),999999999)*1000+MIN($W58,999))</f>
        <v/>
      </c>
      <c r="AD58" s="28">
        <f>IF($AC58="","",COUNTIF($AC$2:$AC$501,"&gt;"&amp;$AC58)+COUNTIF($AC$2:$AC58,$AC58))</f>
        <v/>
      </c>
    </row>
    <row r="59">
      <c r="A59" s="23" t="n"/>
      <c r="B59" s="50" t="n"/>
      <c r="C59" s="23" t="n"/>
      <c r="D59" s="25" t="n"/>
      <c r="E59" s="23" t="n"/>
      <c r="F59" s="26" t="n"/>
      <c r="G59" s="26" t="n"/>
      <c r="H59" s="51" t="n"/>
      <c r="I59" s="25" t="n"/>
      <c r="J59" s="25" t="n"/>
      <c r="K59" s="23" t="n"/>
      <c r="L59" s="23" t="n"/>
      <c r="M59" s="50" t="n"/>
      <c r="N59" s="50" t="n"/>
      <c r="O59" s="25" t="n"/>
      <c r="P59" s="29">
        <f>IF(OR($A59="",$B59="",$C59="",$E59="",NOT(ISNUMBER($F59)),NOT(ISNUMBER($G59))),"",$G59-$F59)</f>
        <v/>
      </c>
      <c r="Q59" s="29">
        <f>IF($P59="","",ABS($P59))</f>
        <v/>
      </c>
      <c r="R59" s="46">
        <f>IF(OR($P59="",NOT(ISNUMBER($H59))),"",$P59*$H59)</f>
        <v/>
      </c>
      <c r="S59" s="46">
        <f>IF($R59="","",ABS($R59))</f>
        <v/>
      </c>
      <c r="T59" s="13">
        <f>IF($P59="","",IF($P59=0,"Sim","Não"))</f>
        <v/>
      </c>
      <c r="U59" s="45">
        <f>IFERROR(IF($P59="","",IF(MAX($F59,$G59)=0,1,MAX(0,1-$Q59/MAX($F59,$G59)))),"")</f>
        <v/>
      </c>
      <c r="V59" s="16">
        <f>IF($P59="","",IF($P59=0,"",IF($J59&lt;&gt;"",$J59,$I59)))</f>
        <v/>
      </c>
      <c r="W59" s="29">
        <f>IF($P59="","",IF(OR($P59=0,$K59="Concluída",$K59="Dispensada"),0,MAX(0,'Configurações'!$B$10-$B59)))</f>
        <v/>
      </c>
      <c r="X59" s="13">
        <f>IF($P59="","",IF($P59=0,"Baixa",IF(OR(AND(ISNUMBER($S59),$S59&gt;='Configurações'!$B$4),AND($K59&lt;&gt;"Concluída",$K59&lt;&gt;"Dispensada",ISNUMBER($M59),$M59&lt;'Configurações'!$B$10)),"Crítica",IF(OR(AND(ISNUMBER($S59),$S59&gt;='Configurações'!$B$5),$Q59&gt;='Configurações'!$B$6),"Alta","Média"))))</f>
        <v/>
      </c>
      <c r="Y59" s="16">
        <f>IF($A59="","",_xlfn.TEXTJOIN(" | ",TRUE,IF(COUNTIF($A$2:$A$501,$A59)&gt;1,"ID duplicado",""),IF(OR($B59="",$C59="",$D59="",$E59="",NOT(ISNUMBER($F59)),NOT(ISNUMBER($G59)),NOT(ISNUMBER($H59)),$K59=""),"Dados obrigatórios incompletos",""),IF(AND(ISNUMBER($P59),$P59&lt;&gt;0,$V59=""),"Informar motivo preliminar",""),IF(AND(ISNUMBER($P59),$P59&lt;&gt;0,$H59=0),"Revisar custo zerado",""),IF(AND($K59="Concluída",$T59="Não",$J59=""),"Confirmar causa",""),IF(AND($K59="Concluída",$N59=""),"Informar data de conclusão",""),IF(AND($K59&lt;&gt;"",$K59&lt;&gt;"Concluída",$K59&lt;&gt;"Dispensada",ISNUMBER($M59),$M59&lt;'Configurações'!$B$10),"Prazo vencido",""),IF(AND($K59&lt;&gt;"",$K59&lt;&gt;"Concluída",$K59&lt;&gt;"Dispensada",$M59="",ISNUMBER($B59),'Configurações'!$B$10-$B59&gt;'Configurações'!$B$9),"Definir prazo",""),IF(AND($K59&lt;&gt;"Concluída",$N59&lt;&gt;""),"Revisar data de conclusão","")))</f>
        <v/>
      </c>
      <c r="Z59" s="16">
        <f>IF(OR($C59="",$E59=""),"",$C59&amp;" | "&amp;$E59)</f>
        <v/>
      </c>
      <c r="AA59" s="13">
        <f>IF($Z59="","",IF(COUNTIF($Z$2:$Z59,$Z59)=1,ROW(),""))</f>
        <v/>
      </c>
      <c r="AB59" s="13">
        <f>IF($A59="","",IF(AND(ISNUMBER($B59),$B59&lt;='Configurações'!$B$10,$C59&lt;&gt;"",$D59&lt;&gt;"",$E59&lt;&gt;"",ISNUMBER($F59),$F59&gt;=0,ISNUMBER($G59),$G59&gt;=0,ISNUMBER($H59),$H59&gt;=0,$K59&lt;&gt;"",COUNTIF($A$2:$A$501,$A59)=1),"Sim","Não"))</f>
        <v/>
      </c>
      <c r="AC59" s="13">
        <f>IF(OR($AB59&lt;&gt;"Sim",$P59=0,$K59="Concluída",$K59="Dispensada"),"",IF($X59="Crítica",4,IF($X59="Alta",3,IF($X59="Média",2,1)))*1000000000000+MIN(IF(ISNUMBER($S59),$S59,0),999999999)*1000+MIN($W59,999))</f>
        <v/>
      </c>
      <c r="AD59" s="29">
        <f>IF($AC59="","",COUNTIF($AC$2:$AC$501,"&gt;"&amp;$AC59)+COUNTIF($AC$2:$AC59,$AC59))</f>
        <v/>
      </c>
    </row>
    <row r="60">
      <c r="A60" s="23" t="n"/>
      <c r="B60" s="50" t="n"/>
      <c r="C60" s="23" t="n"/>
      <c r="D60" s="25" t="n"/>
      <c r="E60" s="23" t="n"/>
      <c r="F60" s="26" t="n"/>
      <c r="G60" s="26" t="n"/>
      <c r="H60" s="51" t="n"/>
      <c r="I60" s="25" t="n"/>
      <c r="J60" s="25" t="n"/>
      <c r="K60" s="23" t="n"/>
      <c r="L60" s="23" t="n"/>
      <c r="M60" s="50" t="n"/>
      <c r="N60" s="50" t="n"/>
      <c r="O60" s="25" t="n"/>
      <c r="P60" s="28">
        <f>IF(OR($A60="",$B60="",$C60="",$E60="",NOT(ISNUMBER($F60)),NOT(ISNUMBER($G60))),"",$G60-$F60)</f>
        <v/>
      </c>
      <c r="Q60" s="28">
        <f>IF($P60="","",ABS($P60))</f>
        <v/>
      </c>
      <c r="R60" s="49">
        <f>IF(OR($P60="",NOT(ISNUMBER($H60))),"",$P60*$H60)</f>
        <v/>
      </c>
      <c r="S60" s="49">
        <f>IF($R60="","",ABS($R60))</f>
        <v/>
      </c>
      <c r="T60" s="18">
        <f>IF($P60="","",IF($P60=0,"Sim","Não"))</f>
        <v/>
      </c>
      <c r="U60" s="48">
        <f>IFERROR(IF($P60="","",IF(MAX($F60,$G60)=0,1,MAX(0,1-$Q60/MAX($F60,$G60)))),"")</f>
        <v/>
      </c>
      <c r="V60" s="21">
        <f>IF($P60="","",IF($P60=0,"",IF($J60&lt;&gt;"",$J60,$I60)))</f>
        <v/>
      </c>
      <c r="W60" s="28">
        <f>IF($P60="","",IF(OR($P60=0,$K60="Concluída",$K60="Dispensada"),0,MAX(0,'Configurações'!$B$10-$B60)))</f>
        <v/>
      </c>
      <c r="X60" s="18">
        <f>IF($P60="","",IF($P60=0,"Baixa",IF(OR(AND(ISNUMBER($S60),$S60&gt;='Configurações'!$B$4),AND($K60&lt;&gt;"Concluída",$K60&lt;&gt;"Dispensada",ISNUMBER($M60),$M60&lt;'Configurações'!$B$10)),"Crítica",IF(OR(AND(ISNUMBER($S60),$S60&gt;='Configurações'!$B$5),$Q60&gt;='Configurações'!$B$6),"Alta","Média"))))</f>
        <v/>
      </c>
      <c r="Y60" s="21">
        <f>IF($A60="","",_xlfn.TEXTJOIN(" | ",TRUE,IF(COUNTIF($A$2:$A$501,$A60)&gt;1,"ID duplicado",""),IF(OR($B60="",$C60="",$D60="",$E60="",NOT(ISNUMBER($F60)),NOT(ISNUMBER($G60)),NOT(ISNUMBER($H60)),$K60=""),"Dados obrigatórios incompletos",""),IF(AND(ISNUMBER($P60),$P60&lt;&gt;0,$V60=""),"Informar motivo preliminar",""),IF(AND(ISNUMBER($P60),$P60&lt;&gt;0,$H60=0),"Revisar custo zerado",""),IF(AND($K60="Concluída",$T60="Não",$J60=""),"Confirmar causa",""),IF(AND($K60="Concluída",$N60=""),"Informar data de conclusão",""),IF(AND($K60&lt;&gt;"",$K60&lt;&gt;"Concluída",$K60&lt;&gt;"Dispensada",ISNUMBER($M60),$M60&lt;'Configurações'!$B$10),"Prazo vencido",""),IF(AND($K60&lt;&gt;"",$K60&lt;&gt;"Concluída",$K60&lt;&gt;"Dispensada",$M60="",ISNUMBER($B60),'Configurações'!$B$10-$B60&gt;'Configurações'!$B$9),"Definir prazo",""),IF(AND($K60&lt;&gt;"Concluída",$N60&lt;&gt;""),"Revisar data de conclusão","")))</f>
        <v/>
      </c>
      <c r="Z60" s="21">
        <f>IF(OR($C60="",$E60=""),"",$C60&amp;" | "&amp;$E60)</f>
        <v/>
      </c>
      <c r="AA60" s="18">
        <f>IF($Z60="","",IF(COUNTIF($Z$2:$Z60,$Z60)=1,ROW(),""))</f>
        <v/>
      </c>
      <c r="AB60" s="18">
        <f>IF($A60="","",IF(AND(ISNUMBER($B60),$B60&lt;='Configurações'!$B$10,$C60&lt;&gt;"",$D60&lt;&gt;"",$E60&lt;&gt;"",ISNUMBER($F60),$F60&gt;=0,ISNUMBER($G60),$G60&gt;=0,ISNUMBER($H60),$H60&gt;=0,$K60&lt;&gt;"",COUNTIF($A$2:$A$501,$A60)=1),"Sim","Não"))</f>
        <v/>
      </c>
      <c r="AC60" s="18">
        <f>IF(OR($AB60&lt;&gt;"Sim",$P60=0,$K60="Concluída",$K60="Dispensada"),"",IF($X60="Crítica",4,IF($X60="Alta",3,IF($X60="Média",2,1)))*1000000000000+MIN(IF(ISNUMBER($S60),$S60,0),999999999)*1000+MIN($W60,999))</f>
        <v/>
      </c>
      <c r="AD60" s="28">
        <f>IF($AC60="","",COUNTIF($AC$2:$AC$501,"&gt;"&amp;$AC60)+COUNTIF($AC$2:$AC60,$AC60))</f>
        <v/>
      </c>
    </row>
    <row r="61">
      <c r="A61" s="23" t="n"/>
      <c r="B61" s="50" t="n"/>
      <c r="C61" s="23" t="n"/>
      <c r="D61" s="25" t="n"/>
      <c r="E61" s="23" t="n"/>
      <c r="F61" s="26" t="n"/>
      <c r="G61" s="26" t="n"/>
      <c r="H61" s="51" t="n"/>
      <c r="I61" s="25" t="n"/>
      <c r="J61" s="25" t="n"/>
      <c r="K61" s="23" t="n"/>
      <c r="L61" s="23" t="n"/>
      <c r="M61" s="50" t="n"/>
      <c r="N61" s="50" t="n"/>
      <c r="O61" s="25" t="n"/>
      <c r="P61" s="29">
        <f>IF(OR($A61="",$B61="",$C61="",$E61="",NOT(ISNUMBER($F61)),NOT(ISNUMBER($G61))),"",$G61-$F61)</f>
        <v/>
      </c>
      <c r="Q61" s="29">
        <f>IF($P61="","",ABS($P61))</f>
        <v/>
      </c>
      <c r="R61" s="46">
        <f>IF(OR($P61="",NOT(ISNUMBER($H61))),"",$P61*$H61)</f>
        <v/>
      </c>
      <c r="S61" s="46">
        <f>IF($R61="","",ABS($R61))</f>
        <v/>
      </c>
      <c r="T61" s="13">
        <f>IF($P61="","",IF($P61=0,"Sim","Não"))</f>
        <v/>
      </c>
      <c r="U61" s="45">
        <f>IFERROR(IF($P61="","",IF(MAX($F61,$G61)=0,1,MAX(0,1-$Q61/MAX($F61,$G61)))),"")</f>
        <v/>
      </c>
      <c r="V61" s="16">
        <f>IF($P61="","",IF($P61=0,"",IF($J61&lt;&gt;"",$J61,$I61)))</f>
        <v/>
      </c>
      <c r="W61" s="29">
        <f>IF($P61="","",IF(OR($P61=0,$K61="Concluída",$K61="Dispensada"),0,MAX(0,'Configurações'!$B$10-$B61)))</f>
        <v/>
      </c>
      <c r="X61" s="13">
        <f>IF($P61="","",IF($P61=0,"Baixa",IF(OR(AND(ISNUMBER($S61),$S61&gt;='Configurações'!$B$4),AND($K61&lt;&gt;"Concluída",$K61&lt;&gt;"Dispensada",ISNUMBER($M61),$M61&lt;'Configurações'!$B$10)),"Crítica",IF(OR(AND(ISNUMBER($S61),$S61&gt;='Configurações'!$B$5),$Q61&gt;='Configurações'!$B$6),"Alta","Média"))))</f>
        <v/>
      </c>
      <c r="Y61" s="16">
        <f>IF($A61="","",_xlfn.TEXTJOIN(" | ",TRUE,IF(COUNTIF($A$2:$A$501,$A61)&gt;1,"ID duplicado",""),IF(OR($B61="",$C61="",$D61="",$E61="",NOT(ISNUMBER($F61)),NOT(ISNUMBER($G61)),NOT(ISNUMBER($H61)),$K61=""),"Dados obrigatórios incompletos",""),IF(AND(ISNUMBER($P61),$P61&lt;&gt;0,$V61=""),"Informar motivo preliminar",""),IF(AND(ISNUMBER($P61),$P61&lt;&gt;0,$H61=0),"Revisar custo zerado",""),IF(AND($K61="Concluída",$T61="Não",$J61=""),"Confirmar causa",""),IF(AND($K61="Concluída",$N61=""),"Informar data de conclusão",""),IF(AND($K61&lt;&gt;"",$K61&lt;&gt;"Concluída",$K61&lt;&gt;"Dispensada",ISNUMBER($M61),$M61&lt;'Configurações'!$B$10),"Prazo vencido",""),IF(AND($K61&lt;&gt;"",$K61&lt;&gt;"Concluída",$K61&lt;&gt;"Dispensada",$M61="",ISNUMBER($B61),'Configurações'!$B$10-$B61&gt;'Configurações'!$B$9),"Definir prazo",""),IF(AND($K61&lt;&gt;"Concluída",$N61&lt;&gt;""),"Revisar data de conclusão","")))</f>
        <v/>
      </c>
      <c r="Z61" s="16">
        <f>IF(OR($C61="",$E61=""),"",$C61&amp;" | "&amp;$E61)</f>
        <v/>
      </c>
      <c r="AA61" s="13">
        <f>IF($Z61="","",IF(COUNTIF($Z$2:$Z61,$Z61)=1,ROW(),""))</f>
        <v/>
      </c>
      <c r="AB61" s="13">
        <f>IF($A61="","",IF(AND(ISNUMBER($B61),$B61&lt;='Configurações'!$B$10,$C61&lt;&gt;"",$D61&lt;&gt;"",$E61&lt;&gt;"",ISNUMBER($F61),$F61&gt;=0,ISNUMBER($G61),$G61&gt;=0,ISNUMBER($H61),$H61&gt;=0,$K61&lt;&gt;"",COUNTIF($A$2:$A$501,$A61)=1),"Sim","Não"))</f>
        <v/>
      </c>
      <c r="AC61" s="13">
        <f>IF(OR($AB61&lt;&gt;"Sim",$P61=0,$K61="Concluída",$K61="Dispensada"),"",IF($X61="Crítica",4,IF($X61="Alta",3,IF($X61="Média",2,1)))*1000000000000+MIN(IF(ISNUMBER($S61),$S61,0),999999999)*1000+MIN($W61,999))</f>
        <v/>
      </c>
      <c r="AD61" s="29">
        <f>IF($AC61="","",COUNTIF($AC$2:$AC$501,"&gt;"&amp;$AC61)+COUNTIF($AC$2:$AC61,$AC61))</f>
        <v/>
      </c>
    </row>
    <row r="62">
      <c r="A62" s="23" t="n"/>
      <c r="B62" s="50" t="n"/>
      <c r="C62" s="23" t="n"/>
      <c r="D62" s="25" t="n"/>
      <c r="E62" s="23" t="n"/>
      <c r="F62" s="26" t="n"/>
      <c r="G62" s="26" t="n"/>
      <c r="H62" s="51" t="n"/>
      <c r="I62" s="25" t="n"/>
      <c r="J62" s="25" t="n"/>
      <c r="K62" s="23" t="n"/>
      <c r="L62" s="23" t="n"/>
      <c r="M62" s="50" t="n"/>
      <c r="N62" s="50" t="n"/>
      <c r="O62" s="25" t="n"/>
      <c r="P62" s="28">
        <f>IF(OR($A62="",$B62="",$C62="",$E62="",NOT(ISNUMBER($F62)),NOT(ISNUMBER($G62))),"",$G62-$F62)</f>
        <v/>
      </c>
      <c r="Q62" s="28">
        <f>IF($P62="","",ABS($P62))</f>
        <v/>
      </c>
      <c r="R62" s="49">
        <f>IF(OR($P62="",NOT(ISNUMBER($H62))),"",$P62*$H62)</f>
        <v/>
      </c>
      <c r="S62" s="49">
        <f>IF($R62="","",ABS($R62))</f>
        <v/>
      </c>
      <c r="T62" s="18">
        <f>IF($P62="","",IF($P62=0,"Sim","Não"))</f>
        <v/>
      </c>
      <c r="U62" s="48">
        <f>IFERROR(IF($P62="","",IF(MAX($F62,$G62)=0,1,MAX(0,1-$Q62/MAX($F62,$G62)))),"")</f>
        <v/>
      </c>
      <c r="V62" s="21">
        <f>IF($P62="","",IF($P62=0,"",IF($J62&lt;&gt;"",$J62,$I62)))</f>
        <v/>
      </c>
      <c r="W62" s="28">
        <f>IF($P62="","",IF(OR($P62=0,$K62="Concluída",$K62="Dispensada"),0,MAX(0,'Configurações'!$B$10-$B62)))</f>
        <v/>
      </c>
      <c r="X62" s="18">
        <f>IF($P62="","",IF($P62=0,"Baixa",IF(OR(AND(ISNUMBER($S62),$S62&gt;='Configurações'!$B$4),AND($K62&lt;&gt;"Concluída",$K62&lt;&gt;"Dispensada",ISNUMBER($M62),$M62&lt;'Configurações'!$B$10)),"Crítica",IF(OR(AND(ISNUMBER($S62),$S62&gt;='Configurações'!$B$5),$Q62&gt;='Configurações'!$B$6),"Alta","Média"))))</f>
        <v/>
      </c>
      <c r="Y62" s="21">
        <f>IF($A62="","",_xlfn.TEXTJOIN(" | ",TRUE,IF(COUNTIF($A$2:$A$501,$A62)&gt;1,"ID duplicado",""),IF(OR($B62="",$C62="",$D62="",$E62="",NOT(ISNUMBER($F62)),NOT(ISNUMBER($G62)),NOT(ISNUMBER($H62)),$K62=""),"Dados obrigatórios incompletos",""),IF(AND(ISNUMBER($P62),$P62&lt;&gt;0,$V62=""),"Informar motivo preliminar",""),IF(AND(ISNUMBER($P62),$P62&lt;&gt;0,$H62=0),"Revisar custo zerado",""),IF(AND($K62="Concluída",$T62="Não",$J62=""),"Confirmar causa",""),IF(AND($K62="Concluída",$N62=""),"Informar data de conclusão",""),IF(AND($K62&lt;&gt;"",$K62&lt;&gt;"Concluída",$K62&lt;&gt;"Dispensada",ISNUMBER($M62),$M62&lt;'Configurações'!$B$10),"Prazo vencido",""),IF(AND($K62&lt;&gt;"",$K62&lt;&gt;"Concluída",$K62&lt;&gt;"Dispensada",$M62="",ISNUMBER($B62),'Configurações'!$B$10-$B62&gt;'Configurações'!$B$9),"Definir prazo",""),IF(AND($K62&lt;&gt;"Concluída",$N62&lt;&gt;""),"Revisar data de conclusão","")))</f>
        <v/>
      </c>
      <c r="Z62" s="21">
        <f>IF(OR($C62="",$E62=""),"",$C62&amp;" | "&amp;$E62)</f>
        <v/>
      </c>
      <c r="AA62" s="18">
        <f>IF($Z62="","",IF(COUNTIF($Z$2:$Z62,$Z62)=1,ROW(),""))</f>
        <v/>
      </c>
      <c r="AB62" s="18">
        <f>IF($A62="","",IF(AND(ISNUMBER($B62),$B62&lt;='Configurações'!$B$10,$C62&lt;&gt;"",$D62&lt;&gt;"",$E62&lt;&gt;"",ISNUMBER($F62),$F62&gt;=0,ISNUMBER($G62),$G62&gt;=0,ISNUMBER($H62),$H62&gt;=0,$K62&lt;&gt;"",COUNTIF($A$2:$A$501,$A62)=1),"Sim","Não"))</f>
        <v/>
      </c>
      <c r="AC62" s="18">
        <f>IF(OR($AB62&lt;&gt;"Sim",$P62=0,$K62="Concluída",$K62="Dispensada"),"",IF($X62="Crítica",4,IF($X62="Alta",3,IF($X62="Média",2,1)))*1000000000000+MIN(IF(ISNUMBER($S62),$S62,0),999999999)*1000+MIN($W62,999))</f>
        <v/>
      </c>
      <c r="AD62" s="28">
        <f>IF($AC62="","",COUNTIF($AC$2:$AC$501,"&gt;"&amp;$AC62)+COUNTIF($AC$2:$AC62,$AC62))</f>
        <v/>
      </c>
    </row>
    <row r="63">
      <c r="A63" s="23" t="n"/>
      <c r="B63" s="50" t="n"/>
      <c r="C63" s="23" t="n"/>
      <c r="D63" s="25" t="n"/>
      <c r="E63" s="23" t="n"/>
      <c r="F63" s="26" t="n"/>
      <c r="G63" s="26" t="n"/>
      <c r="H63" s="51" t="n"/>
      <c r="I63" s="25" t="n"/>
      <c r="J63" s="25" t="n"/>
      <c r="K63" s="23" t="n"/>
      <c r="L63" s="23" t="n"/>
      <c r="M63" s="50" t="n"/>
      <c r="N63" s="50" t="n"/>
      <c r="O63" s="25" t="n"/>
      <c r="P63" s="29">
        <f>IF(OR($A63="",$B63="",$C63="",$E63="",NOT(ISNUMBER($F63)),NOT(ISNUMBER($G63))),"",$G63-$F63)</f>
        <v/>
      </c>
      <c r="Q63" s="29">
        <f>IF($P63="","",ABS($P63))</f>
        <v/>
      </c>
      <c r="R63" s="46">
        <f>IF(OR($P63="",NOT(ISNUMBER($H63))),"",$P63*$H63)</f>
        <v/>
      </c>
      <c r="S63" s="46">
        <f>IF($R63="","",ABS($R63))</f>
        <v/>
      </c>
      <c r="T63" s="13">
        <f>IF($P63="","",IF($P63=0,"Sim","Não"))</f>
        <v/>
      </c>
      <c r="U63" s="45">
        <f>IFERROR(IF($P63="","",IF(MAX($F63,$G63)=0,1,MAX(0,1-$Q63/MAX($F63,$G63)))),"")</f>
        <v/>
      </c>
      <c r="V63" s="16">
        <f>IF($P63="","",IF($P63=0,"",IF($J63&lt;&gt;"",$J63,$I63)))</f>
        <v/>
      </c>
      <c r="W63" s="29">
        <f>IF($P63="","",IF(OR($P63=0,$K63="Concluída",$K63="Dispensada"),0,MAX(0,'Configurações'!$B$10-$B63)))</f>
        <v/>
      </c>
      <c r="X63" s="13">
        <f>IF($P63="","",IF($P63=0,"Baixa",IF(OR(AND(ISNUMBER($S63),$S63&gt;='Configurações'!$B$4),AND($K63&lt;&gt;"Concluída",$K63&lt;&gt;"Dispensada",ISNUMBER($M63),$M63&lt;'Configurações'!$B$10)),"Crítica",IF(OR(AND(ISNUMBER($S63),$S63&gt;='Configurações'!$B$5),$Q63&gt;='Configurações'!$B$6),"Alta","Média"))))</f>
        <v/>
      </c>
      <c r="Y63" s="16">
        <f>IF($A63="","",_xlfn.TEXTJOIN(" | ",TRUE,IF(COUNTIF($A$2:$A$501,$A63)&gt;1,"ID duplicado",""),IF(OR($B63="",$C63="",$D63="",$E63="",NOT(ISNUMBER($F63)),NOT(ISNUMBER($G63)),NOT(ISNUMBER($H63)),$K63=""),"Dados obrigatórios incompletos",""),IF(AND(ISNUMBER($P63),$P63&lt;&gt;0,$V63=""),"Informar motivo preliminar",""),IF(AND(ISNUMBER($P63),$P63&lt;&gt;0,$H63=0),"Revisar custo zerado",""),IF(AND($K63="Concluída",$T63="Não",$J63=""),"Confirmar causa",""),IF(AND($K63="Concluída",$N63=""),"Informar data de conclusão",""),IF(AND($K63&lt;&gt;"",$K63&lt;&gt;"Concluída",$K63&lt;&gt;"Dispensada",ISNUMBER($M63),$M63&lt;'Configurações'!$B$10),"Prazo vencido",""),IF(AND($K63&lt;&gt;"",$K63&lt;&gt;"Concluída",$K63&lt;&gt;"Dispensada",$M63="",ISNUMBER($B63),'Configurações'!$B$10-$B63&gt;'Configurações'!$B$9),"Definir prazo",""),IF(AND($K63&lt;&gt;"Concluída",$N63&lt;&gt;""),"Revisar data de conclusão","")))</f>
        <v/>
      </c>
      <c r="Z63" s="16">
        <f>IF(OR($C63="",$E63=""),"",$C63&amp;" | "&amp;$E63)</f>
        <v/>
      </c>
      <c r="AA63" s="13">
        <f>IF($Z63="","",IF(COUNTIF($Z$2:$Z63,$Z63)=1,ROW(),""))</f>
        <v/>
      </c>
      <c r="AB63" s="13">
        <f>IF($A63="","",IF(AND(ISNUMBER($B63),$B63&lt;='Configurações'!$B$10,$C63&lt;&gt;"",$D63&lt;&gt;"",$E63&lt;&gt;"",ISNUMBER($F63),$F63&gt;=0,ISNUMBER($G63),$G63&gt;=0,ISNUMBER($H63),$H63&gt;=0,$K63&lt;&gt;"",COUNTIF($A$2:$A$501,$A63)=1),"Sim","Não"))</f>
        <v/>
      </c>
      <c r="AC63" s="13">
        <f>IF(OR($AB63&lt;&gt;"Sim",$P63=0,$K63="Concluída",$K63="Dispensada"),"",IF($X63="Crítica",4,IF($X63="Alta",3,IF($X63="Média",2,1)))*1000000000000+MIN(IF(ISNUMBER($S63),$S63,0),999999999)*1000+MIN($W63,999))</f>
        <v/>
      </c>
      <c r="AD63" s="29">
        <f>IF($AC63="","",COUNTIF($AC$2:$AC$501,"&gt;"&amp;$AC63)+COUNTIF($AC$2:$AC63,$AC63))</f>
        <v/>
      </c>
    </row>
    <row r="64">
      <c r="A64" s="23" t="n"/>
      <c r="B64" s="50" t="n"/>
      <c r="C64" s="23" t="n"/>
      <c r="D64" s="25" t="n"/>
      <c r="E64" s="23" t="n"/>
      <c r="F64" s="26" t="n"/>
      <c r="G64" s="26" t="n"/>
      <c r="H64" s="51" t="n"/>
      <c r="I64" s="25" t="n"/>
      <c r="J64" s="25" t="n"/>
      <c r="K64" s="23" t="n"/>
      <c r="L64" s="23" t="n"/>
      <c r="M64" s="50" t="n"/>
      <c r="N64" s="50" t="n"/>
      <c r="O64" s="25" t="n"/>
      <c r="P64" s="28">
        <f>IF(OR($A64="",$B64="",$C64="",$E64="",NOT(ISNUMBER($F64)),NOT(ISNUMBER($G64))),"",$G64-$F64)</f>
        <v/>
      </c>
      <c r="Q64" s="28">
        <f>IF($P64="","",ABS($P64))</f>
        <v/>
      </c>
      <c r="R64" s="49">
        <f>IF(OR($P64="",NOT(ISNUMBER($H64))),"",$P64*$H64)</f>
        <v/>
      </c>
      <c r="S64" s="49">
        <f>IF($R64="","",ABS($R64))</f>
        <v/>
      </c>
      <c r="T64" s="18">
        <f>IF($P64="","",IF($P64=0,"Sim","Não"))</f>
        <v/>
      </c>
      <c r="U64" s="48">
        <f>IFERROR(IF($P64="","",IF(MAX($F64,$G64)=0,1,MAX(0,1-$Q64/MAX($F64,$G64)))),"")</f>
        <v/>
      </c>
      <c r="V64" s="21">
        <f>IF($P64="","",IF($P64=0,"",IF($J64&lt;&gt;"",$J64,$I64)))</f>
        <v/>
      </c>
      <c r="W64" s="28">
        <f>IF($P64="","",IF(OR($P64=0,$K64="Concluída",$K64="Dispensada"),0,MAX(0,'Configurações'!$B$10-$B64)))</f>
        <v/>
      </c>
      <c r="X64" s="18">
        <f>IF($P64="","",IF($P64=0,"Baixa",IF(OR(AND(ISNUMBER($S64),$S64&gt;='Configurações'!$B$4),AND($K64&lt;&gt;"Concluída",$K64&lt;&gt;"Dispensada",ISNUMBER($M64),$M64&lt;'Configurações'!$B$10)),"Crítica",IF(OR(AND(ISNUMBER($S64),$S64&gt;='Configurações'!$B$5),$Q64&gt;='Configurações'!$B$6),"Alta","Média"))))</f>
        <v/>
      </c>
      <c r="Y64" s="21">
        <f>IF($A64="","",_xlfn.TEXTJOIN(" | ",TRUE,IF(COUNTIF($A$2:$A$501,$A64)&gt;1,"ID duplicado",""),IF(OR($B64="",$C64="",$D64="",$E64="",NOT(ISNUMBER($F64)),NOT(ISNUMBER($G64)),NOT(ISNUMBER($H64)),$K64=""),"Dados obrigatórios incompletos",""),IF(AND(ISNUMBER($P64),$P64&lt;&gt;0,$V64=""),"Informar motivo preliminar",""),IF(AND(ISNUMBER($P64),$P64&lt;&gt;0,$H64=0),"Revisar custo zerado",""),IF(AND($K64="Concluída",$T64="Não",$J64=""),"Confirmar causa",""),IF(AND($K64="Concluída",$N64=""),"Informar data de conclusão",""),IF(AND($K64&lt;&gt;"",$K64&lt;&gt;"Concluída",$K64&lt;&gt;"Dispensada",ISNUMBER($M64),$M64&lt;'Configurações'!$B$10),"Prazo vencido",""),IF(AND($K64&lt;&gt;"",$K64&lt;&gt;"Concluída",$K64&lt;&gt;"Dispensada",$M64="",ISNUMBER($B64),'Configurações'!$B$10-$B64&gt;'Configurações'!$B$9),"Definir prazo",""),IF(AND($K64&lt;&gt;"Concluída",$N64&lt;&gt;""),"Revisar data de conclusão","")))</f>
        <v/>
      </c>
      <c r="Z64" s="21">
        <f>IF(OR($C64="",$E64=""),"",$C64&amp;" | "&amp;$E64)</f>
        <v/>
      </c>
      <c r="AA64" s="18">
        <f>IF($Z64="","",IF(COUNTIF($Z$2:$Z64,$Z64)=1,ROW(),""))</f>
        <v/>
      </c>
      <c r="AB64" s="18">
        <f>IF($A64="","",IF(AND(ISNUMBER($B64),$B64&lt;='Configurações'!$B$10,$C64&lt;&gt;"",$D64&lt;&gt;"",$E64&lt;&gt;"",ISNUMBER($F64),$F64&gt;=0,ISNUMBER($G64),$G64&gt;=0,ISNUMBER($H64),$H64&gt;=0,$K64&lt;&gt;"",COUNTIF($A$2:$A$501,$A64)=1),"Sim","Não"))</f>
        <v/>
      </c>
      <c r="AC64" s="18">
        <f>IF(OR($AB64&lt;&gt;"Sim",$P64=0,$K64="Concluída",$K64="Dispensada"),"",IF($X64="Crítica",4,IF($X64="Alta",3,IF($X64="Média",2,1)))*1000000000000+MIN(IF(ISNUMBER($S64),$S64,0),999999999)*1000+MIN($W64,999))</f>
        <v/>
      </c>
      <c r="AD64" s="28">
        <f>IF($AC64="","",COUNTIF($AC$2:$AC$501,"&gt;"&amp;$AC64)+COUNTIF($AC$2:$AC64,$AC64))</f>
        <v/>
      </c>
    </row>
    <row r="65">
      <c r="A65" s="23" t="n"/>
      <c r="B65" s="50" t="n"/>
      <c r="C65" s="23" t="n"/>
      <c r="D65" s="25" t="n"/>
      <c r="E65" s="23" t="n"/>
      <c r="F65" s="26" t="n"/>
      <c r="G65" s="26" t="n"/>
      <c r="H65" s="51" t="n"/>
      <c r="I65" s="25" t="n"/>
      <c r="J65" s="25" t="n"/>
      <c r="K65" s="23" t="n"/>
      <c r="L65" s="23" t="n"/>
      <c r="M65" s="50" t="n"/>
      <c r="N65" s="50" t="n"/>
      <c r="O65" s="25" t="n"/>
      <c r="P65" s="29">
        <f>IF(OR($A65="",$B65="",$C65="",$E65="",NOT(ISNUMBER($F65)),NOT(ISNUMBER($G65))),"",$G65-$F65)</f>
        <v/>
      </c>
      <c r="Q65" s="29">
        <f>IF($P65="","",ABS($P65))</f>
        <v/>
      </c>
      <c r="R65" s="46">
        <f>IF(OR($P65="",NOT(ISNUMBER($H65))),"",$P65*$H65)</f>
        <v/>
      </c>
      <c r="S65" s="46">
        <f>IF($R65="","",ABS($R65))</f>
        <v/>
      </c>
      <c r="T65" s="13">
        <f>IF($P65="","",IF($P65=0,"Sim","Não"))</f>
        <v/>
      </c>
      <c r="U65" s="45">
        <f>IFERROR(IF($P65="","",IF(MAX($F65,$G65)=0,1,MAX(0,1-$Q65/MAX($F65,$G65)))),"")</f>
        <v/>
      </c>
      <c r="V65" s="16">
        <f>IF($P65="","",IF($P65=0,"",IF($J65&lt;&gt;"",$J65,$I65)))</f>
        <v/>
      </c>
      <c r="W65" s="29">
        <f>IF($P65="","",IF(OR($P65=0,$K65="Concluída",$K65="Dispensada"),0,MAX(0,'Configurações'!$B$10-$B65)))</f>
        <v/>
      </c>
      <c r="X65" s="13">
        <f>IF($P65="","",IF($P65=0,"Baixa",IF(OR(AND(ISNUMBER($S65),$S65&gt;='Configurações'!$B$4),AND($K65&lt;&gt;"Concluída",$K65&lt;&gt;"Dispensada",ISNUMBER($M65),$M65&lt;'Configurações'!$B$10)),"Crítica",IF(OR(AND(ISNUMBER($S65),$S65&gt;='Configurações'!$B$5),$Q65&gt;='Configurações'!$B$6),"Alta","Média"))))</f>
        <v/>
      </c>
      <c r="Y65" s="16">
        <f>IF($A65="","",_xlfn.TEXTJOIN(" | ",TRUE,IF(COUNTIF($A$2:$A$501,$A65)&gt;1,"ID duplicado",""),IF(OR($B65="",$C65="",$D65="",$E65="",NOT(ISNUMBER($F65)),NOT(ISNUMBER($G65)),NOT(ISNUMBER($H65)),$K65=""),"Dados obrigatórios incompletos",""),IF(AND(ISNUMBER($P65),$P65&lt;&gt;0,$V65=""),"Informar motivo preliminar",""),IF(AND(ISNUMBER($P65),$P65&lt;&gt;0,$H65=0),"Revisar custo zerado",""),IF(AND($K65="Concluída",$T65="Não",$J65=""),"Confirmar causa",""),IF(AND($K65="Concluída",$N65=""),"Informar data de conclusão",""),IF(AND($K65&lt;&gt;"",$K65&lt;&gt;"Concluída",$K65&lt;&gt;"Dispensada",ISNUMBER($M65),$M65&lt;'Configurações'!$B$10),"Prazo vencido",""),IF(AND($K65&lt;&gt;"",$K65&lt;&gt;"Concluída",$K65&lt;&gt;"Dispensada",$M65="",ISNUMBER($B65),'Configurações'!$B$10-$B65&gt;'Configurações'!$B$9),"Definir prazo",""),IF(AND($K65&lt;&gt;"Concluída",$N65&lt;&gt;""),"Revisar data de conclusão","")))</f>
        <v/>
      </c>
      <c r="Z65" s="16">
        <f>IF(OR($C65="",$E65=""),"",$C65&amp;" | "&amp;$E65)</f>
        <v/>
      </c>
      <c r="AA65" s="13">
        <f>IF($Z65="","",IF(COUNTIF($Z$2:$Z65,$Z65)=1,ROW(),""))</f>
        <v/>
      </c>
      <c r="AB65" s="13">
        <f>IF($A65="","",IF(AND(ISNUMBER($B65),$B65&lt;='Configurações'!$B$10,$C65&lt;&gt;"",$D65&lt;&gt;"",$E65&lt;&gt;"",ISNUMBER($F65),$F65&gt;=0,ISNUMBER($G65),$G65&gt;=0,ISNUMBER($H65),$H65&gt;=0,$K65&lt;&gt;"",COUNTIF($A$2:$A$501,$A65)=1),"Sim","Não"))</f>
        <v/>
      </c>
      <c r="AC65" s="13">
        <f>IF(OR($AB65&lt;&gt;"Sim",$P65=0,$K65="Concluída",$K65="Dispensada"),"",IF($X65="Crítica",4,IF($X65="Alta",3,IF($X65="Média",2,1)))*1000000000000+MIN(IF(ISNUMBER($S65),$S65,0),999999999)*1000+MIN($W65,999))</f>
        <v/>
      </c>
      <c r="AD65" s="29">
        <f>IF($AC65="","",COUNTIF($AC$2:$AC$501,"&gt;"&amp;$AC65)+COUNTIF($AC$2:$AC65,$AC65))</f>
        <v/>
      </c>
    </row>
    <row r="66">
      <c r="A66" s="23" t="n"/>
      <c r="B66" s="50" t="n"/>
      <c r="C66" s="23" t="n"/>
      <c r="D66" s="25" t="n"/>
      <c r="E66" s="23" t="n"/>
      <c r="F66" s="26" t="n"/>
      <c r="G66" s="26" t="n"/>
      <c r="H66" s="51" t="n"/>
      <c r="I66" s="25" t="n"/>
      <c r="J66" s="25" t="n"/>
      <c r="K66" s="23" t="n"/>
      <c r="L66" s="23" t="n"/>
      <c r="M66" s="50" t="n"/>
      <c r="N66" s="50" t="n"/>
      <c r="O66" s="25" t="n"/>
      <c r="P66" s="28">
        <f>IF(OR($A66="",$B66="",$C66="",$E66="",NOT(ISNUMBER($F66)),NOT(ISNUMBER($G66))),"",$G66-$F66)</f>
        <v/>
      </c>
      <c r="Q66" s="28">
        <f>IF($P66="","",ABS($P66))</f>
        <v/>
      </c>
      <c r="R66" s="49">
        <f>IF(OR($P66="",NOT(ISNUMBER($H66))),"",$P66*$H66)</f>
        <v/>
      </c>
      <c r="S66" s="49">
        <f>IF($R66="","",ABS($R66))</f>
        <v/>
      </c>
      <c r="T66" s="18">
        <f>IF($P66="","",IF($P66=0,"Sim","Não"))</f>
        <v/>
      </c>
      <c r="U66" s="48">
        <f>IFERROR(IF($P66="","",IF(MAX($F66,$G66)=0,1,MAX(0,1-$Q66/MAX($F66,$G66)))),"")</f>
        <v/>
      </c>
      <c r="V66" s="21">
        <f>IF($P66="","",IF($P66=0,"",IF($J66&lt;&gt;"",$J66,$I66)))</f>
        <v/>
      </c>
      <c r="W66" s="28">
        <f>IF($P66="","",IF(OR($P66=0,$K66="Concluída",$K66="Dispensada"),0,MAX(0,'Configurações'!$B$10-$B66)))</f>
        <v/>
      </c>
      <c r="X66" s="18">
        <f>IF($P66="","",IF($P66=0,"Baixa",IF(OR(AND(ISNUMBER($S66),$S66&gt;='Configurações'!$B$4),AND($K66&lt;&gt;"Concluída",$K66&lt;&gt;"Dispensada",ISNUMBER($M66),$M66&lt;'Configurações'!$B$10)),"Crítica",IF(OR(AND(ISNUMBER($S66),$S66&gt;='Configurações'!$B$5),$Q66&gt;='Configurações'!$B$6),"Alta","Média"))))</f>
        <v/>
      </c>
      <c r="Y66" s="21">
        <f>IF($A66="","",_xlfn.TEXTJOIN(" | ",TRUE,IF(COUNTIF($A$2:$A$501,$A66)&gt;1,"ID duplicado",""),IF(OR($B66="",$C66="",$D66="",$E66="",NOT(ISNUMBER($F66)),NOT(ISNUMBER($G66)),NOT(ISNUMBER($H66)),$K66=""),"Dados obrigatórios incompletos",""),IF(AND(ISNUMBER($P66),$P66&lt;&gt;0,$V66=""),"Informar motivo preliminar",""),IF(AND(ISNUMBER($P66),$P66&lt;&gt;0,$H66=0),"Revisar custo zerado",""),IF(AND($K66="Concluída",$T66="Não",$J66=""),"Confirmar causa",""),IF(AND($K66="Concluída",$N66=""),"Informar data de conclusão",""),IF(AND($K66&lt;&gt;"",$K66&lt;&gt;"Concluída",$K66&lt;&gt;"Dispensada",ISNUMBER($M66),$M66&lt;'Configurações'!$B$10),"Prazo vencido",""),IF(AND($K66&lt;&gt;"",$K66&lt;&gt;"Concluída",$K66&lt;&gt;"Dispensada",$M66="",ISNUMBER($B66),'Configurações'!$B$10-$B66&gt;'Configurações'!$B$9),"Definir prazo",""),IF(AND($K66&lt;&gt;"Concluída",$N66&lt;&gt;""),"Revisar data de conclusão","")))</f>
        <v/>
      </c>
      <c r="Z66" s="21">
        <f>IF(OR($C66="",$E66=""),"",$C66&amp;" | "&amp;$E66)</f>
        <v/>
      </c>
      <c r="AA66" s="18">
        <f>IF($Z66="","",IF(COUNTIF($Z$2:$Z66,$Z66)=1,ROW(),""))</f>
        <v/>
      </c>
      <c r="AB66" s="18">
        <f>IF($A66="","",IF(AND(ISNUMBER($B66),$B66&lt;='Configurações'!$B$10,$C66&lt;&gt;"",$D66&lt;&gt;"",$E66&lt;&gt;"",ISNUMBER($F66),$F66&gt;=0,ISNUMBER($G66),$G66&gt;=0,ISNUMBER($H66),$H66&gt;=0,$K66&lt;&gt;"",COUNTIF($A$2:$A$501,$A66)=1),"Sim","Não"))</f>
        <v/>
      </c>
      <c r="AC66" s="18">
        <f>IF(OR($AB66&lt;&gt;"Sim",$P66=0,$K66="Concluída",$K66="Dispensada"),"",IF($X66="Crítica",4,IF($X66="Alta",3,IF($X66="Média",2,1)))*1000000000000+MIN(IF(ISNUMBER($S66),$S66,0),999999999)*1000+MIN($W66,999))</f>
        <v/>
      </c>
      <c r="AD66" s="28">
        <f>IF($AC66="","",COUNTIF($AC$2:$AC$501,"&gt;"&amp;$AC66)+COUNTIF($AC$2:$AC66,$AC66))</f>
        <v/>
      </c>
    </row>
    <row r="67">
      <c r="A67" s="23" t="n"/>
      <c r="B67" s="50" t="n"/>
      <c r="C67" s="23" t="n"/>
      <c r="D67" s="25" t="n"/>
      <c r="E67" s="23" t="n"/>
      <c r="F67" s="26" t="n"/>
      <c r="G67" s="26" t="n"/>
      <c r="H67" s="51" t="n"/>
      <c r="I67" s="25" t="n"/>
      <c r="J67" s="25" t="n"/>
      <c r="K67" s="23" t="n"/>
      <c r="L67" s="23" t="n"/>
      <c r="M67" s="50" t="n"/>
      <c r="N67" s="50" t="n"/>
      <c r="O67" s="25" t="n"/>
      <c r="P67" s="29">
        <f>IF(OR($A67="",$B67="",$C67="",$E67="",NOT(ISNUMBER($F67)),NOT(ISNUMBER($G67))),"",$G67-$F67)</f>
        <v/>
      </c>
      <c r="Q67" s="29">
        <f>IF($P67="","",ABS($P67))</f>
        <v/>
      </c>
      <c r="R67" s="46">
        <f>IF(OR($P67="",NOT(ISNUMBER($H67))),"",$P67*$H67)</f>
        <v/>
      </c>
      <c r="S67" s="46">
        <f>IF($R67="","",ABS($R67))</f>
        <v/>
      </c>
      <c r="T67" s="13">
        <f>IF($P67="","",IF($P67=0,"Sim","Não"))</f>
        <v/>
      </c>
      <c r="U67" s="45">
        <f>IFERROR(IF($P67="","",IF(MAX($F67,$G67)=0,1,MAX(0,1-$Q67/MAX($F67,$G67)))),"")</f>
        <v/>
      </c>
      <c r="V67" s="16">
        <f>IF($P67="","",IF($P67=0,"",IF($J67&lt;&gt;"",$J67,$I67)))</f>
        <v/>
      </c>
      <c r="W67" s="29">
        <f>IF($P67="","",IF(OR($P67=0,$K67="Concluída",$K67="Dispensada"),0,MAX(0,'Configurações'!$B$10-$B67)))</f>
        <v/>
      </c>
      <c r="X67" s="13">
        <f>IF($P67="","",IF($P67=0,"Baixa",IF(OR(AND(ISNUMBER($S67),$S67&gt;='Configurações'!$B$4),AND($K67&lt;&gt;"Concluída",$K67&lt;&gt;"Dispensada",ISNUMBER($M67),$M67&lt;'Configurações'!$B$10)),"Crítica",IF(OR(AND(ISNUMBER($S67),$S67&gt;='Configurações'!$B$5),$Q67&gt;='Configurações'!$B$6),"Alta","Média"))))</f>
        <v/>
      </c>
      <c r="Y67" s="16">
        <f>IF($A67="","",_xlfn.TEXTJOIN(" | ",TRUE,IF(COUNTIF($A$2:$A$501,$A67)&gt;1,"ID duplicado",""),IF(OR($B67="",$C67="",$D67="",$E67="",NOT(ISNUMBER($F67)),NOT(ISNUMBER($G67)),NOT(ISNUMBER($H67)),$K67=""),"Dados obrigatórios incompletos",""),IF(AND(ISNUMBER($P67),$P67&lt;&gt;0,$V67=""),"Informar motivo preliminar",""),IF(AND(ISNUMBER($P67),$P67&lt;&gt;0,$H67=0),"Revisar custo zerado",""),IF(AND($K67="Concluída",$T67="Não",$J67=""),"Confirmar causa",""),IF(AND($K67="Concluída",$N67=""),"Informar data de conclusão",""),IF(AND($K67&lt;&gt;"",$K67&lt;&gt;"Concluída",$K67&lt;&gt;"Dispensada",ISNUMBER($M67),$M67&lt;'Configurações'!$B$10),"Prazo vencido",""),IF(AND($K67&lt;&gt;"",$K67&lt;&gt;"Concluída",$K67&lt;&gt;"Dispensada",$M67="",ISNUMBER($B67),'Configurações'!$B$10-$B67&gt;'Configurações'!$B$9),"Definir prazo",""),IF(AND($K67&lt;&gt;"Concluída",$N67&lt;&gt;""),"Revisar data de conclusão","")))</f>
        <v/>
      </c>
      <c r="Z67" s="16">
        <f>IF(OR($C67="",$E67=""),"",$C67&amp;" | "&amp;$E67)</f>
        <v/>
      </c>
      <c r="AA67" s="13">
        <f>IF($Z67="","",IF(COUNTIF($Z$2:$Z67,$Z67)=1,ROW(),""))</f>
        <v/>
      </c>
      <c r="AB67" s="13">
        <f>IF($A67="","",IF(AND(ISNUMBER($B67),$B67&lt;='Configurações'!$B$10,$C67&lt;&gt;"",$D67&lt;&gt;"",$E67&lt;&gt;"",ISNUMBER($F67),$F67&gt;=0,ISNUMBER($G67),$G67&gt;=0,ISNUMBER($H67),$H67&gt;=0,$K67&lt;&gt;"",COUNTIF($A$2:$A$501,$A67)=1),"Sim","Não"))</f>
        <v/>
      </c>
      <c r="AC67" s="13">
        <f>IF(OR($AB67&lt;&gt;"Sim",$P67=0,$K67="Concluída",$K67="Dispensada"),"",IF($X67="Crítica",4,IF($X67="Alta",3,IF($X67="Média",2,1)))*1000000000000+MIN(IF(ISNUMBER($S67),$S67,0),999999999)*1000+MIN($W67,999))</f>
        <v/>
      </c>
      <c r="AD67" s="29">
        <f>IF($AC67="","",COUNTIF($AC$2:$AC$501,"&gt;"&amp;$AC67)+COUNTIF($AC$2:$AC67,$AC67))</f>
        <v/>
      </c>
    </row>
    <row r="68">
      <c r="A68" s="23" t="n"/>
      <c r="B68" s="50" t="n"/>
      <c r="C68" s="23" t="n"/>
      <c r="D68" s="25" t="n"/>
      <c r="E68" s="23" t="n"/>
      <c r="F68" s="26" t="n"/>
      <c r="G68" s="26" t="n"/>
      <c r="H68" s="51" t="n"/>
      <c r="I68" s="25" t="n"/>
      <c r="J68" s="25" t="n"/>
      <c r="K68" s="23" t="n"/>
      <c r="L68" s="23" t="n"/>
      <c r="M68" s="50" t="n"/>
      <c r="N68" s="50" t="n"/>
      <c r="O68" s="25" t="n"/>
      <c r="P68" s="28">
        <f>IF(OR($A68="",$B68="",$C68="",$E68="",NOT(ISNUMBER($F68)),NOT(ISNUMBER($G68))),"",$G68-$F68)</f>
        <v/>
      </c>
      <c r="Q68" s="28">
        <f>IF($P68="","",ABS($P68))</f>
        <v/>
      </c>
      <c r="R68" s="49">
        <f>IF(OR($P68="",NOT(ISNUMBER($H68))),"",$P68*$H68)</f>
        <v/>
      </c>
      <c r="S68" s="49">
        <f>IF($R68="","",ABS($R68))</f>
        <v/>
      </c>
      <c r="T68" s="18">
        <f>IF($P68="","",IF($P68=0,"Sim","Não"))</f>
        <v/>
      </c>
      <c r="U68" s="48">
        <f>IFERROR(IF($P68="","",IF(MAX($F68,$G68)=0,1,MAX(0,1-$Q68/MAX($F68,$G68)))),"")</f>
        <v/>
      </c>
      <c r="V68" s="21">
        <f>IF($P68="","",IF($P68=0,"",IF($J68&lt;&gt;"",$J68,$I68)))</f>
        <v/>
      </c>
      <c r="W68" s="28">
        <f>IF($P68="","",IF(OR($P68=0,$K68="Concluída",$K68="Dispensada"),0,MAX(0,'Configurações'!$B$10-$B68)))</f>
        <v/>
      </c>
      <c r="X68" s="18">
        <f>IF($P68="","",IF($P68=0,"Baixa",IF(OR(AND(ISNUMBER($S68),$S68&gt;='Configurações'!$B$4),AND($K68&lt;&gt;"Concluída",$K68&lt;&gt;"Dispensada",ISNUMBER($M68),$M68&lt;'Configurações'!$B$10)),"Crítica",IF(OR(AND(ISNUMBER($S68),$S68&gt;='Configurações'!$B$5),$Q68&gt;='Configurações'!$B$6),"Alta","Média"))))</f>
        <v/>
      </c>
      <c r="Y68" s="21">
        <f>IF($A68="","",_xlfn.TEXTJOIN(" | ",TRUE,IF(COUNTIF($A$2:$A$501,$A68)&gt;1,"ID duplicado",""),IF(OR($B68="",$C68="",$D68="",$E68="",NOT(ISNUMBER($F68)),NOT(ISNUMBER($G68)),NOT(ISNUMBER($H68)),$K68=""),"Dados obrigatórios incompletos",""),IF(AND(ISNUMBER($P68),$P68&lt;&gt;0,$V68=""),"Informar motivo preliminar",""),IF(AND(ISNUMBER($P68),$P68&lt;&gt;0,$H68=0),"Revisar custo zerado",""),IF(AND($K68="Concluída",$T68="Não",$J68=""),"Confirmar causa",""),IF(AND($K68="Concluída",$N68=""),"Informar data de conclusão",""),IF(AND($K68&lt;&gt;"",$K68&lt;&gt;"Concluída",$K68&lt;&gt;"Dispensada",ISNUMBER($M68),$M68&lt;'Configurações'!$B$10),"Prazo vencido",""),IF(AND($K68&lt;&gt;"",$K68&lt;&gt;"Concluída",$K68&lt;&gt;"Dispensada",$M68="",ISNUMBER($B68),'Configurações'!$B$10-$B68&gt;'Configurações'!$B$9),"Definir prazo",""),IF(AND($K68&lt;&gt;"Concluída",$N68&lt;&gt;""),"Revisar data de conclusão","")))</f>
        <v/>
      </c>
      <c r="Z68" s="21">
        <f>IF(OR($C68="",$E68=""),"",$C68&amp;" | "&amp;$E68)</f>
        <v/>
      </c>
      <c r="AA68" s="18">
        <f>IF($Z68="","",IF(COUNTIF($Z$2:$Z68,$Z68)=1,ROW(),""))</f>
        <v/>
      </c>
      <c r="AB68" s="18">
        <f>IF($A68="","",IF(AND(ISNUMBER($B68),$B68&lt;='Configurações'!$B$10,$C68&lt;&gt;"",$D68&lt;&gt;"",$E68&lt;&gt;"",ISNUMBER($F68),$F68&gt;=0,ISNUMBER($G68),$G68&gt;=0,ISNUMBER($H68),$H68&gt;=0,$K68&lt;&gt;"",COUNTIF($A$2:$A$501,$A68)=1),"Sim","Não"))</f>
        <v/>
      </c>
      <c r="AC68" s="18">
        <f>IF(OR($AB68&lt;&gt;"Sim",$P68=0,$K68="Concluída",$K68="Dispensada"),"",IF($X68="Crítica",4,IF($X68="Alta",3,IF($X68="Média",2,1)))*1000000000000+MIN(IF(ISNUMBER($S68),$S68,0),999999999)*1000+MIN($W68,999))</f>
        <v/>
      </c>
      <c r="AD68" s="28">
        <f>IF($AC68="","",COUNTIF($AC$2:$AC$501,"&gt;"&amp;$AC68)+COUNTIF($AC$2:$AC68,$AC68))</f>
        <v/>
      </c>
    </row>
    <row r="69">
      <c r="A69" s="23" t="n"/>
      <c r="B69" s="50" t="n"/>
      <c r="C69" s="23" t="n"/>
      <c r="D69" s="25" t="n"/>
      <c r="E69" s="23" t="n"/>
      <c r="F69" s="26" t="n"/>
      <c r="G69" s="26" t="n"/>
      <c r="H69" s="51" t="n"/>
      <c r="I69" s="25" t="n"/>
      <c r="J69" s="25" t="n"/>
      <c r="K69" s="23" t="n"/>
      <c r="L69" s="23" t="n"/>
      <c r="M69" s="50" t="n"/>
      <c r="N69" s="50" t="n"/>
      <c r="O69" s="25" t="n"/>
      <c r="P69" s="29">
        <f>IF(OR($A69="",$B69="",$C69="",$E69="",NOT(ISNUMBER($F69)),NOT(ISNUMBER($G69))),"",$G69-$F69)</f>
        <v/>
      </c>
      <c r="Q69" s="29">
        <f>IF($P69="","",ABS($P69))</f>
        <v/>
      </c>
      <c r="R69" s="46">
        <f>IF(OR($P69="",NOT(ISNUMBER($H69))),"",$P69*$H69)</f>
        <v/>
      </c>
      <c r="S69" s="46">
        <f>IF($R69="","",ABS($R69))</f>
        <v/>
      </c>
      <c r="T69" s="13">
        <f>IF($P69="","",IF($P69=0,"Sim","Não"))</f>
        <v/>
      </c>
      <c r="U69" s="45">
        <f>IFERROR(IF($P69="","",IF(MAX($F69,$G69)=0,1,MAX(0,1-$Q69/MAX($F69,$G69)))),"")</f>
        <v/>
      </c>
      <c r="V69" s="16">
        <f>IF($P69="","",IF($P69=0,"",IF($J69&lt;&gt;"",$J69,$I69)))</f>
        <v/>
      </c>
      <c r="W69" s="29">
        <f>IF($P69="","",IF(OR($P69=0,$K69="Concluída",$K69="Dispensada"),0,MAX(0,'Configurações'!$B$10-$B69)))</f>
        <v/>
      </c>
      <c r="X69" s="13">
        <f>IF($P69="","",IF($P69=0,"Baixa",IF(OR(AND(ISNUMBER($S69),$S69&gt;='Configurações'!$B$4),AND($K69&lt;&gt;"Concluída",$K69&lt;&gt;"Dispensada",ISNUMBER($M69),$M69&lt;'Configurações'!$B$10)),"Crítica",IF(OR(AND(ISNUMBER($S69),$S69&gt;='Configurações'!$B$5),$Q69&gt;='Configurações'!$B$6),"Alta","Média"))))</f>
        <v/>
      </c>
      <c r="Y69" s="16">
        <f>IF($A69="","",_xlfn.TEXTJOIN(" | ",TRUE,IF(COUNTIF($A$2:$A$501,$A69)&gt;1,"ID duplicado",""),IF(OR($B69="",$C69="",$D69="",$E69="",NOT(ISNUMBER($F69)),NOT(ISNUMBER($G69)),NOT(ISNUMBER($H69)),$K69=""),"Dados obrigatórios incompletos",""),IF(AND(ISNUMBER($P69),$P69&lt;&gt;0,$V69=""),"Informar motivo preliminar",""),IF(AND(ISNUMBER($P69),$P69&lt;&gt;0,$H69=0),"Revisar custo zerado",""),IF(AND($K69="Concluída",$T69="Não",$J69=""),"Confirmar causa",""),IF(AND($K69="Concluída",$N69=""),"Informar data de conclusão",""),IF(AND($K69&lt;&gt;"",$K69&lt;&gt;"Concluída",$K69&lt;&gt;"Dispensada",ISNUMBER($M69),$M69&lt;'Configurações'!$B$10),"Prazo vencido",""),IF(AND($K69&lt;&gt;"",$K69&lt;&gt;"Concluída",$K69&lt;&gt;"Dispensada",$M69="",ISNUMBER($B69),'Configurações'!$B$10-$B69&gt;'Configurações'!$B$9),"Definir prazo",""),IF(AND($K69&lt;&gt;"Concluída",$N69&lt;&gt;""),"Revisar data de conclusão","")))</f>
        <v/>
      </c>
      <c r="Z69" s="16">
        <f>IF(OR($C69="",$E69=""),"",$C69&amp;" | "&amp;$E69)</f>
        <v/>
      </c>
      <c r="AA69" s="13">
        <f>IF($Z69="","",IF(COUNTIF($Z$2:$Z69,$Z69)=1,ROW(),""))</f>
        <v/>
      </c>
      <c r="AB69" s="13">
        <f>IF($A69="","",IF(AND(ISNUMBER($B69),$B69&lt;='Configurações'!$B$10,$C69&lt;&gt;"",$D69&lt;&gt;"",$E69&lt;&gt;"",ISNUMBER($F69),$F69&gt;=0,ISNUMBER($G69),$G69&gt;=0,ISNUMBER($H69),$H69&gt;=0,$K69&lt;&gt;"",COUNTIF($A$2:$A$501,$A69)=1),"Sim","Não"))</f>
        <v/>
      </c>
      <c r="AC69" s="13">
        <f>IF(OR($AB69&lt;&gt;"Sim",$P69=0,$K69="Concluída",$K69="Dispensada"),"",IF($X69="Crítica",4,IF($X69="Alta",3,IF($X69="Média",2,1)))*1000000000000+MIN(IF(ISNUMBER($S69),$S69,0),999999999)*1000+MIN($W69,999))</f>
        <v/>
      </c>
      <c r="AD69" s="29">
        <f>IF($AC69="","",COUNTIF($AC$2:$AC$501,"&gt;"&amp;$AC69)+COUNTIF($AC$2:$AC69,$AC69))</f>
        <v/>
      </c>
    </row>
    <row r="70">
      <c r="A70" s="23" t="n"/>
      <c r="B70" s="50" t="n"/>
      <c r="C70" s="23" t="n"/>
      <c r="D70" s="25" t="n"/>
      <c r="E70" s="23" t="n"/>
      <c r="F70" s="26" t="n"/>
      <c r="G70" s="26" t="n"/>
      <c r="H70" s="51" t="n"/>
      <c r="I70" s="25" t="n"/>
      <c r="J70" s="25" t="n"/>
      <c r="K70" s="23" t="n"/>
      <c r="L70" s="23" t="n"/>
      <c r="M70" s="50" t="n"/>
      <c r="N70" s="50" t="n"/>
      <c r="O70" s="25" t="n"/>
      <c r="P70" s="28">
        <f>IF(OR($A70="",$B70="",$C70="",$E70="",NOT(ISNUMBER($F70)),NOT(ISNUMBER($G70))),"",$G70-$F70)</f>
        <v/>
      </c>
      <c r="Q70" s="28">
        <f>IF($P70="","",ABS($P70))</f>
        <v/>
      </c>
      <c r="R70" s="49">
        <f>IF(OR($P70="",NOT(ISNUMBER($H70))),"",$P70*$H70)</f>
        <v/>
      </c>
      <c r="S70" s="49">
        <f>IF($R70="","",ABS($R70))</f>
        <v/>
      </c>
      <c r="T70" s="18">
        <f>IF($P70="","",IF($P70=0,"Sim","Não"))</f>
        <v/>
      </c>
      <c r="U70" s="48">
        <f>IFERROR(IF($P70="","",IF(MAX($F70,$G70)=0,1,MAX(0,1-$Q70/MAX($F70,$G70)))),"")</f>
        <v/>
      </c>
      <c r="V70" s="21">
        <f>IF($P70="","",IF($P70=0,"",IF($J70&lt;&gt;"",$J70,$I70)))</f>
        <v/>
      </c>
      <c r="W70" s="28">
        <f>IF($P70="","",IF(OR($P70=0,$K70="Concluída",$K70="Dispensada"),0,MAX(0,'Configurações'!$B$10-$B70)))</f>
        <v/>
      </c>
      <c r="X70" s="18">
        <f>IF($P70="","",IF($P70=0,"Baixa",IF(OR(AND(ISNUMBER($S70),$S70&gt;='Configurações'!$B$4),AND($K70&lt;&gt;"Concluída",$K70&lt;&gt;"Dispensada",ISNUMBER($M70),$M70&lt;'Configurações'!$B$10)),"Crítica",IF(OR(AND(ISNUMBER($S70),$S70&gt;='Configurações'!$B$5),$Q70&gt;='Configurações'!$B$6),"Alta","Média"))))</f>
        <v/>
      </c>
      <c r="Y70" s="21">
        <f>IF($A70="","",_xlfn.TEXTJOIN(" | ",TRUE,IF(COUNTIF($A$2:$A$501,$A70)&gt;1,"ID duplicado",""),IF(OR($B70="",$C70="",$D70="",$E70="",NOT(ISNUMBER($F70)),NOT(ISNUMBER($G70)),NOT(ISNUMBER($H70)),$K70=""),"Dados obrigatórios incompletos",""),IF(AND(ISNUMBER($P70),$P70&lt;&gt;0,$V70=""),"Informar motivo preliminar",""),IF(AND(ISNUMBER($P70),$P70&lt;&gt;0,$H70=0),"Revisar custo zerado",""),IF(AND($K70="Concluída",$T70="Não",$J70=""),"Confirmar causa",""),IF(AND($K70="Concluída",$N70=""),"Informar data de conclusão",""),IF(AND($K70&lt;&gt;"",$K70&lt;&gt;"Concluída",$K70&lt;&gt;"Dispensada",ISNUMBER($M70),$M70&lt;'Configurações'!$B$10),"Prazo vencido",""),IF(AND($K70&lt;&gt;"",$K70&lt;&gt;"Concluída",$K70&lt;&gt;"Dispensada",$M70="",ISNUMBER($B70),'Configurações'!$B$10-$B70&gt;'Configurações'!$B$9),"Definir prazo",""),IF(AND($K70&lt;&gt;"Concluída",$N70&lt;&gt;""),"Revisar data de conclusão","")))</f>
        <v/>
      </c>
      <c r="Z70" s="21">
        <f>IF(OR($C70="",$E70=""),"",$C70&amp;" | "&amp;$E70)</f>
        <v/>
      </c>
      <c r="AA70" s="18">
        <f>IF($Z70="","",IF(COUNTIF($Z$2:$Z70,$Z70)=1,ROW(),""))</f>
        <v/>
      </c>
      <c r="AB70" s="18">
        <f>IF($A70="","",IF(AND(ISNUMBER($B70),$B70&lt;='Configurações'!$B$10,$C70&lt;&gt;"",$D70&lt;&gt;"",$E70&lt;&gt;"",ISNUMBER($F70),$F70&gt;=0,ISNUMBER($G70),$G70&gt;=0,ISNUMBER($H70),$H70&gt;=0,$K70&lt;&gt;"",COUNTIF($A$2:$A$501,$A70)=1),"Sim","Não"))</f>
        <v/>
      </c>
      <c r="AC70" s="18">
        <f>IF(OR($AB70&lt;&gt;"Sim",$P70=0,$K70="Concluída",$K70="Dispensada"),"",IF($X70="Crítica",4,IF($X70="Alta",3,IF($X70="Média",2,1)))*1000000000000+MIN(IF(ISNUMBER($S70),$S70,0),999999999)*1000+MIN($W70,999))</f>
        <v/>
      </c>
      <c r="AD70" s="28">
        <f>IF($AC70="","",COUNTIF($AC$2:$AC$501,"&gt;"&amp;$AC70)+COUNTIF($AC$2:$AC70,$AC70))</f>
        <v/>
      </c>
    </row>
    <row r="71">
      <c r="A71" s="23" t="n"/>
      <c r="B71" s="50" t="n"/>
      <c r="C71" s="23" t="n"/>
      <c r="D71" s="25" t="n"/>
      <c r="E71" s="23" t="n"/>
      <c r="F71" s="26" t="n"/>
      <c r="G71" s="26" t="n"/>
      <c r="H71" s="51" t="n"/>
      <c r="I71" s="25" t="n"/>
      <c r="J71" s="25" t="n"/>
      <c r="K71" s="23" t="n"/>
      <c r="L71" s="23" t="n"/>
      <c r="M71" s="50" t="n"/>
      <c r="N71" s="50" t="n"/>
      <c r="O71" s="25" t="n"/>
      <c r="P71" s="29">
        <f>IF(OR($A71="",$B71="",$C71="",$E71="",NOT(ISNUMBER($F71)),NOT(ISNUMBER($G71))),"",$G71-$F71)</f>
        <v/>
      </c>
      <c r="Q71" s="29">
        <f>IF($P71="","",ABS($P71))</f>
        <v/>
      </c>
      <c r="R71" s="46">
        <f>IF(OR($P71="",NOT(ISNUMBER($H71))),"",$P71*$H71)</f>
        <v/>
      </c>
      <c r="S71" s="46">
        <f>IF($R71="","",ABS($R71))</f>
        <v/>
      </c>
      <c r="T71" s="13">
        <f>IF($P71="","",IF($P71=0,"Sim","Não"))</f>
        <v/>
      </c>
      <c r="U71" s="45">
        <f>IFERROR(IF($P71="","",IF(MAX($F71,$G71)=0,1,MAX(0,1-$Q71/MAX($F71,$G71)))),"")</f>
        <v/>
      </c>
      <c r="V71" s="16">
        <f>IF($P71="","",IF($P71=0,"",IF($J71&lt;&gt;"",$J71,$I71)))</f>
        <v/>
      </c>
      <c r="W71" s="29">
        <f>IF($P71="","",IF(OR($P71=0,$K71="Concluída",$K71="Dispensada"),0,MAX(0,'Configurações'!$B$10-$B71)))</f>
        <v/>
      </c>
      <c r="X71" s="13">
        <f>IF($P71="","",IF($P71=0,"Baixa",IF(OR(AND(ISNUMBER($S71),$S71&gt;='Configurações'!$B$4),AND($K71&lt;&gt;"Concluída",$K71&lt;&gt;"Dispensada",ISNUMBER($M71),$M71&lt;'Configurações'!$B$10)),"Crítica",IF(OR(AND(ISNUMBER($S71),$S71&gt;='Configurações'!$B$5),$Q71&gt;='Configurações'!$B$6),"Alta","Média"))))</f>
        <v/>
      </c>
      <c r="Y71" s="16">
        <f>IF($A71="","",_xlfn.TEXTJOIN(" | ",TRUE,IF(COUNTIF($A$2:$A$501,$A71)&gt;1,"ID duplicado",""),IF(OR($B71="",$C71="",$D71="",$E71="",NOT(ISNUMBER($F71)),NOT(ISNUMBER($G71)),NOT(ISNUMBER($H71)),$K71=""),"Dados obrigatórios incompletos",""),IF(AND(ISNUMBER($P71),$P71&lt;&gt;0,$V71=""),"Informar motivo preliminar",""),IF(AND(ISNUMBER($P71),$P71&lt;&gt;0,$H71=0),"Revisar custo zerado",""),IF(AND($K71="Concluída",$T71="Não",$J71=""),"Confirmar causa",""),IF(AND($K71="Concluída",$N71=""),"Informar data de conclusão",""),IF(AND($K71&lt;&gt;"",$K71&lt;&gt;"Concluída",$K71&lt;&gt;"Dispensada",ISNUMBER($M71),$M71&lt;'Configurações'!$B$10),"Prazo vencido",""),IF(AND($K71&lt;&gt;"",$K71&lt;&gt;"Concluída",$K71&lt;&gt;"Dispensada",$M71="",ISNUMBER($B71),'Configurações'!$B$10-$B71&gt;'Configurações'!$B$9),"Definir prazo",""),IF(AND($K71&lt;&gt;"Concluída",$N71&lt;&gt;""),"Revisar data de conclusão","")))</f>
        <v/>
      </c>
      <c r="Z71" s="16">
        <f>IF(OR($C71="",$E71=""),"",$C71&amp;" | "&amp;$E71)</f>
        <v/>
      </c>
      <c r="AA71" s="13">
        <f>IF($Z71="","",IF(COUNTIF($Z$2:$Z71,$Z71)=1,ROW(),""))</f>
        <v/>
      </c>
      <c r="AB71" s="13">
        <f>IF($A71="","",IF(AND(ISNUMBER($B71),$B71&lt;='Configurações'!$B$10,$C71&lt;&gt;"",$D71&lt;&gt;"",$E71&lt;&gt;"",ISNUMBER($F71),$F71&gt;=0,ISNUMBER($G71),$G71&gt;=0,ISNUMBER($H71),$H71&gt;=0,$K71&lt;&gt;"",COUNTIF($A$2:$A$501,$A71)=1),"Sim","Não"))</f>
        <v/>
      </c>
      <c r="AC71" s="13">
        <f>IF(OR($AB71&lt;&gt;"Sim",$P71=0,$K71="Concluída",$K71="Dispensada"),"",IF($X71="Crítica",4,IF($X71="Alta",3,IF($X71="Média",2,1)))*1000000000000+MIN(IF(ISNUMBER($S71),$S71,0),999999999)*1000+MIN($W71,999))</f>
        <v/>
      </c>
      <c r="AD71" s="29">
        <f>IF($AC71="","",COUNTIF($AC$2:$AC$501,"&gt;"&amp;$AC71)+COUNTIF($AC$2:$AC71,$AC71))</f>
        <v/>
      </c>
    </row>
    <row r="72">
      <c r="A72" s="23" t="n"/>
      <c r="B72" s="50" t="n"/>
      <c r="C72" s="23" t="n"/>
      <c r="D72" s="25" t="n"/>
      <c r="E72" s="23" t="n"/>
      <c r="F72" s="26" t="n"/>
      <c r="G72" s="26" t="n"/>
      <c r="H72" s="51" t="n"/>
      <c r="I72" s="25" t="n"/>
      <c r="J72" s="25" t="n"/>
      <c r="K72" s="23" t="n"/>
      <c r="L72" s="23" t="n"/>
      <c r="M72" s="50" t="n"/>
      <c r="N72" s="50" t="n"/>
      <c r="O72" s="25" t="n"/>
      <c r="P72" s="28">
        <f>IF(OR($A72="",$B72="",$C72="",$E72="",NOT(ISNUMBER($F72)),NOT(ISNUMBER($G72))),"",$G72-$F72)</f>
        <v/>
      </c>
      <c r="Q72" s="28">
        <f>IF($P72="","",ABS($P72))</f>
        <v/>
      </c>
      <c r="R72" s="49">
        <f>IF(OR($P72="",NOT(ISNUMBER($H72))),"",$P72*$H72)</f>
        <v/>
      </c>
      <c r="S72" s="49">
        <f>IF($R72="","",ABS($R72))</f>
        <v/>
      </c>
      <c r="T72" s="18">
        <f>IF($P72="","",IF($P72=0,"Sim","Não"))</f>
        <v/>
      </c>
      <c r="U72" s="48">
        <f>IFERROR(IF($P72="","",IF(MAX($F72,$G72)=0,1,MAX(0,1-$Q72/MAX($F72,$G72)))),"")</f>
        <v/>
      </c>
      <c r="V72" s="21">
        <f>IF($P72="","",IF($P72=0,"",IF($J72&lt;&gt;"",$J72,$I72)))</f>
        <v/>
      </c>
      <c r="W72" s="28">
        <f>IF($P72="","",IF(OR($P72=0,$K72="Concluída",$K72="Dispensada"),0,MAX(0,'Configurações'!$B$10-$B72)))</f>
        <v/>
      </c>
      <c r="X72" s="18">
        <f>IF($P72="","",IF($P72=0,"Baixa",IF(OR(AND(ISNUMBER($S72),$S72&gt;='Configurações'!$B$4),AND($K72&lt;&gt;"Concluída",$K72&lt;&gt;"Dispensada",ISNUMBER($M72),$M72&lt;'Configurações'!$B$10)),"Crítica",IF(OR(AND(ISNUMBER($S72),$S72&gt;='Configurações'!$B$5),$Q72&gt;='Configurações'!$B$6),"Alta","Média"))))</f>
        <v/>
      </c>
      <c r="Y72" s="21">
        <f>IF($A72="","",_xlfn.TEXTJOIN(" | ",TRUE,IF(COUNTIF($A$2:$A$501,$A72)&gt;1,"ID duplicado",""),IF(OR($B72="",$C72="",$D72="",$E72="",NOT(ISNUMBER($F72)),NOT(ISNUMBER($G72)),NOT(ISNUMBER($H72)),$K72=""),"Dados obrigatórios incompletos",""),IF(AND(ISNUMBER($P72),$P72&lt;&gt;0,$V72=""),"Informar motivo preliminar",""),IF(AND(ISNUMBER($P72),$P72&lt;&gt;0,$H72=0),"Revisar custo zerado",""),IF(AND($K72="Concluída",$T72="Não",$J72=""),"Confirmar causa",""),IF(AND($K72="Concluída",$N72=""),"Informar data de conclusão",""),IF(AND($K72&lt;&gt;"",$K72&lt;&gt;"Concluída",$K72&lt;&gt;"Dispensada",ISNUMBER($M72),$M72&lt;'Configurações'!$B$10),"Prazo vencido",""),IF(AND($K72&lt;&gt;"",$K72&lt;&gt;"Concluída",$K72&lt;&gt;"Dispensada",$M72="",ISNUMBER($B72),'Configurações'!$B$10-$B72&gt;'Configurações'!$B$9),"Definir prazo",""),IF(AND($K72&lt;&gt;"Concluída",$N72&lt;&gt;""),"Revisar data de conclusão","")))</f>
        <v/>
      </c>
      <c r="Z72" s="21">
        <f>IF(OR($C72="",$E72=""),"",$C72&amp;" | "&amp;$E72)</f>
        <v/>
      </c>
      <c r="AA72" s="18">
        <f>IF($Z72="","",IF(COUNTIF($Z$2:$Z72,$Z72)=1,ROW(),""))</f>
        <v/>
      </c>
      <c r="AB72" s="18">
        <f>IF($A72="","",IF(AND(ISNUMBER($B72),$B72&lt;='Configurações'!$B$10,$C72&lt;&gt;"",$D72&lt;&gt;"",$E72&lt;&gt;"",ISNUMBER($F72),$F72&gt;=0,ISNUMBER($G72),$G72&gt;=0,ISNUMBER($H72),$H72&gt;=0,$K72&lt;&gt;"",COUNTIF($A$2:$A$501,$A72)=1),"Sim","Não"))</f>
        <v/>
      </c>
      <c r="AC72" s="18">
        <f>IF(OR($AB72&lt;&gt;"Sim",$P72=0,$K72="Concluída",$K72="Dispensada"),"",IF($X72="Crítica",4,IF($X72="Alta",3,IF($X72="Média",2,1)))*1000000000000+MIN(IF(ISNUMBER($S72),$S72,0),999999999)*1000+MIN($W72,999))</f>
        <v/>
      </c>
      <c r="AD72" s="28">
        <f>IF($AC72="","",COUNTIF($AC$2:$AC$501,"&gt;"&amp;$AC72)+COUNTIF($AC$2:$AC72,$AC72))</f>
        <v/>
      </c>
    </row>
    <row r="73">
      <c r="A73" s="23" t="n"/>
      <c r="B73" s="50" t="n"/>
      <c r="C73" s="23" t="n"/>
      <c r="D73" s="25" t="n"/>
      <c r="E73" s="23" t="n"/>
      <c r="F73" s="26" t="n"/>
      <c r="G73" s="26" t="n"/>
      <c r="H73" s="51" t="n"/>
      <c r="I73" s="25" t="n"/>
      <c r="J73" s="25" t="n"/>
      <c r="K73" s="23" t="n"/>
      <c r="L73" s="23" t="n"/>
      <c r="M73" s="50" t="n"/>
      <c r="N73" s="50" t="n"/>
      <c r="O73" s="25" t="n"/>
      <c r="P73" s="29">
        <f>IF(OR($A73="",$B73="",$C73="",$E73="",NOT(ISNUMBER($F73)),NOT(ISNUMBER($G73))),"",$G73-$F73)</f>
        <v/>
      </c>
      <c r="Q73" s="29">
        <f>IF($P73="","",ABS($P73))</f>
        <v/>
      </c>
      <c r="R73" s="46">
        <f>IF(OR($P73="",NOT(ISNUMBER($H73))),"",$P73*$H73)</f>
        <v/>
      </c>
      <c r="S73" s="46">
        <f>IF($R73="","",ABS($R73))</f>
        <v/>
      </c>
      <c r="T73" s="13">
        <f>IF($P73="","",IF($P73=0,"Sim","Não"))</f>
        <v/>
      </c>
      <c r="U73" s="45">
        <f>IFERROR(IF($P73="","",IF(MAX($F73,$G73)=0,1,MAX(0,1-$Q73/MAX($F73,$G73)))),"")</f>
        <v/>
      </c>
      <c r="V73" s="16">
        <f>IF($P73="","",IF($P73=0,"",IF($J73&lt;&gt;"",$J73,$I73)))</f>
        <v/>
      </c>
      <c r="W73" s="29">
        <f>IF($P73="","",IF(OR($P73=0,$K73="Concluída",$K73="Dispensada"),0,MAX(0,'Configurações'!$B$10-$B73)))</f>
        <v/>
      </c>
      <c r="X73" s="13">
        <f>IF($P73="","",IF($P73=0,"Baixa",IF(OR(AND(ISNUMBER($S73),$S73&gt;='Configurações'!$B$4),AND($K73&lt;&gt;"Concluída",$K73&lt;&gt;"Dispensada",ISNUMBER($M73),$M73&lt;'Configurações'!$B$10)),"Crítica",IF(OR(AND(ISNUMBER($S73),$S73&gt;='Configurações'!$B$5),$Q73&gt;='Configurações'!$B$6),"Alta","Média"))))</f>
        <v/>
      </c>
      <c r="Y73" s="16">
        <f>IF($A73="","",_xlfn.TEXTJOIN(" | ",TRUE,IF(COUNTIF($A$2:$A$501,$A73)&gt;1,"ID duplicado",""),IF(OR($B73="",$C73="",$D73="",$E73="",NOT(ISNUMBER($F73)),NOT(ISNUMBER($G73)),NOT(ISNUMBER($H73)),$K73=""),"Dados obrigatórios incompletos",""),IF(AND(ISNUMBER($P73),$P73&lt;&gt;0,$V73=""),"Informar motivo preliminar",""),IF(AND(ISNUMBER($P73),$P73&lt;&gt;0,$H73=0),"Revisar custo zerado",""),IF(AND($K73="Concluída",$T73="Não",$J73=""),"Confirmar causa",""),IF(AND($K73="Concluída",$N73=""),"Informar data de conclusão",""),IF(AND($K73&lt;&gt;"",$K73&lt;&gt;"Concluída",$K73&lt;&gt;"Dispensada",ISNUMBER($M73),$M73&lt;'Configurações'!$B$10),"Prazo vencido",""),IF(AND($K73&lt;&gt;"",$K73&lt;&gt;"Concluída",$K73&lt;&gt;"Dispensada",$M73="",ISNUMBER($B73),'Configurações'!$B$10-$B73&gt;'Configurações'!$B$9),"Definir prazo",""),IF(AND($K73&lt;&gt;"Concluída",$N73&lt;&gt;""),"Revisar data de conclusão","")))</f>
        <v/>
      </c>
      <c r="Z73" s="16">
        <f>IF(OR($C73="",$E73=""),"",$C73&amp;" | "&amp;$E73)</f>
        <v/>
      </c>
      <c r="AA73" s="13">
        <f>IF($Z73="","",IF(COUNTIF($Z$2:$Z73,$Z73)=1,ROW(),""))</f>
        <v/>
      </c>
      <c r="AB73" s="13">
        <f>IF($A73="","",IF(AND(ISNUMBER($B73),$B73&lt;='Configurações'!$B$10,$C73&lt;&gt;"",$D73&lt;&gt;"",$E73&lt;&gt;"",ISNUMBER($F73),$F73&gt;=0,ISNUMBER($G73),$G73&gt;=0,ISNUMBER($H73),$H73&gt;=0,$K73&lt;&gt;"",COUNTIF($A$2:$A$501,$A73)=1),"Sim","Não"))</f>
        <v/>
      </c>
      <c r="AC73" s="13">
        <f>IF(OR($AB73&lt;&gt;"Sim",$P73=0,$K73="Concluída",$K73="Dispensada"),"",IF($X73="Crítica",4,IF($X73="Alta",3,IF($X73="Média",2,1)))*1000000000000+MIN(IF(ISNUMBER($S73),$S73,0),999999999)*1000+MIN($W73,999))</f>
        <v/>
      </c>
      <c r="AD73" s="29">
        <f>IF($AC73="","",COUNTIF($AC$2:$AC$501,"&gt;"&amp;$AC73)+COUNTIF($AC$2:$AC73,$AC73))</f>
        <v/>
      </c>
    </row>
    <row r="74">
      <c r="A74" s="23" t="n"/>
      <c r="B74" s="50" t="n"/>
      <c r="C74" s="23" t="n"/>
      <c r="D74" s="25" t="n"/>
      <c r="E74" s="23" t="n"/>
      <c r="F74" s="26" t="n"/>
      <c r="G74" s="26" t="n"/>
      <c r="H74" s="51" t="n"/>
      <c r="I74" s="25" t="n"/>
      <c r="J74" s="25" t="n"/>
      <c r="K74" s="23" t="n"/>
      <c r="L74" s="23" t="n"/>
      <c r="M74" s="50" t="n"/>
      <c r="N74" s="50" t="n"/>
      <c r="O74" s="25" t="n"/>
      <c r="P74" s="28">
        <f>IF(OR($A74="",$B74="",$C74="",$E74="",NOT(ISNUMBER($F74)),NOT(ISNUMBER($G74))),"",$G74-$F74)</f>
        <v/>
      </c>
      <c r="Q74" s="28">
        <f>IF($P74="","",ABS($P74))</f>
        <v/>
      </c>
      <c r="R74" s="49">
        <f>IF(OR($P74="",NOT(ISNUMBER($H74))),"",$P74*$H74)</f>
        <v/>
      </c>
      <c r="S74" s="49">
        <f>IF($R74="","",ABS($R74))</f>
        <v/>
      </c>
      <c r="T74" s="18">
        <f>IF($P74="","",IF($P74=0,"Sim","Não"))</f>
        <v/>
      </c>
      <c r="U74" s="48">
        <f>IFERROR(IF($P74="","",IF(MAX($F74,$G74)=0,1,MAX(0,1-$Q74/MAX($F74,$G74)))),"")</f>
        <v/>
      </c>
      <c r="V74" s="21">
        <f>IF($P74="","",IF($P74=0,"",IF($J74&lt;&gt;"",$J74,$I74)))</f>
        <v/>
      </c>
      <c r="W74" s="28">
        <f>IF($P74="","",IF(OR($P74=0,$K74="Concluída",$K74="Dispensada"),0,MAX(0,'Configurações'!$B$10-$B74)))</f>
        <v/>
      </c>
      <c r="X74" s="18">
        <f>IF($P74="","",IF($P74=0,"Baixa",IF(OR(AND(ISNUMBER($S74),$S74&gt;='Configurações'!$B$4),AND($K74&lt;&gt;"Concluída",$K74&lt;&gt;"Dispensada",ISNUMBER($M74),$M74&lt;'Configurações'!$B$10)),"Crítica",IF(OR(AND(ISNUMBER($S74),$S74&gt;='Configurações'!$B$5),$Q74&gt;='Configurações'!$B$6),"Alta","Média"))))</f>
        <v/>
      </c>
      <c r="Y74" s="21">
        <f>IF($A74="","",_xlfn.TEXTJOIN(" | ",TRUE,IF(COUNTIF($A$2:$A$501,$A74)&gt;1,"ID duplicado",""),IF(OR($B74="",$C74="",$D74="",$E74="",NOT(ISNUMBER($F74)),NOT(ISNUMBER($G74)),NOT(ISNUMBER($H74)),$K74=""),"Dados obrigatórios incompletos",""),IF(AND(ISNUMBER($P74),$P74&lt;&gt;0,$V74=""),"Informar motivo preliminar",""),IF(AND(ISNUMBER($P74),$P74&lt;&gt;0,$H74=0),"Revisar custo zerado",""),IF(AND($K74="Concluída",$T74="Não",$J74=""),"Confirmar causa",""),IF(AND($K74="Concluída",$N74=""),"Informar data de conclusão",""),IF(AND($K74&lt;&gt;"",$K74&lt;&gt;"Concluída",$K74&lt;&gt;"Dispensada",ISNUMBER($M74),$M74&lt;'Configurações'!$B$10),"Prazo vencido",""),IF(AND($K74&lt;&gt;"",$K74&lt;&gt;"Concluída",$K74&lt;&gt;"Dispensada",$M74="",ISNUMBER($B74),'Configurações'!$B$10-$B74&gt;'Configurações'!$B$9),"Definir prazo",""),IF(AND($K74&lt;&gt;"Concluída",$N74&lt;&gt;""),"Revisar data de conclusão","")))</f>
        <v/>
      </c>
      <c r="Z74" s="21">
        <f>IF(OR($C74="",$E74=""),"",$C74&amp;" | "&amp;$E74)</f>
        <v/>
      </c>
      <c r="AA74" s="18">
        <f>IF($Z74="","",IF(COUNTIF($Z$2:$Z74,$Z74)=1,ROW(),""))</f>
        <v/>
      </c>
      <c r="AB74" s="18">
        <f>IF($A74="","",IF(AND(ISNUMBER($B74),$B74&lt;='Configurações'!$B$10,$C74&lt;&gt;"",$D74&lt;&gt;"",$E74&lt;&gt;"",ISNUMBER($F74),$F74&gt;=0,ISNUMBER($G74),$G74&gt;=0,ISNUMBER($H74),$H74&gt;=0,$K74&lt;&gt;"",COUNTIF($A$2:$A$501,$A74)=1),"Sim","Não"))</f>
        <v/>
      </c>
      <c r="AC74" s="18">
        <f>IF(OR($AB74&lt;&gt;"Sim",$P74=0,$K74="Concluída",$K74="Dispensada"),"",IF($X74="Crítica",4,IF($X74="Alta",3,IF($X74="Média",2,1)))*1000000000000+MIN(IF(ISNUMBER($S74),$S74,0),999999999)*1000+MIN($W74,999))</f>
        <v/>
      </c>
      <c r="AD74" s="28">
        <f>IF($AC74="","",COUNTIF($AC$2:$AC$501,"&gt;"&amp;$AC74)+COUNTIF($AC$2:$AC74,$AC74))</f>
        <v/>
      </c>
    </row>
    <row r="75">
      <c r="A75" s="23" t="n"/>
      <c r="B75" s="50" t="n"/>
      <c r="C75" s="23" t="n"/>
      <c r="D75" s="25" t="n"/>
      <c r="E75" s="23" t="n"/>
      <c r="F75" s="26" t="n"/>
      <c r="G75" s="26" t="n"/>
      <c r="H75" s="51" t="n"/>
      <c r="I75" s="25" t="n"/>
      <c r="J75" s="25" t="n"/>
      <c r="K75" s="23" t="n"/>
      <c r="L75" s="23" t="n"/>
      <c r="M75" s="50" t="n"/>
      <c r="N75" s="50" t="n"/>
      <c r="O75" s="25" t="n"/>
      <c r="P75" s="29">
        <f>IF(OR($A75="",$B75="",$C75="",$E75="",NOT(ISNUMBER($F75)),NOT(ISNUMBER($G75))),"",$G75-$F75)</f>
        <v/>
      </c>
      <c r="Q75" s="29">
        <f>IF($P75="","",ABS($P75))</f>
        <v/>
      </c>
      <c r="R75" s="46">
        <f>IF(OR($P75="",NOT(ISNUMBER($H75))),"",$P75*$H75)</f>
        <v/>
      </c>
      <c r="S75" s="46">
        <f>IF($R75="","",ABS($R75))</f>
        <v/>
      </c>
      <c r="T75" s="13">
        <f>IF($P75="","",IF($P75=0,"Sim","Não"))</f>
        <v/>
      </c>
      <c r="U75" s="45">
        <f>IFERROR(IF($P75="","",IF(MAX($F75,$G75)=0,1,MAX(0,1-$Q75/MAX($F75,$G75)))),"")</f>
        <v/>
      </c>
      <c r="V75" s="16">
        <f>IF($P75="","",IF($P75=0,"",IF($J75&lt;&gt;"",$J75,$I75)))</f>
        <v/>
      </c>
      <c r="W75" s="29">
        <f>IF($P75="","",IF(OR($P75=0,$K75="Concluída",$K75="Dispensada"),0,MAX(0,'Configurações'!$B$10-$B75)))</f>
        <v/>
      </c>
      <c r="X75" s="13">
        <f>IF($P75="","",IF($P75=0,"Baixa",IF(OR(AND(ISNUMBER($S75),$S75&gt;='Configurações'!$B$4),AND($K75&lt;&gt;"Concluída",$K75&lt;&gt;"Dispensada",ISNUMBER($M75),$M75&lt;'Configurações'!$B$10)),"Crítica",IF(OR(AND(ISNUMBER($S75),$S75&gt;='Configurações'!$B$5),$Q75&gt;='Configurações'!$B$6),"Alta","Média"))))</f>
        <v/>
      </c>
      <c r="Y75" s="16">
        <f>IF($A75="","",_xlfn.TEXTJOIN(" | ",TRUE,IF(COUNTIF($A$2:$A$501,$A75)&gt;1,"ID duplicado",""),IF(OR($B75="",$C75="",$D75="",$E75="",NOT(ISNUMBER($F75)),NOT(ISNUMBER($G75)),NOT(ISNUMBER($H75)),$K75=""),"Dados obrigatórios incompletos",""),IF(AND(ISNUMBER($P75),$P75&lt;&gt;0,$V75=""),"Informar motivo preliminar",""),IF(AND(ISNUMBER($P75),$P75&lt;&gt;0,$H75=0),"Revisar custo zerado",""),IF(AND($K75="Concluída",$T75="Não",$J75=""),"Confirmar causa",""),IF(AND($K75="Concluída",$N75=""),"Informar data de conclusão",""),IF(AND($K75&lt;&gt;"",$K75&lt;&gt;"Concluída",$K75&lt;&gt;"Dispensada",ISNUMBER($M75),$M75&lt;'Configurações'!$B$10),"Prazo vencido",""),IF(AND($K75&lt;&gt;"",$K75&lt;&gt;"Concluída",$K75&lt;&gt;"Dispensada",$M75="",ISNUMBER($B75),'Configurações'!$B$10-$B75&gt;'Configurações'!$B$9),"Definir prazo",""),IF(AND($K75&lt;&gt;"Concluída",$N75&lt;&gt;""),"Revisar data de conclusão","")))</f>
        <v/>
      </c>
      <c r="Z75" s="16">
        <f>IF(OR($C75="",$E75=""),"",$C75&amp;" | "&amp;$E75)</f>
        <v/>
      </c>
      <c r="AA75" s="13">
        <f>IF($Z75="","",IF(COUNTIF($Z$2:$Z75,$Z75)=1,ROW(),""))</f>
        <v/>
      </c>
      <c r="AB75" s="13">
        <f>IF($A75="","",IF(AND(ISNUMBER($B75),$B75&lt;='Configurações'!$B$10,$C75&lt;&gt;"",$D75&lt;&gt;"",$E75&lt;&gt;"",ISNUMBER($F75),$F75&gt;=0,ISNUMBER($G75),$G75&gt;=0,ISNUMBER($H75),$H75&gt;=0,$K75&lt;&gt;"",COUNTIF($A$2:$A$501,$A75)=1),"Sim","Não"))</f>
        <v/>
      </c>
      <c r="AC75" s="13">
        <f>IF(OR($AB75&lt;&gt;"Sim",$P75=0,$K75="Concluída",$K75="Dispensada"),"",IF($X75="Crítica",4,IF($X75="Alta",3,IF($X75="Média",2,1)))*1000000000000+MIN(IF(ISNUMBER($S75),$S75,0),999999999)*1000+MIN($W75,999))</f>
        <v/>
      </c>
      <c r="AD75" s="29">
        <f>IF($AC75="","",COUNTIF($AC$2:$AC$501,"&gt;"&amp;$AC75)+COUNTIF($AC$2:$AC75,$AC75))</f>
        <v/>
      </c>
    </row>
    <row r="76">
      <c r="A76" s="23" t="n"/>
      <c r="B76" s="50" t="n"/>
      <c r="C76" s="23" t="n"/>
      <c r="D76" s="25" t="n"/>
      <c r="E76" s="23" t="n"/>
      <c r="F76" s="26" t="n"/>
      <c r="G76" s="26" t="n"/>
      <c r="H76" s="51" t="n"/>
      <c r="I76" s="25" t="n"/>
      <c r="J76" s="25" t="n"/>
      <c r="K76" s="23" t="n"/>
      <c r="L76" s="23" t="n"/>
      <c r="M76" s="50" t="n"/>
      <c r="N76" s="50" t="n"/>
      <c r="O76" s="25" t="n"/>
      <c r="P76" s="28">
        <f>IF(OR($A76="",$B76="",$C76="",$E76="",NOT(ISNUMBER($F76)),NOT(ISNUMBER($G76))),"",$G76-$F76)</f>
        <v/>
      </c>
      <c r="Q76" s="28">
        <f>IF($P76="","",ABS($P76))</f>
        <v/>
      </c>
      <c r="R76" s="49">
        <f>IF(OR($P76="",NOT(ISNUMBER($H76))),"",$P76*$H76)</f>
        <v/>
      </c>
      <c r="S76" s="49">
        <f>IF($R76="","",ABS($R76))</f>
        <v/>
      </c>
      <c r="T76" s="18">
        <f>IF($P76="","",IF($P76=0,"Sim","Não"))</f>
        <v/>
      </c>
      <c r="U76" s="48">
        <f>IFERROR(IF($P76="","",IF(MAX($F76,$G76)=0,1,MAX(0,1-$Q76/MAX($F76,$G76)))),"")</f>
        <v/>
      </c>
      <c r="V76" s="21">
        <f>IF($P76="","",IF($P76=0,"",IF($J76&lt;&gt;"",$J76,$I76)))</f>
        <v/>
      </c>
      <c r="W76" s="28">
        <f>IF($P76="","",IF(OR($P76=0,$K76="Concluída",$K76="Dispensada"),0,MAX(0,'Configurações'!$B$10-$B76)))</f>
        <v/>
      </c>
      <c r="X76" s="18">
        <f>IF($P76="","",IF($P76=0,"Baixa",IF(OR(AND(ISNUMBER($S76),$S76&gt;='Configurações'!$B$4),AND($K76&lt;&gt;"Concluída",$K76&lt;&gt;"Dispensada",ISNUMBER($M76),$M76&lt;'Configurações'!$B$10)),"Crítica",IF(OR(AND(ISNUMBER($S76),$S76&gt;='Configurações'!$B$5),$Q76&gt;='Configurações'!$B$6),"Alta","Média"))))</f>
        <v/>
      </c>
      <c r="Y76" s="21">
        <f>IF($A76="","",_xlfn.TEXTJOIN(" | ",TRUE,IF(COUNTIF($A$2:$A$501,$A76)&gt;1,"ID duplicado",""),IF(OR($B76="",$C76="",$D76="",$E76="",NOT(ISNUMBER($F76)),NOT(ISNUMBER($G76)),NOT(ISNUMBER($H76)),$K76=""),"Dados obrigatórios incompletos",""),IF(AND(ISNUMBER($P76),$P76&lt;&gt;0,$V76=""),"Informar motivo preliminar",""),IF(AND(ISNUMBER($P76),$P76&lt;&gt;0,$H76=0),"Revisar custo zerado",""),IF(AND($K76="Concluída",$T76="Não",$J76=""),"Confirmar causa",""),IF(AND($K76="Concluída",$N76=""),"Informar data de conclusão",""),IF(AND($K76&lt;&gt;"",$K76&lt;&gt;"Concluída",$K76&lt;&gt;"Dispensada",ISNUMBER($M76),$M76&lt;'Configurações'!$B$10),"Prazo vencido",""),IF(AND($K76&lt;&gt;"",$K76&lt;&gt;"Concluída",$K76&lt;&gt;"Dispensada",$M76="",ISNUMBER($B76),'Configurações'!$B$10-$B76&gt;'Configurações'!$B$9),"Definir prazo",""),IF(AND($K76&lt;&gt;"Concluída",$N76&lt;&gt;""),"Revisar data de conclusão","")))</f>
        <v/>
      </c>
      <c r="Z76" s="21">
        <f>IF(OR($C76="",$E76=""),"",$C76&amp;" | "&amp;$E76)</f>
        <v/>
      </c>
      <c r="AA76" s="18">
        <f>IF($Z76="","",IF(COUNTIF($Z$2:$Z76,$Z76)=1,ROW(),""))</f>
        <v/>
      </c>
      <c r="AB76" s="18">
        <f>IF($A76="","",IF(AND(ISNUMBER($B76),$B76&lt;='Configurações'!$B$10,$C76&lt;&gt;"",$D76&lt;&gt;"",$E76&lt;&gt;"",ISNUMBER($F76),$F76&gt;=0,ISNUMBER($G76),$G76&gt;=0,ISNUMBER($H76),$H76&gt;=0,$K76&lt;&gt;"",COUNTIF($A$2:$A$501,$A76)=1),"Sim","Não"))</f>
        <v/>
      </c>
      <c r="AC76" s="18">
        <f>IF(OR($AB76&lt;&gt;"Sim",$P76=0,$K76="Concluída",$K76="Dispensada"),"",IF($X76="Crítica",4,IF($X76="Alta",3,IF($X76="Média",2,1)))*1000000000000+MIN(IF(ISNUMBER($S76),$S76,0),999999999)*1000+MIN($W76,999))</f>
        <v/>
      </c>
      <c r="AD76" s="28">
        <f>IF($AC76="","",COUNTIF($AC$2:$AC$501,"&gt;"&amp;$AC76)+COUNTIF($AC$2:$AC76,$AC76))</f>
        <v/>
      </c>
    </row>
    <row r="77">
      <c r="A77" s="23" t="n"/>
      <c r="B77" s="50" t="n"/>
      <c r="C77" s="23" t="n"/>
      <c r="D77" s="25" t="n"/>
      <c r="E77" s="23" t="n"/>
      <c r="F77" s="26" t="n"/>
      <c r="G77" s="26" t="n"/>
      <c r="H77" s="51" t="n"/>
      <c r="I77" s="25" t="n"/>
      <c r="J77" s="25" t="n"/>
      <c r="K77" s="23" t="n"/>
      <c r="L77" s="23" t="n"/>
      <c r="M77" s="50" t="n"/>
      <c r="N77" s="50" t="n"/>
      <c r="O77" s="25" t="n"/>
      <c r="P77" s="29">
        <f>IF(OR($A77="",$B77="",$C77="",$E77="",NOT(ISNUMBER($F77)),NOT(ISNUMBER($G77))),"",$G77-$F77)</f>
        <v/>
      </c>
      <c r="Q77" s="29">
        <f>IF($P77="","",ABS($P77))</f>
        <v/>
      </c>
      <c r="R77" s="46">
        <f>IF(OR($P77="",NOT(ISNUMBER($H77))),"",$P77*$H77)</f>
        <v/>
      </c>
      <c r="S77" s="46">
        <f>IF($R77="","",ABS($R77))</f>
        <v/>
      </c>
      <c r="T77" s="13">
        <f>IF($P77="","",IF($P77=0,"Sim","Não"))</f>
        <v/>
      </c>
      <c r="U77" s="45">
        <f>IFERROR(IF($P77="","",IF(MAX($F77,$G77)=0,1,MAX(0,1-$Q77/MAX($F77,$G77)))),"")</f>
        <v/>
      </c>
      <c r="V77" s="16">
        <f>IF($P77="","",IF($P77=0,"",IF($J77&lt;&gt;"",$J77,$I77)))</f>
        <v/>
      </c>
      <c r="W77" s="29">
        <f>IF($P77="","",IF(OR($P77=0,$K77="Concluída",$K77="Dispensada"),0,MAX(0,'Configurações'!$B$10-$B77)))</f>
        <v/>
      </c>
      <c r="X77" s="13">
        <f>IF($P77="","",IF($P77=0,"Baixa",IF(OR(AND(ISNUMBER($S77),$S77&gt;='Configurações'!$B$4),AND($K77&lt;&gt;"Concluída",$K77&lt;&gt;"Dispensada",ISNUMBER($M77),$M77&lt;'Configurações'!$B$10)),"Crítica",IF(OR(AND(ISNUMBER($S77),$S77&gt;='Configurações'!$B$5),$Q77&gt;='Configurações'!$B$6),"Alta","Média"))))</f>
        <v/>
      </c>
      <c r="Y77" s="16">
        <f>IF($A77="","",_xlfn.TEXTJOIN(" | ",TRUE,IF(COUNTIF($A$2:$A$501,$A77)&gt;1,"ID duplicado",""),IF(OR($B77="",$C77="",$D77="",$E77="",NOT(ISNUMBER($F77)),NOT(ISNUMBER($G77)),NOT(ISNUMBER($H77)),$K77=""),"Dados obrigatórios incompletos",""),IF(AND(ISNUMBER($P77),$P77&lt;&gt;0,$V77=""),"Informar motivo preliminar",""),IF(AND(ISNUMBER($P77),$P77&lt;&gt;0,$H77=0),"Revisar custo zerado",""),IF(AND($K77="Concluída",$T77="Não",$J77=""),"Confirmar causa",""),IF(AND($K77="Concluída",$N77=""),"Informar data de conclusão",""),IF(AND($K77&lt;&gt;"",$K77&lt;&gt;"Concluída",$K77&lt;&gt;"Dispensada",ISNUMBER($M77),$M77&lt;'Configurações'!$B$10),"Prazo vencido",""),IF(AND($K77&lt;&gt;"",$K77&lt;&gt;"Concluída",$K77&lt;&gt;"Dispensada",$M77="",ISNUMBER($B77),'Configurações'!$B$10-$B77&gt;'Configurações'!$B$9),"Definir prazo",""),IF(AND($K77&lt;&gt;"Concluída",$N77&lt;&gt;""),"Revisar data de conclusão","")))</f>
        <v/>
      </c>
      <c r="Z77" s="16">
        <f>IF(OR($C77="",$E77=""),"",$C77&amp;" | "&amp;$E77)</f>
        <v/>
      </c>
      <c r="AA77" s="13">
        <f>IF($Z77="","",IF(COUNTIF($Z$2:$Z77,$Z77)=1,ROW(),""))</f>
        <v/>
      </c>
      <c r="AB77" s="13">
        <f>IF($A77="","",IF(AND(ISNUMBER($B77),$B77&lt;='Configurações'!$B$10,$C77&lt;&gt;"",$D77&lt;&gt;"",$E77&lt;&gt;"",ISNUMBER($F77),$F77&gt;=0,ISNUMBER($G77),$G77&gt;=0,ISNUMBER($H77),$H77&gt;=0,$K77&lt;&gt;"",COUNTIF($A$2:$A$501,$A77)=1),"Sim","Não"))</f>
        <v/>
      </c>
      <c r="AC77" s="13">
        <f>IF(OR($AB77&lt;&gt;"Sim",$P77=0,$K77="Concluída",$K77="Dispensada"),"",IF($X77="Crítica",4,IF($X77="Alta",3,IF($X77="Média",2,1)))*1000000000000+MIN(IF(ISNUMBER($S77),$S77,0),999999999)*1000+MIN($W77,999))</f>
        <v/>
      </c>
      <c r="AD77" s="29">
        <f>IF($AC77="","",COUNTIF($AC$2:$AC$501,"&gt;"&amp;$AC77)+COUNTIF($AC$2:$AC77,$AC77))</f>
        <v/>
      </c>
    </row>
    <row r="78">
      <c r="A78" s="23" t="n"/>
      <c r="B78" s="50" t="n"/>
      <c r="C78" s="23" t="n"/>
      <c r="D78" s="25" t="n"/>
      <c r="E78" s="23" t="n"/>
      <c r="F78" s="26" t="n"/>
      <c r="G78" s="26" t="n"/>
      <c r="H78" s="51" t="n"/>
      <c r="I78" s="25" t="n"/>
      <c r="J78" s="25" t="n"/>
      <c r="K78" s="23" t="n"/>
      <c r="L78" s="23" t="n"/>
      <c r="M78" s="50" t="n"/>
      <c r="N78" s="50" t="n"/>
      <c r="O78" s="25" t="n"/>
      <c r="P78" s="28">
        <f>IF(OR($A78="",$B78="",$C78="",$E78="",NOT(ISNUMBER($F78)),NOT(ISNUMBER($G78))),"",$G78-$F78)</f>
        <v/>
      </c>
      <c r="Q78" s="28">
        <f>IF($P78="","",ABS($P78))</f>
        <v/>
      </c>
      <c r="R78" s="49">
        <f>IF(OR($P78="",NOT(ISNUMBER($H78))),"",$P78*$H78)</f>
        <v/>
      </c>
      <c r="S78" s="49">
        <f>IF($R78="","",ABS($R78))</f>
        <v/>
      </c>
      <c r="T78" s="18">
        <f>IF($P78="","",IF($P78=0,"Sim","Não"))</f>
        <v/>
      </c>
      <c r="U78" s="48">
        <f>IFERROR(IF($P78="","",IF(MAX($F78,$G78)=0,1,MAX(0,1-$Q78/MAX($F78,$G78)))),"")</f>
        <v/>
      </c>
      <c r="V78" s="21">
        <f>IF($P78="","",IF($P78=0,"",IF($J78&lt;&gt;"",$J78,$I78)))</f>
        <v/>
      </c>
      <c r="W78" s="28">
        <f>IF($P78="","",IF(OR($P78=0,$K78="Concluída",$K78="Dispensada"),0,MAX(0,'Configurações'!$B$10-$B78)))</f>
        <v/>
      </c>
      <c r="X78" s="18">
        <f>IF($P78="","",IF($P78=0,"Baixa",IF(OR(AND(ISNUMBER($S78),$S78&gt;='Configurações'!$B$4),AND($K78&lt;&gt;"Concluída",$K78&lt;&gt;"Dispensada",ISNUMBER($M78),$M78&lt;'Configurações'!$B$10)),"Crítica",IF(OR(AND(ISNUMBER($S78),$S78&gt;='Configurações'!$B$5),$Q78&gt;='Configurações'!$B$6),"Alta","Média"))))</f>
        <v/>
      </c>
      <c r="Y78" s="21">
        <f>IF($A78="","",_xlfn.TEXTJOIN(" | ",TRUE,IF(COUNTIF($A$2:$A$501,$A78)&gt;1,"ID duplicado",""),IF(OR($B78="",$C78="",$D78="",$E78="",NOT(ISNUMBER($F78)),NOT(ISNUMBER($G78)),NOT(ISNUMBER($H78)),$K78=""),"Dados obrigatórios incompletos",""),IF(AND(ISNUMBER($P78),$P78&lt;&gt;0,$V78=""),"Informar motivo preliminar",""),IF(AND(ISNUMBER($P78),$P78&lt;&gt;0,$H78=0),"Revisar custo zerado",""),IF(AND($K78="Concluída",$T78="Não",$J78=""),"Confirmar causa",""),IF(AND($K78="Concluída",$N78=""),"Informar data de conclusão",""),IF(AND($K78&lt;&gt;"",$K78&lt;&gt;"Concluída",$K78&lt;&gt;"Dispensada",ISNUMBER($M78),$M78&lt;'Configurações'!$B$10),"Prazo vencido",""),IF(AND($K78&lt;&gt;"",$K78&lt;&gt;"Concluída",$K78&lt;&gt;"Dispensada",$M78="",ISNUMBER($B78),'Configurações'!$B$10-$B78&gt;'Configurações'!$B$9),"Definir prazo",""),IF(AND($K78&lt;&gt;"Concluída",$N78&lt;&gt;""),"Revisar data de conclusão","")))</f>
        <v/>
      </c>
      <c r="Z78" s="21">
        <f>IF(OR($C78="",$E78=""),"",$C78&amp;" | "&amp;$E78)</f>
        <v/>
      </c>
      <c r="AA78" s="18">
        <f>IF($Z78="","",IF(COUNTIF($Z$2:$Z78,$Z78)=1,ROW(),""))</f>
        <v/>
      </c>
      <c r="AB78" s="18">
        <f>IF($A78="","",IF(AND(ISNUMBER($B78),$B78&lt;='Configurações'!$B$10,$C78&lt;&gt;"",$D78&lt;&gt;"",$E78&lt;&gt;"",ISNUMBER($F78),$F78&gt;=0,ISNUMBER($G78),$G78&gt;=0,ISNUMBER($H78),$H78&gt;=0,$K78&lt;&gt;"",COUNTIF($A$2:$A$501,$A78)=1),"Sim","Não"))</f>
        <v/>
      </c>
      <c r="AC78" s="18">
        <f>IF(OR($AB78&lt;&gt;"Sim",$P78=0,$K78="Concluída",$K78="Dispensada"),"",IF($X78="Crítica",4,IF($X78="Alta",3,IF($X78="Média",2,1)))*1000000000000+MIN(IF(ISNUMBER($S78),$S78,0),999999999)*1000+MIN($W78,999))</f>
        <v/>
      </c>
      <c r="AD78" s="28">
        <f>IF($AC78="","",COUNTIF($AC$2:$AC$501,"&gt;"&amp;$AC78)+COUNTIF($AC$2:$AC78,$AC78))</f>
        <v/>
      </c>
    </row>
    <row r="79">
      <c r="A79" s="23" t="n"/>
      <c r="B79" s="50" t="n"/>
      <c r="C79" s="23" t="n"/>
      <c r="D79" s="25" t="n"/>
      <c r="E79" s="23" t="n"/>
      <c r="F79" s="26" t="n"/>
      <c r="G79" s="26" t="n"/>
      <c r="H79" s="51" t="n"/>
      <c r="I79" s="25" t="n"/>
      <c r="J79" s="25" t="n"/>
      <c r="K79" s="23" t="n"/>
      <c r="L79" s="23" t="n"/>
      <c r="M79" s="50" t="n"/>
      <c r="N79" s="50" t="n"/>
      <c r="O79" s="25" t="n"/>
      <c r="P79" s="29">
        <f>IF(OR($A79="",$B79="",$C79="",$E79="",NOT(ISNUMBER($F79)),NOT(ISNUMBER($G79))),"",$G79-$F79)</f>
        <v/>
      </c>
      <c r="Q79" s="29">
        <f>IF($P79="","",ABS($P79))</f>
        <v/>
      </c>
      <c r="R79" s="46">
        <f>IF(OR($P79="",NOT(ISNUMBER($H79))),"",$P79*$H79)</f>
        <v/>
      </c>
      <c r="S79" s="46">
        <f>IF($R79="","",ABS($R79))</f>
        <v/>
      </c>
      <c r="T79" s="13">
        <f>IF($P79="","",IF($P79=0,"Sim","Não"))</f>
        <v/>
      </c>
      <c r="U79" s="45">
        <f>IFERROR(IF($P79="","",IF(MAX($F79,$G79)=0,1,MAX(0,1-$Q79/MAX($F79,$G79)))),"")</f>
        <v/>
      </c>
      <c r="V79" s="16">
        <f>IF($P79="","",IF($P79=0,"",IF($J79&lt;&gt;"",$J79,$I79)))</f>
        <v/>
      </c>
      <c r="W79" s="29">
        <f>IF($P79="","",IF(OR($P79=0,$K79="Concluída",$K79="Dispensada"),0,MAX(0,'Configurações'!$B$10-$B79)))</f>
        <v/>
      </c>
      <c r="X79" s="13">
        <f>IF($P79="","",IF($P79=0,"Baixa",IF(OR(AND(ISNUMBER($S79),$S79&gt;='Configurações'!$B$4),AND($K79&lt;&gt;"Concluída",$K79&lt;&gt;"Dispensada",ISNUMBER($M79),$M79&lt;'Configurações'!$B$10)),"Crítica",IF(OR(AND(ISNUMBER($S79),$S79&gt;='Configurações'!$B$5),$Q79&gt;='Configurações'!$B$6),"Alta","Média"))))</f>
        <v/>
      </c>
      <c r="Y79" s="16">
        <f>IF($A79="","",_xlfn.TEXTJOIN(" | ",TRUE,IF(COUNTIF($A$2:$A$501,$A79)&gt;1,"ID duplicado",""),IF(OR($B79="",$C79="",$D79="",$E79="",NOT(ISNUMBER($F79)),NOT(ISNUMBER($G79)),NOT(ISNUMBER($H79)),$K79=""),"Dados obrigatórios incompletos",""),IF(AND(ISNUMBER($P79),$P79&lt;&gt;0,$V79=""),"Informar motivo preliminar",""),IF(AND(ISNUMBER($P79),$P79&lt;&gt;0,$H79=0),"Revisar custo zerado",""),IF(AND($K79="Concluída",$T79="Não",$J79=""),"Confirmar causa",""),IF(AND($K79="Concluída",$N79=""),"Informar data de conclusão",""),IF(AND($K79&lt;&gt;"",$K79&lt;&gt;"Concluída",$K79&lt;&gt;"Dispensada",ISNUMBER($M79),$M79&lt;'Configurações'!$B$10),"Prazo vencido",""),IF(AND($K79&lt;&gt;"",$K79&lt;&gt;"Concluída",$K79&lt;&gt;"Dispensada",$M79="",ISNUMBER($B79),'Configurações'!$B$10-$B79&gt;'Configurações'!$B$9),"Definir prazo",""),IF(AND($K79&lt;&gt;"Concluída",$N79&lt;&gt;""),"Revisar data de conclusão","")))</f>
        <v/>
      </c>
      <c r="Z79" s="16">
        <f>IF(OR($C79="",$E79=""),"",$C79&amp;" | "&amp;$E79)</f>
        <v/>
      </c>
      <c r="AA79" s="13">
        <f>IF($Z79="","",IF(COUNTIF($Z$2:$Z79,$Z79)=1,ROW(),""))</f>
        <v/>
      </c>
      <c r="AB79" s="13">
        <f>IF($A79="","",IF(AND(ISNUMBER($B79),$B79&lt;='Configurações'!$B$10,$C79&lt;&gt;"",$D79&lt;&gt;"",$E79&lt;&gt;"",ISNUMBER($F79),$F79&gt;=0,ISNUMBER($G79),$G79&gt;=0,ISNUMBER($H79),$H79&gt;=0,$K79&lt;&gt;"",COUNTIF($A$2:$A$501,$A79)=1),"Sim","Não"))</f>
        <v/>
      </c>
      <c r="AC79" s="13">
        <f>IF(OR($AB79&lt;&gt;"Sim",$P79=0,$K79="Concluída",$K79="Dispensada"),"",IF($X79="Crítica",4,IF($X79="Alta",3,IF($X79="Média",2,1)))*1000000000000+MIN(IF(ISNUMBER($S79),$S79,0),999999999)*1000+MIN($W79,999))</f>
        <v/>
      </c>
      <c r="AD79" s="29">
        <f>IF($AC79="","",COUNTIF($AC$2:$AC$501,"&gt;"&amp;$AC79)+COUNTIF($AC$2:$AC79,$AC79))</f>
        <v/>
      </c>
    </row>
    <row r="80">
      <c r="A80" s="23" t="n"/>
      <c r="B80" s="50" t="n"/>
      <c r="C80" s="23" t="n"/>
      <c r="D80" s="25" t="n"/>
      <c r="E80" s="23" t="n"/>
      <c r="F80" s="26" t="n"/>
      <c r="G80" s="26" t="n"/>
      <c r="H80" s="51" t="n"/>
      <c r="I80" s="25" t="n"/>
      <c r="J80" s="25" t="n"/>
      <c r="K80" s="23" t="n"/>
      <c r="L80" s="23" t="n"/>
      <c r="M80" s="50" t="n"/>
      <c r="N80" s="50" t="n"/>
      <c r="O80" s="25" t="n"/>
      <c r="P80" s="28">
        <f>IF(OR($A80="",$B80="",$C80="",$E80="",NOT(ISNUMBER($F80)),NOT(ISNUMBER($G80))),"",$G80-$F80)</f>
        <v/>
      </c>
      <c r="Q80" s="28">
        <f>IF($P80="","",ABS($P80))</f>
        <v/>
      </c>
      <c r="R80" s="49">
        <f>IF(OR($P80="",NOT(ISNUMBER($H80))),"",$P80*$H80)</f>
        <v/>
      </c>
      <c r="S80" s="49">
        <f>IF($R80="","",ABS($R80))</f>
        <v/>
      </c>
      <c r="T80" s="18">
        <f>IF($P80="","",IF($P80=0,"Sim","Não"))</f>
        <v/>
      </c>
      <c r="U80" s="48">
        <f>IFERROR(IF($P80="","",IF(MAX($F80,$G80)=0,1,MAX(0,1-$Q80/MAX($F80,$G80)))),"")</f>
        <v/>
      </c>
      <c r="V80" s="21">
        <f>IF($P80="","",IF($P80=0,"",IF($J80&lt;&gt;"",$J80,$I80)))</f>
        <v/>
      </c>
      <c r="W80" s="28">
        <f>IF($P80="","",IF(OR($P80=0,$K80="Concluída",$K80="Dispensada"),0,MAX(0,'Configurações'!$B$10-$B80)))</f>
        <v/>
      </c>
      <c r="X80" s="18">
        <f>IF($P80="","",IF($P80=0,"Baixa",IF(OR(AND(ISNUMBER($S80),$S80&gt;='Configurações'!$B$4),AND($K80&lt;&gt;"Concluída",$K80&lt;&gt;"Dispensada",ISNUMBER($M80),$M80&lt;'Configurações'!$B$10)),"Crítica",IF(OR(AND(ISNUMBER($S80),$S80&gt;='Configurações'!$B$5),$Q80&gt;='Configurações'!$B$6),"Alta","Média"))))</f>
        <v/>
      </c>
      <c r="Y80" s="21">
        <f>IF($A80="","",_xlfn.TEXTJOIN(" | ",TRUE,IF(COUNTIF($A$2:$A$501,$A80)&gt;1,"ID duplicado",""),IF(OR($B80="",$C80="",$D80="",$E80="",NOT(ISNUMBER($F80)),NOT(ISNUMBER($G80)),NOT(ISNUMBER($H80)),$K80=""),"Dados obrigatórios incompletos",""),IF(AND(ISNUMBER($P80),$P80&lt;&gt;0,$V80=""),"Informar motivo preliminar",""),IF(AND(ISNUMBER($P80),$P80&lt;&gt;0,$H80=0),"Revisar custo zerado",""),IF(AND($K80="Concluída",$T80="Não",$J80=""),"Confirmar causa",""),IF(AND($K80="Concluída",$N80=""),"Informar data de conclusão",""),IF(AND($K80&lt;&gt;"",$K80&lt;&gt;"Concluída",$K80&lt;&gt;"Dispensada",ISNUMBER($M80),$M80&lt;'Configurações'!$B$10),"Prazo vencido",""),IF(AND($K80&lt;&gt;"",$K80&lt;&gt;"Concluída",$K80&lt;&gt;"Dispensada",$M80="",ISNUMBER($B80),'Configurações'!$B$10-$B80&gt;'Configurações'!$B$9),"Definir prazo",""),IF(AND($K80&lt;&gt;"Concluída",$N80&lt;&gt;""),"Revisar data de conclusão","")))</f>
        <v/>
      </c>
      <c r="Z80" s="21">
        <f>IF(OR($C80="",$E80=""),"",$C80&amp;" | "&amp;$E80)</f>
        <v/>
      </c>
      <c r="AA80" s="18">
        <f>IF($Z80="","",IF(COUNTIF($Z$2:$Z80,$Z80)=1,ROW(),""))</f>
        <v/>
      </c>
      <c r="AB80" s="18">
        <f>IF($A80="","",IF(AND(ISNUMBER($B80),$B80&lt;='Configurações'!$B$10,$C80&lt;&gt;"",$D80&lt;&gt;"",$E80&lt;&gt;"",ISNUMBER($F80),$F80&gt;=0,ISNUMBER($G80),$G80&gt;=0,ISNUMBER($H80),$H80&gt;=0,$K80&lt;&gt;"",COUNTIF($A$2:$A$501,$A80)=1),"Sim","Não"))</f>
        <v/>
      </c>
      <c r="AC80" s="18">
        <f>IF(OR($AB80&lt;&gt;"Sim",$P80=0,$K80="Concluída",$K80="Dispensada"),"",IF($X80="Crítica",4,IF($X80="Alta",3,IF($X80="Média",2,1)))*1000000000000+MIN(IF(ISNUMBER($S80),$S80,0),999999999)*1000+MIN($W80,999))</f>
        <v/>
      </c>
      <c r="AD80" s="28">
        <f>IF($AC80="","",COUNTIF($AC$2:$AC$501,"&gt;"&amp;$AC80)+COUNTIF($AC$2:$AC80,$AC80))</f>
        <v/>
      </c>
    </row>
    <row r="81">
      <c r="A81" s="23" t="n"/>
      <c r="B81" s="50" t="n"/>
      <c r="C81" s="23" t="n"/>
      <c r="D81" s="25" t="n"/>
      <c r="E81" s="23" t="n"/>
      <c r="F81" s="26" t="n"/>
      <c r="G81" s="26" t="n"/>
      <c r="H81" s="51" t="n"/>
      <c r="I81" s="25" t="n"/>
      <c r="J81" s="25" t="n"/>
      <c r="K81" s="23" t="n"/>
      <c r="L81" s="23" t="n"/>
      <c r="M81" s="50" t="n"/>
      <c r="N81" s="50" t="n"/>
      <c r="O81" s="25" t="n"/>
      <c r="P81" s="29">
        <f>IF(OR($A81="",$B81="",$C81="",$E81="",NOT(ISNUMBER($F81)),NOT(ISNUMBER($G81))),"",$G81-$F81)</f>
        <v/>
      </c>
      <c r="Q81" s="29">
        <f>IF($P81="","",ABS($P81))</f>
        <v/>
      </c>
      <c r="R81" s="46">
        <f>IF(OR($P81="",NOT(ISNUMBER($H81))),"",$P81*$H81)</f>
        <v/>
      </c>
      <c r="S81" s="46">
        <f>IF($R81="","",ABS($R81))</f>
        <v/>
      </c>
      <c r="T81" s="13">
        <f>IF($P81="","",IF($P81=0,"Sim","Não"))</f>
        <v/>
      </c>
      <c r="U81" s="45">
        <f>IFERROR(IF($P81="","",IF(MAX($F81,$G81)=0,1,MAX(0,1-$Q81/MAX($F81,$G81)))),"")</f>
        <v/>
      </c>
      <c r="V81" s="16">
        <f>IF($P81="","",IF($P81=0,"",IF($J81&lt;&gt;"",$J81,$I81)))</f>
        <v/>
      </c>
      <c r="W81" s="29">
        <f>IF($P81="","",IF(OR($P81=0,$K81="Concluída",$K81="Dispensada"),0,MAX(0,'Configurações'!$B$10-$B81)))</f>
        <v/>
      </c>
      <c r="X81" s="13">
        <f>IF($P81="","",IF($P81=0,"Baixa",IF(OR(AND(ISNUMBER($S81),$S81&gt;='Configurações'!$B$4),AND($K81&lt;&gt;"Concluída",$K81&lt;&gt;"Dispensada",ISNUMBER($M81),$M81&lt;'Configurações'!$B$10)),"Crítica",IF(OR(AND(ISNUMBER($S81),$S81&gt;='Configurações'!$B$5),$Q81&gt;='Configurações'!$B$6),"Alta","Média"))))</f>
        <v/>
      </c>
      <c r="Y81" s="16">
        <f>IF($A81="","",_xlfn.TEXTJOIN(" | ",TRUE,IF(COUNTIF($A$2:$A$501,$A81)&gt;1,"ID duplicado",""),IF(OR($B81="",$C81="",$D81="",$E81="",NOT(ISNUMBER($F81)),NOT(ISNUMBER($G81)),NOT(ISNUMBER($H81)),$K81=""),"Dados obrigatórios incompletos",""),IF(AND(ISNUMBER($P81),$P81&lt;&gt;0,$V81=""),"Informar motivo preliminar",""),IF(AND(ISNUMBER($P81),$P81&lt;&gt;0,$H81=0),"Revisar custo zerado",""),IF(AND($K81="Concluída",$T81="Não",$J81=""),"Confirmar causa",""),IF(AND($K81="Concluída",$N81=""),"Informar data de conclusão",""),IF(AND($K81&lt;&gt;"",$K81&lt;&gt;"Concluída",$K81&lt;&gt;"Dispensada",ISNUMBER($M81),$M81&lt;'Configurações'!$B$10),"Prazo vencido",""),IF(AND($K81&lt;&gt;"",$K81&lt;&gt;"Concluída",$K81&lt;&gt;"Dispensada",$M81="",ISNUMBER($B81),'Configurações'!$B$10-$B81&gt;'Configurações'!$B$9),"Definir prazo",""),IF(AND($K81&lt;&gt;"Concluída",$N81&lt;&gt;""),"Revisar data de conclusão","")))</f>
        <v/>
      </c>
      <c r="Z81" s="16">
        <f>IF(OR($C81="",$E81=""),"",$C81&amp;" | "&amp;$E81)</f>
        <v/>
      </c>
      <c r="AA81" s="13">
        <f>IF($Z81="","",IF(COUNTIF($Z$2:$Z81,$Z81)=1,ROW(),""))</f>
        <v/>
      </c>
      <c r="AB81" s="13">
        <f>IF($A81="","",IF(AND(ISNUMBER($B81),$B81&lt;='Configurações'!$B$10,$C81&lt;&gt;"",$D81&lt;&gt;"",$E81&lt;&gt;"",ISNUMBER($F81),$F81&gt;=0,ISNUMBER($G81),$G81&gt;=0,ISNUMBER($H81),$H81&gt;=0,$K81&lt;&gt;"",COUNTIF($A$2:$A$501,$A81)=1),"Sim","Não"))</f>
        <v/>
      </c>
      <c r="AC81" s="13">
        <f>IF(OR($AB81&lt;&gt;"Sim",$P81=0,$K81="Concluída",$K81="Dispensada"),"",IF($X81="Crítica",4,IF($X81="Alta",3,IF($X81="Média",2,1)))*1000000000000+MIN(IF(ISNUMBER($S81),$S81,0),999999999)*1000+MIN($W81,999))</f>
        <v/>
      </c>
      <c r="AD81" s="29">
        <f>IF($AC81="","",COUNTIF($AC$2:$AC$501,"&gt;"&amp;$AC81)+COUNTIF($AC$2:$AC81,$AC81))</f>
        <v/>
      </c>
    </row>
    <row r="82">
      <c r="A82" s="23" t="n"/>
      <c r="B82" s="50" t="n"/>
      <c r="C82" s="23" t="n"/>
      <c r="D82" s="25" t="n"/>
      <c r="E82" s="23" t="n"/>
      <c r="F82" s="26" t="n"/>
      <c r="G82" s="26" t="n"/>
      <c r="H82" s="51" t="n"/>
      <c r="I82" s="25" t="n"/>
      <c r="J82" s="25" t="n"/>
      <c r="K82" s="23" t="n"/>
      <c r="L82" s="23" t="n"/>
      <c r="M82" s="50" t="n"/>
      <c r="N82" s="50" t="n"/>
      <c r="O82" s="25" t="n"/>
      <c r="P82" s="28">
        <f>IF(OR($A82="",$B82="",$C82="",$E82="",NOT(ISNUMBER($F82)),NOT(ISNUMBER($G82))),"",$G82-$F82)</f>
        <v/>
      </c>
      <c r="Q82" s="28">
        <f>IF($P82="","",ABS($P82))</f>
        <v/>
      </c>
      <c r="R82" s="49">
        <f>IF(OR($P82="",NOT(ISNUMBER($H82))),"",$P82*$H82)</f>
        <v/>
      </c>
      <c r="S82" s="49">
        <f>IF($R82="","",ABS($R82))</f>
        <v/>
      </c>
      <c r="T82" s="18">
        <f>IF($P82="","",IF($P82=0,"Sim","Não"))</f>
        <v/>
      </c>
      <c r="U82" s="48">
        <f>IFERROR(IF($P82="","",IF(MAX($F82,$G82)=0,1,MAX(0,1-$Q82/MAX($F82,$G82)))),"")</f>
        <v/>
      </c>
      <c r="V82" s="21">
        <f>IF($P82="","",IF($P82=0,"",IF($J82&lt;&gt;"",$J82,$I82)))</f>
        <v/>
      </c>
      <c r="W82" s="28">
        <f>IF($P82="","",IF(OR($P82=0,$K82="Concluída",$K82="Dispensada"),0,MAX(0,'Configurações'!$B$10-$B82)))</f>
        <v/>
      </c>
      <c r="X82" s="18">
        <f>IF($P82="","",IF($P82=0,"Baixa",IF(OR(AND(ISNUMBER($S82),$S82&gt;='Configurações'!$B$4),AND($K82&lt;&gt;"Concluída",$K82&lt;&gt;"Dispensada",ISNUMBER($M82),$M82&lt;'Configurações'!$B$10)),"Crítica",IF(OR(AND(ISNUMBER($S82),$S82&gt;='Configurações'!$B$5),$Q82&gt;='Configurações'!$B$6),"Alta","Média"))))</f>
        <v/>
      </c>
      <c r="Y82" s="21">
        <f>IF($A82="","",_xlfn.TEXTJOIN(" | ",TRUE,IF(COUNTIF($A$2:$A$501,$A82)&gt;1,"ID duplicado",""),IF(OR($B82="",$C82="",$D82="",$E82="",NOT(ISNUMBER($F82)),NOT(ISNUMBER($G82)),NOT(ISNUMBER($H82)),$K82=""),"Dados obrigatórios incompletos",""),IF(AND(ISNUMBER($P82),$P82&lt;&gt;0,$V82=""),"Informar motivo preliminar",""),IF(AND(ISNUMBER($P82),$P82&lt;&gt;0,$H82=0),"Revisar custo zerado",""),IF(AND($K82="Concluída",$T82="Não",$J82=""),"Confirmar causa",""),IF(AND($K82="Concluída",$N82=""),"Informar data de conclusão",""),IF(AND($K82&lt;&gt;"",$K82&lt;&gt;"Concluída",$K82&lt;&gt;"Dispensada",ISNUMBER($M82),$M82&lt;'Configurações'!$B$10),"Prazo vencido",""),IF(AND($K82&lt;&gt;"",$K82&lt;&gt;"Concluída",$K82&lt;&gt;"Dispensada",$M82="",ISNUMBER($B82),'Configurações'!$B$10-$B82&gt;'Configurações'!$B$9),"Definir prazo",""),IF(AND($K82&lt;&gt;"Concluída",$N82&lt;&gt;""),"Revisar data de conclusão","")))</f>
        <v/>
      </c>
      <c r="Z82" s="21">
        <f>IF(OR($C82="",$E82=""),"",$C82&amp;" | "&amp;$E82)</f>
        <v/>
      </c>
      <c r="AA82" s="18">
        <f>IF($Z82="","",IF(COUNTIF($Z$2:$Z82,$Z82)=1,ROW(),""))</f>
        <v/>
      </c>
      <c r="AB82" s="18">
        <f>IF($A82="","",IF(AND(ISNUMBER($B82),$B82&lt;='Configurações'!$B$10,$C82&lt;&gt;"",$D82&lt;&gt;"",$E82&lt;&gt;"",ISNUMBER($F82),$F82&gt;=0,ISNUMBER($G82),$G82&gt;=0,ISNUMBER($H82),$H82&gt;=0,$K82&lt;&gt;"",COUNTIF($A$2:$A$501,$A82)=1),"Sim","Não"))</f>
        <v/>
      </c>
      <c r="AC82" s="18">
        <f>IF(OR($AB82&lt;&gt;"Sim",$P82=0,$K82="Concluída",$K82="Dispensada"),"",IF($X82="Crítica",4,IF($X82="Alta",3,IF($X82="Média",2,1)))*1000000000000+MIN(IF(ISNUMBER($S82),$S82,0),999999999)*1000+MIN($W82,999))</f>
        <v/>
      </c>
      <c r="AD82" s="28">
        <f>IF($AC82="","",COUNTIF($AC$2:$AC$501,"&gt;"&amp;$AC82)+COUNTIF($AC$2:$AC82,$AC82))</f>
        <v/>
      </c>
    </row>
    <row r="83">
      <c r="A83" s="23" t="n"/>
      <c r="B83" s="50" t="n"/>
      <c r="C83" s="23" t="n"/>
      <c r="D83" s="25" t="n"/>
      <c r="E83" s="23" t="n"/>
      <c r="F83" s="26" t="n"/>
      <c r="G83" s="26" t="n"/>
      <c r="H83" s="51" t="n"/>
      <c r="I83" s="25" t="n"/>
      <c r="J83" s="25" t="n"/>
      <c r="K83" s="23" t="n"/>
      <c r="L83" s="23" t="n"/>
      <c r="M83" s="50" t="n"/>
      <c r="N83" s="50" t="n"/>
      <c r="O83" s="25" t="n"/>
      <c r="P83" s="29">
        <f>IF(OR($A83="",$B83="",$C83="",$E83="",NOT(ISNUMBER($F83)),NOT(ISNUMBER($G83))),"",$G83-$F83)</f>
        <v/>
      </c>
      <c r="Q83" s="29">
        <f>IF($P83="","",ABS($P83))</f>
        <v/>
      </c>
      <c r="R83" s="46">
        <f>IF(OR($P83="",NOT(ISNUMBER($H83))),"",$P83*$H83)</f>
        <v/>
      </c>
      <c r="S83" s="46">
        <f>IF($R83="","",ABS($R83))</f>
        <v/>
      </c>
      <c r="T83" s="13">
        <f>IF($P83="","",IF($P83=0,"Sim","Não"))</f>
        <v/>
      </c>
      <c r="U83" s="45">
        <f>IFERROR(IF($P83="","",IF(MAX($F83,$G83)=0,1,MAX(0,1-$Q83/MAX($F83,$G83)))),"")</f>
        <v/>
      </c>
      <c r="V83" s="16">
        <f>IF($P83="","",IF($P83=0,"",IF($J83&lt;&gt;"",$J83,$I83)))</f>
        <v/>
      </c>
      <c r="W83" s="29">
        <f>IF($P83="","",IF(OR($P83=0,$K83="Concluída",$K83="Dispensada"),0,MAX(0,'Configurações'!$B$10-$B83)))</f>
        <v/>
      </c>
      <c r="X83" s="13">
        <f>IF($P83="","",IF($P83=0,"Baixa",IF(OR(AND(ISNUMBER($S83),$S83&gt;='Configurações'!$B$4),AND($K83&lt;&gt;"Concluída",$K83&lt;&gt;"Dispensada",ISNUMBER($M83),$M83&lt;'Configurações'!$B$10)),"Crítica",IF(OR(AND(ISNUMBER($S83),$S83&gt;='Configurações'!$B$5),$Q83&gt;='Configurações'!$B$6),"Alta","Média"))))</f>
        <v/>
      </c>
      <c r="Y83" s="16">
        <f>IF($A83="","",_xlfn.TEXTJOIN(" | ",TRUE,IF(COUNTIF($A$2:$A$501,$A83)&gt;1,"ID duplicado",""),IF(OR($B83="",$C83="",$D83="",$E83="",NOT(ISNUMBER($F83)),NOT(ISNUMBER($G83)),NOT(ISNUMBER($H83)),$K83=""),"Dados obrigatórios incompletos",""),IF(AND(ISNUMBER($P83),$P83&lt;&gt;0,$V83=""),"Informar motivo preliminar",""),IF(AND(ISNUMBER($P83),$P83&lt;&gt;0,$H83=0),"Revisar custo zerado",""),IF(AND($K83="Concluída",$T83="Não",$J83=""),"Confirmar causa",""),IF(AND($K83="Concluída",$N83=""),"Informar data de conclusão",""),IF(AND($K83&lt;&gt;"",$K83&lt;&gt;"Concluída",$K83&lt;&gt;"Dispensada",ISNUMBER($M83),$M83&lt;'Configurações'!$B$10),"Prazo vencido",""),IF(AND($K83&lt;&gt;"",$K83&lt;&gt;"Concluída",$K83&lt;&gt;"Dispensada",$M83="",ISNUMBER($B83),'Configurações'!$B$10-$B83&gt;'Configurações'!$B$9),"Definir prazo",""),IF(AND($K83&lt;&gt;"Concluída",$N83&lt;&gt;""),"Revisar data de conclusão","")))</f>
        <v/>
      </c>
      <c r="Z83" s="16">
        <f>IF(OR($C83="",$E83=""),"",$C83&amp;" | "&amp;$E83)</f>
        <v/>
      </c>
      <c r="AA83" s="13">
        <f>IF($Z83="","",IF(COUNTIF($Z$2:$Z83,$Z83)=1,ROW(),""))</f>
        <v/>
      </c>
      <c r="AB83" s="13">
        <f>IF($A83="","",IF(AND(ISNUMBER($B83),$B83&lt;='Configurações'!$B$10,$C83&lt;&gt;"",$D83&lt;&gt;"",$E83&lt;&gt;"",ISNUMBER($F83),$F83&gt;=0,ISNUMBER($G83),$G83&gt;=0,ISNUMBER($H83),$H83&gt;=0,$K83&lt;&gt;"",COUNTIF($A$2:$A$501,$A83)=1),"Sim","Não"))</f>
        <v/>
      </c>
      <c r="AC83" s="13">
        <f>IF(OR($AB83&lt;&gt;"Sim",$P83=0,$K83="Concluída",$K83="Dispensada"),"",IF($X83="Crítica",4,IF($X83="Alta",3,IF($X83="Média",2,1)))*1000000000000+MIN(IF(ISNUMBER($S83),$S83,0),999999999)*1000+MIN($W83,999))</f>
        <v/>
      </c>
      <c r="AD83" s="29">
        <f>IF($AC83="","",COUNTIF($AC$2:$AC$501,"&gt;"&amp;$AC83)+COUNTIF($AC$2:$AC83,$AC83))</f>
        <v/>
      </c>
    </row>
    <row r="84">
      <c r="A84" s="23" t="n"/>
      <c r="B84" s="50" t="n"/>
      <c r="C84" s="23" t="n"/>
      <c r="D84" s="25" t="n"/>
      <c r="E84" s="23" t="n"/>
      <c r="F84" s="26" t="n"/>
      <c r="G84" s="26" t="n"/>
      <c r="H84" s="51" t="n"/>
      <c r="I84" s="25" t="n"/>
      <c r="J84" s="25" t="n"/>
      <c r="K84" s="23" t="n"/>
      <c r="L84" s="23" t="n"/>
      <c r="M84" s="50" t="n"/>
      <c r="N84" s="50" t="n"/>
      <c r="O84" s="25" t="n"/>
      <c r="P84" s="28">
        <f>IF(OR($A84="",$B84="",$C84="",$E84="",NOT(ISNUMBER($F84)),NOT(ISNUMBER($G84))),"",$G84-$F84)</f>
        <v/>
      </c>
      <c r="Q84" s="28">
        <f>IF($P84="","",ABS($P84))</f>
        <v/>
      </c>
      <c r="R84" s="49">
        <f>IF(OR($P84="",NOT(ISNUMBER($H84))),"",$P84*$H84)</f>
        <v/>
      </c>
      <c r="S84" s="49">
        <f>IF($R84="","",ABS($R84))</f>
        <v/>
      </c>
      <c r="T84" s="18">
        <f>IF($P84="","",IF($P84=0,"Sim","Não"))</f>
        <v/>
      </c>
      <c r="U84" s="48">
        <f>IFERROR(IF($P84="","",IF(MAX($F84,$G84)=0,1,MAX(0,1-$Q84/MAX($F84,$G84)))),"")</f>
        <v/>
      </c>
      <c r="V84" s="21">
        <f>IF($P84="","",IF($P84=0,"",IF($J84&lt;&gt;"",$J84,$I84)))</f>
        <v/>
      </c>
      <c r="W84" s="28">
        <f>IF($P84="","",IF(OR($P84=0,$K84="Concluída",$K84="Dispensada"),0,MAX(0,'Configurações'!$B$10-$B84)))</f>
        <v/>
      </c>
      <c r="X84" s="18">
        <f>IF($P84="","",IF($P84=0,"Baixa",IF(OR(AND(ISNUMBER($S84),$S84&gt;='Configurações'!$B$4),AND($K84&lt;&gt;"Concluída",$K84&lt;&gt;"Dispensada",ISNUMBER($M84),$M84&lt;'Configurações'!$B$10)),"Crítica",IF(OR(AND(ISNUMBER($S84),$S84&gt;='Configurações'!$B$5),$Q84&gt;='Configurações'!$B$6),"Alta","Média"))))</f>
        <v/>
      </c>
      <c r="Y84" s="21">
        <f>IF($A84="","",_xlfn.TEXTJOIN(" | ",TRUE,IF(COUNTIF($A$2:$A$501,$A84)&gt;1,"ID duplicado",""),IF(OR($B84="",$C84="",$D84="",$E84="",NOT(ISNUMBER($F84)),NOT(ISNUMBER($G84)),NOT(ISNUMBER($H84)),$K84=""),"Dados obrigatórios incompletos",""),IF(AND(ISNUMBER($P84),$P84&lt;&gt;0,$V84=""),"Informar motivo preliminar",""),IF(AND(ISNUMBER($P84),$P84&lt;&gt;0,$H84=0),"Revisar custo zerado",""),IF(AND($K84="Concluída",$T84="Não",$J84=""),"Confirmar causa",""),IF(AND($K84="Concluída",$N84=""),"Informar data de conclusão",""),IF(AND($K84&lt;&gt;"",$K84&lt;&gt;"Concluída",$K84&lt;&gt;"Dispensada",ISNUMBER($M84),$M84&lt;'Configurações'!$B$10),"Prazo vencido",""),IF(AND($K84&lt;&gt;"",$K84&lt;&gt;"Concluída",$K84&lt;&gt;"Dispensada",$M84="",ISNUMBER($B84),'Configurações'!$B$10-$B84&gt;'Configurações'!$B$9),"Definir prazo",""),IF(AND($K84&lt;&gt;"Concluída",$N84&lt;&gt;""),"Revisar data de conclusão","")))</f>
        <v/>
      </c>
      <c r="Z84" s="21">
        <f>IF(OR($C84="",$E84=""),"",$C84&amp;" | "&amp;$E84)</f>
        <v/>
      </c>
      <c r="AA84" s="18">
        <f>IF($Z84="","",IF(COUNTIF($Z$2:$Z84,$Z84)=1,ROW(),""))</f>
        <v/>
      </c>
      <c r="AB84" s="18">
        <f>IF($A84="","",IF(AND(ISNUMBER($B84),$B84&lt;='Configurações'!$B$10,$C84&lt;&gt;"",$D84&lt;&gt;"",$E84&lt;&gt;"",ISNUMBER($F84),$F84&gt;=0,ISNUMBER($G84),$G84&gt;=0,ISNUMBER($H84),$H84&gt;=0,$K84&lt;&gt;"",COUNTIF($A$2:$A$501,$A84)=1),"Sim","Não"))</f>
        <v/>
      </c>
      <c r="AC84" s="18">
        <f>IF(OR($AB84&lt;&gt;"Sim",$P84=0,$K84="Concluída",$K84="Dispensada"),"",IF($X84="Crítica",4,IF($X84="Alta",3,IF($X84="Média",2,1)))*1000000000000+MIN(IF(ISNUMBER($S84),$S84,0),999999999)*1000+MIN($W84,999))</f>
        <v/>
      </c>
      <c r="AD84" s="28">
        <f>IF($AC84="","",COUNTIF($AC$2:$AC$501,"&gt;"&amp;$AC84)+COUNTIF($AC$2:$AC84,$AC84))</f>
        <v/>
      </c>
    </row>
    <row r="85">
      <c r="A85" s="23" t="n"/>
      <c r="B85" s="50" t="n"/>
      <c r="C85" s="23" t="n"/>
      <c r="D85" s="25" t="n"/>
      <c r="E85" s="23" t="n"/>
      <c r="F85" s="26" t="n"/>
      <c r="G85" s="26" t="n"/>
      <c r="H85" s="51" t="n"/>
      <c r="I85" s="25" t="n"/>
      <c r="J85" s="25" t="n"/>
      <c r="K85" s="23" t="n"/>
      <c r="L85" s="23" t="n"/>
      <c r="M85" s="50" t="n"/>
      <c r="N85" s="50" t="n"/>
      <c r="O85" s="25" t="n"/>
      <c r="P85" s="29">
        <f>IF(OR($A85="",$B85="",$C85="",$E85="",NOT(ISNUMBER($F85)),NOT(ISNUMBER($G85))),"",$G85-$F85)</f>
        <v/>
      </c>
      <c r="Q85" s="29">
        <f>IF($P85="","",ABS($P85))</f>
        <v/>
      </c>
      <c r="R85" s="46">
        <f>IF(OR($P85="",NOT(ISNUMBER($H85))),"",$P85*$H85)</f>
        <v/>
      </c>
      <c r="S85" s="46">
        <f>IF($R85="","",ABS($R85))</f>
        <v/>
      </c>
      <c r="T85" s="13">
        <f>IF($P85="","",IF($P85=0,"Sim","Não"))</f>
        <v/>
      </c>
      <c r="U85" s="45">
        <f>IFERROR(IF($P85="","",IF(MAX($F85,$G85)=0,1,MAX(0,1-$Q85/MAX($F85,$G85)))),"")</f>
        <v/>
      </c>
      <c r="V85" s="16">
        <f>IF($P85="","",IF($P85=0,"",IF($J85&lt;&gt;"",$J85,$I85)))</f>
        <v/>
      </c>
      <c r="W85" s="29">
        <f>IF($P85="","",IF(OR($P85=0,$K85="Concluída",$K85="Dispensada"),0,MAX(0,'Configurações'!$B$10-$B85)))</f>
        <v/>
      </c>
      <c r="X85" s="13">
        <f>IF($P85="","",IF($P85=0,"Baixa",IF(OR(AND(ISNUMBER($S85),$S85&gt;='Configurações'!$B$4),AND($K85&lt;&gt;"Concluída",$K85&lt;&gt;"Dispensada",ISNUMBER($M85),$M85&lt;'Configurações'!$B$10)),"Crítica",IF(OR(AND(ISNUMBER($S85),$S85&gt;='Configurações'!$B$5),$Q85&gt;='Configurações'!$B$6),"Alta","Média"))))</f>
        <v/>
      </c>
      <c r="Y85" s="16">
        <f>IF($A85="","",_xlfn.TEXTJOIN(" | ",TRUE,IF(COUNTIF($A$2:$A$501,$A85)&gt;1,"ID duplicado",""),IF(OR($B85="",$C85="",$D85="",$E85="",NOT(ISNUMBER($F85)),NOT(ISNUMBER($G85)),NOT(ISNUMBER($H85)),$K85=""),"Dados obrigatórios incompletos",""),IF(AND(ISNUMBER($P85),$P85&lt;&gt;0,$V85=""),"Informar motivo preliminar",""),IF(AND(ISNUMBER($P85),$P85&lt;&gt;0,$H85=0),"Revisar custo zerado",""),IF(AND($K85="Concluída",$T85="Não",$J85=""),"Confirmar causa",""),IF(AND($K85="Concluída",$N85=""),"Informar data de conclusão",""),IF(AND($K85&lt;&gt;"",$K85&lt;&gt;"Concluída",$K85&lt;&gt;"Dispensada",ISNUMBER($M85),$M85&lt;'Configurações'!$B$10),"Prazo vencido",""),IF(AND($K85&lt;&gt;"",$K85&lt;&gt;"Concluída",$K85&lt;&gt;"Dispensada",$M85="",ISNUMBER($B85),'Configurações'!$B$10-$B85&gt;'Configurações'!$B$9),"Definir prazo",""),IF(AND($K85&lt;&gt;"Concluída",$N85&lt;&gt;""),"Revisar data de conclusão","")))</f>
        <v/>
      </c>
      <c r="Z85" s="16">
        <f>IF(OR($C85="",$E85=""),"",$C85&amp;" | "&amp;$E85)</f>
        <v/>
      </c>
      <c r="AA85" s="13">
        <f>IF($Z85="","",IF(COUNTIF($Z$2:$Z85,$Z85)=1,ROW(),""))</f>
        <v/>
      </c>
      <c r="AB85" s="13">
        <f>IF($A85="","",IF(AND(ISNUMBER($B85),$B85&lt;='Configurações'!$B$10,$C85&lt;&gt;"",$D85&lt;&gt;"",$E85&lt;&gt;"",ISNUMBER($F85),$F85&gt;=0,ISNUMBER($G85),$G85&gt;=0,ISNUMBER($H85),$H85&gt;=0,$K85&lt;&gt;"",COUNTIF($A$2:$A$501,$A85)=1),"Sim","Não"))</f>
        <v/>
      </c>
      <c r="AC85" s="13">
        <f>IF(OR($AB85&lt;&gt;"Sim",$P85=0,$K85="Concluída",$K85="Dispensada"),"",IF($X85="Crítica",4,IF($X85="Alta",3,IF($X85="Média",2,1)))*1000000000000+MIN(IF(ISNUMBER($S85),$S85,0),999999999)*1000+MIN($W85,999))</f>
        <v/>
      </c>
      <c r="AD85" s="29">
        <f>IF($AC85="","",COUNTIF($AC$2:$AC$501,"&gt;"&amp;$AC85)+COUNTIF($AC$2:$AC85,$AC85))</f>
        <v/>
      </c>
    </row>
    <row r="86">
      <c r="A86" s="23" t="n"/>
      <c r="B86" s="50" t="n"/>
      <c r="C86" s="23" t="n"/>
      <c r="D86" s="25" t="n"/>
      <c r="E86" s="23" t="n"/>
      <c r="F86" s="26" t="n"/>
      <c r="G86" s="26" t="n"/>
      <c r="H86" s="51" t="n"/>
      <c r="I86" s="25" t="n"/>
      <c r="J86" s="25" t="n"/>
      <c r="K86" s="23" t="n"/>
      <c r="L86" s="23" t="n"/>
      <c r="M86" s="50" t="n"/>
      <c r="N86" s="50" t="n"/>
      <c r="O86" s="25" t="n"/>
      <c r="P86" s="28">
        <f>IF(OR($A86="",$B86="",$C86="",$E86="",NOT(ISNUMBER($F86)),NOT(ISNUMBER($G86))),"",$G86-$F86)</f>
        <v/>
      </c>
      <c r="Q86" s="28">
        <f>IF($P86="","",ABS($P86))</f>
        <v/>
      </c>
      <c r="R86" s="49">
        <f>IF(OR($P86="",NOT(ISNUMBER($H86))),"",$P86*$H86)</f>
        <v/>
      </c>
      <c r="S86" s="49">
        <f>IF($R86="","",ABS($R86))</f>
        <v/>
      </c>
      <c r="T86" s="18">
        <f>IF($P86="","",IF($P86=0,"Sim","Não"))</f>
        <v/>
      </c>
      <c r="U86" s="48">
        <f>IFERROR(IF($P86="","",IF(MAX($F86,$G86)=0,1,MAX(0,1-$Q86/MAX($F86,$G86)))),"")</f>
        <v/>
      </c>
      <c r="V86" s="21">
        <f>IF($P86="","",IF($P86=0,"",IF($J86&lt;&gt;"",$J86,$I86)))</f>
        <v/>
      </c>
      <c r="W86" s="28">
        <f>IF($P86="","",IF(OR($P86=0,$K86="Concluída",$K86="Dispensada"),0,MAX(0,'Configurações'!$B$10-$B86)))</f>
        <v/>
      </c>
      <c r="X86" s="18">
        <f>IF($P86="","",IF($P86=0,"Baixa",IF(OR(AND(ISNUMBER($S86),$S86&gt;='Configurações'!$B$4),AND($K86&lt;&gt;"Concluída",$K86&lt;&gt;"Dispensada",ISNUMBER($M86),$M86&lt;'Configurações'!$B$10)),"Crítica",IF(OR(AND(ISNUMBER($S86),$S86&gt;='Configurações'!$B$5),$Q86&gt;='Configurações'!$B$6),"Alta","Média"))))</f>
        <v/>
      </c>
      <c r="Y86" s="21">
        <f>IF($A86="","",_xlfn.TEXTJOIN(" | ",TRUE,IF(COUNTIF($A$2:$A$501,$A86)&gt;1,"ID duplicado",""),IF(OR($B86="",$C86="",$D86="",$E86="",NOT(ISNUMBER($F86)),NOT(ISNUMBER($G86)),NOT(ISNUMBER($H86)),$K86=""),"Dados obrigatórios incompletos",""),IF(AND(ISNUMBER($P86),$P86&lt;&gt;0,$V86=""),"Informar motivo preliminar",""),IF(AND(ISNUMBER($P86),$P86&lt;&gt;0,$H86=0),"Revisar custo zerado",""),IF(AND($K86="Concluída",$T86="Não",$J86=""),"Confirmar causa",""),IF(AND($K86="Concluída",$N86=""),"Informar data de conclusão",""),IF(AND($K86&lt;&gt;"",$K86&lt;&gt;"Concluída",$K86&lt;&gt;"Dispensada",ISNUMBER($M86),$M86&lt;'Configurações'!$B$10),"Prazo vencido",""),IF(AND($K86&lt;&gt;"",$K86&lt;&gt;"Concluída",$K86&lt;&gt;"Dispensada",$M86="",ISNUMBER($B86),'Configurações'!$B$10-$B86&gt;'Configurações'!$B$9),"Definir prazo",""),IF(AND($K86&lt;&gt;"Concluída",$N86&lt;&gt;""),"Revisar data de conclusão","")))</f>
        <v/>
      </c>
      <c r="Z86" s="21">
        <f>IF(OR($C86="",$E86=""),"",$C86&amp;" | "&amp;$E86)</f>
        <v/>
      </c>
      <c r="AA86" s="18">
        <f>IF($Z86="","",IF(COUNTIF($Z$2:$Z86,$Z86)=1,ROW(),""))</f>
        <v/>
      </c>
      <c r="AB86" s="18">
        <f>IF($A86="","",IF(AND(ISNUMBER($B86),$B86&lt;='Configurações'!$B$10,$C86&lt;&gt;"",$D86&lt;&gt;"",$E86&lt;&gt;"",ISNUMBER($F86),$F86&gt;=0,ISNUMBER($G86),$G86&gt;=0,ISNUMBER($H86),$H86&gt;=0,$K86&lt;&gt;"",COUNTIF($A$2:$A$501,$A86)=1),"Sim","Não"))</f>
        <v/>
      </c>
      <c r="AC86" s="18">
        <f>IF(OR($AB86&lt;&gt;"Sim",$P86=0,$K86="Concluída",$K86="Dispensada"),"",IF($X86="Crítica",4,IF($X86="Alta",3,IF($X86="Média",2,1)))*1000000000000+MIN(IF(ISNUMBER($S86),$S86,0),999999999)*1000+MIN($W86,999))</f>
        <v/>
      </c>
      <c r="AD86" s="28">
        <f>IF($AC86="","",COUNTIF($AC$2:$AC$501,"&gt;"&amp;$AC86)+COUNTIF($AC$2:$AC86,$AC86))</f>
        <v/>
      </c>
    </row>
    <row r="87">
      <c r="A87" s="23" t="n"/>
      <c r="B87" s="50" t="n"/>
      <c r="C87" s="23" t="n"/>
      <c r="D87" s="25" t="n"/>
      <c r="E87" s="23" t="n"/>
      <c r="F87" s="26" t="n"/>
      <c r="G87" s="26" t="n"/>
      <c r="H87" s="51" t="n"/>
      <c r="I87" s="25" t="n"/>
      <c r="J87" s="25" t="n"/>
      <c r="K87" s="23" t="n"/>
      <c r="L87" s="23" t="n"/>
      <c r="M87" s="50" t="n"/>
      <c r="N87" s="50" t="n"/>
      <c r="O87" s="25" t="n"/>
      <c r="P87" s="29">
        <f>IF(OR($A87="",$B87="",$C87="",$E87="",NOT(ISNUMBER($F87)),NOT(ISNUMBER($G87))),"",$G87-$F87)</f>
        <v/>
      </c>
      <c r="Q87" s="29">
        <f>IF($P87="","",ABS($P87))</f>
        <v/>
      </c>
      <c r="R87" s="46">
        <f>IF(OR($P87="",NOT(ISNUMBER($H87))),"",$P87*$H87)</f>
        <v/>
      </c>
      <c r="S87" s="46">
        <f>IF($R87="","",ABS($R87))</f>
        <v/>
      </c>
      <c r="T87" s="13">
        <f>IF($P87="","",IF($P87=0,"Sim","Não"))</f>
        <v/>
      </c>
      <c r="U87" s="45">
        <f>IFERROR(IF($P87="","",IF(MAX($F87,$G87)=0,1,MAX(0,1-$Q87/MAX($F87,$G87)))),"")</f>
        <v/>
      </c>
      <c r="V87" s="16">
        <f>IF($P87="","",IF($P87=0,"",IF($J87&lt;&gt;"",$J87,$I87)))</f>
        <v/>
      </c>
      <c r="W87" s="29">
        <f>IF($P87="","",IF(OR($P87=0,$K87="Concluída",$K87="Dispensada"),0,MAX(0,'Configurações'!$B$10-$B87)))</f>
        <v/>
      </c>
      <c r="X87" s="13">
        <f>IF($P87="","",IF($P87=0,"Baixa",IF(OR(AND(ISNUMBER($S87),$S87&gt;='Configurações'!$B$4),AND($K87&lt;&gt;"Concluída",$K87&lt;&gt;"Dispensada",ISNUMBER($M87),$M87&lt;'Configurações'!$B$10)),"Crítica",IF(OR(AND(ISNUMBER($S87),$S87&gt;='Configurações'!$B$5),$Q87&gt;='Configurações'!$B$6),"Alta","Média"))))</f>
        <v/>
      </c>
      <c r="Y87" s="16">
        <f>IF($A87="","",_xlfn.TEXTJOIN(" | ",TRUE,IF(COUNTIF($A$2:$A$501,$A87)&gt;1,"ID duplicado",""),IF(OR($B87="",$C87="",$D87="",$E87="",NOT(ISNUMBER($F87)),NOT(ISNUMBER($G87)),NOT(ISNUMBER($H87)),$K87=""),"Dados obrigatórios incompletos",""),IF(AND(ISNUMBER($P87),$P87&lt;&gt;0,$V87=""),"Informar motivo preliminar",""),IF(AND(ISNUMBER($P87),$P87&lt;&gt;0,$H87=0),"Revisar custo zerado",""),IF(AND($K87="Concluída",$T87="Não",$J87=""),"Confirmar causa",""),IF(AND($K87="Concluída",$N87=""),"Informar data de conclusão",""),IF(AND($K87&lt;&gt;"",$K87&lt;&gt;"Concluída",$K87&lt;&gt;"Dispensada",ISNUMBER($M87),$M87&lt;'Configurações'!$B$10),"Prazo vencido",""),IF(AND($K87&lt;&gt;"",$K87&lt;&gt;"Concluída",$K87&lt;&gt;"Dispensada",$M87="",ISNUMBER($B87),'Configurações'!$B$10-$B87&gt;'Configurações'!$B$9),"Definir prazo",""),IF(AND($K87&lt;&gt;"Concluída",$N87&lt;&gt;""),"Revisar data de conclusão","")))</f>
        <v/>
      </c>
      <c r="Z87" s="16">
        <f>IF(OR($C87="",$E87=""),"",$C87&amp;" | "&amp;$E87)</f>
        <v/>
      </c>
      <c r="AA87" s="13">
        <f>IF($Z87="","",IF(COUNTIF($Z$2:$Z87,$Z87)=1,ROW(),""))</f>
        <v/>
      </c>
      <c r="AB87" s="13">
        <f>IF($A87="","",IF(AND(ISNUMBER($B87),$B87&lt;='Configurações'!$B$10,$C87&lt;&gt;"",$D87&lt;&gt;"",$E87&lt;&gt;"",ISNUMBER($F87),$F87&gt;=0,ISNUMBER($G87),$G87&gt;=0,ISNUMBER($H87),$H87&gt;=0,$K87&lt;&gt;"",COUNTIF($A$2:$A$501,$A87)=1),"Sim","Não"))</f>
        <v/>
      </c>
      <c r="AC87" s="13">
        <f>IF(OR($AB87&lt;&gt;"Sim",$P87=0,$K87="Concluída",$K87="Dispensada"),"",IF($X87="Crítica",4,IF($X87="Alta",3,IF($X87="Média",2,1)))*1000000000000+MIN(IF(ISNUMBER($S87),$S87,0),999999999)*1000+MIN($W87,999))</f>
        <v/>
      </c>
      <c r="AD87" s="29">
        <f>IF($AC87="","",COUNTIF($AC$2:$AC$501,"&gt;"&amp;$AC87)+COUNTIF($AC$2:$AC87,$AC87))</f>
        <v/>
      </c>
    </row>
    <row r="88">
      <c r="A88" s="23" t="n"/>
      <c r="B88" s="50" t="n"/>
      <c r="C88" s="23" t="n"/>
      <c r="D88" s="25" t="n"/>
      <c r="E88" s="23" t="n"/>
      <c r="F88" s="26" t="n"/>
      <c r="G88" s="26" t="n"/>
      <c r="H88" s="51" t="n"/>
      <c r="I88" s="25" t="n"/>
      <c r="J88" s="25" t="n"/>
      <c r="K88" s="23" t="n"/>
      <c r="L88" s="23" t="n"/>
      <c r="M88" s="50" t="n"/>
      <c r="N88" s="50" t="n"/>
      <c r="O88" s="25" t="n"/>
      <c r="P88" s="28">
        <f>IF(OR($A88="",$B88="",$C88="",$E88="",NOT(ISNUMBER($F88)),NOT(ISNUMBER($G88))),"",$G88-$F88)</f>
        <v/>
      </c>
      <c r="Q88" s="28">
        <f>IF($P88="","",ABS($P88))</f>
        <v/>
      </c>
      <c r="R88" s="49">
        <f>IF(OR($P88="",NOT(ISNUMBER($H88))),"",$P88*$H88)</f>
        <v/>
      </c>
      <c r="S88" s="49">
        <f>IF($R88="","",ABS($R88))</f>
        <v/>
      </c>
      <c r="T88" s="18">
        <f>IF($P88="","",IF($P88=0,"Sim","Não"))</f>
        <v/>
      </c>
      <c r="U88" s="48">
        <f>IFERROR(IF($P88="","",IF(MAX($F88,$G88)=0,1,MAX(0,1-$Q88/MAX($F88,$G88)))),"")</f>
        <v/>
      </c>
      <c r="V88" s="21">
        <f>IF($P88="","",IF($P88=0,"",IF($J88&lt;&gt;"",$J88,$I88)))</f>
        <v/>
      </c>
      <c r="W88" s="28">
        <f>IF($P88="","",IF(OR($P88=0,$K88="Concluída",$K88="Dispensada"),0,MAX(0,'Configurações'!$B$10-$B88)))</f>
        <v/>
      </c>
      <c r="X88" s="18">
        <f>IF($P88="","",IF($P88=0,"Baixa",IF(OR(AND(ISNUMBER($S88),$S88&gt;='Configurações'!$B$4),AND($K88&lt;&gt;"Concluída",$K88&lt;&gt;"Dispensada",ISNUMBER($M88),$M88&lt;'Configurações'!$B$10)),"Crítica",IF(OR(AND(ISNUMBER($S88),$S88&gt;='Configurações'!$B$5),$Q88&gt;='Configurações'!$B$6),"Alta","Média"))))</f>
        <v/>
      </c>
      <c r="Y88" s="21">
        <f>IF($A88="","",_xlfn.TEXTJOIN(" | ",TRUE,IF(COUNTIF($A$2:$A$501,$A88)&gt;1,"ID duplicado",""),IF(OR($B88="",$C88="",$D88="",$E88="",NOT(ISNUMBER($F88)),NOT(ISNUMBER($G88)),NOT(ISNUMBER($H88)),$K88=""),"Dados obrigatórios incompletos",""),IF(AND(ISNUMBER($P88),$P88&lt;&gt;0,$V88=""),"Informar motivo preliminar",""),IF(AND(ISNUMBER($P88),$P88&lt;&gt;0,$H88=0),"Revisar custo zerado",""),IF(AND($K88="Concluída",$T88="Não",$J88=""),"Confirmar causa",""),IF(AND($K88="Concluída",$N88=""),"Informar data de conclusão",""),IF(AND($K88&lt;&gt;"",$K88&lt;&gt;"Concluída",$K88&lt;&gt;"Dispensada",ISNUMBER($M88),$M88&lt;'Configurações'!$B$10),"Prazo vencido",""),IF(AND($K88&lt;&gt;"",$K88&lt;&gt;"Concluída",$K88&lt;&gt;"Dispensada",$M88="",ISNUMBER($B88),'Configurações'!$B$10-$B88&gt;'Configurações'!$B$9),"Definir prazo",""),IF(AND($K88&lt;&gt;"Concluída",$N88&lt;&gt;""),"Revisar data de conclusão","")))</f>
        <v/>
      </c>
      <c r="Z88" s="21">
        <f>IF(OR($C88="",$E88=""),"",$C88&amp;" | "&amp;$E88)</f>
        <v/>
      </c>
      <c r="AA88" s="18">
        <f>IF($Z88="","",IF(COUNTIF($Z$2:$Z88,$Z88)=1,ROW(),""))</f>
        <v/>
      </c>
      <c r="AB88" s="18">
        <f>IF($A88="","",IF(AND(ISNUMBER($B88),$B88&lt;='Configurações'!$B$10,$C88&lt;&gt;"",$D88&lt;&gt;"",$E88&lt;&gt;"",ISNUMBER($F88),$F88&gt;=0,ISNUMBER($G88),$G88&gt;=0,ISNUMBER($H88),$H88&gt;=0,$K88&lt;&gt;"",COUNTIF($A$2:$A$501,$A88)=1),"Sim","Não"))</f>
        <v/>
      </c>
      <c r="AC88" s="18">
        <f>IF(OR($AB88&lt;&gt;"Sim",$P88=0,$K88="Concluída",$K88="Dispensada"),"",IF($X88="Crítica",4,IF($X88="Alta",3,IF($X88="Média",2,1)))*1000000000000+MIN(IF(ISNUMBER($S88),$S88,0),999999999)*1000+MIN($W88,999))</f>
        <v/>
      </c>
      <c r="AD88" s="28">
        <f>IF($AC88="","",COUNTIF($AC$2:$AC$501,"&gt;"&amp;$AC88)+COUNTIF($AC$2:$AC88,$AC88))</f>
        <v/>
      </c>
    </row>
    <row r="89">
      <c r="A89" s="23" t="n"/>
      <c r="B89" s="50" t="n"/>
      <c r="C89" s="23" t="n"/>
      <c r="D89" s="25" t="n"/>
      <c r="E89" s="23" t="n"/>
      <c r="F89" s="26" t="n"/>
      <c r="G89" s="26" t="n"/>
      <c r="H89" s="51" t="n"/>
      <c r="I89" s="25" t="n"/>
      <c r="J89" s="25" t="n"/>
      <c r="K89" s="23" t="n"/>
      <c r="L89" s="23" t="n"/>
      <c r="M89" s="50" t="n"/>
      <c r="N89" s="50" t="n"/>
      <c r="O89" s="25" t="n"/>
      <c r="P89" s="29">
        <f>IF(OR($A89="",$B89="",$C89="",$E89="",NOT(ISNUMBER($F89)),NOT(ISNUMBER($G89))),"",$G89-$F89)</f>
        <v/>
      </c>
      <c r="Q89" s="29">
        <f>IF($P89="","",ABS($P89))</f>
        <v/>
      </c>
      <c r="R89" s="46">
        <f>IF(OR($P89="",NOT(ISNUMBER($H89))),"",$P89*$H89)</f>
        <v/>
      </c>
      <c r="S89" s="46">
        <f>IF($R89="","",ABS($R89))</f>
        <v/>
      </c>
      <c r="T89" s="13">
        <f>IF($P89="","",IF($P89=0,"Sim","Não"))</f>
        <v/>
      </c>
      <c r="U89" s="45">
        <f>IFERROR(IF($P89="","",IF(MAX($F89,$G89)=0,1,MAX(0,1-$Q89/MAX($F89,$G89)))),"")</f>
        <v/>
      </c>
      <c r="V89" s="16">
        <f>IF($P89="","",IF($P89=0,"",IF($J89&lt;&gt;"",$J89,$I89)))</f>
        <v/>
      </c>
      <c r="W89" s="29">
        <f>IF($P89="","",IF(OR($P89=0,$K89="Concluída",$K89="Dispensada"),0,MAX(0,'Configurações'!$B$10-$B89)))</f>
        <v/>
      </c>
      <c r="X89" s="13">
        <f>IF($P89="","",IF($P89=0,"Baixa",IF(OR(AND(ISNUMBER($S89),$S89&gt;='Configurações'!$B$4),AND($K89&lt;&gt;"Concluída",$K89&lt;&gt;"Dispensada",ISNUMBER($M89),$M89&lt;'Configurações'!$B$10)),"Crítica",IF(OR(AND(ISNUMBER($S89),$S89&gt;='Configurações'!$B$5),$Q89&gt;='Configurações'!$B$6),"Alta","Média"))))</f>
        <v/>
      </c>
      <c r="Y89" s="16">
        <f>IF($A89="","",_xlfn.TEXTJOIN(" | ",TRUE,IF(COUNTIF($A$2:$A$501,$A89)&gt;1,"ID duplicado",""),IF(OR($B89="",$C89="",$D89="",$E89="",NOT(ISNUMBER($F89)),NOT(ISNUMBER($G89)),NOT(ISNUMBER($H89)),$K89=""),"Dados obrigatórios incompletos",""),IF(AND(ISNUMBER($P89),$P89&lt;&gt;0,$V89=""),"Informar motivo preliminar",""),IF(AND(ISNUMBER($P89),$P89&lt;&gt;0,$H89=0),"Revisar custo zerado",""),IF(AND($K89="Concluída",$T89="Não",$J89=""),"Confirmar causa",""),IF(AND($K89="Concluída",$N89=""),"Informar data de conclusão",""),IF(AND($K89&lt;&gt;"",$K89&lt;&gt;"Concluída",$K89&lt;&gt;"Dispensada",ISNUMBER($M89),$M89&lt;'Configurações'!$B$10),"Prazo vencido",""),IF(AND($K89&lt;&gt;"",$K89&lt;&gt;"Concluída",$K89&lt;&gt;"Dispensada",$M89="",ISNUMBER($B89),'Configurações'!$B$10-$B89&gt;'Configurações'!$B$9),"Definir prazo",""),IF(AND($K89&lt;&gt;"Concluída",$N89&lt;&gt;""),"Revisar data de conclusão","")))</f>
        <v/>
      </c>
      <c r="Z89" s="16">
        <f>IF(OR($C89="",$E89=""),"",$C89&amp;" | "&amp;$E89)</f>
        <v/>
      </c>
      <c r="AA89" s="13">
        <f>IF($Z89="","",IF(COUNTIF($Z$2:$Z89,$Z89)=1,ROW(),""))</f>
        <v/>
      </c>
      <c r="AB89" s="13">
        <f>IF($A89="","",IF(AND(ISNUMBER($B89),$B89&lt;='Configurações'!$B$10,$C89&lt;&gt;"",$D89&lt;&gt;"",$E89&lt;&gt;"",ISNUMBER($F89),$F89&gt;=0,ISNUMBER($G89),$G89&gt;=0,ISNUMBER($H89),$H89&gt;=0,$K89&lt;&gt;"",COUNTIF($A$2:$A$501,$A89)=1),"Sim","Não"))</f>
        <v/>
      </c>
      <c r="AC89" s="13">
        <f>IF(OR($AB89&lt;&gt;"Sim",$P89=0,$K89="Concluída",$K89="Dispensada"),"",IF($X89="Crítica",4,IF($X89="Alta",3,IF($X89="Média",2,1)))*1000000000000+MIN(IF(ISNUMBER($S89),$S89,0),999999999)*1000+MIN($W89,999))</f>
        <v/>
      </c>
      <c r="AD89" s="29">
        <f>IF($AC89="","",COUNTIF($AC$2:$AC$501,"&gt;"&amp;$AC89)+COUNTIF($AC$2:$AC89,$AC89))</f>
        <v/>
      </c>
    </row>
    <row r="90">
      <c r="A90" s="23" t="n"/>
      <c r="B90" s="50" t="n"/>
      <c r="C90" s="23" t="n"/>
      <c r="D90" s="25" t="n"/>
      <c r="E90" s="23" t="n"/>
      <c r="F90" s="26" t="n"/>
      <c r="G90" s="26" t="n"/>
      <c r="H90" s="51" t="n"/>
      <c r="I90" s="25" t="n"/>
      <c r="J90" s="25" t="n"/>
      <c r="K90" s="23" t="n"/>
      <c r="L90" s="23" t="n"/>
      <c r="M90" s="50" t="n"/>
      <c r="N90" s="50" t="n"/>
      <c r="O90" s="25" t="n"/>
      <c r="P90" s="28">
        <f>IF(OR($A90="",$B90="",$C90="",$E90="",NOT(ISNUMBER($F90)),NOT(ISNUMBER($G90))),"",$G90-$F90)</f>
        <v/>
      </c>
      <c r="Q90" s="28">
        <f>IF($P90="","",ABS($P90))</f>
        <v/>
      </c>
      <c r="R90" s="49">
        <f>IF(OR($P90="",NOT(ISNUMBER($H90))),"",$P90*$H90)</f>
        <v/>
      </c>
      <c r="S90" s="49">
        <f>IF($R90="","",ABS($R90))</f>
        <v/>
      </c>
      <c r="T90" s="18">
        <f>IF($P90="","",IF($P90=0,"Sim","Não"))</f>
        <v/>
      </c>
      <c r="U90" s="48">
        <f>IFERROR(IF($P90="","",IF(MAX($F90,$G90)=0,1,MAX(0,1-$Q90/MAX($F90,$G90)))),"")</f>
        <v/>
      </c>
      <c r="V90" s="21">
        <f>IF($P90="","",IF($P90=0,"",IF($J90&lt;&gt;"",$J90,$I90)))</f>
        <v/>
      </c>
      <c r="W90" s="28">
        <f>IF($P90="","",IF(OR($P90=0,$K90="Concluída",$K90="Dispensada"),0,MAX(0,'Configurações'!$B$10-$B90)))</f>
        <v/>
      </c>
      <c r="X90" s="18">
        <f>IF($P90="","",IF($P90=0,"Baixa",IF(OR(AND(ISNUMBER($S90),$S90&gt;='Configurações'!$B$4),AND($K90&lt;&gt;"Concluída",$K90&lt;&gt;"Dispensada",ISNUMBER($M90),$M90&lt;'Configurações'!$B$10)),"Crítica",IF(OR(AND(ISNUMBER($S90),$S90&gt;='Configurações'!$B$5),$Q90&gt;='Configurações'!$B$6),"Alta","Média"))))</f>
        <v/>
      </c>
      <c r="Y90" s="21">
        <f>IF($A90="","",_xlfn.TEXTJOIN(" | ",TRUE,IF(COUNTIF($A$2:$A$501,$A90)&gt;1,"ID duplicado",""),IF(OR($B90="",$C90="",$D90="",$E90="",NOT(ISNUMBER($F90)),NOT(ISNUMBER($G90)),NOT(ISNUMBER($H90)),$K90=""),"Dados obrigatórios incompletos",""),IF(AND(ISNUMBER($P90),$P90&lt;&gt;0,$V90=""),"Informar motivo preliminar",""),IF(AND(ISNUMBER($P90),$P90&lt;&gt;0,$H90=0),"Revisar custo zerado",""),IF(AND($K90="Concluída",$T90="Não",$J90=""),"Confirmar causa",""),IF(AND($K90="Concluída",$N90=""),"Informar data de conclusão",""),IF(AND($K90&lt;&gt;"",$K90&lt;&gt;"Concluída",$K90&lt;&gt;"Dispensada",ISNUMBER($M90),$M90&lt;'Configurações'!$B$10),"Prazo vencido",""),IF(AND($K90&lt;&gt;"",$K90&lt;&gt;"Concluída",$K90&lt;&gt;"Dispensada",$M90="",ISNUMBER($B90),'Configurações'!$B$10-$B90&gt;'Configurações'!$B$9),"Definir prazo",""),IF(AND($K90&lt;&gt;"Concluída",$N90&lt;&gt;""),"Revisar data de conclusão","")))</f>
        <v/>
      </c>
      <c r="Z90" s="21">
        <f>IF(OR($C90="",$E90=""),"",$C90&amp;" | "&amp;$E90)</f>
        <v/>
      </c>
      <c r="AA90" s="18">
        <f>IF($Z90="","",IF(COUNTIF($Z$2:$Z90,$Z90)=1,ROW(),""))</f>
        <v/>
      </c>
      <c r="AB90" s="18">
        <f>IF($A90="","",IF(AND(ISNUMBER($B90),$B90&lt;='Configurações'!$B$10,$C90&lt;&gt;"",$D90&lt;&gt;"",$E90&lt;&gt;"",ISNUMBER($F90),$F90&gt;=0,ISNUMBER($G90),$G90&gt;=0,ISNUMBER($H90),$H90&gt;=0,$K90&lt;&gt;"",COUNTIF($A$2:$A$501,$A90)=1),"Sim","Não"))</f>
        <v/>
      </c>
      <c r="AC90" s="18">
        <f>IF(OR($AB90&lt;&gt;"Sim",$P90=0,$K90="Concluída",$K90="Dispensada"),"",IF($X90="Crítica",4,IF($X90="Alta",3,IF($X90="Média",2,1)))*1000000000000+MIN(IF(ISNUMBER($S90),$S90,0),999999999)*1000+MIN($W90,999))</f>
        <v/>
      </c>
      <c r="AD90" s="28">
        <f>IF($AC90="","",COUNTIF($AC$2:$AC$501,"&gt;"&amp;$AC90)+COUNTIF($AC$2:$AC90,$AC90))</f>
        <v/>
      </c>
    </row>
    <row r="91">
      <c r="A91" s="23" t="n"/>
      <c r="B91" s="50" t="n"/>
      <c r="C91" s="23" t="n"/>
      <c r="D91" s="25" t="n"/>
      <c r="E91" s="23" t="n"/>
      <c r="F91" s="26" t="n"/>
      <c r="G91" s="26" t="n"/>
      <c r="H91" s="51" t="n"/>
      <c r="I91" s="25" t="n"/>
      <c r="J91" s="25" t="n"/>
      <c r="K91" s="23" t="n"/>
      <c r="L91" s="23" t="n"/>
      <c r="M91" s="50" t="n"/>
      <c r="N91" s="50" t="n"/>
      <c r="O91" s="25" t="n"/>
      <c r="P91" s="29">
        <f>IF(OR($A91="",$B91="",$C91="",$E91="",NOT(ISNUMBER($F91)),NOT(ISNUMBER($G91))),"",$G91-$F91)</f>
        <v/>
      </c>
      <c r="Q91" s="29">
        <f>IF($P91="","",ABS($P91))</f>
        <v/>
      </c>
      <c r="R91" s="46">
        <f>IF(OR($P91="",NOT(ISNUMBER($H91))),"",$P91*$H91)</f>
        <v/>
      </c>
      <c r="S91" s="46">
        <f>IF($R91="","",ABS($R91))</f>
        <v/>
      </c>
      <c r="T91" s="13">
        <f>IF($P91="","",IF($P91=0,"Sim","Não"))</f>
        <v/>
      </c>
      <c r="U91" s="45">
        <f>IFERROR(IF($P91="","",IF(MAX($F91,$G91)=0,1,MAX(0,1-$Q91/MAX($F91,$G91)))),"")</f>
        <v/>
      </c>
      <c r="V91" s="16">
        <f>IF($P91="","",IF($P91=0,"",IF($J91&lt;&gt;"",$J91,$I91)))</f>
        <v/>
      </c>
      <c r="W91" s="29">
        <f>IF($P91="","",IF(OR($P91=0,$K91="Concluída",$K91="Dispensada"),0,MAX(0,'Configurações'!$B$10-$B91)))</f>
        <v/>
      </c>
      <c r="X91" s="13">
        <f>IF($P91="","",IF($P91=0,"Baixa",IF(OR(AND(ISNUMBER($S91),$S91&gt;='Configurações'!$B$4),AND($K91&lt;&gt;"Concluída",$K91&lt;&gt;"Dispensada",ISNUMBER($M91),$M91&lt;'Configurações'!$B$10)),"Crítica",IF(OR(AND(ISNUMBER($S91),$S91&gt;='Configurações'!$B$5),$Q91&gt;='Configurações'!$B$6),"Alta","Média"))))</f>
        <v/>
      </c>
      <c r="Y91" s="16">
        <f>IF($A91="","",_xlfn.TEXTJOIN(" | ",TRUE,IF(COUNTIF($A$2:$A$501,$A91)&gt;1,"ID duplicado",""),IF(OR($B91="",$C91="",$D91="",$E91="",NOT(ISNUMBER($F91)),NOT(ISNUMBER($G91)),NOT(ISNUMBER($H91)),$K91=""),"Dados obrigatórios incompletos",""),IF(AND(ISNUMBER($P91),$P91&lt;&gt;0,$V91=""),"Informar motivo preliminar",""),IF(AND(ISNUMBER($P91),$P91&lt;&gt;0,$H91=0),"Revisar custo zerado",""),IF(AND($K91="Concluída",$T91="Não",$J91=""),"Confirmar causa",""),IF(AND($K91="Concluída",$N91=""),"Informar data de conclusão",""),IF(AND($K91&lt;&gt;"",$K91&lt;&gt;"Concluída",$K91&lt;&gt;"Dispensada",ISNUMBER($M91),$M91&lt;'Configurações'!$B$10),"Prazo vencido",""),IF(AND($K91&lt;&gt;"",$K91&lt;&gt;"Concluída",$K91&lt;&gt;"Dispensada",$M91="",ISNUMBER($B91),'Configurações'!$B$10-$B91&gt;'Configurações'!$B$9),"Definir prazo",""),IF(AND($K91&lt;&gt;"Concluída",$N91&lt;&gt;""),"Revisar data de conclusão","")))</f>
        <v/>
      </c>
      <c r="Z91" s="16">
        <f>IF(OR($C91="",$E91=""),"",$C91&amp;" | "&amp;$E91)</f>
        <v/>
      </c>
      <c r="AA91" s="13">
        <f>IF($Z91="","",IF(COUNTIF($Z$2:$Z91,$Z91)=1,ROW(),""))</f>
        <v/>
      </c>
      <c r="AB91" s="13">
        <f>IF($A91="","",IF(AND(ISNUMBER($B91),$B91&lt;='Configurações'!$B$10,$C91&lt;&gt;"",$D91&lt;&gt;"",$E91&lt;&gt;"",ISNUMBER($F91),$F91&gt;=0,ISNUMBER($G91),$G91&gt;=0,ISNUMBER($H91),$H91&gt;=0,$K91&lt;&gt;"",COUNTIF($A$2:$A$501,$A91)=1),"Sim","Não"))</f>
        <v/>
      </c>
      <c r="AC91" s="13">
        <f>IF(OR($AB91&lt;&gt;"Sim",$P91=0,$K91="Concluída",$K91="Dispensada"),"",IF($X91="Crítica",4,IF($X91="Alta",3,IF($X91="Média",2,1)))*1000000000000+MIN(IF(ISNUMBER($S91),$S91,0),999999999)*1000+MIN($W91,999))</f>
        <v/>
      </c>
      <c r="AD91" s="29">
        <f>IF($AC91="","",COUNTIF($AC$2:$AC$501,"&gt;"&amp;$AC91)+COUNTIF($AC$2:$AC91,$AC91))</f>
        <v/>
      </c>
    </row>
    <row r="92">
      <c r="A92" s="23" t="n"/>
      <c r="B92" s="50" t="n"/>
      <c r="C92" s="23" t="n"/>
      <c r="D92" s="25" t="n"/>
      <c r="E92" s="23" t="n"/>
      <c r="F92" s="26" t="n"/>
      <c r="G92" s="26" t="n"/>
      <c r="H92" s="51" t="n"/>
      <c r="I92" s="25" t="n"/>
      <c r="J92" s="25" t="n"/>
      <c r="K92" s="23" t="n"/>
      <c r="L92" s="23" t="n"/>
      <c r="M92" s="50" t="n"/>
      <c r="N92" s="50" t="n"/>
      <c r="O92" s="25" t="n"/>
      <c r="P92" s="28">
        <f>IF(OR($A92="",$B92="",$C92="",$E92="",NOT(ISNUMBER($F92)),NOT(ISNUMBER($G92))),"",$G92-$F92)</f>
        <v/>
      </c>
      <c r="Q92" s="28">
        <f>IF($P92="","",ABS($P92))</f>
        <v/>
      </c>
      <c r="R92" s="49">
        <f>IF(OR($P92="",NOT(ISNUMBER($H92))),"",$P92*$H92)</f>
        <v/>
      </c>
      <c r="S92" s="49">
        <f>IF($R92="","",ABS($R92))</f>
        <v/>
      </c>
      <c r="T92" s="18">
        <f>IF($P92="","",IF($P92=0,"Sim","Não"))</f>
        <v/>
      </c>
      <c r="U92" s="48">
        <f>IFERROR(IF($P92="","",IF(MAX($F92,$G92)=0,1,MAX(0,1-$Q92/MAX($F92,$G92)))),"")</f>
        <v/>
      </c>
      <c r="V92" s="21">
        <f>IF($P92="","",IF($P92=0,"",IF($J92&lt;&gt;"",$J92,$I92)))</f>
        <v/>
      </c>
      <c r="W92" s="28">
        <f>IF($P92="","",IF(OR($P92=0,$K92="Concluída",$K92="Dispensada"),0,MAX(0,'Configurações'!$B$10-$B92)))</f>
        <v/>
      </c>
      <c r="X92" s="18">
        <f>IF($P92="","",IF($P92=0,"Baixa",IF(OR(AND(ISNUMBER($S92),$S92&gt;='Configurações'!$B$4),AND($K92&lt;&gt;"Concluída",$K92&lt;&gt;"Dispensada",ISNUMBER($M92),$M92&lt;'Configurações'!$B$10)),"Crítica",IF(OR(AND(ISNUMBER($S92),$S92&gt;='Configurações'!$B$5),$Q92&gt;='Configurações'!$B$6),"Alta","Média"))))</f>
        <v/>
      </c>
      <c r="Y92" s="21">
        <f>IF($A92="","",_xlfn.TEXTJOIN(" | ",TRUE,IF(COUNTIF($A$2:$A$501,$A92)&gt;1,"ID duplicado",""),IF(OR($B92="",$C92="",$D92="",$E92="",NOT(ISNUMBER($F92)),NOT(ISNUMBER($G92)),NOT(ISNUMBER($H92)),$K92=""),"Dados obrigatórios incompletos",""),IF(AND(ISNUMBER($P92),$P92&lt;&gt;0,$V92=""),"Informar motivo preliminar",""),IF(AND(ISNUMBER($P92),$P92&lt;&gt;0,$H92=0),"Revisar custo zerado",""),IF(AND($K92="Concluída",$T92="Não",$J92=""),"Confirmar causa",""),IF(AND($K92="Concluída",$N92=""),"Informar data de conclusão",""),IF(AND($K92&lt;&gt;"",$K92&lt;&gt;"Concluída",$K92&lt;&gt;"Dispensada",ISNUMBER($M92),$M92&lt;'Configurações'!$B$10),"Prazo vencido",""),IF(AND($K92&lt;&gt;"",$K92&lt;&gt;"Concluída",$K92&lt;&gt;"Dispensada",$M92="",ISNUMBER($B92),'Configurações'!$B$10-$B92&gt;'Configurações'!$B$9),"Definir prazo",""),IF(AND($K92&lt;&gt;"Concluída",$N92&lt;&gt;""),"Revisar data de conclusão","")))</f>
        <v/>
      </c>
      <c r="Z92" s="21">
        <f>IF(OR($C92="",$E92=""),"",$C92&amp;" | "&amp;$E92)</f>
        <v/>
      </c>
      <c r="AA92" s="18">
        <f>IF($Z92="","",IF(COUNTIF($Z$2:$Z92,$Z92)=1,ROW(),""))</f>
        <v/>
      </c>
      <c r="AB92" s="18">
        <f>IF($A92="","",IF(AND(ISNUMBER($B92),$B92&lt;='Configurações'!$B$10,$C92&lt;&gt;"",$D92&lt;&gt;"",$E92&lt;&gt;"",ISNUMBER($F92),$F92&gt;=0,ISNUMBER($G92),$G92&gt;=0,ISNUMBER($H92),$H92&gt;=0,$K92&lt;&gt;"",COUNTIF($A$2:$A$501,$A92)=1),"Sim","Não"))</f>
        <v/>
      </c>
      <c r="AC92" s="18">
        <f>IF(OR($AB92&lt;&gt;"Sim",$P92=0,$K92="Concluída",$K92="Dispensada"),"",IF($X92="Crítica",4,IF($X92="Alta",3,IF($X92="Média",2,1)))*1000000000000+MIN(IF(ISNUMBER($S92),$S92,0),999999999)*1000+MIN($W92,999))</f>
        <v/>
      </c>
      <c r="AD92" s="28">
        <f>IF($AC92="","",COUNTIF($AC$2:$AC$501,"&gt;"&amp;$AC92)+COUNTIF($AC$2:$AC92,$AC92))</f>
        <v/>
      </c>
    </row>
    <row r="93">
      <c r="A93" s="23" t="n"/>
      <c r="B93" s="50" t="n"/>
      <c r="C93" s="23" t="n"/>
      <c r="D93" s="25" t="n"/>
      <c r="E93" s="23" t="n"/>
      <c r="F93" s="26" t="n"/>
      <c r="G93" s="26" t="n"/>
      <c r="H93" s="51" t="n"/>
      <c r="I93" s="25" t="n"/>
      <c r="J93" s="25" t="n"/>
      <c r="K93" s="23" t="n"/>
      <c r="L93" s="23" t="n"/>
      <c r="M93" s="50" t="n"/>
      <c r="N93" s="50" t="n"/>
      <c r="O93" s="25" t="n"/>
      <c r="P93" s="29">
        <f>IF(OR($A93="",$B93="",$C93="",$E93="",NOT(ISNUMBER($F93)),NOT(ISNUMBER($G93))),"",$G93-$F93)</f>
        <v/>
      </c>
      <c r="Q93" s="29">
        <f>IF($P93="","",ABS($P93))</f>
        <v/>
      </c>
      <c r="R93" s="46">
        <f>IF(OR($P93="",NOT(ISNUMBER($H93))),"",$P93*$H93)</f>
        <v/>
      </c>
      <c r="S93" s="46">
        <f>IF($R93="","",ABS($R93))</f>
        <v/>
      </c>
      <c r="T93" s="13">
        <f>IF($P93="","",IF($P93=0,"Sim","Não"))</f>
        <v/>
      </c>
      <c r="U93" s="45">
        <f>IFERROR(IF($P93="","",IF(MAX($F93,$G93)=0,1,MAX(0,1-$Q93/MAX($F93,$G93)))),"")</f>
        <v/>
      </c>
      <c r="V93" s="16">
        <f>IF($P93="","",IF($P93=0,"",IF($J93&lt;&gt;"",$J93,$I93)))</f>
        <v/>
      </c>
      <c r="W93" s="29">
        <f>IF($P93="","",IF(OR($P93=0,$K93="Concluída",$K93="Dispensada"),0,MAX(0,'Configurações'!$B$10-$B93)))</f>
        <v/>
      </c>
      <c r="X93" s="13">
        <f>IF($P93="","",IF($P93=0,"Baixa",IF(OR(AND(ISNUMBER($S93),$S93&gt;='Configurações'!$B$4),AND($K93&lt;&gt;"Concluída",$K93&lt;&gt;"Dispensada",ISNUMBER($M93),$M93&lt;'Configurações'!$B$10)),"Crítica",IF(OR(AND(ISNUMBER($S93),$S93&gt;='Configurações'!$B$5),$Q93&gt;='Configurações'!$B$6),"Alta","Média"))))</f>
        <v/>
      </c>
      <c r="Y93" s="16">
        <f>IF($A93="","",_xlfn.TEXTJOIN(" | ",TRUE,IF(COUNTIF($A$2:$A$501,$A93)&gt;1,"ID duplicado",""),IF(OR($B93="",$C93="",$D93="",$E93="",NOT(ISNUMBER($F93)),NOT(ISNUMBER($G93)),NOT(ISNUMBER($H93)),$K93=""),"Dados obrigatórios incompletos",""),IF(AND(ISNUMBER($P93),$P93&lt;&gt;0,$V93=""),"Informar motivo preliminar",""),IF(AND(ISNUMBER($P93),$P93&lt;&gt;0,$H93=0),"Revisar custo zerado",""),IF(AND($K93="Concluída",$T93="Não",$J93=""),"Confirmar causa",""),IF(AND($K93="Concluída",$N93=""),"Informar data de conclusão",""),IF(AND($K93&lt;&gt;"",$K93&lt;&gt;"Concluída",$K93&lt;&gt;"Dispensada",ISNUMBER($M93),$M93&lt;'Configurações'!$B$10),"Prazo vencido",""),IF(AND($K93&lt;&gt;"",$K93&lt;&gt;"Concluída",$K93&lt;&gt;"Dispensada",$M93="",ISNUMBER($B93),'Configurações'!$B$10-$B93&gt;'Configurações'!$B$9),"Definir prazo",""),IF(AND($K93&lt;&gt;"Concluída",$N93&lt;&gt;""),"Revisar data de conclusão","")))</f>
        <v/>
      </c>
      <c r="Z93" s="16">
        <f>IF(OR($C93="",$E93=""),"",$C93&amp;" | "&amp;$E93)</f>
        <v/>
      </c>
      <c r="AA93" s="13">
        <f>IF($Z93="","",IF(COUNTIF($Z$2:$Z93,$Z93)=1,ROW(),""))</f>
        <v/>
      </c>
      <c r="AB93" s="13">
        <f>IF($A93="","",IF(AND(ISNUMBER($B93),$B93&lt;='Configurações'!$B$10,$C93&lt;&gt;"",$D93&lt;&gt;"",$E93&lt;&gt;"",ISNUMBER($F93),$F93&gt;=0,ISNUMBER($G93),$G93&gt;=0,ISNUMBER($H93),$H93&gt;=0,$K93&lt;&gt;"",COUNTIF($A$2:$A$501,$A93)=1),"Sim","Não"))</f>
        <v/>
      </c>
      <c r="AC93" s="13">
        <f>IF(OR($AB93&lt;&gt;"Sim",$P93=0,$K93="Concluída",$K93="Dispensada"),"",IF($X93="Crítica",4,IF($X93="Alta",3,IF($X93="Média",2,1)))*1000000000000+MIN(IF(ISNUMBER($S93),$S93,0),999999999)*1000+MIN($W93,999))</f>
        <v/>
      </c>
      <c r="AD93" s="29">
        <f>IF($AC93="","",COUNTIF($AC$2:$AC$501,"&gt;"&amp;$AC93)+COUNTIF($AC$2:$AC93,$AC93))</f>
        <v/>
      </c>
    </row>
    <row r="94">
      <c r="A94" s="23" t="n"/>
      <c r="B94" s="50" t="n"/>
      <c r="C94" s="23" t="n"/>
      <c r="D94" s="25" t="n"/>
      <c r="E94" s="23" t="n"/>
      <c r="F94" s="26" t="n"/>
      <c r="G94" s="26" t="n"/>
      <c r="H94" s="51" t="n"/>
      <c r="I94" s="25" t="n"/>
      <c r="J94" s="25" t="n"/>
      <c r="K94" s="23" t="n"/>
      <c r="L94" s="23" t="n"/>
      <c r="M94" s="50" t="n"/>
      <c r="N94" s="50" t="n"/>
      <c r="O94" s="25" t="n"/>
      <c r="P94" s="28">
        <f>IF(OR($A94="",$B94="",$C94="",$E94="",NOT(ISNUMBER($F94)),NOT(ISNUMBER($G94))),"",$G94-$F94)</f>
        <v/>
      </c>
      <c r="Q94" s="28">
        <f>IF($P94="","",ABS($P94))</f>
        <v/>
      </c>
      <c r="R94" s="49">
        <f>IF(OR($P94="",NOT(ISNUMBER($H94))),"",$P94*$H94)</f>
        <v/>
      </c>
      <c r="S94" s="49">
        <f>IF($R94="","",ABS($R94))</f>
        <v/>
      </c>
      <c r="T94" s="18">
        <f>IF($P94="","",IF($P94=0,"Sim","Não"))</f>
        <v/>
      </c>
      <c r="U94" s="48">
        <f>IFERROR(IF($P94="","",IF(MAX($F94,$G94)=0,1,MAX(0,1-$Q94/MAX($F94,$G94)))),"")</f>
        <v/>
      </c>
      <c r="V94" s="21">
        <f>IF($P94="","",IF($P94=0,"",IF($J94&lt;&gt;"",$J94,$I94)))</f>
        <v/>
      </c>
      <c r="W94" s="28">
        <f>IF($P94="","",IF(OR($P94=0,$K94="Concluída",$K94="Dispensada"),0,MAX(0,'Configurações'!$B$10-$B94)))</f>
        <v/>
      </c>
      <c r="X94" s="18">
        <f>IF($P94="","",IF($P94=0,"Baixa",IF(OR(AND(ISNUMBER($S94),$S94&gt;='Configurações'!$B$4),AND($K94&lt;&gt;"Concluída",$K94&lt;&gt;"Dispensada",ISNUMBER($M94),$M94&lt;'Configurações'!$B$10)),"Crítica",IF(OR(AND(ISNUMBER($S94),$S94&gt;='Configurações'!$B$5),$Q94&gt;='Configurações'!$B$6),"Alta","Média"))))</f>
        <v/>
      </c>
      <c r="Y94" s="21">
        <f>IF($A94="","",_xlfn.TEXTJOIN(" | ",TRUE,IF(COUNTIF($A$2:$A$501,$A94)&gt;1,"ID duplicado",""),IF(OR($B94="",$C94="",$D94="",$E94="",NOT(ISNUMBER($F94)),NOT(ISNUMBER($G94)),NOT(ISNUMBER($H94)),$K94=""),"Dados obrigatórios incompletos",""),IF(AND(ISNUMBER($P94),$P94&lt;&gt;0,$V94=""),"Informar motivo preliminar",""),IF(AND(ISNUMBER($P94),$P94&lt;&gt;0,$H94=0),"Revisar custo zerado",""),IF(AND($K94="Concluída",$T94="Não",$J94=""),"Confirmar causa",""),IF(AND($K94="Concluída",$N94=""),"Informar data de conclusão",""),IF(AND($K94&lt;&gt;"",$K94&lt;&gt;"Concluída",$K94&lt;&gt;"Dispensada",ISNUMBER($M94),$M94&lt;'Configurações'!$B$10),"Prazo vencido",""),IF(AND($K94&lt;&gt;"",$K94&lt;&gt;"Concluída",$K94&lt;&gt;"Dispensada",$M94="",ISNUMBER($B94),'Configurações'!$B$10-$B94&gt;'Configurações'!$B$9),"Definir prazo",""),IF(AND($K94&lt;&gt;"Concluída",$N94&lt;&gt;""),"Revisar data de conclusão","")))</f>
        <v/>
      </c>
      <c r="Z94" s="21">
        <f>IF(OR($C94="",$E94=""),"",$C94&amp;" | "&amp;$E94)</f>
        <v/>
      </c>
      <c r="AA94" s="18">
        <f>IF($Z94="","",IF(COUNTIF($Z$2:$Z94,$Z94)=1,ROW(),""))</f>
        <v/>
      </c>
      <c r="AB94" s="18">
        <f>IF($A94="","",IF(AND(ISNUMBER($B94),$B94&lt;='Configurações'!$B$10,$C94&lt;&gt;"",$D94&lt;&gt;"",$E94&lt;&gt;"",ISNUMBER($F94),$F94&gt;=0,ISNUMBER($G94),$G94&gt;=0,ISNUMBER($H94),$H94&gt;=0,$K94&lt;&gt;"",COUNTIF($A$2:$A$501,$A94)=1),"Sim","Não"))</f>
        <v/>
      </c>
      <c r="AC94" s="18">
        <f>IF(OR($AB94&lt;&gt;"Sim",$P94=0,$K94="Concluída",$K94="Dispensada"),"",IF($X94="Crítica",4,IF($X94="Alta",3,IF($X94="Média",2,1)))*1000000000000+MIN(IF(ISNUMBER($S94),$S94,0),999999999)*1000+MIN($W94,999))</f>
        <v/>
      </c>
      <c r="AD94" s="28">
        <f>IF($AC94="","",COUNTIF($AC$2:$AC$501,"&gt;"&amp;$AC94)+COUNTIF($AC$2:$AC94,$AC94))</f>
        <v/>
      </c>
    </row>
    <row r="95">
      <c r="A95" s="23" t="n"/>
      <c r="B95" s="50" t="n"/>
      <c r="C95" s="23" t="n"/>
      <c r="D95" s="25" t="n"/>
      <c r="E95" s="23" t="n"/>
      <c r="F95" s="26" t="n"/>
      <c r="G95" s="26" t="n"/>
      <c r="H95" s="51" t="n"/>
      <c r="I95" s="25" t="n"/>
      <c r="J95" s="25" t="n"/>
      <c r="K95" s="23" t="n"/>
      <c r="L95" s="23" t="n"/>
      <c r="M95" s="50" t="n"/>
      <c r="N95" s="50" t="n"/>
      <c r="O95" s="25" t="n"/>
      <c r="P95" s="29">
        <f>IF(OR($A95="",$B95="",$C95="",$E95="",NOT(ISNUMBER($F95)),NOT(ISNUMBER($G95))),"",$G95-$F95)</f>
        <v/>
      </c>
      <c r="Q95" s="29">
        <f>IF($P95="","",ABS($P95))</f>
        <v/>
      </c>
      <c r="R95" s="46">
        <f>IF(OR($P95="",NOT(ISNUMBER($H95))),"",$P95*$H95)</f>
        <v/>
      </c>
      <c r="S95" s="46">
        <f>IF($R95="","",ABS($R95))</f>
        <v/>
      </c>
      <c r="T95" s="13">
        <f>IF($P95="","",IF($P95=0,"Sim","Não"))</f>
        <v/>
      </c>
      <c r="U95" s="45">
        <f>IFERROR(IF($P95="","",IF(MAX($F95,$G95)=0,1,MAX(0,1-$Q95/MAX($F95,$G95)))),"")</f>
        <v/>
      </c>
      <c r="V95" s="16">
        <f>IF($P95="","",IF($P95=0,"",IF($J95&lt;&gt;"",$J95,$I95)))</f>
        <v/>
      </c>
      <c r="W95" s="29">
        <f>IF($P95="","",IF(OR($P95=0,$K95="Concluída",$K95="Dispensada"),0,MAX(0,'Configurações'!$B$10-$B95)))</f>
        <v/>
      </c>
      <c r="X95" s="13">
        <f>IF($P95="","",IF($P95=0,"Baixa",IF(OR(AND(ISNUMBER($S95),$S95&gt;='Configurações'!$B$4),AND($K95&lt;&gt;"Concluída",$K95&lt;&gt;"Dispensada",ISNUMBER($M95),$M95&lt;'Configurações'!$B$10)),"Crítica",IF(OR(AND(ISNUMBER($S95),$S95&gt;='Configurações'!$B$5),$Q95&gt;='Configurações'!$B$6),"Alta","Média"))))</f>
        <v/>
      </c>
      <c r="Y95" s="16">
        <f>IF($A95="","",_xlfn.TEXTJOIN(" | ",TRUE,IF(COUNTIF($A$2:$A$501,$A95)&gt;1,"ID duplicado",""),IF(OR($B95="",$C95="",$D95="",$E95="",NOT(ISNUMBER($F95)),NOT(ISNUMBER($G95)),NOT(ISNUMBER($H95)),$K95=""),"Dados obrigatórios incompletos",""),IF(AND(ISNUMBER($P95),$P95&lt;&gt;0,$V95=""),"Informar motivo preliminar",""),IF(AND(ISNUMBER($P95),$P95&lt;&gt;0,$H95=0),"Revisar custo zerado",""),IF(AND($K95="Concluída",$T95="Não",$J95=""),"Confirmar causa",""),IF(AND($K95="Concluída",$N95=""),"Informar data de conclusão",""),IF(AND($K95&lt;&gt;"",$K95&lt;&gt;"Concluída",$K95&lt;&gt;"Dispensada",ISNUMBER($M95),$M95&lt;'Configurações'!$B$10),"Prazo vencido",""),IF(AND($K95&lt;&gt;"",$K95&lt;&gt;"Concluída",$K95&lt;&gt;"Dispensada",$M95="",ISNUMBER($B95),'Configurações'!$B$10-$B95&gt;'Configurações'!$B$9),"Definir prazo",""),IF(AND($K95&lt;&gt;"Concluída",$N95&lt;&gt;""),"Revisar data de conclusão","")))</f>
        <v/>
      </c>
      <c r="Z95" s="16">
        <f>IF(OR($C95="",$E95=""),"",$C95&amp;" | "&amp;$E95)</f>
        <v/>
      </c>
      <c r="AA95" s="13">
        <f>IF($Z95="","",IF(COUNTIF($Z$2:$Z95,$Z95)=1,ROW(),""))</f>
        <v/>
      </c>
      <c r="AB95" s="13">
        <f>IF($A95="","",IF(AND(ISNUMBER($B95),$B95&lt;='Configurações'!$B$10,$C95&lt;&gt;"",$D95&lt;&gt;"",$E95&lt;&gt;"",ISNUMBER($F95),$F95&gt;=0,ISNUMBER($G95),$G95&gt;=0,ISNUMBER($H95),$H95&gt;=0,$K95&lt;&gt;"",COUNTIF($A$2:$A$501,$A95)=1),"Sim","Não"))</f>
        <v/>
      </c>
      <c r="AC95" s="13">
        <f>IF(OR($AB95&lt;&gt;"Sim",$P95=0,$K95="Concluída",$K95="Dispensada"),"",IF($X95="Crítica",4,IF($X95="Alta",3,IF($X95="Média",2,1)))*1000000000000+MIN(IF(ISNUMBER($S95),$S95,0),999999999)*1000+MIN($W95,999))</f>
        <v/>
      </c>
      <c r="AD95" s="29">
        <f>IF($AC95="","",COUNTIF($AC$2:$AC$501,"&gt;"&amp;$AC95)+COUNTIF($AC$2:$AC95,$AC95))</f>
        <v/>
      </c>
    </row>
    <row r="96">
      <c r="A96" s="23" t="n"/>
      <c r="B96" s="50" t="n"/>
      <c r="C96" s="23" t="n"/>
      <c r="D96" s="25" t="n"/>
      <c r="E96" s="23" t="n"/>
      <c r="F96" s="26" t="n"/>
      <c r="G96" s="26" t="n"/>
      <c r="H96" s="51" t="n"/>
      <c r="I96" s="25" t="n"/>
      <c r="J96" s="25" t="n"/>
      <c r="K96" s="23" t="n"/>
      <c r="L96" s="23" t="n"/>
      <c r="M96" s="50" t="n"/>
      <c r="N96" s="50" t="n"/>
      <c r="O96" s="25" t="n"/>
      <c r="P96" s="28">
        <f>IF(OR($A96="",$B96="",$C96="",$E96="",NOT(ISNUMBER($F96)),NOT(ISNUMBER($G96))),"",$G96-$F96)</f>
        <v/>
      </c>
      <c r="Q96" s="28">
        <f>IF($P96="","",ABS($P96))</f>
        <v/>
      </c>
      <c r="R96" s="49">
        <f>IF(OR($P96="",NOT(ISNUMBER($H96))),"",$P96*$H96)</f>
        <v/>
      </c>
      <c r="S96" s="49">
        <f>IF($R96="","",ABS($R96))</f>
        <v/>
      </c>
      <c r="T96" s="18">
        <f>IF($P96="","",IF($P96=0,"Sim","Não"))</f>
        <v/>
      </c>
      <c r="U96" s="48">
        <f>IFERROR(IF($P96="","",IF(MAX($F96,$G96)=0,1,MAX(0,1-$Q96/MAX($F96,$G96)))),"")</f>
        <v/>
      </c>
      <c r="V96" s="21">
        <f>IF($P96="","",IF($P96=0,"",IF($J96&lt;&gt;"",$J96,$I96)))</f>
        <v/>
      </c>
      <c r="W96" s="28">
        <f>IF($P96="","",IF(OR($P96=0,$K96="Concluída",$K96="Dispensada"),0,MAX(0,'Configurações'!$B$10-$B96)))</f>
        <v/>
      </c>
      <c r="X96" s="18">
        <f>IF($P96="","",IF($P96=0,"Baixa",IF(OR(AND(ISNUMBER($S96),$S96&gt;='Configurações'!$B$4),AND($K96&lt;&gt;"Concluída",$K96&lt;&gt;"Dispensada",ISNUMBER($M96),$M96&lt;'Configurações'!$B$10)),"Crítica",IF(OR(AND(ISNUMBER($S96),$S96&gt;='Configurações'!$B$5),$Q96&gt;='Configurações'!$B$6),"Alta","Média"))))</f>
        <v/>
      </c>
      <c r="Y96" s="21">
        <f>IF($A96="","",_xlfn.TEXTJOIN(" | ",TRUE,IF(COUNTIF($A$2:$A$501,$A96)&gt;1,"ID duplicado",""),IF(OR($B96="",$C96="",$D96="",$E96="",NOT(ISNUMBER($F96)),NOT(ISNUMBER($G96)),NOT(ISNUMBER($H96)),$K96=""),"Dados obrigatórios incompletos",""),IF(AND(ISNUMBER($P96),$P96&lt;&gt;0,$V96=""),"Informar motivo preliminar",""),IF(AND(ISNUMBER($P96),$P96&lt;&gt;0,$H96=0),"Revisar custo zerado",""),IF(AND($K96="Concluída",$T96="Não",$J96=""),"Confirmar causa",""),IF(AND($K96="Concluída",$N96=""),"Informar data de conclusão",""),IF(AND($K96&lt;&gt;"",$K96&lt;&gt;"Concluída",$K96&lt;&gt;"Dispensada",ISNUMBER($M96),$M96&lt;'Configurações'!$B$10),"Prazo vencido",""),IF(AND($K96&lt;&gt;"",$K96&lt;&gt;"Concluída",$K96&lt;&gt;"Dispensada",$M96="",ISNUMBER($B96),'Configurações'!$B$10-$B96&gt;'Configurações'!$B$9),"Definir prazo",""),IF(AND($K96&lt;&gt;"Concluída",$N96&lt;&gt;""),"Revisar data de conclusão","")))</f>
        <v/>
      </c>
      <c r="Z96" s="21">
        <f>IF(OR($C96="",$E96=""),"",$C96&amp;" | "&amp;$E96)</f>
        <v/>
      </c>
      <c r="AA96" s="18">
        <f>IF($Z96="","",IF(COUNTIF($Z$2:$Z96,$Z96)=1,ROW(),""))</f>
        <v/>
      </c>
      <c r="AB96" s="18">
        <f>IF($A96="","",IF(AND(ISNUMBER($B96),$B96&lt;='Configurações'!$B$10,$C96&lt;&gt;"",$D96&lt;&gt;"",$E96&lt;&gt;"",ISNUMBER($F96),$F96&gt;=0,ISNUMBER($G96),$G96&gt;=0,ISNUMBER($H96),$H96&gt;=0,$K96&lt;&gt;"",COUNTIF($A$2:$A$501,$A96)=1),"Sim","Não"))</f>
        <v/>
      </c>
      <c r="AC96" s="18">
        <f>IF(OR($AB96&lt;&gt;"Sim",$P96=0,$K96="Concluída",$K96="Dispensada"),"",IF($X96="Crítica",4,IF($X96="Alta",3,IF($X96="Média",2,1)))*1000000000000+MIN(IF(ISNUMBER($S96),$S96,0),999999999)*1000+MIN($W96,999))</f>
        <v/>
      </c>
      <c r="AD96" s="28">
        <f>IF($AC96="","",COUNTIF($AC$2:$AC$501,"&gt;"&amp;$AC96)+COUNTIF($AC$2:$AC96,$AC96))</f>
        <v/>
      </c>
    </row>
    <row r="97">
      <c r="A97" s="23" t="n"/>
      <c r="B97" s="50" t="n"/>
      <c r="C97" s="23" t="n"/>
      <c r="D97" s="25" t="n"/>
      <c r="E97" s="23" t="n"/>
      <c r="F97" s="26" t="n"/>
      <c r="G97" s="26" t="n"/>
      <c r="H97" s="51" t="n"/>
      <c r="I97" s="25" t="n"/>
      <c r="J97" s="25" t="n"/>
      <c r="K97" s="23" t="n"/>
      <c r="L97" s="23" t="n"/>
      <c r="M97" s="50" t="n"/>
      <c r="N97" s="50" t="n"/>
      <c r="O97" s="25" t="n"/>
      <c r="P97" s="29">
        <f>IF(OR($A97="",$B97="",$C97="",$E97="",NOT(ISNUMBER($F97)),NOT(ISNUMBER($G97))),"",$G97-$F97)</f>
        <v/>
      </c>
      <c r="Q97" s="29">
        <f>IF($P97="","",ABS($P97))</f>
        <v/>
      </c>
      <c r="R97" s="46">
        <f>IF(OR($P97="",NOT(ISNUMBER($H97))),"",$P97*$H97)</f>
        <v/>
      </c>
      <c r="S97" s="46">
        <f>IF($R97="","",ABS($R97))</f>
        <v/>
      </c>
      <c r="T97" s="13">
        <f>IF($P97="","",IF($P97=0,"Sim","Não"))</f>
        <v/>
      </c>
      <c r="U97" s="45">
        <f>IFERROR(IF($P97="","",IF(MAX($F97,$G97)=0,1,MAX(0,1-$Q97/MAX($F97,$G97)))),"")</f>
        <v/>
      </c>
      <c r="V97" s="16">
        <f>IF($P97="","",IF($P97=0,"",IF($J97&lt;&gt;"",$J97,$I97)))</f>
        <v/>
      </c>
      <c r="W97" s="29">
        <f>IF($P97="","",IF(OR($P97=0,$K97="Concluída",$K97="Dispensada"),0,MAX(0,'Configurações'!$B$10-$B97)))</f>
        <v/>
      </c>
      <c r="X97" s="13">
        <f>IF($P97="","",IF($P97=0,"Baixa",IF(OR(AND(ISNUMBER($S97),$S97&gt;='Configurações'!$B$4),AND($K97&lt;&gt;"Concluída",$K97&lt;&gt;"Dispensada",ISNUMBER($M97),$M97&lt;'Configurações'!$B$10)),"Crítica",IF(OR(AND(ISNUMBER($S97),$S97&gt;='Configurações'!$B$5),$Q97&gt;='Configurações'!$B$6),"Alta","Média"))))</f>
        <v/>
      </c>
      <c r="Y97" s="16">
        <f>IF($A97="","",_xlfn.TEXTJOIN(" | ",TRUE,IF(COUNTIF($A$2:$A$501,$A97)&gt;1,"ID duplicado",""),IF(OR($B97="",$C97="",$D97="",$E97="",NOT(ISNUMBER($F97)),NOT(ISNUMBER($G97)),NOT(ISNUMBER($H97)),$K97=""),"Dados obrigatórios incompletos",""),IF(AND(ISNUMBER($P97),$P97&lt;&gt;0,$V97=""),"Informar motivo preliminar",""),IF(AND(ISNUMBER($P97),$P97&lt;&gt;0,$H97=0),"Revisar custo zerado",""),IF(AND($K97="Concluída",$T97="Não",$J97=""),"Confirmar causa",""),IF(AND($K97="Concluída",$N97=""),"Informar data de conclusão",""),IF(AND($K97&lt;&gt;"",$K97&lt;&gt;"Concluída",$K97&lt;&gt;"Dispensada",ISNUMBER($M97),$M97&lt;'Configurações'!$B$10),"Prazo vencido",""),IF(AND($K97&lt;&gt;"",$K97&lt;&gt;"Concluída",$K97&lt;&gt;"Dispensada",$M97="",ISNUMBER($B97),'Configurações'!$B$10-$B97&gt;'Configurações'!$B$9),"Definir prazo",""),IF(AND($K97&lt;&gt;"Concluída",$N97&lt;&gt;""),"Revisar data de conclusão","")))</f>
        <v/>
      </c>
      <c r="Z97" s="16">
        <f>IF(OR($C97="",$E97=""),"",$C97&amp;" | "&amp;$E97)</f>
        <v/>
      </c>
      <c r="AA97" s="13">
        <f>IF($Z97="","",IF(COUNTIF($Z$2:$Z97,$Z97)=1,ROW(),""))</f>
        <v/>
      </c>
      <c r="AB97" s="13">
        <f>IF($A97="","",IF(AND(ISNUMBER($B97),$B97&lt;='Configurações'!$B$10,$C97&lt;&gt;"",$D97&lt;&gt;"",$E97&lt;&gt;"",ISNUMBER($F97),$F97&gt;=0,ISNUMBER($G97),$G97&gt;=0,ISNUMBER($H97),$H97&gt;=0,$K97&lt;&gt;"",COUNTIF($A$2:$A$501,$A97)=1),"Sim","Não"))</f>
        <v/>
      </c>
      <c r="AC97" s="13">
        <f>IF(OR($AB97&lt;&gt;"Sim",$P97=0,$K97="Concluída",$K97="Dispensada"),"",IF($X97="Crítica",4,IF($X97="Alta",3,IF($X97="Média",2,1)))*1000000000000+MIN(IF(ISNUMBER($S97),$S97,0),999999999)*1000+MIN($W97,999))</f>
        <v/>
      </c>
      <c r="AD97" s="29">
        <f>IF($AC97="","",COUNTIF($AC$2:$AC$501,"&gt;"&amp;$AC97)+COUNTIF($AC$2:$AC97,$AC97))</f>
        <v/>
      </c>
    </row>
    <row r="98">
      <c r="A98" s="23" t="n"/>
      <c r="B98" s="50" t="n"/>
      <c r="C98" s="23" t="n"/>
      <c r="D98" s="25" t="n"/>
      <c r="E98" s="23" t="n"/>
      <c r="F98" s="26" t="n"/>
      <c r="G98" s="26" t="n"/>
      <c r="H98" s="51" t="n"/>
      <c r="I98" s="25" t="n"/>
      <c r="J98" s="25" t="n"/>
      <c r="K98" s="23" t="n"/>
      <c r="L98" s="23" t="n"/>
      <c r="M98" s="50" t="n"/>
      <c r="N98" s="50" t="n"/>
      <c r="O98" s="25" t="n"/>
      <c r="P98" s="28">
        <f>IF(OR($A98="",$B98="",$C98="",$E98="",NOT(ISNUMBER($F98)),NOT(ISNUMBER($G98))),"",$G98-$F98)</f>
        <v/>
      </c>
      <c r="Q98" s="28">
        <f>IF($P98="","",ABS($P98))</f>
        <v/>
      </c>
      <c r="R98" s="49">
        <f>IF(OR($P98="",NOT(ISNUMBER($H98))),"",$P98*$H98)</f>
        <v/>
      </c>
      <c r="S98" s="49">
        <f>IF($R98="","",ABS($R98))</f>
        <v/>
      </c>
      <c r="T98" s="18">
        <f>IF($P98="","",IF($P98=0,"Sim","Não"))</f>
        <v/>
      </c>
      <c r="U98" s="48">
        <f>IFERROR(IF($P98="","",IF(MAX($F98,$G98)=0,1,MAX(0,1-$Q98/MAX($F98,$G98)))),"")</f>
        <v/>
      </c>
      <c r="V98" s="21">
        <f>IF($P98="","",IF($P98=0,"",IF($J98&lt;&gt;"",$J98,$I98)))</f>
        <v/>
      </c>
      <c r="W98" s="28">
        <f>IF($P98="","",IF(OR($P98=0,$K98="Concluída",$K98="Dispensada"),0,MAX(0,'Configurações'!$B$10-$B98)))</f>
        <v/>
      </c>
      <c r="X98" s="18">
        <f>IF($P98="","",IF($P98=0,"Baixa",IF(OR(AND(ISNUMBER($S98),$S98&gt;='Configurações'!$B$4),AND($K98&lt;&gt;"Concluída",$K98&lt;&gt;"Dispensada",ISNUMBER($M98),$M98&lt;'Configurações'!$B$10)),"Crítica",IF(OR(AND(ISNUMBER($S98),$S98&gt;='Configurações'!$B$5),$Q98&gt;='Configurações'!$B$6),"Alta","Média"))))</f>
        <v/>
      </c>
      <c r="Y98" s="21">
        <f>IF($A98="","",_xlfn.TEXTJOIN(" | ",TRUE,IF(COUNTIF($A$2:$A$501,$A98)&gt;1,"ID duplicado",""),IF(OR($B98="",$C98="",$D98="",$E98="",NOT(ISNUMBER($F98)),NOT(ISNUMBER($G98)),NOT(ISNUMBER($H98)),$K98=""),"Dados obrigatórios incompletos",""),IF(AND(ISNUMBER($P98),$P98&lt;&gt;0,$V98=""),"Informar motivo preliminar",""),IF(AND(ISNUMBER($P98),$P98&lt;&gt;0,$H98=0),"Revisar custo zerado",""),IF(AND($K98="Concluída",$T98="Não",$J98=""),"Confirmar causa",""),IF(AND($K98="Concluída",$N98=""),"Informar data de conclusão",""),IF(AND($K98&lt;&gt;"",$K98&lt;&gt;"Concluída",$K98&lt;&gt;"Dispensada",ISNUMBER($M98),$M98&lt;'Configurações'!$B$10),"Prazo vencido",""),IF(AND($K98&lt;&gt;"",$K98&lt;&gt;"Concluída",$K98&lt;&gt;"Dispensada",$M98="",ISNUMBER($B98),'Configurações'!$B$10-$B98&gt;'Configurações'!$B$9),"Definir prazo",""),IF(AND($K98&lt;&gt;"Concluída",$N98&lt;&gt;""),"Revisar data de conclusão","")))</f>
        <v/>
      </c>
      <c r="Z98" s="21">
        <f>IF(OR($C98="",$E98=""),"",$C98&amp;" | "&amp;$E98)</f>
        <v/>
      </c>
      <c r="AA98" s="18">
        <f>IF($Z98="","",IF(COUNTIF($Z$2:$Z98,$Z98)=1,ROW(),""))</f>
        <v/>
      </c>
      <c r="AB98" s="18">
        <f>IF($A98="","",IF(AND(ISNUMBER($B98),$B98&lt;='Configurações'!$B$10,$C98&lt;&gt;"",$D98&lt;&gt;"",$E98&lt;&gt;"",ISNUMBER($F98),$F98&gt;=0,ISNUMBER($G98),$G98&gt;=0,ISNUMBER($H98),$H98&gt;=0,$K98&lt;&gt;"",COUNTIF($A$2:$A$501,$A98)=1),"Sim","Não"))</f>
        <v/>
      </c>
      <c r="AC98" s="18">
        <f>IF(OR($AB98&lt;&gt;"Sim",$P98=0,$K98="Concluída",$K98="Dispensada"),"",IF($X98="Crítica",4,IF($X98="Alta",3,IF($X98="Média",2,1)))*1000000000000+MIN(IF(ISNUMBER($S98),$S98,0),999999999)*1000+MIN($W98,999))</f>
        <v/>
      </c>
      <c r="AD98" s="28">
        <f>IF($AC98="","",COUNTIF($AC$2:$AC$501,"&gt;"&amp;$AC98)+COUNTIF($AC$2:$AC98,$AC98))</f>
        <v/>
      </c>
    </row>
    <row r="99">
      <c r="A99" s="23" t="n"/>
      <c r="B99" s="50" t="n"/>
      <c r="C99" s="23" t="n"/>
      <c r="D99" s="25" t="n"/>
      <c r="E99" s="23" t="n"/>
      <c r="F99" s="26" t="n"/>
      <c r="G99" s="26" t="n"/>
      <c r="H99" s="51" t="n"/>
      <c r="I99" s="25" t="n"/>
      <c r="J99" s="25" t="n"/>
      <c r="K99" s="23" t="n"/>
      <c r="L99" s="23" t="n"/>
      <c r="M99" s="50" t="n"/>
      <c r="N99" s="50" t="n"/>
      <c r="O99" s="25" t="n"/>
      <c r="P99" s="29">
        <f>IF(OR($A99="",$B99="",$C99="",$E99="",NOT(ISNUMBER($F99)),NOT(ISNUMBER($G99))),"",$G99-$F99)</f>
        <v/>
      </c>
      <c r="Q99" s="29">
        <f>IF($P99="","",ABS($P99))</f>
        <v/>
      </c>
      <c r="R99" s="46">
        <f>IF(OR($P99="",NOT(ISNUMBER($H99))),"",$P99*$H99)</f>
        <v/>
      </c>
      <c r="S99" s="46">
        <f>IF($R99="","",ABS($R99))</f>
        <v/>
      </c>
      <c r="T99" s="13">
        <f>IF($P99="","",IF($P99=0,"Sim","Não"))</f>
        <v/>
      </c>
      <c r="U99" s="45">
        <f>IFERROR(IF($P99="","",IF(MAX($F99,$G99)=0,1,MAX(0,1-$Q99/MAX($F99,$G99)))),"")</f>
        <v/>
      </c>
      <c r="V99" s="16">
        <f>IF($P99="","",IF($P99=0,"",IF($J99&lt;&gt;"",$J99,$I99)))</f>
        <v/>
      </c>
      <c r="W99" s="29">
        <f>IF($P99="","",IF(OR($P99=0,$K99="Concluída",$K99="Dispensada"),0,MAX(0,'Configurações'!$B$10-$B99)))</f>
        <v/>
      </c>
      <c r="X99" s="13">
        <f>IF($P99="","",IF($P99=0,"Baixa",IF(OR(AND(ISNUMBER($S99),$S99&gt;='Configurações'!$B$4),AND($K99&lt;&gt;"Concluída",$K99&lt;&gt;"Dispensada",ISNUMBER($M99),$M99&lt;'Configurações'!$B$10)),"Crítica",IF(OR(AND(ISNUMBER($S99),$S99&gt;='Configurações'!$B$5),$Q99&gt;='Configurações'!$B$6),"Alta","Média"))))</f>
        <v/>
      </c>
      <c r="Y99" s="16">
        <f>IF($A99="","",_xlfn.TEXTJOIN(" | ",TRUE,IF(COUNTIF($A$2:$A$501,$A99)&gt;1,"ID duplicado",""),IF(OR($B99="",$C99="",$D99="",$E99="",NOT(ISNUMBER($F99)),NOT(ISNUMBER($G99)),NOT(ISNUMBER($H99)),$K99=""),"Dados obrigatórios incompletos",""),IF(AND(ISNUMBER($P99),$P99&lt;&gt;0,$V99=""),"Informar motivo preliminar",""),IF(AND(ISNUMBER($P99),$P99&lt;&gt;0,$H99=0),"Revisar custo zerado",""),IF(AND($K99="Concluída",$T99="Não",$J99=""),"Confirmar causa",""),IF(AND($K99="Concluída",$N99=""),"Informar data de conclusão",""),IF(AND($K99&lt;&gt;"",$K99&lt;&gt;"Concluída",$K99&lt;&gt;"Dispensada",ISNUMBER($M99),$M99&lt;'Configurações'!$B$10),"Prazo vencido",""),IF(AND($K99&lt;&gt;"",$K99&lt;&gt;"Concluída",$K99&lt;&gt;"Dispensada",$M99="",ISNUMBER($B99),'Configurações'!$B$10-$B99&gt;'Configurações'!$B$9),"Definir prazo",""),IF(AND($K99&lt;&gt;"Concluída",$N99&lt;&gt;""),"Revisar data de conclusão","")))</f>
        <v/>
      </c>
      <c r="Z99" s="16">
        <f>IF(OR($C99="",$E99=""),"",$C99&amp;" | "&amp;$E99)</f>
        <v/>
      </c>
      <c r="AA99" s="13">
        <f>IF($Z99="","",IF(COUNTIF($Z$2:$Z99,$Z99)=1,ROW(),""))</f>
        <v/>
      </c>
      <c r="AB99" s="13">
        <f>IF($A99="","",IF(AND(ISNUMBER($B99),$B99&lt;='Configurações'!$B$10,$C99&lt;&gt;"",$D99&lt;&gt;"",$E99&lt;&gt;"",ISNUMBER($F99),$F99&gt;=0,ISNUMBER($G99),$G99&gt;=0,ISNUMBER($H99),$H99&gt;=0,$K99&lt;&gt;"",COUNTIF($A$2:$A$501,$A99)=1),"Sim","Não"))</f>
        <v/>
      </c>
      <c r="AC99" s="13">
        <f>IF(OR($AB99&lt;&gt;"Sim",$P99=0,$K99="Concluída",$K99="Dispensada"),"",IF($X99="Crítica",4,IF($X99="Alta",3,IF($X99="Média",2,1)))*1000000000000+MIN(IF(ISNUMBER($S99),$S99,0),999999999)*1000+MIN($W99,999))</f>
        <v/>
      </c>
      <c r="AD99" s="29">
        <f>IF($AC99="","",COUNTIF($AC$2:$AC$501,"&gt;"&amp;$AC99)+COUNTIF($AC$2:$AC99,$AC99))</f>
        <v/>
      </c>
    </row>
    <row r="100">
      <c r="A100" s="23" t="n"/>
      <c r="B100" s="50" t="n"/>
      <c r="C100" s="23" t="n"/>
      <c r="D100" s="25" t="n"/>
      <c r="E100" s="23" t="n"/>
      <c r="F100" s="26" t="n"/>
      <c r="G100" s="26" t="n"/>
      <c r="H100" s="51" t="n"/>
      <c r="I100" s="25" t="n"/>
      <c r="J100" s="25" t="n"/>
      <c r="K100" s="23" t="n"/>
      <c r="L100" s="23" t="n"/>
      <c r="M100" s="50" t="n"/>
      <c r="N100" s="50" t="n"/>
      <c r="O100" s="25" t="n"/>
      <c r="P100" s="28">
        <f>IF(OR($A100="",$B100="",$C100="",$E100="",NOT(ISNUMBER($F100)),NOT(ISNUMBER($G100))),"",$G100-$F100)</f>
        <v/>
      </c>
      <c r="Q100" s="28">
        <f>IF($P100="","",ABS($P100))</f>
        <v/>
      </c>
      <c r="R100" s="49">
        <f>IF(OR($P100="",NOT(ISNUMBER($H100))),"",$P100*$H100)</f>
        <v/>
      </c>
      <c r="S100" s="49">
        <f>IF($R100="","",ABS($R100))</f>
        <v/>
      </c>
      <c r="T100" s="18">
        <f>IF($P100="","",IF($P100=0,"Sim","Não"))</f>
        <v/>
      </c>
      <c r="U100" s="48">
        <f>IFERROR(IF($P100="","",IF(MAX($F100,$G100)=0,1,MAX(0,1-$Q100/MAX($F100,$G100)))),"")</f>
        <v/>
      </c>
      <c r="V100" s="21">
        <f>IF($P100="","",IF($P100=0,"",IF($J100&lt;&gt;"",$J100,$I100)))</f>
        <v/>
      </c>
      <c r="W100" s="28">
        <f>IF($P100="","",IF(OR($P100=0,$K100="Concluída",$K100="Dispensada"),0,MAX(0,'Configurações'!$B$10-$B100)))</f>
        <v/>
      </c>
      <c r="X100" s="18">
        <f>IF($P100="","",IF($P100=0,"Baixa",IF(OR(AND(ISNUMBER($S100),$S100&gt;='Configurações'!$B$4),AND($K100&lt;&gt;"Concluída",$K100&lt;&gt;"Dispensada",ISNUMBER($M100),$M100&lt;'Configurações'!$B$10)),"Crítica",IF(OR(AND(ISNUMBER($S100),$S100&gt;='Configurações'!$B$5),$Q100&gt;='Configurações'!$B$6),"Alta","Média"))))</f>
        <v/>
      </c>
      <c r="Y100" s="21">
        <f>IF($A100="","",_xlfn.TEXTJOIN(" | ",TRUE,IF(COUNTIF($A$2:$A$501,$A100)&gt;1,"ID duplicado",""),IF(OR($B100="",$C100="",$D100="",$E100="",NOT(ISNUMBER($F100)),NOT(ISNUMBER($G100)),NOT(ISNUMBER($H100)),$K100=""),"Dados obrigatórios incompletos",""),IF(AND(ISNUMBER($P100),$P100&lt;&gt;0,$V100=""),"Informar motivo preliminar",""),IF(AND(ISNUMBER($P100),$P100&lt;&gt;0,$H100=0),"Revisar custo zerado",""),IF(AND($K100="Concluída",$T100="Não",$J100=""),"Confirmar causa",""),IF(AND($K100="Concluída",$N100=""),"Informar data de conclusão",""),IF(AND($K100&lt;&gt;"",$K100&lt;&gt;"Concluída",$K100&lt;&gt;"Dispensada",ISNUMBER($M100),$M100&lt;'Configurações'!$B$10),"Prazo vencido",""),IF(AND($K100&lt;&gt;"",$K100&lt;&gt;"Concluída",$K100&lt;&gt;"Dispensada",$M100="",ISNUMBER($B100),'Configurações'!$B$10-$B100&gt;'Configurações'!$B$9),"Definir prazo",""),IF(AND($K100&lt;&gt;"Concluída",$N100&lt;&gt;""),"Revisar data de conclusão","")))</f>
        <v/>
      </c>
      <c r="Z100" s="21">
        <f>IF(OR($C100="",$E100=""),"",$C100&amp;" | "&amp;$E100)</f>
        <v/>
      </c>
      <c r="AA100" s="18">
        <f>IF($Z100="","",IF(COUNTIF($Z$2:$Z100,$Z100)=1,ROW(),""))</f>
        <v/>
      </c>
      <c r="AB100" s="18">
        <f>IF($A100="","",IF(AND(ISNUMBER($B100),$B100&lt;='Configurações'!$B$10,$C100&lt;&gt;"",$D100&lt;&gt;"",$E100&lt;&gt;"",ISNUMBER($F100),$F100&gt;=0,ISNUMBER($G100),$G100&gt;=0,ISNUMBER($H100),$H100&gt;=0,$K100&lt;&gt;"",COUNTIF($A$2:$A$501,$A100)=1),"Sim","Não"))</f>
        <v/>
      </c>
      <c r="AC100" s="18">
        <f>IF(OR($AB100&lt;&gt;"Sim",$P100=0,$K100="Concluída",$K100="Dispensada"),"",IF($X100="Crítica",4,IF($X100="Alta",3,IF($X100="Média",2,1)))*1000000000000+MIN(IF(ISNUMBER($S100),$S100,0),999999999)*1000+MIN($W100,999))</f>
        <v/>
      </c>
      <c r="AD100" s="28">
        <f>IF($AC100="","",COUNTIF($AC$2:$AC$501,"&gt;"&amp;$AC100)+COUNTIF($AC$2:$AC100,$AC100))</f>
        <v/>
      </c>
    </row>
    <row r="101">
      <c r="A101" s="23" t="n"/>
      <c r="B101" s="50" t="n"/>
      <c r="C101" s="23" t="n"/>
      <c r="D101" s="25" t="n"/>
      <c r="E101" s="23" t="n"/>
      <c r="F101" s="26" t="n"/>
      <c r="G101" s="26" t="n"/>
      <c r="H101" s="51" t="n"/>
      <c r="I101" s="25" t="n"/>
      <c r="J101" s="25" t="n"/>
      <c r="K101" s="23" t="n"/>
      <c r="L101" s="23" t="n"/>
      <c r="M101" s="50" t="n"/>
      <c r="N101" s="50" t="n"/>
      <c r="O101" s="25" t="n"/>
      <c r="P101" s="29">
        <f>IF(OR($A101="",$B101="",$C101="",$E101="",NOT(ISNUMBER($F101)),NOT(ISNUMBER($G101))),"",$G101-$F101)</f>
        <v/>
      </c>
      <c r="Q101" s="29">
        <f>IF($P101="","",ABS($P101))</f>
        <v/>
      </c>
      <c r="R101" s="46">
        <f>IF(OR($P101="",NOT(ISNUMBER($H101))),"",$P101*$H101)</f>
        <v/>
      </c>
      <c r="S101" s="46">
        <f>IF($R101="","",ABS($R101))</f>
        <v/>
      </c>
      <c r="T101" s="13">
        <f>IF($P101="","",IF($P101=0,"Sim","Não"))</f>
        <v/>
      </c>
      <c r="U101" s="45">
        <f>IFERROR(IF($P101="","",IF(MAX($F101,$G101)=0,1,MAX(0,1-$Q101/MAX($F101,$G101)))),"")</f>
        <v/>
      </c>
      <c r="V101" s="16">
        <f>IF($P101="","",IF($P101=0,"",IF($J101&lt;&gt;"",$J101,$I101)))</f>
        <v/>
      </c>
      <c r="W101" s="29">
        <f>IF($P101="","",IF(OR($P101=0,$K101="Concluída",$K101="Dispensada"),0,MAX(0,'Configurações'!$B$10-$B101)))</f>
        <v/>
      </c>
      <c r="X101" s="13">
        <f>IF($P101="","",IF($P101=0,"Baixa",IF(OR(AND(ISNUMBER($S101),$S101&gt;='Configurações'!$B$4),AND($K101&lt;&gt;"Concluída",$K101&lt;&gt;"Dispensada",ISNUMBER($M101),$M101&lt;'Configurações'!$B$10)),"Crítica",IF(OR(AND(ISNUMBER($S101),$S101&gt;='Configurações'!$B$5),$Q101&gt;='Configurações'!$B$6),"Alta","Média"))))</f>
        <v/>
      </c>
      <c r="Y101" s="16">
        <f>IF($A101="","",_xlfn.TEXTJOIN(" | ",TRUE,IF(COUNTIF($A$2:$A$501,$A101)&gt;1,"ID duplicado",""),IF(OR($B101="",$C101="",$D101="",$E101="",NOT(ISNUMBER($F101)),NOT(ISNUMBER($G101)),NOT(ISNUMBER($H101)),$K101=""),"Dados obrigatórios incompletos",""),IF(AND(ISNUMBER($P101),$P101&lt;&gt;0,$V101=""),"Informar motivo preliminar",""),IF(AND(ISNUMBER($P101),$P101&lt;&gt;0,$H101=0),"Revisar custo zerado",""),IF(AND($K101="Concluída",$T101="Não",$J101=""),"Confirmar causa",""),IF(AND($K101="Concluída",$N101=""),"Informar data de conclusão",""),IF(AND($K101&lt;&gt;"",$K101&lt;&gt;"Concluída",$K101&lt;&gt;"Dispensada",ISNUMBER($M101),$M101&lt;'Configurações'!$B$10),"Prazo vencido",""),IF(AND($K101&lt;&gt;"",$K101&lt;&gt;"Concluída",$K101&lt;&gt;"Dispensada",$M101="",ISNUMBER($B101),'Configurações'!$B$10-$B101&gt;'Configurações'!$B$9),"Definir prazo",""),IF(AND($K101&lt;&gt;"Concluída",$N101&lt;&gt;""),"Revisar data de conclusão","")))</f>
        <v/>
      </c>
      <c r="Z101" s="16">
        <f>IF(OR($C101="",$E101=""),"",$C101&amp;" | "&amp;$E101)</f>
        <v/>
      </c>
      <c r="AA101" s="13">
        <f>IF($Z101="","",IF(COUNTIF($Z$2:$Z101,$Z101)=1,ROW(),""))</f>
        <v/>
      </c>
      <c r="AB101" s="13">
        <f>IF($A101="","",IF(AND(ISNUMBER($B101),$B101&lt;='Configurações'!$B$10,$C101&lt;&gt;"",$D101&lt;&gt;"",$E101&lt;&gt;"",ISNUMBER($F101),$F101&gt;=0,ISNUMBER($G101),$G101&gt;=0,ISNUMBER($H101),$H101&gt;=0,$K101&lt;&gt;"",COUNTIF($A$2:$A$501,$A101)=1),"Sim","Não"))</f>
        <v/>
      </c>
      <c r="AC101" s="13">
        <f>IF(OR($AB101&lt;&gt;"Sim",$P101=0,$K101="Concluída",$K101="Dispensada"),"",IF($X101="Crítica",4,IF($X101="Alta",3,IF($X101="Média",2,1)))*1000000000000+MIN(IF(ISNUMBER($S101),$S101,0),999999999)*1000+MIN($W101,999))</f>
        <v/>
      </c>
      <c r="AD101" s="29">
        <f>IF($AC101="","",COUNTIF($AC$2:$AC$501,"&gt;"&amp;$AC101)+COUNTIF($AC$2:$AC101,$AC101))</f>
        <v/>
      </c>
    </row>
    <row r="102">
      <c r="A102" s="23" t="n"/>
      <c r="B102" s="50" t="n"/>
      <c r="C102" s="23" t="n"/>
      <c r="D102" s="25" t="n"/>
      <c r="E102" s="23" t="n"/>
      <c r="F102" s="26" t="n"/>
      <c r="G102" s="26" t="n"/>
      <c r="H102" s="51" t="n"/>
      <c r="I102" s="25" t="n"/>
      <c r="J102" s="25" t="n"/>
      <c r="K102" s="23" t="n"/>
      <c r="L102" s="23" t="n"/>
      <c r="M102" s="50" t="n"/>
      <c r="N102" s="50" t="n"/>
      <c r="O102" s="25" t="n"/>
      <c r="P102" s="28">
        <f>IF(OR($A102="",$B102="",$C102="",$E102="",NOT(ISNUMBER($F102)),NOT(ISNUMBER($G102))),"",$G102-$F102)</f>
        <v/>
      </c>
      <c r="Q102" s="28">
        <f>IF($P102="","",ABS($P102))</f>
        <v/>
      </c>
      <c r="R102" s="49">
        <f>IF(OR($P102="",NOT(ISNUMBER($H102))),"",$P102*$H102)</f>
        <v/>
      </c>
      <c r="S102" s="49">
        <f>IF($R102="","",ABS($R102))</f>
        <v/>
      </c>
      <c r="T102" s="18">
        <f>IF($P102="","",IF($P102=0,"Sim","Não"))</f>
        <v/>
      </c>
      <c r="U102" s="48">
        <f>IFERROR(IF($P102="","",IF(MAX($F102,$G102)=0,1,MAX(0,1-$Q102/MAX($F102,$G102)))),"")</f>
        <v/>
      </c>
      <c r="V102" s="21">
        <f>IF($P102="","",IF($P102=0,"",IF($J102&lt;&gt;"",$J102,$I102)))</f>
        <v/>
      </c>
      <c r="W102" s="28">
        <f>IF($P102="","",IF(OR($P102=0,$K102="Concluída",$K102="Dispensada"),0,MAX(0,'Configurações'!$B$10-$B102)))</f>
        <v/>
      </c>
      <c r="X102" s="18">
        <f>IF($P102="","",IF($P102=0,"Baixa",IF(OR(AND(ISNUMBER($S102),$S102&gt;='Configurações'!$B$4),AND($K102&lt;&gt;"Concluída",$K102&lt;&gt;"Dispensada",ISNUMBER($M102),$M102&lt;'Configurações'!$B$10)),"Crítica",IF(OR(AND(ISNUMBER($S102),$S102&gt;='Configurações'!$B$5),$Q102&gt;='Configurações'!$B$6),"Alta","Média"))))</f>
        <v/>
      </c>
      <c r="Y102" s="21">
        <f>IF($A102="","",_xlfn.TEXTJOIN(" | ",TRUE,IF(COUNTIF($A$2:$A$501,$A102)&gt;1,"ID duplicado",""),IF(OR($B102="",$C102="",$D102="",$E102="",NOT(ISNUMBER($F102)),NOT(ISNUMBER($G102)),NOT(ISNUMBER($H102)),$K102=""),"Dados obrigatórios incompletos",""),IF(AND(ISNUMBER($P102),$P102&lt;&gt;0,$V102=""),"Informar motivo preliminar",""),IF(AND(ISNUMBER($P102),$P102&lt;&gt;0,$H102=0),"Revisar custo zerado",""),IF(AND($K102="Concluída",$T102="Não",$J102=""),"Confirmar causa",""),IF(AND($K102="Concluída",$N102=""),"Informar data de conclusão",""),IF(AND($K102&lt;&gt;"",$K102&lt;&gt;"Concluída",$K102&lt;&gt;"Dispensada",ISNUMBER($M102),$M102&lt;'Configurações'!$B$10),"Prazo vencido",""),IF(AND($K102&lt;&gt;"",$K102&lt;&gt;"Concluída",$K102&lt;&gt;"Dispensada",$M102="",ISNUMBER($B102),'Configurações'!$B$10-$B102&gt;'Configurações'!$B$9),"Definir prazo",""),IF(AND($K102&lt;&gt;"Concluída",$N102&lt;&gt;""),"Revisar data de conclusão","")))</f>
        <v/>
      </c>
      <c r="Z102" s="21">
        <f>IF(OR($C102="",$E102=""),"",$C102&amp;" | "&amp;$E102)</f>
        <v/>
      </c>
      <c r="AA102" s="18">
        <f>IF($Z102="","",IF(COUNTIF($Z$2:$Z102,$Z102)=1,ROW(),""))</f>
        <v/>
      </c>
      <c r="AB102" s="18">
        <f>IF($A102="","",IF(AND(ISNUMBER($B102),$B102&lt;='Configurações'!$B$10,$C102&lt;&gt;"",$D102&lt;&gt;"",$E102&lt;&gt;"",ISNUMBER($F102),$F102&gt;=0,ISNUMBER($G102),$G102&gt;=0,ISNUMBER($H102),$H102&gt;=0,$K102&lt;&gt;"",COUNTIF($A$2:$A$501,$A102)=1),"Sim","Não"))</f>
        <v/>
      </c>
      <c r="AC102" s="18">
        <f>IF(OR($AB102&lt;&gt;"Sim",$P102=0,$K102="Concluída",$K102="Dispensada"),"",IF($X102="Crítica",4,IF($X102="Alta",3,IF($X102="Média",2,1)))*1000000000000+MIN(IF(ISNUMBER($S102),$S102,0),999999999)*1000+MIN($W102,999))</f>
        <v/>
      </c>
      <c r="AD102" s="28">
        <f>IF($AC102="","",COUNTIF($AC$2:$AC$501,"&gt;"&amp;$AC102)+COUNTIF($AC$2:$AC102,$AC102))</f>
        <v/>
      </c>
    </row>
    <row r="103">
      <c r="A103" s="23" t="n"/>
      <c r="B103" s="50" t="n"/>
      <c r="C103" s="23" t="n"/>
      <c r="D103" s="25" t="n"/>
      <c r="E103" s="23" t="n"/>
      <c r="F103" s="26" t="n"/>
      <c r="G103" s="26" t="n"/>
      <c r="H103" s="51" t="n"/>
      <c r="I103" s="25" t="n"/>
      <c r="J103" s="25" t="n"/>
      <c r="K103" s="23" t="n"/>
      <c r="L103" s="23" t="n"/>
      <c r="M103" s="50" t="n"/>
      <c r="N103" s="50" t="n"/>
      <c r="O103" s="25" t="n"/>
      <c r="P103" s="29">
        <f>IF(OR($A103="",$B103="",$C103="",$E103="",NOT(ISNUMBER($F103)),NOT(ISNUMBER($G103))),"",$G103-$F103)</f>
        <v/>
      </c>
      <c r="Q103" s="29">
        <f>IF($P103="","",ABS($P103))</f>
        <v/>
      </c>
      <c r="R103" s="46">
        <f>IF(OR($P103="",NOT(ISNUMBER($H103))),"",$P103*$H103)</f>
        <v/>
      </c>
      <c r="S103" s="46">
        <f>IF($R103="","",ABS($R103))</f>
        <v/>
      </c>
      <c r="T103" s="13">
        <f>IF($P103="","",IF($P103=0,"Sim","Não"))</f>
        <v/>
      </c>
      <c r="U103" s="45">
        <f>IFERROR(IF($P103="","",IF(MAX($F103,$G103)=0,1,MAX(0,1-$Q103/MAX($F103,$G103)))),"")</f>
        <v/>
      </c>
      <c r="V103" s="16">
        <f>IF($P103="","",IF($P103=0,"",IF($J103&lt;&gt;"",$J103,$I103)))</f>
        <v/>
      </c>
      <c r="W103" s="29">
        <f>IF($P103="","",IF(OR($P103=0,$K103="Concluída",$K103="Dispensada"),0,MAX(0,'Configurações'!$B$10-$B103)))</f>
        <v/>
      </c>
      <c r="X103" s="13">
        <f>IF($P103="","",IF($P103=0,"Baixa",IF(OR(AND(ISNUMBER($S103),$S103&gt;='Configurações'!$B$4),AND($K103&lt;&gt;"Concluída",$K103&lt;&gt;"Dispensada",ISNUMBER($M103),$M103&lt;'Configurações'!$B$10)),"Crítica",IF(OR(AND(ISNUMBER($S103),$S103&gt;='Configurações'!$B$5),$Q103&gt;='Configurações'!$B$6),"Alta","Média"))))</f>
        <v/>
      </c>
      <c r="Y103" s="16">
        <f>IF($A103="","",_xlfn.TEXTJOIN(" | ",TRUE,IF(COUNTIF($A$2:$A$501,$A103)&gt;1,"ID duplicado",""),IF(OR($B103="",$C103="",$D103="",$E103="",NOT(ISNUMBER($F103)),NOT(ISNUMBER($G103)),NOT(ISNUMBER($H103)),$K103=""),"Dados obrigatórios incompletos",""),IF(AND(ISNUMBER($P103),$P103&lt;&gt;0,$V103=""),"Informar motivo preliminar",""),IF(AND(ISNUMBER($P103),$P103&lt;&gt;0,$H103=0),"Revisar custo zerado",""),IF(AND($K103="Concluída",$T103="Não",$J103=""),"Confirmar causa",""),IF(AND($K103="Concluída",$N103=""),"Informar data de conclusão",""),IF(AND($K103&lt;&gt;"",$K103&lt;&gt;"Concluída",$K103&lt;&gt;"Dispensada",ISNUMBER($M103),$M103&lt;'Configurações'!$B$10),"Prazo vencido",""),IF(AND($K103&lt;&gt;"",$K103&lt;&gt;"Concluída",$K103&lt;&gt;"Dispensada",$M103="",ISNUMBER($B103),'Configurações'!$B$10-$B103&gt;'Configurações'!$B$9),"Definir prazo",""),IF(AND($K103&lt;&gt;"Concluída",$N103&lt;&gt;""),"Revisar data de conclusão","")))</f>
        <v/>
      </c>
      <c r="Z103" s="16">
        <f>IF(OR($C103="",$E103=""),"",$C103&amp;" | "&amp;$E103)</f>
        <v/>
      </c>
      <c r="AA103" s="13">
        <f>IF($Z103="","",IF(COUNTIF($Z$2:$Z103,$Z103)=1,ROW(),""))</f>
        <v/>
      </c>
      <c r="AB103" s="13">
        <f>IF($A103="","",IF(AND(ISNUMBER($B103),$B103&lt;='Configurações'!$B$10,$C103&lt;&gt;"",$D103&lt;&gt;"",$E103&lt;&gt;"",ISNUMBER($F103),$F103&gt;=0,ISNUMBER($G103),$G103&gt;=0,ISNUMBER($H103),$H103&gt;=0,$K103&lt;&gt;"",COUNTIF($A$2:$A$501,$A103)=1),"Sim","Não"))</f>
        <v/>
      </c>
      <c r="AC103" s="13">
        <f>IF(OR($AB103&lt;&gt;"Sim",$P103=0,$K103="Concluída",$K103="Dispensada"),"",IF($X103="Crítica",4,IF($X103="Alta",3,IF($X103="Média",2,1)))*1000000000000+MIN(IF(ISNUMBER($S103),$S103,0),999999999)*1000+MIN($W103,999))</f>
        <v/>
      </c>
      <c r="AD103" s="29">
        <f>IF($AC103="","",COUNTIF($AC$2:$AC$501,"&gt;"&amp;$AC103)+COUNTIF($AC$2:$AC103,$AC103))</f>
        <v/>
      </c>
    </row>
    <row r="104">
      <c r="A104" s="23" t="n"/>
      <c r="B104" s="50" t="n"/>
      <c r="C104" s="23" t="n"/>
      <c r="D104" s="25" t="n"/>
      <c r="E104" s="23" t="n"/>
      <c r="F104" s="26" t="n"/>
      <c r="G104" s="26" t="n"/>
      <c r="H104" s="51" t="n"/>
      <c r="I104" s="25" t="n"/>
      <c r="J104" s="25" t="n"/>
      <c r="K104" s="23" t="n"/>
      <c r="L104" s="23" t="n"/>
      <c r="M104" s="50" t="n"/>
      <c r="N104" s="50" t="n"/>
      <c r="O104" s="25" t="n"/>
      <c r="P104" s="28">
        <f>IF(OR($A104="",$B104="",$C104="",$E104="",NOT(ISNUMBER($F104)),NOT(ISNUMBER($G104))),"",$G104-$F104)</f>
        <v/>
      </c>
      <c r="Q104" s="28">
        <f>IF($P104="","",ABS($P104))</f>
        <v/>
      </c>
      <c r="R104" s="49">
        <f>IF(OR($P104="",NOT(ISNUMBER($H104))),"",$P104*$H104)</f>
        <v/>
      </c>
      <c r="S104" s="49">
        <f>IF($R104="","",ABS($R104))</f>
        <v/>
      </c>
      <c r="T104" s="18">
        <f>IF($P104="","",IF($P104=0,"Sim","Não"))</f>
        <v/>
      </c>
      <c r="U104" s="48">
        <f>IFERROR(IF($P104="","",IF(MAX($F104,$G104)=0,1,MAX(0,1-$Q104/MAX($F104,$G104)))),"")</f>
        <v/>
      </c>
      <c r="V104" s="21">
        <f>IF($P104="","",IF($P104=0,"",IF($J104&lt;&gt;"",$J104,$I104)))</f>
        <v/>
      </c>
      <c r="W104" s="28">
        <f>IF($P104="","",IF(OR($P104=0,$K104="Concluída",$K104="Dispensada"),0,MAX(0,'Configurações'!$B$10-$B104)))</f>
        <v/>
      </c>
      <c r="X104" s="18">
        <f>IF($P104="","",IF($P104=0,"Baixa",IF(OR(AND(ISNUMBER($S104),$S104&gt;='Configurações'!$B$4),AND($K104&lt;&gt;"Concluída",$K104&lt;&gt;"Dispensada",ISNUMBER($M104),$M104&lt;'Configurações'!$B$10)),"Crítica",IF(OR(AND(ISNUMBER($S104),$S104&gt;='Configurações'!$B$5),$Q104&gt;='Configurações'!$B$6),"Alta","Média"))))</f>
        <v/>
      </c>
      <c r="Y104" s="21">
        <f>IF($A104="","",_xlfn.TEXTJOIN(" | ",TRUE,IF(COUNTIF($A$2:$A$501,$A104)&gt;1,"ID duplicado",""),IF(OR($B104="",$C104="",$D104="",$E104="",NOT(ISNUMBER($F104)),NOT(ISNUMBER($G104)),NOT(ISNUMBER($H104)),$K104=""),"Dados obrigatórios incompletos",""),IF(AND(ISNUMBER($P104),$P104&lt;&gt;0,$V104=""),"Informar motivo preliminar",""),IF(AND(ISNUMBER($P104),$P104&lt;&gt;0,$H104=0),"Revisar custo zerado",""),IF(AND($K104="Concluída",$T104="Não",$J104=""),"Confirmar causa",""),IF(AND($K104="Concluída",$N104=""),"Informar data de conclusão",""),IF(AND($K104&lt;&gt;"",$K104&lt;&gt;"Concluída",$K104&lt;&gt;"Dispensada",ISNUMBER($M104),$M104&lt;'Configurações'!$B$10),"Prazo vencido",""),IF(AND($K104&lt;&gt;"",$K104&lt;&gt;"Concluída",$K104&lt;&gt;"Dispensada",$M104="",ISNUMBER($B104),'Configurações'!$B$10-$B104&gt;'Configurações'!$B$9),"Definir prazo",""),IF(AND($K104&lt;&gt;"Concluída",$N104&lt;&gt;""),"Revisar data de conclusão","")))</f>
        <v/>
      </c>
      <c r="Z104" s="21">
        <f>IF(OR($C104="",$E104=""),"",$C104&amp;" | "&amp;$E104)</f>
        <v/>
      </c>
      <c r="AA104" s="18">
        <f>IF($Z104="","",IF(COUNTIF($Z$2:$Z104,$Z104)=1,ROW(),""))</f>
        <v/>
      </c>
      <c r="AB104" s="18">
        <f>IF($A104="","",IF(AND(ISNUMBER($B104),$B104&lt;='Configurações'!$B$10,$C104&lt;&gt;"",$D104&lt;&gt;"",$E104&lt;&gt;"",ISNUMBER($F104),$F104&gt;=0,ISNUMBER($G104),$G104&gt;=0,ISNUMBER($H104),$H104&gt;=0,$K104&lt;&gt;"",COUNTIF($A$2:$A$501,$A104)=1),"Sim","Não"))</f>
        <v/>
      </c>
      <c r="AC104" s="18">
        <f>IF(OR($AB104&lt;&gt;"Sim",$P104=0,$K104="Concluída",$K104="Dispensada"),"",IF($X104="Crítica",4,IF($X104="Alta",3,IF($X104="Média",2,1)))*1000000000000+MIN(IF(ISNUMBER($S104),$S104,0),999999999)*1000+MIN($W104,999))</f>
        <v/>
      </c>
      <c r="AD104" s="28">
        <f>IF($AC104="","",COUNTIF($AC$2:$AC$501,"&gt;"&amp;$AC104)+COUNTIF($AC$2:$AC104,$AC104))</f>
        <v/>
      </c>
    </row>
    <row r="105">
      <c r="A105" s="23" t="n"/>
      <c r="B105" s="50" t="n"/>
      <c r="C105" s="23" t="n"/>
      <c r="D105" s="25" t="n"/>
      <c r="E105" s="23" t="n"/>
      <c r="F105" s="26" t="n"/>
      <c r="G105" s="26" t="n"/>
      <c r="H105" s="51" t="n"/>
      <c r="I105" s="25" t="n"/>
      <c r="J105" s="25" t="n"/>
      <c r="K105" s="23" t="n"/>
      <c r="L105" s="23" t="n"/>
      <c r="M105" s="50" t="n"/>
      <c r="N105" s="50" t="n"/>
      <c r="O105" s="25" t="n"/>
      <c r="P105" s="29">
        <f>IF(OR($A105="",$B105="",$C105="",$E105="",NOT(ISNUMBER($F105)),NOT(ISNUMBER($G105))),"",$G105-$F105)</f>
        <v/>
      </c>
      <c r="Q105" s="29">
        <f>IF($P105="","",ABS($P105))</f>
        <v/>
      </c>
      <c r="R105" s="46">
        <f>IF(OR($P105="",NOT(ISNUMBER($H105))),"",$P105*$H105)</f>
        <v/>
      </c>
      <c r="S105" s="46">
        <f>IF($R105="","",ABS($R105))</f>
        <v/>
      </c>
      <c r="T105" s="13">
        <f>IF($P105="","",IF($P105=0,"Sim","Não"))</f>
        <v/>
      </c>
      <c r="U105" s="45">
        <f>IFERROR(IF($P105="","",IF(MAX($F105,$G105)=0,1,MAX(0,1-$Q105/MAX($F105,$G105)))),"")</f>
        <v/>
      </c>
      <c r="V105" s="16">
        <f>IF($P105="","",IF($P105=0,"",IF($J105&lt;&gt;"",$J105,$I105)))</f>
        <v/>
      </c>
      <c r="W105" s="29">
        <f>IF($P105="","",IF(OR($P105=0,$K105="Concluída",$K105="Dispensada"),0,MAX(0,'Configurações'!$B$10-$B105)))</f>
        <v/>
      </c>
      <c r="X105" s="13">
        <f>IF($P105="","",IF($P105=0,"Baixa",IF(OR(AND(ISNUMBER($S105),$S105&gt;='Configurações'!$B$4),AND($K105&lt;&gt;"Concluída",$K105&lt;&gt;"Dispensada",ISNUMBER($M105),$M105&lt;'Configurações'!$B$10)),"Crítica",IF(OR(AND(ISNUMBER($S105),$S105&gt;='Configurações'!$B$5),$Q105&gt;='Configurações'!$B$6),"Alta","Média"))))</f>
        <v/>
      </c>
      <c r="Y105" s="16">
        <f>IF($A105="","",_xlfn.TEXTJOIN(" | ",TRUE,IF(COUNTIF($A$2:$A$501,$A105)&gt;1,"ID duplicado",""),IF(OR($B105="",$C105="",$D105="",$E105="",NOT(ISNUMBER($F105)),NOT(ISNUMBER($G105)),NOT(ISNUMBER($H105)),$K105=""),"Dados obrigatórios incompletos",""),IF(AND(ISNUMBER($P105),$P105&lt;&gt;0,$V105=""),"Informar motivo preliminar",""),IF(AND(ISNUMBER($P105),$P105&lt;&gt;0,$H105=0),"Revisar custo zerado",""),IF(AND($K105="Concluída",$T105="Não",$J105=""),"Confirmar causa",""),IF(AND($K105="Concluída",$N105=""),"Informar data de conclusão",""),IF(AND($K105&lt;&gt;"",$K105&lt;&gt;"Concluída",$K105&lt;&gt;"Dispensada",ISNUMBER($M105),$M105&lt;'Configurações'!$B$10),"Prazo vencido",""),IF(AND($K105&lt;&gt;"",$K105&lt;&gt;"Concluída",$K105&lt;&gt;"Dispensada",$M105="",ISNUMBER($B105),'Configurações'!$B$10-$B105&gt;'Configurações'!$B$9),"Definir prazo",""),IF(AND($K105&lt;&gt;"Concluída",$N105&lt;&gt;""),"Revisar data de conclusão","")))</f>
        <v/>
      </c>
      <c r="Z105" s="16">
        <f>IF(OR($C105="",$E105=""),"",$C105&amp;" | "&amp;$E105)</f>
        <v/>
      </c>
      <c r="AA105" s="13">
        <f>IF($Z105="","",IF(COUNTIF($Z$2:$Z105,$Z105)=1,ROW(),""))</f>
        <v/>
      </c>
      <c r="AB105" s="13">
        <f>IF($A105="","",IF(AND(ISNUMBER($B105),$B105&lt;='Configurações'!$B$10,$C105&lt;&gt;"",$D105&lt;&gt;"",$E105&lt;&gt;"",ISNUMBER($F105),$F105&gt;=0,ISNUMBER($G105),$G105&gt;=0,ISNUMBER($H105),$H105&gt;=0,$K105&lt;&gt;"",COUNTIF($A$2:$A$501,$A105)=1),"Sim","Não"))</f>
        <v/>
      </c>
      <c r="AC105" s="13">
        <f>IF(OR($AB105&lt;&gt;"Sim",$P105=0,$K105="Concluída",$K105="Dispensada"),"",IF($X105="Crítica",4,IF($X105="Alta",3,IF($X105="Média",2,1)))*1000000000000+MIN(IF(ISNUMBER($S105),$S105,0),999999999)*1000+MIN($W105,999))</f>
        <v/>
      </c>
      <c r="AD105" s="29">
        <f>IF($AC105="","",COUNTIF($AC$2:$AC$501,"&gt;"&amp;$AC105)+COUNTIF($AC$2:$AC105,$AC105))</f>
        <v/>
      </c>
    </row>
    <row r="106">
      <c r="A106" s="23" t="n"/>
      <c r="B106" s="50" t="n"/>
      <c r="C106" s="23" t="n"/>
      <c r="D106" s="25" t="n"/>
      <c r="E106" s="23" t="n"/>
      <c r="F106" s="26" t="n"/>
      <c r="G106" s="26" t="n"/>
      <c r="H106" s="51" t="n"/>
      <c r="I106" s="25" t="n"/>
      <c r="J106" s="25" t="n"/>
      <c r="K106" s="23" t="n"/>
      <c r="L106" s="23" t="n"/>
      <c r="M106" s="50" t="n"/>
      <c r="N106" s="50" t="n"/>
      <c r="O106" s="25" t="n"/>
      <c r="P106" s="28">
        <f>IF(OR($A106="",$B106="",$C106="",$E106="",NOT(ISNUMBER($F106)),NOT(ISNUMBER($G106))),"",$G106-$F106)</f>
        <v/>
      </c>
      <c r="Q106" s="28">
        <f>IF($P106="","",ABS($P106))</f>
        <v/>
      </c>
      <c r="R106" s="49">
        <f>IF(OR($P106="",NOT(ISNUMBER($H106))),"",$P106*$H106)</f>
        <v/>
      </c>
      <c r="S106" s="49">
        <f>IF($R106="","",ABS($R106))</f>
        <v/>
      </c>
      <c r="T106" s="18">
        <f>IF($P106="","",IF($P106=0,"Sim","Não"))</f>
        <v/>
      </c>
      <c r="U106" s="48">
        <f>IFERROR(IF($P106="","",IF(MAX($F106,$G106)=0,1,MAX(0,1-$Q106/MAX($F106,$G106)))),"")</f>
        <v/>
      </c>
      <c r="V106" s="21">
        <f>IF($P106="","",IF($P106=0,"",IF($J106&lt;&gt;"",$J106,$I106)))</f>
        <v/>
      </c>
      <c r="W106" s="28">
        <f>IF($P106="","",IF(OR($P106=0,$K106="Concluída",$K106="Dispensada"),0,MAX(0,'Configurações'!$B$10-$B106)))</f>
        <v/>
      </c>
      <c r="X106" s="18">
        <f>IF($P106="","",IF($P106=0,"Baixa",IF(OR(AND(ISNUMBER($S106),$S106&gt;='Configurações'!$B$4),AND($K106&lt;&gt;"Concluída",$K106&lt;&gt;"Dispensada",ISNUMBER($M106),$M106&lt;'Configurações'!$B$10)),"Crítica",IF(OR(AND(ISNUMBER($S106),$S106&gt;='Configurações'!$B$5),$Q106&gt;='Configurações'!$B$6),"Alta","Média"))))</f>
        <v/>
      </c>
      <c r="Y106" s="21">
        <f>IF($A106="","",_xlfn.TEXTJOIN(" | ",TRUE,IF(COUNTIF($A$2:$A$501,$A106)&gt;1,"ID duplicado",""),IF(OR($B106="",$C106="",$D106="",$E106="",NOT(ISNUMBER($F106)),NOT(ISNUMBER($G106)),NOT(ISNUMBER($H106)),$K106=""),"Dados obrigatórios incompletos",""),IF(AND(ISNUMBER($P106),$P106&lt;&gt;0,$V106=""),"Informar motivo preliminar",""),IF(AND(ISNUMBER($P106),$P106&lt;&gt;0,$H106=0),"Revisar custo zerado",""),IF(AND($K106="Concluída",$T106="Não",$J106=""),"Confirmar causa",""),IF(AND($K106="Concluída",$N106=""),"Informar data de conclusão",""),IF(AND($K106&lt;&gt;"",$K106&lt;&gt;"Concluída",$K106&lt;&gt;"Dispensada",ISNUMBER($M106),$M106&lt;'Configurações'!$B$10),"Prazo vencido",""),IF(AND($K106&lt;&gt;"",$K106&lt;&gt;"Concluída",$K106&lt;&gt;"Dispensada",$M106="",ISNUMBER($B106),'Configurações'!$B$10-$B106&gt;'Configurações'!$B$9),"Definir prazo",""),IF(AND($K106&lt;&gt;"Concluída",$N106&lt;&gt;""),"Revisar data de conclusão","")))</f>
        <v/>
      </c>
      <c r="Z106" s="21">
        <f>IF(OR($C106="",$E106=""),"",$C106&amp;" | "&amp;$E106)</f>
        <v/>
      </c>
      <c r="AA106" s="18">
        <f>IF($Z106="","",IF(COUNTIF($Z$2:$Z106,$Z106)=1,ROW(),""))</f>
        <v/>
      </c>
      <c r="AB106" s="18">
        <f>IF($A106="","",IF(AND(ISNUMBER($B106),$B106&lt;='Configurações'!$B$10,$C106&lt;&gt;"",$D106&lt;&gt;"",$E106&lt;&gt;"",ISNUMBER($F106),$F106&gt;=0,ISNUMBER($G106),$G106&gt;=0,ISNUMBER($H106),$H106&gt;=0,$K106&lt;&gt;"",COUNTIF($A$2:$A$501,$A106)=1),"Sim","Não"))</f>
        <v/>
      </c>
      <c r="AC106" s="18">
        <f>IF(OR($AB106&lt;&gt;"Sim",$P106=0,$K106="Concluída",$K106="Dispensada"),"",IF($X106="Crítica",4,IF($X106="Alta",3,IF($X106="Média",2,1)))*1000000000000+MIN(IF(ISNUMBER($S106),$S106,0),999999999)*1000+MIN($W106,999))</f>
        <v/>
      </c>
      <c r="AD106" s="28">
        <f>IF($AC106="","",COUNTIF($AC$2:$AC$501,"&gt;"&amp;$AC106)+COUNTIF($AC$2:$AC106,$AC106))</f>
        <v/>
      </c>
    </row>
    <row r="107">
      <c r="A107" s="23" t="n"/>
      <c r="B107" s="50" t="n"/>
      <c r="C107" s="23" t="n"/>
      <c r="D107" s="25" t="n"/>
      <c r="E107" s="23" t="n"/>
      <c r="F107" s="26" t="n"/>
      <c r="G107" s="26" t="n"/>
      <c r="H107" s="51" t="n"/>
      <c r="I107" s="25" t="n"/>
      <c r="J107" s="25" t="n"/>
      <c r="K107" s="23" t="n"/>
      <c r="L107" s="23" t="n"/>
      <c r="M107" s="50" t="n"/>
      <c r="N107" s="50" t="n"/>
      <c r="O107" s="25" t="n"/>
      <c r="P107" s="29">
        <f>IF(OR($A107="",$B107="",$C107="",$E107="",NOT(ISNUMBER($F107)),NOT(ISNUMBER($G107))),"",$G107-$F107)</f>
        <v/>
      </c>
      <c r="Q107" s="29">
        <f>IF($P107="","",ABS($P107))</f>
        <v/>
      </c>
      <c r="R107" s="46">
        <f>IF(OR($P107="",NOT(ISNUMBER($H107))),"",$P107*$H107)</f>
        <v/>
      </c>
      <c r="S107" s="46">
        <f>IF($R107="","",ABS($R107))</f>
        <v/>
      </c>
      <c r="T107" s="13">
        <f>IF($P107="","",IF($P107=0,"Sim","Não"))</f>
        <v/>
      </c>
      <c r="U107" s="45">
        <f>IFERROR(IF($P107="","",IF(MAX($F107,$G107)=0,1,MAX(0,1-$Q107/MAX($F107,$G107)))),"")</f>
        <v/>
      </c>
      <c r="V107" s="16">
        <f>IF($P107="","",IF($P107=0,"",IF($J107&lt;&gt;"",$J107,$I107)))</f>
        <v/>
      </c>
      <c r="W107" s="29">
        <f>IF($P107="","",IF(OR($P107=0,$K107="Concluída",$K107="Dispensada"),0,MAX(0,'Configurações'!$B$10-$B107)))</f>
        <v/>
      </c>
      <c r="X107" s="13">
        <f>IF($P107="","",IF($P107=0,"Baixa",IF(OR(AND(ISNUMBER($S107),$S107&gt;='Configurações'!$B$4),AND($K107&lt;&gt;"Concluída",$K107&lt;&gt;"Dispensada",ISNUMBER($M107),$M107&lt;'Configurações'!$B$10)),"Crítica",IF(OR(AND(ISNUMBER($S107),$S107&gt;='Configurações'!$B$5),$Q107&gt;='Configurações'!$B$6),"Alta","Média"))))</f>
        <v/>
      </c>
      <c r="Y107" s="16">
        <f>IF($A107="","",_xlfn.TEXTJOIN(" | ",TRUE,IF(COUNTIF($A$2:$A$501,$A107)&gt;1,"ID duplicado",""),IF(OR($B107="",$C107="",$D107="",$E107="",NOT(ISNUMBER($F107)),NOT(ISNUMBER($G107)),NOT(ISNUMBER($H107)),$K107=""),"Dados obrigatórios incompletos",""),IF(AND(ISNUMBER($P107),$P107&lt;&gt;0,$V107=""),"Informar motivo preliminar",""),IF(AND(ISNUMBER($P107),$P107&lt;&gt;0,$H107=0),"Revisar custo zerado",""),IF(AND($K107="Concluída",$T107="Não",$J107=""),"Confirmar causa",""),IF(AND($K107="Concluída",$N107=""),"Informar data de conclusão",""),IF(AND($K107&lt;&gt;"",$K107&lt;&gt;"Concluída",$K107&lt;&gt;"Dispensada",ISNUMBER($M107),$M107&lt;'Configurações'!$B$10),"Prazo vencido",""),IF(AND($K107&lt;&gt;"",$K107&lt;&gt;"Concluída",$K107&lt;&gt;"Dispensada",$M107="",ISNUMBER($B107),'Configurações'!$B$10-$B107&gt;'Configurações'!$B$9),"Definir prazo",""),IF(AND($K107&lt;&gt;"Concluída",$N107&lt;&gt;""),"Revisar data de conclusão","")))</f>
        <v/>
      </c>
      <c r="Z107" s="16">
        <f>IF(OR($C107="",$E107=""),"",$C107&amp;" | "&amp;$E107)</f>
        <v/>
      </c>
      <c r="AA107" s="13">
        <f>IF($Z107="","",IF(COUNTIF($Z$2:$Z107,$Z107)=1,ROW(),""))</f>
        <v/>
      </c>
      <c r="AB107" s="13">
        <f>IF($A107="","",IF(AND(ISNUMBER($B107),$B107&lt;='Configurações'!$B$10,$C107&lt;&gt;"",$D107&lt;&gt;"",$E107&lt;&gt;"",ISNUMBER($F107),$F107&gt;=0,ISNUMBER($G107),$G107&gt;=0,ISNUMBER($H107),$H107&gt;=0,$K107&lt;&gt;"",COUNTIF($A$2:$A$501,$A107)=1),"Sim","Não"))</f>
        <v/>
      </c>
      <c r="AC107" s="13">
        <f>IF(OR($AB107&lt;&gt;"Sim",$P107=0,$K107="Concluída",$K107="Dispensada"),"",IF($X107="Crítica",4,IF($X107="Alta",3,IF($X107="Média",2,1)))*1000000000000+MIN(IF(ISNUMBER($S107),$S107,0),999999999)*1000+MIN($W107,999))</f>
        <v/>
      </c>
      <c r="AD107" s="29">
        <f>IF($AC107="","",COUNTIF($AC$2:$AC$501,"&gt;"&amp;$AC107)+COUNTIF($AC$2:$AC107,$AC107))</f>
        <v/>
      </c>
    </row>
    <row r="108">
      <c r="A108" s="23" t="n"/>
      <c r="B108" s="50" t="n"/>
      <c r="C108" s="23" t="n"/>
      <c r="D108" s="25" t="n"/>
      <c r="E108" s="23" t="n"/>
      <c r="F108" s="26" t="n"/>
      <c r="G108" s="26" t="n"/>
      <c r="H108" s="51" t="n"/>
      <c r="I108" s="25" t="n"/>
      <c r="J108" s="25" t="n"/>
      <c r="K108" s="23" t="n"/>
      <c r="L108" s="23" t="n"/>
      <c r="M108" s="50" t="n"/>
      <c r="N108" s="50" t="n"/>
      <c r="O108" s="25" t="n"/>
      <c r="P108" s="28">
        <f>IF(OR($A108="",$B108="",$C108="",$E108="",NOT(ISNUMBER($F108)),NOT(ISNUMBER($G108))),"",$G108-$F108)</f>
        <v/>
      </c>
      <c r="Q108" s="28">
        <f>IF($P108="","",ABS($P108))</f>
        <v/>
      </c>
      <c r="R108" s="49">
        <f>IF(OR($P108="",NOT(ISNUMBER($H108))),"",$P108*$H108)</f>
        <v/>
      </c>
      <c r="S108" s="49">
        <f>IF($R108="","",ABS($R108))</f>
        <v/>
      </c>
      <c r="T108" s="18">
        <f>IF($P108="","",IF($P108=0,"Sim","Não"))</f>
        <v/>
      </c>
      <c r="U108" s="48">
        <f>IFERROR(IF($P108="","",IF(MAX($F108,$G108)=0,1,MAX(0,1-$Q108/MAX($F108,$G108)))),"")</f>
        <v/>
      </c>
      <c r="V108" s="21">
        <f>IF($P108="","",IF($P108=0,"",IF($J108&lt;&gt;"",$J108,$I108)))</f>
        <v/>
      </c>
      <c r="W108" s="28">
        <f>IF($P108="","",IF(OR($P108=0,$K108="Concluída",$K108="Dispensada"),0,MAX(0,'Configurações'!$B$10-$B108)))</f>
        <v/>
      </c>
      <c r="X108" s="18">
        <f>IF($P108="","",IF($P108=0,"Baixa",IF(OR(AND(ISNUMBER($S108),$S108&gt;='Configurações'!$B$4),AND($K108&lt;&gt;"Concluída",$K108&lt;&gt;"Dispensada",ISNUMBER($M108),$M108&lt;'Configurações'!$B$10)),"Crítica",IF(OR(AND(ISNUMBER($S108),$S108&gt;='Configurações'!$B$5),$Q108&gt;='Configurações'!$B$6),"Alta","Média"))))</f>
        <v/>
      </c>
      <c r="Y108" s="21">
        <f>IF($A108="","",_xlfn.TEXTJOIN(" | ",TRUE,IF(COUNTIF($A$2:$A$501,$A108)&gt;1,"ID duplicado",""),IF(OR($B108="",$C108="",$D108="",$E108="",NOT(ISNUMBER($F108)),NOT(ISNUMBER($G108)),NOT(ISNUMBER($H108)),$K108=""),"Dados obrigatórios incompletos",""),IF(AND(ISNUMBER($P108),$P108&lt;&gt;0,$V108=""),"Informar motivo preliminar",""),IF(AND(ISNUMBER($P108),$P108&lt;&gt;0,$H108=0),"Revisar custo zerado",""),IF(AND($K108="Concluída",$T108="Não",$J108=""),"Confirmar causa",""),IF(AND($K108="Concluída",$N108=""),"Informar data de conclusão",""),IF(AND($K108&lt;&gt;"",$K108&lt;&gt;"Concluída",$K108&lt;&gt;"Dispensada",ISNUMBER($M108),$M108&lt;'Configurações'!$B$10),"Prazo vencido",""),IF(AND($K108&lt;&gt;"",$K108&lt;&gt;"Concluída",$K108&lt;&gt;"Dispensada",$M108="",ISNUMBER($B108),'Configurações'!$B$10-$B108&gt;'Configurações'!$B$9),"Definir prazo",""),IF(AND($K108&lt;&gt;"Concluída",$N108&lt;&gt;""),"Revisar data de conclusão","")))</f>
        <v/>
      </c>
      <c r="Z108" s="21">
        <f>IF(OR($C108="",$E108=""),"",$C108&amp;" | "&amp;$E108)</f>
        <v/>
      </c>
      <c r="AA108" s="18">
        <f>IF($Z108="","",IF(COUNTIF($Z$2:$Z108,$Z108)=1,ROW(),""))</f>
        <v/>
      </c>
      <c r="AB108" s="18">
        <f>IF($A108="","",IF(AND(ISNUMBER($B108),$B108&lt;='Configurações'!$B$10,$C108&lt;&gt;"",$D108&lt;&gt;"",$E108&lt;&gt;"",ISNUMBER($F108),$F108&gt;=0,ISNUMBER($G108),$G108&gt;=0,ISNUMBER($H108),$H108&gt;=0,$K108&lt;&gt;"",COUNTIF($A$2:$A$501,$A108)=1),"Sim","Não"))</f>
        <v/>
      </c>
      <c r="AC108" s="18">
        <f>IF(OR($AB108&lt;&gt;"Sim",$P108=0,$K108="Concluída",$K108="Dispensada"),"",IF($X108="Crítica",4,IF($X108="Alta",3,IF($X108="Média",2,1)))*1000000000000+MIN(IF(ISNUMBER($S108),$S108,0),999999999)*1000+MIN($W108,999))</f>
        <v/>
      </c>
      <c r="AD108" s="28">
        <f>IF($AC108="","",COUNTIF($AC$2:$AC$501,"&gt;"&amp;$AC108)+COUNTIF($AC$2:$AC108,$AC108))</f>
        <v/>
      </c>
    </row>
    <row r="109">
      <c r="A109" s="23" t="n"/>
      <c r="B109" s="50" t="n"/>
      <c r="C109" s="23" t="n"/>
      <c r="D109" s="25" t="n"/>
      <c r="E109" s="23" t="n"/>
      <c r="F109" s="26" t="n"/>
      <c r="G109" s="26" t="n"/>
      <c r="H109" s="51" t="n"/>
      <c r="I109" s="25" t="n"/>
      <c r="J109" s="25" t="n"/>
      <c r="K109" s="23" t="n"/>
      <c r="L109" s="23" t="n"/>
      <c r="M109" s="50" t="n"/>
      <c r="N109" s="50" t="n"/>
      <c r="O109" s="25" t="n"/>
      <c r="P109" s="29">
        <f>IF(OR($A109="",$B109="",$C109="",$E109="",NOT(ISNUMBER($F109)),NOT(ISNUMBER($G109))),"",$G109-$F109)</f>
        <v/>
      </c>
      <c r="Q109" s="29">
        <f>IF($P109="","",ABS($P109))</f>
        <v/>
      </c>
      <c r="R109" s="46">
        <f>IF(OR($P109="",NOT(ISNUMBER($H109))),"",$P109*$H109)</f>
        <v/>
      </c>
      <c r="S109" s="46">
        <f>IF($R109="","",ABS($R109))</f>
        <v/>
      </c>
      <c r="T109" s="13">
        <f>IF($P109="","",IF($P109=0,"Sim","Não"))</f>
        <v/>
      </c>
      <c r="U109" s="45">
        <f>IFERROR(IF($P109="","",IF(MAX($F109,$G109)=0,1,MAX(0,1-$Q109/MAX($F109,$G109)))),"")</f>
        <v/>
      </c>
      <c r="V109" s="16">
        <f>IF($P109="","",IF($P109=0,"",IF($J109&lt;&gt;"",$J109,$I109)))</f>
        <v/>
      </c>
      <c r="W109" s="29">
        <f>IF($P109="","",IF(OR($P109=0,$K109="Concluída",$K109="Dispensada"),0,MAX(0,'Configurações'!$B$10-$B109)))</f>
        <v/>
      </c>
      <c r="X109" s="13">
        <f>IF($P109="","",IF($P109=0,"Baixa",IF(OR(AND(ISNUMBER($S109),$S109&gt;='Configurações'!$B$4),AND($K109&lt;&gt;"Concluída",$K109&lt;&gt;"Dispensada",ISNUMBER($M109),$M109&lt;'Configurações'!$B$10)),"Crítica",IF(OR(AND(ISNUMBER($S109),$S109&gt;='Configurações'!$B$5),$Q109&gt;='Configurações'!$B$6),"Alta","Média"))))</f>
        <v/>
      </c>
      <c r="Y109" s="16">
        <f>IF($A109="","",_xlfn.TEXTJOIN(" | ",TRUE,IF(COUNTIF($A$2:$A$501,$A109)&gt;1,"ID duplicado",""),IF(OR($B109="",$C109="",$D109="",$E109="",NOT(ISNUMBER($F109)),NOT(ISNUMBER($G109)),NOT(ISNUMBER($H109)),$K109=""),"Dados obrigatórios incompletos",""),IF(AND(ISNUMBER($P109),$P109&lt;&gt;0,$V109=""),"Informar motivo preliminar",""),IF(AND(ISNUMBER($P109),$P109&lt;&gt;0,$H109=0),"Revisar custo zerado",""),IF(AND($K109="Concluída",$T109="Não",$J109=""),"Confirmar causa",""),IF(AND($K109="Concluída",$N109=""),"Informar data de conclusão",""),IF(AND($K109&lt;&gt;"",$K109&lt;&gt;"Concluída",$K109&lt;&gt;"Dispensada",ISNUMBER($M109),$M109&lt;'Configurações'!$B$10),"Prazo vencido",""),IF(AND($K109&lt;&gt;"",$K109&lt;&gt;"Concluída",$K109&lt;&gt;"Dispensada",$M109="",ISNUMBER($B109),'Configurações'!$B$10-$B109&gt;'Configurações'!$B$9),"Definir prazo",""),IF(AND($K109&lt;&gt;"Concluída",$N109&lt;&gt;""),"Revisar data de conclusão","")))</f>
        <v/>
      </c>
      <c r="Z109" s="16">
        <f>IF(OR($C109="",$E109=""),"",$C109&amp;" | "&amp;$E109)</f>
        <v/>
      </c>
      <c r="AA109" s="13">
        <f>IF($Z109="","",IF(COUNTIF($Z$2:$Z109,$Z109)=1,ROW(),""))</f>
        <v/>
      </c>
      <c r="AB109" s="13">
        <f>IF($A109="","",IF(AND(ISNUMBER($B109),$B109&lt;='Configurações'!$B$10,$C109&lt;&gt;"",$D109&lt;&gt;"",$E109&lt;&gt;"",ISNUMBER($F109),$F109&gt;=0,ISNUMBER($G109),$G109&gt;=0,ISNUMBER($H109),$H109&gt;=0,$K109&lt;&gt;"",COUNTIF($A$2:$A$501,$A109)=1),"Sim","Não"))</f>
        <v/>
      </c>
      <c r="AC109" s="13">
        <f>IF(OR($AB109&lt;&gt;"Sim",$P109=0,$K109="Concluída",$K109="Dispensada"),"",IF($X109="Crítica",4,IF($X109="Alta",3,IF($X109="Média",2,1)))*1000000000000+MIN(IF(ISNUMBER($S109),$S109,0),999999999)*1000+MIN($W109,999))</f>
        <v/>
      </c>
      <c r="AD109" s="29">
        <f>IF($AC109="","",COUNTIF($AC$2:$AC$501,"&gt;"&amp;$AC109)+COUNTIF($AC$2:$AC109,$AC109))</f>
        <v/>
      </c>
    </row>
    <row r="110">
      <c r="A110" s="23" t="n"/>
      <c r="B110" s="50" t="n"/>
      <c r="C110" s="23" t="n"/>
      <c r="D110" s="25" t="n"/>
      <c r="E110" s="23" t="n"/>
      <c r="F110" s="26" t="n"/>
      <c r="G110" s="26" t="n"/>
      <c r="H110" s="51" t="n"/>
      <c r="I110" s="25" t="n"/>
      <c r="J110" s="25" t="n"/>
      <c r="K110" s="23" t="n"/>
      <c r="L110" s="23" t="n"/>
      <c r="M110" s="50" t="n"/>
      <c r="N110" s="50" t="n"/>
      <c r="O110" s="25" t="n"/>
      <c r="P110" s="28">
        <f>IF(OR($A110="",$B110="",$C110="",$E110="",NOT(ISNUMBER($F110)),NOT(ISNUMBER($G110))),"",$G110-$F110)</f>
        <v/>
      </c>
      <c r="Q110" s="28">
        <f>IF($P110="","",ABS($P110))</f>
        <v/>
      </c>
      <c r="R110" s="49">
        <f>IF(OR($P110="",NOT(ISNUMBER($H110))),"",$P110*$H110)</f>
        <v/>
      </c>
      <c r="S110" s="49">
        <f>IF($R110="","",ABS($R110))</f>
        <v/>
      </c>
      <c r="T110" s="18">
        <f>IF($P110="","",IF($P110=0,"Sim","Não"))</f>
        <v/>
      </c>
      <c r="U110" s="48">
        <f>IFERROR(IF($P110="","",IF(MAX($F110,$G110)=0,1,MAX(0,1-$Q110/MAX($F110,$G110)))),"")</f>
        <v/>
      </c>
      <c r="V110" s="21">
        <f>IF($P110="","",IF($P110=0,"",IF($J110&lt;&gt;"",$J110,$I110)))</f>
        <v/>
      </c>
      <c r="W110" s="28">
        <f>IF($P110="","",IF(OR($P110=0,$K110="Concluída",$K110="Dispensada"),0,MAX(0,'Configurações'!$B$10-$B110)))</f>
        <v/>
      </c>
      <c r="X110" s="18">
        <f>IF($P110="","",IF($P110=0,"Baixa",IF(OR(AND(ISNUMBER($S110),$S110&gt;='Configurações'!$B$4),AND($K110&lt;&gt;"Concluída",$K110&lt;&gt;"Dispensada",ISNUMBER($M110),$M110&lt;'Configurações'!$B$10)),"Crítica",IF(OR(AND(ISNUMBER($S110),$S110&gt;='Configurações'!$B$5),$Q110&gt;='Configurações'!$B$6),"Alta","Média"))))</f>
        <v/>
      </c>
      <c r="Y110" s="21">
        <f>IF($A110="","",_xlfn.TEXTJOIN(" | ",TRUE,IF(COUNTIF($A$2:$A$501,$A110)&gt;1,"ID duplicado",""),IF(OR($B110="",$C110="",$D110="",$E110="",NOT(ISNUMBER($F110)),NOT(ISNUMBER($G110)),NOT(ISNUMBER($H110)),$K110=""),"Dados obrigatórios incompletos",""),IF(AND(ISNUMBER($P110),$P110&lt;&gt;0,$V110=""),"Informar motivo preliminar",""),IF(AND(ISNUMBER($P110),$P110&lt;&gt;0,$H110=0),"Revisar custo zerado",""),IF(AND($K110="Concluída",$T110="Não",$J110=""),"Confirmar causa",""),IF(AND($K110="Concluída",$N110=""),"Informar data de conclusão",""),IF(AND($K110&lt;&gt;"",$K110&lt;&gt;"Concluída",$K110&lt;&gt;"Dispensada",ISNUMBER($M110),$M110&lt;'Configurações'!$B$10),"Prazo vencido",""),IF(AND($K110&lt;&gt;"",$K110&lt;&gt;"Concluída",$K110&lt;&gt;"Dispensada",$M110="",ISNUMBER($B110),'Configurações'!$B$10-$B110&gt;'Configurações'!$B$9),"Definir prazo",""),IF(AND($K110&lt;&gt;"Concluída",$N110&lt;&gt;""),"Revisar data de conclusão","")))</f>
        <v/>
      </c>
      <c r="Z110" s="21">
        <f>IF(OR($C110="",$E110=""),"",$C110&amp;" | "&amp;$E110)</f>
        <v/>
      </c>
      <c r="AA110" s="18">
        <f>IF($Z110="","",IF(COUNTIF($Z$2:$Z110,$Z110)=1,ROW(),""))</f>
        <v/>
      </c>
      <c r="AB110" s="18">
        <f>IF($A110="","",IF(AND(ISNUMBER($B110),$B110&lt;='Configurações'!$B$10,$C110&lt;&gt;"",$D110&lt;&gt;"",$E110&lt;&gt;"",ISNUMBER($F110),$F110&gt;=0,ISNUMBER($G110),$G110&gt;=0,ISNUMBER($H110),$H110&gt;=0,$K110&lt;&gt;"",COUNTIF($A$2:$A$501,$A110)=1),"Sim","Não"))</f>
        <v/>
      </c>
      <c r="AC110" s="18">
        <f>IF(OR($AB110&lt;&gt;"Sim",$P110=0,$K110="Concluída",$K110="Dispensada"),"",IF($X110="Crítica",4,IF($X110="Alta",3,IF($X110="Média",2,1)))*1000000000000+MIN(IF(ISNUMBER($S110),$S110,0),999999999)*1000+MIN($W110,999))</f>
        <v/>
      </c>
      <c r="AD110" s="28">
        <f>IF($AC110="","",COUNTIF($AC$2:$AC$501,"&gt;"&amp;$AC110)+COUNTIF($AC$2:$AC110,$AC110))</f>
        <v/>
      </c>
    </row>
    <row r="111">
      <c r="A111" s="23" t="n"/>
      <c r="B111" s="50" t="n"/>
      <c r="C111" s="23" t="n"/>
      <c r="D111" s="25" t="n"/>
      <c r="E111" s="23" t="n"/>
      <c r="F111" s="26" t="n"/>
      <c r="G111" s="26" t="n"/>
      <c r="H111" s="51" t="n"/>
      <c r="I111" s="25" t="n"/>
      <c r="J111" s="25" t="n"/>
      <c r="K111" s="23" t="n"/>
      <c r="L111" s="23" t="n"/>
      <c r="M111" s="50" t="n"/>
      <c r="N111" s="50" t="n"/>
      <c r="O111" s="25" t="n"/>
      <c r="P111" s="29">
        <f>IF(OR($A111="",$B111="",$C111="",$E111="",NOT(ISNUMBER($F111)),NOT(ISNUMBER($G111))),"",$G111-$F111)</f>
        <v/>
      </c>
      <c r="Q111" s="29">
        <f>IF($P111="","",ABS($P111))</f>
        <v/>
      </c>
      <c r="R111" s="46">
        <f>IF(OR($P111="",NOT(ISNUMBER($H111))),"",$P111*$H111)</f>
        <v/>
      </c>
      <c r="S111" s="46">
        <f>IF($R111="","",ABS($R111))</f>
        <v/>
      </c>
      <c r="T111" s="13">
        <f>IF($P111="","",IF($P111=0,"Sim","Não"))</f>
        <v/>
      </c>
      <c r="U111" s="45">
        <f>IFERROR(IF($P111="","",IF(MAX($F111,$G111)=0,1,MAX(0,1-$Q111/MAX($F111,$G111)))),"")</f>
        <v/>
      </c>
      <c r="V111" s="16">
        <f>IF($P111="","",IF($P111=0,"",IF($J111&lt;&gt;"",$J111,$I111)))</f>
        <v/>
      </c>
      <c r="W111" s="29">
        <f>IF($P111="","",IF(OR($P111=0,$K111="Concluída",$K111="Dispensada"),0,MAX(0,'Configurações'!$B$10-$B111)))</f>
        <v/>
      </c>
      <c r="X111" s="13">
        <f>IF($P111="","",IF($P111=0,"Baixa",IF(OR(AND(ISNUMBER($S111),$S111&gt;='Configurações'!$B$4),AND($K111&lt;&gt;"Concluída",$K111&lt;&gt;"Dispensada",ISNUMBER($M111),$M111&lt;'Configurações'!$B$10)),"Crítica",IF(OR(AND(ISNUMBER($S111),$S111&gt;='Configurações'!$B$5),$Q111&gt;='Configurações'!$B$6),"Alta","Média"))))</f>
        <v/>
      </c>
      <c r="Y111" s="16">
        <f>IF($A111="","",_xlfn.TEXTJOIN(" | ",TRUE,IF(COUNTIF($A$2:$A$501,$A111)&gt;1,"ID duplicado",""),IF(OR($B111="",$C111="",$D111="",$E111="",NOT(ISNUMBER($F111)),NOT(ISNUMBER($G111)),NOT(ISNUMBER($H111)),$K111=""),"Dados obrigatórios incompletos",""),IF(AND(ISNUMBER($P111),$P111&lt;&gt;0,$V111=""),"Informar motivo preliminar",""),IF(AND(ISNUMBER($P111),$P111&lt;&gt;0,$H111=0),"Revisar custo zerado",""),IF(AND($K111="Concluída",$T111="Não",$J111=""),"Confirmar causa",""),IF(AND($K111="Concluída",$N111=""),"Informar data de conclusão",""),IF(AND($K111&lt;&gt;"",$K111&lt;&gt;"Concluída",$K111&lt;&gt;"Dispensada",ISNUMBER($M111),$M111&lt;'Configurações'!$B$10),"Prazo vencido",""),IF(AND($K111&lt;&gt;"",$K111&lt;&gt;"Concluída",$K111&lt;&gt;"Dispensada",$M111="",ISNUMBER($B111),'Configurações'!$B$10-$B111&gt;'Configurações'!$B$9),"Definir prazo",""),IF(AND($K111&lt;&gt;"Concluída",$N111&lt;&gt;""),"Revisar data de conclusão","")))</f>
        <v/>
      </c>
      <c r="Z111" s="16">
        <f>IF(OR($C111="",$E111=""),"",$C111&amp;" | "&amp;$E111)</f>
        <v/>
      </c>
      <c r="AA111" s="13">
        <f>IF($Z111="","",IF(COUNTIF($Z$2:$Z111,$Z111)=1,ROW(),""))</f>
        <v/>
      </c>
      <c r="AB111" s="13">
        <f>IF($A111="","",IF(AND(ISNUMBER($B111),$B111&lt;='Configurações'!$B$10,$C111&lt;&gt;"",$D111&lt;&gt;"",$E111&lt;&gt;"",ISNUMBER($F111),$F111&gt;=0,ISNUMBER($G111),$G111&gt;=0,ISNUMBER($H111),$H111&gt;=0,$K111&lt;&gt;"",COUNTIF($A$2:$A$501,$A111)=1),"Sim","Não"))</f>
        <v/>
      </c>
      <c r="AC111" s="13">
        <f>IF(OR($AB111&lt;&gt;"Sim",$P111=0,$K111="Concluída",$K111="Dispensada"),"",IF($X111="Crítica",4,IF($X111="Alta",3,IF($X111="Média",2,1)))*1000000000000+MIN(IF(ISNUMBER($S111),$S111,0),999999999)*1000+MIN($W111,999))</f>
        <v/>
      </c>
      <c r="AD111" s="29">
        <f>IF($AC111="","",COUNTIF($AC$2:$AC$501,"&gt;"&amp;$AC111)+COUNTIF($AC$2:$AC111,$AC111))</f>
        <v/>
      </c>
    </row>
    <row r="112">
      <c r="A112" s="23" t="n"/>
      <c r="B112" s="50" t="n"/>
      <c r="C112" s="23" t="n"/>
      <c r="D112" s="25" t="n"/>
      <c r="E112" s="23" t="n"/>
      <c r="F112" s="26" t="n"/>
      <c r="G112" s="26" t="n"/>
      <c r="H112" s="51" t="n"/>
      <c r="I112" s="25" t="n"/>
      <c r="J112" s="25" t="n"/>
      <c r="K112" s="23" t="n"/>
      <c r="L112" s="23" t="n"/>
      <c r="M112" s="50" t="n"/>
      <c r="N112" s="50" t="n"/>
      <c r="O112" s="25" t="n"/>
      <c r="P112" s="28">
        <f>IF(OR($A112="",$B112="",$C112="",$E112="",NOT(ISNUMBER($F112)),NOT(ISNUMBER($G112))),"",$G112-$F112)</f>
        <v/>
      </c>
      <c r="Q112" s="28">
        <f>IF($P112="","",ABS($P112))</f>
        <v/>
      </c>
      <c r="R112" s="49">
        <f>IF(OR($P112="",NOT(ISNUMBER($H112))),"",$P112*$H112)</f>
        <v/>
      </c>
      <c r="S112" s="49">
        <f>IF($R112="","",ABS($R112))</f>
        <v/>
      </c>
      <c r="T112" s="18">
        <f>IF($P112="","",IF($P112=0,"Sim","Não"))</f>
        <v/>
      </c>
      <c r="U112" s="48">
        <f>IFERROR(IF($P112="","",IF(MAX($F112,$G112)=0,1,MAX(0,1-$Q112/MAX($F112,$G112)))),"")</f>
        <v/>
      </c>
      <c r="V112" s="21">
        <f>IF($P112="","",IF($P112=0,"",IF($J112&lt;&gt;"",$J112,$I112)))</f>
        <v/>
      </c>
      <c r="W112" s="28">
        <f>IF($P112="","",IF(OR($P112=0,$K112="Concluída",$K112="Dispensada"),0,MAX(0,'Configurações'!$B$10-$B112)))</f>
        <v/>
      </c>
      <c r="X112" s="18">
        <f>IF($P112="","",IF($P112=0,"Baixa",IF(OR(AND(ISNUMBER($S112),$S112&gt;='Configurações'!$B$4),AND($K112&lt;&gt;"Concluída",$K112&lt;&gt;"Dispensada",ISNUMBER($M112),$M112&lt;'Configurações'!$B$10)),"Crítica",IF(OR(AND(ISNUMBER($S112),$S112&gt;='Configurações'!$B$5),$Q112&gt;='Configurações'!$B$6),"Alta","Média"))))</f>
        <v/>
      </c>
      <c r="Y112" s="21">
        <f>IF($A112="","",_xlfn.TEXTJOIN(" | ",TRUE,IF(COUNTIF($A$2:$A$501,$A112)&gt;1,"ID duplicado",""),IF(OR($B112="",$C112="",$D112="",$E112="",NOT(ISNUMBER($F112)),NOT(ISNUMBER($G112)),NOT(ISNUMBER($H112)),$K112=""),"Dados obrigatórios incompletos",""),IF(AND(ISNUMBER($P112),$P112&lt;&gt;0,$V112=""),"Informar motivo preliminar",""),IF(AND(ISNUMBER($P112),$P112&lt;&gt;0,$H112=0),"Revisar custo zerado",""),IF(AND($K112="Concluída",$T112="Não",$J112=""),"Confirmar causa",""),IF(AND($K112="Concluída",$N112=""),"Informar data de conclusão",""),IF(AND($K112&lt;&gt;"",$K112&lt;&gt;"Concluída",$K112&lt;&gt;"Dispensada",ISNUMBER($M112),$M112&lt;'Configurações'!$B$10),"Prazo vencido",""),IF(AND($K112&lt;&gt;"",$K112&lt;&gt;"Concluída",$K112&lt;&gt;"Dispensada",$M112="",ISNUMBER($B112),'Configurações'!$B$10-$B112&gt;'Configurações'!$B$9),"Definir prazo",""),IF(AND($K112&lt;&gt;"Concluída",$N112&lt;&gt;""),"Revisar data de conclusão","")))</f>
        <v/>
      </c>
      <c r="Z112" s="21">
        <f>IF(OR($C112="",$E112=""),"",$C112&amp;" | "&amp;$E112)</f>
        <v/>
      </c>
      <c r="AA112" s="18">
        <f>IF($Z112="","",IF(COUNTIF($Z$2:$Z112,$Z112)=1,ROW(),""))</f>
        <v/>
      </c>
      <c r="AB112" s="18">
        <f>IF($A112="","",IF(AND(ISNUMBER($B112),$B112&lt;='Configurações'!$B$10,$C112&lt;&gt;"",$D112&lt;&gt;"",$E112&lt;&gt;"",ISNUMBER($F112),$F112&gt;=0,ISNUMBER($G112),$G112&gt;=0,ISNUMBER($H112),$H112&gt;=0,$K112&lt;&gt;"",COUNTIF($A$2:$A$501,$A112)=1),"Sim","Não"))</f>
        <v/>
      </c>
      <c r="AC112" s="18">
        <f>IF(OR($AB112&lt;&gt;"Sim",$P112=0,$K112="Concluída",$K112="Dispensada"),"",IF($X112="Crítica",4,IF($X112="Alta",3,IF($X112="Média",2,1)))*1000000000000+MIN(IF(ISNUMBER($S112),$S112,0),999999999)*1000+MIN($W112,999))</f>
        <v/>
      </c>
      <c r="AD112" s="28">
        <f>IF($AC112="","",COUNTIF($AC$2:$AC$501,"&gt;"&amp;$AC112)+COUNTIF($AC$2:$AC112,$AC112))</f>
        <v/>
      </c>
    </row>
    <row r="113">
      <c r="A113" s="23" t="n"/>
      <c r="B113" s="50" t="n"/>
      <c r="C113" s="23" t="n"/>
      <c r="D113" s="25" t="n"/>
      <c r="E113" s="23" t="n"/>
      <c r="F113" s="26" t="n"/>
      <c r="G113" s="26" t="n"/>
      <c r="H113" s="51" t="n"/>
      <c r="I113" s="25" t="n"/>
      <c r="J113" s="25" t="n"/>
      <c r="K113" s="23" t="n"/>
      <c r="L113" s="23" t="n"/>
      <c r="M113" s="50" t="n"/>
      <c r="N113" s="50" t="n"/>
      <c r="O113" s="25" t="n"/>
      <c r="P113" s="29">
        <f>IF(OR($A113="",$B113="",$C113="",$E113="",NOT(ISNUMBER($F113)),NOT(ISNUMBER($G113))),"",$G113-$F113)</f>
        <v/>
      </c>
      <c r="Q113" s="29">
        <f>IF($P113="","",ABS($P113))</f>
        <v/>
      </c>
      <c r="R113" s="46">
        <f>IF(OR($P113="",NOT(ISNUMBER($H113))),"",$P113*$H113)</f>
        <v/>
      </c>
      <c r="S113" s="46">
        <f>IF($R113="","",ABS($R113))</f>
        <v/>
      </c>
      <c r="T113" s="13">
        <f>IF($P113="","",IF($P113=0,"Sim","Não"))</f>
        <v/>
      </c>
      <c r="U113" s="45">
        <f>IFERROR(IF($P113="","",IF(MAX($F113,$G113)=0,1,MAX(0,1-$Q113/MAX($F113,$G113)))),"")</f>
        <v/>
      </c>
      <c r="V113" s="16">
        <f>IF($P113="","",IF($P113=0,"",IF($J113&lt;&gt;"",$J113,$I113)))</f>
        <v/>
      </c>
      <c r="W113" s="29">
        <f>IF($P113="","",IF(OR($P113=0,$K113="Concluída",$K113="Dispensada"),0,MAX(0,'Configurações'!$B$10-$B113)))</f>
        <v/>
      </c>
      <c r="X113" s="13">
        <f>IF($P113="","",IF($P113=0,"Baixa",IF(OR(AND(ISNUMBER($S113),$S113&gt;='Configurações'!$B$4),AND($K113&lt;&gt;"Concluída",$K113&lt;&gt;"Dispensada",ISNUMBER($M113),$M113&lt;'Configurações'!$B$10)),"Crítica",IF(OR(AND(ISNUMBER($S113),$S113&gt;='Configurações'!$B$5),$Q113&gt;='Configurações'!$B$6),"Alta","Média"))))</f>
        <v/>
      </c>
      <c r="Y113" s="16">
        <f>IF($A113="","",_xlfn.TEXTJOIN(" | ",TRUE,IF(COUNTIF($A$2:$A$501,$A113)&gt;1,"ID duplicado",""),IF(OR($B113="",$C113="",$D113="",$E113="",NOT(ISNUMBER($F113)),NOT(ISNUMBER($G113)),NOT(ISNUMBER($H113)),$K113=""),"Dados obrigatórios incompletos",""),IF(AND(ISNUMBER($P113),$P113&lt;&gt;0,$V113=""),"Informar motivo preliminar",""),IF(AND(ISNUMBER($P113),$P113&lt;&gt;0,$H113=0),"Revisar custo zerado",""),IF(AND($K113="Concluída",$T113="Não",$J113=""),"Confirmar causa",""),IF(AND($K113="Concluída",$N113=""),"Informar data de conclusão",""),IF(AND($K113&lt;&gt;"",$K113&lt;&gt;"Concluída",$K113&lt;&gt;"Dispensada",ISNUMBER($M113),$M113&lt;'Configurações'!$B$10),"Prazo vencido",""),IF(AND($K113&lt;&gt;"",$K113&lt;&gt;"Concluída",$K113&lt;&gt;"Dispensada",$M113="",ISNUMBER($B113),'Configurações'!$B$10-$B113&gt;'Configurações'!$B$9),"Definir prazo",""),IF(AND($K113&lt;&gt;"Concluída",$N113&lt;&gt;""),"Revisar data de conclusão","")))</f>
        <v/>
      </c>
      <c r="Z113" s="16">
        <f>IF(OR($C113="",$E113=""),"",$C113&amp;" | "&amp;$E113)</f>
        <v/>
      </c>
      <c r="AA113" s="13">
        <f>IF($Z113="","",IF(COUNTIF($Z$2:$Z113,$Z113)=1,ROW(),""))</f>
        <v/>
      </c>
      <c r="AB113" s="13">
        <f>IF($A113="","",IF(AND(ISNUMBER($B113),$B113&lt;='Configurações'!$B$10,$C113&lt;&gt;"",$D113&lt;&gt;"",$E113&lt;&gt;"",ISNUMBER($F113),$F113&gt;=0,ISNUMBER($G113),$G113&gt;=0,ISNUMBER($H113),$H113&gt;=0,$K113&lt;&gt;"",COUNTIF($A$2:$A$501,$A113)=1),"Sim","Não"))</f>
        <v/>
      </c>
      <c r="AC113" s="13">
        <f>IF(OR($AB113&lt;&gt;"Sim",$P113=0,$K113="Concluída",$K113="Dispensada"),"",IF($X113="Crítica",4,IF($X113="Alta",3,IF($X113="Média",2,1)))*1000000000000+MIN(IF(ISNUMBER($S113),$S113,0),999999999)*1000+MIN($W113,999))</f>
        <v/>
      </c>
      <c r="AD113" s="29">
        <f>IF($AC113="","",COUNTIF($AC$2:$AC$501,"&gt;"&amp;$AC113)+COUNTIF($AC$2:$AC113,$AC113))</f>
        <v/>
      </c>
    </row>
    <row r="114">
      <c r="A114" s="23" t="n"/>
      <c r="B114" s="50" t="n"/>
      <c r="C114" s="23" t="n"/>
      <c r="D114" s="25" t="n"/>
      <c r="E114" s="23" t="n"/>
      <c r="F114" s="26" t="n"/>
      <c r="G114" s="26" t="n"/>
      <c r="H114" s="51" t="n"/>
      <c r="I114" s="25" t="n"/>
      <c r="J114" s="25" t="n"/>
      <c r="K114" s="23" t="n"/>
      <c r="L114" s="23" t="n"/>
      <c r="M114" s="50" t="n"/>
      <c r="N114" s="50" t="n"/>
      <c r="O114" s="25" t="n"/>
      <c r="P114" s="28">
        <f>IF(OR($A114="",$B114="",$C114="",$E114="",NOT(ISNUMBER($F114)),NOT(ISNUMBER($G114))),"",$G114-$F114)</f>
        <v/>
      </c>
      <c r="Q114" s="28">
        <f>IF($P114="","",ABS($P114))</f>
        <v/>
      </c>
      <c r="R114" s="49">
        <f>IF(OR($P114="",NOT(ISNUMBER($H114))),"",$P114*$H114)</f>
        <v/>
      </c>
      <c r="S114" s="49">
        <f>IF($R114="","",ABS($R114))</f>
        <v/>
      </c>
      <c r="T114" s="18">
        <f>IF($P114="","",IF($P114=0,"Sim","Não"))</f>
        <v/>
      </c>
      <c r="U114" s="48">
        <f>IFERROR(IF($P114="","",IF(MAX($F114,$G114)=0,1,MAX(0,1-$Q114/MAX($F114,$G114)))),"")</f>
        <v/>
      </c>
      <c r="V114" s="21">
        <f>IF($P114="","",IF($P114=0,"",IF($J114&lt;&gt;"",$J114,$I114)))</f>
        <v/>
      </c>
      <c r="W114" s="28">
        <f>IF($P114="","",IF(OR($P114=0,$K114="Concluída",$K114="Dispensada"),0,MAX(0,'Configurações'!$B$10-$B114)))</f>
        <v/>
      </c>
      <c r="X114" s="18">
        <f>IF($P114="","",IF($P114=0,"Baixa",IF(OR(AND(ISNUMBER($S114),$S114&gt;='Configurações'!$B$4),AND($K114&lt;&gt;"Concluída",$K114&lt;&gt;"Dispensada",ISNUMBER($M114),$M114&lt;'Configurações'!$B$10)),"Crítica",IF(OR(AND(ISNUMBER($S114),$S114&gt;='Configurações'!$B$5),$Q114&gt;='Configurações'!$B$6),"Alta","Média"))))</f>
        <v/>
      </c>
      <c r="Y114" s="21">
        <f>IF($A114="","",_xlfn.TEXTJOIN(" | ",TRUE,IF(COUNTIF($A$2:$A$501,$A114)&gt;1,"ID duplicado",""),IF(OR($B114="",$C114="",$D114="",$E114="",NOT(ISNUMBER($F114)),NOT(ISNUMBER($G114)),NOT(ISNUMBER($H114)),$K114=""),"Dados obrigatórios incompletos",""),IF(AND(ISNUMBER($P114),$P114&lt;&gt;0,$V114=""),"Informar motivo preliminar",""),IF(AND(ISNUMBER($P114),$P114&lt;&gt;0,$H114=0),"Revisar custo zerado",""),IF(AND($K114="Concluída",$T114="Não",$J114=""),"Confirmar causa",""),IF(AND($K114="Concluída",$N114=""),"Informar data de conclusão",""),IF(AND($K114&lt;&gt;"",$K114&lt;&gt;"Concluída",$K114&lt;&gt;"Dispensada",ISNUMBER($M114),$M114&lt;'Configurações'!$B$10),"Prazo vencido",""),IF(AND($K114&lt;&gt;"",$K114&lt;&gt;"Concluída",$K114&lt;&gt;"Dispensada",$M114="",ISNUMBER($B114),'Configurações'!$B$10-$B114&gt;'Configurações'!$B$9),"Definir prazo",""),IF(AND($K114&lt;&gt;"Concluída",$N114&lt;&gt;""),"Revisar data de conclusão","")))</f>
        <v/>
      </c>
      <c r="Z114" s="21">
        <f>IF(OR($C114="",$E114=""),"",$C114&amp;" | "&amp;$E114)</f>
        <v/>
      </c>
      <c r="AA114" s="18">
        <f>IF($Z114="","",IF(COUNTIF($Z$2:$Z114,$Z114)=1,ROW(),""))</f>
        <v/>
      </c>
      <c r="AB114" s="18">
        <f>IF($A114="","",IF(AND(ISNUMBER($B114),$B114&lt;='Configurações'!$B$10,$C114&lt;&gt;"",$D114&lt;&gt;"",$E114&lt;&gt;"",ISNUMBER($F114),$F114&gt;=0,ISNUMBER($G114),$G114&gt;=0,ISNUMBER($H114),$H114&gt;=0,$K114&lt;&gt;"",COUNTIF($A$2:$A$501,$A114)=1),"Sim","Não"))</f>
        <v/>
      </c>
      <c r="AC114" s="18">
        <f>IF(OR($AB114&lt;&gt;"Sim",$P114=0,$K114="Concluída",$K114="Dispensada"),"",IF($X114="Crítica",4,IF($X114="Alta",3,IF($X114="Média",2,1)))*1000000000000+MIN(IF(ISNUMBER($S114),$S114,0),999999999)*1000+MIN($W114,999))</f>
        <v/>
      </c>
      <c r="AD114" s="28">
        <f>IF($AC114="","",COUNTIF($AC$2:$AC$501,"&gt;"&amp;$AC114)+COUNTIF($AC$2:$AC114,$AC114))</f>
        <v/>
      </c>
    </row>
    <row r="115">
      <c r="A115" s="23" t="n"/>
      <c r="B115" s="50" t="n"/>
      <c r="C115" s="23" t="n"/>
      <c r="D115" s="25" t="n"/>
      <c r="E115" s="23" t="n"/>
      <c r="F115" s="26" t="n"/>
      <c r="G115" s="26" t="n"/>
      <c r="H115" s="51" t="n"/>
      <c r="I115" s="25" t="n"/>
      <c r="J115" s="25" t="n"/>
      <c r="K115" s="23" t="n"/>
      <c r="L115" s="23" t="n"/>
      <c r="M115" s="50" t="n"/>
      <c r="N115" s="50" t="n"/>
      <c r="O115" s="25" t="n"/>
      <c r="P115" s="29">
        <f>IF(OR($A115="",$B115="",$C115="",$E115="",NOT(ISNUMBER($F115)),NOT(ISNUMBER($G115))),"",$G115-$F115)</f>
        <v/>
      </c>
      <c r="Q115" s="29">
        <f>IF($P115="","",ABS($P115))</f>
        <v/>
      </c>
      <c r="R115" s="46">
        <f>IF(OR($P115="",NOT(ISNUMBER($H115))),"",$P115*$H115)</f>
        <v/>
      </c>
      <c r="S115" s="46">
        <f>IF($R115="","",ABS($R115))</f>
        <v/>
      </c>
      <c r="T115" s="13">
        <f>IF($P115="","",IF($P115=0,"Sim","Não"))</f>
        <v/>
      </c>
      <c r="U115" s="45">
        <f>IFERROR(IF($P115="","",IF(MAX($F115,$G115)=0,1,MAX(0,1-$Q115/MAX($F115,$G115)))),"")</f>
        <v/>
      </c>
      <c r="V115" s="16">
        <f>IF($P115="","",IF($P115=0,"",IF($J115&lt;&gt;"",$J115,$I115)))</f>
        <v/>
      </c>
      <c r="W115" s="29">
        <f>IF($P115="","",IF(OR($P115=0,$K115="Concluída",$K115="Dispensada"),0,MAX(0,'Configurações'!$B$10-$B115)))</f>
        <v/>
      </c>
      <c r="X115" s="13">
        <f>IF($P115="","",IF($P115=0,"Baixa",IF(OR(AND(ISNUMBER($S115),$S115&gt;='Configurações'!$B$4),AND($K115&lt;&gt;"Concluída",$K115&lt;&gt;"Dispensada",ISNUMBER($M115),$M115&lt;'Configurações'!$B$10)),"Crítica",IF(OR(AND(ISNUMBER($S115),$S115&gt;='Configurações'!$B$5),$Q115&gt;='Configurações'!$B$6),"Alta","Média"))))</f>
        <v/>
      </c>
      <c r="Y115" s="16">
        <f>IF($A115="","",_xlfn.TEXTJOIN(" | ",TRUE,IF(COUNTIF($A$2:$A$501,$A115)&gt;1,"ID duplicado",""),IF(OR($B115="",$C115="",$D115="",$E115="",NOT(ISNUMBER($F115)),NOT(ISNUMBER($G115)),NOT(ISNUMBER($H115)),$K115=""),"Dados obrigatórios incompletos",""),IF(AND(ISNUMBER($P115),$P115&lt;&gt;0,$V115=""),"Informar motivo preliminar",""),IF(AND(ISNUMBER($P115),$P115&lt;&gt;0,$H115=0),"Revisar custo zerado",""),IF(AND($K115="Concluída",$T115="Não",$J115=""),"Confirmar causa",""),IF(AND($K115="Concluída",$N115=""),"Informar data de conclusão",""),IF(AND($K115&lt;&gt;"",$K115&lt;&gt;"Concluída",$K115&lt;&gt;"Dispensada",ISNUMBER($M115),$M115&lt;'Configurações'!$B$10),"Prazo vencido",""),IF(AND($K115&lt;&gt;"",$K115&lt;&gt;"Concluída",$K115&lt;&gt;"Dispensada",$M115="",ISNUMBER($B115),'Configurações'!$B$10-$B115&gt;'Configurações'!$B$9),"Definir prazo",""),IF(AND($K115&lt;&gt;"Concluída",$N115&lt;&gt;""),"Revisar data de conclusão","")))</f>
        <v/>
      </c>
      <c r="Z115" s="16">
        <f>IF(OR($C115="",$E115=""),"",$C115&amp;" | "&amp;$E115)</f>
        <v/>
      </c>
      <c r="AA115" s="13">
        <f>IF($Z115="","",IF(COUNTIF($Z$2:$Z115,$Z115)=1,ROW(),""))</f>
        <v/>
      </c>
      <c r="AB115" s="13">
        <f>IF($A115="","",IF(AND(ISNUMBER($B115),$B115&lt;='Configurações'!$B$10,$C115&lt;&gt;"",$D115&lt;&gt;"",$E115&lt;&gt;"",ISNUMBER($F115),$F115&gt;=0,ISNUMBER($G115),$G115&gt;=0,ISNUMBER($H115),$H115&gt;=0,$K115&lt;&gt;"",COUNTIF($A$2:$A$501,$A115)=1),"Sim","Não"))</f>
        <v/>
      </c>
      <c r="AC115" s="13">
        <f>IF(OR($AB115&lt;&gt;"Sim",$P115=0,$K115="Concluída",$K115="Dispensada"),"",IF($X115="Crítica",4,IF($X115="Alta",3,IF($X115="Média",2,1)))*1000000000000+MIN(IF(ISNUMBER($S115),$S115,0),999999999)*1000+MIN($W115,999))</f>
        <v/>
      </c>
      <c r="AD115" s="29">
        <f>IF($AC115="","",COUNTIF($AC$2:$AC$501,"&gt;"&amp;$AC115)+COUNTIF($AC$2:$AC115,$AC115))</f>
        <v/>
      </c>
    </row>
    <row r="116">
      <c r="A116" s="23" t="n"/>
      <c r="B116" s="50" t="n"/>
      <c r="C116" s="23" t="n"/>
      <c r="D116" s="25" t="n"/>
      <c r="E116" s="23" t="n"/>
      <c r="F116" s="26" t="n"/>
      <c r="G116" s="26" t="n"/>
      <c r="H116" s="51" t="n"/>
      <c r="I116" s="25" t="n"/>
      <c r="J116" s="25" t="n"/>
      <c r="K116" s="23" t="n"/>
      <c r="L116" s="23" t="n"/>
      <c r="M116" s="50" t="n"/>
      <c r="N116" s="50" t="n"/>
      <c r="O116" s="25" t="n"/>
      <c r="P116" s="28">
        <f>IF(OR($A116="",$B116="",$C116="",$E116="",NOT(ISNUMBER($F116)),NOT(ISNUMBER($G116))),"",$G116-$F116)</f>
        <v/>
      </c>
      <c r="Q116" s="28">
        <f>IF($P116="","",ABS($P116))</f>
        <v/>
      </c>
      <c r="R116" s="49">
        <f>IF(OR($P116="",NOT(ISNUMBER($H116))),"",$P116*$H116)</f>
        <v/>
      </c>
      <c r="S116" s="49">
        <f>IF($R116="","",ABS($R116))</f>
        <v/>
      </c>
      <c r="T116" s="18">
        <f>IF($P116="","",IF($P116=0,"Sim","Não"))</f>
        <v/>
      </c>
      <c r="U116" s="48">
        <f>IFERROR(IF($P116="","",IF(MAX($F116,$G116)=0,1,MAX(0,1-$Q116/MAX($F116,$G116)))),"")</f>
        <v/>
      </c>
      <c r="V116" s="21">
        <f>IF($P116="","",IF($P116=0,"",IF($J116&lt;&gt;"",$J116,$I116)))</f>
        <v/>
      </c>
      <c r="W116" s="28">
        <f>IF($P116="","",IF(OR($P116=0,$K116="Concluída",$K116="Dispensada"),0,MAX(0,'Configurações'!$B$10-$B116)))</f>
        <v/>
      </c>
      <c r="X116" s="18">
        <f>IF($P116="","",IF($P116=0,"Baixa",IF(OR(AND(ISNUMBER($S116),$S116&gt;='Configurações'!$B$4),AND($K116&lt;&gt;"Concluída",$K116&lt;&gt;"Dispensada",ISNUMBER($M116),$M116&lt;'Configurações'!$B$10)),"Crítica",IF(OR(AND(ISNUMBER($S116),$S116&gt;='Configurações'!$B$5),$Q116&gt;='Configurações'!$B$6),"Alta","Média"))))</f>
        <v/>
      </c>
      <c r="Y116" s="21">
        <f>IF($A116="","",_xlfn.TEXTJOIN(" | ",TRUE,IF(COUNTIF($A$2:$A$501,$A116)&gt;1,"ID duplicado",""),IF(OR($B116="",$C116="",$D116="",$E116="",NOT(ISNUMBER($F116)),NOT(ISNUMBER($G116)),NOT(ISNUMBER($H116)),$K116=""),"Dados obrigatórios incompletos",""),IF(AND(ISNUMBER($P116),$P116&lt;&gt;0,$V116=""),"Informar motivo preliminar",""),IF(AND(ISNUMBER($P116),$P116&lt;&gt;0,$H116=0),"Revisar custo zerado",""),IF(AND($K116="Concluída",$T116="Não",$J116=""),"Confirmar causa",""),IF(AND($K116="Concluída",$N116=""),"Informar data de conclusão",""),IF(AND($K116&lt;&gt;"",$K116&lt;&gt;"Concluída",$K116&lt;&gt;"Dispensada",ISNUMBER($M116),$M116&lt;'Configurações'!$B$10),"Prazo vencido",""),IF(AND($K116&lt;&gt;"",$K116&lt;&gt;"Concluída",$K116&lt;&gt;"Dispensada",$M116="",ISNUMBER($B116),'Configurações'!$B$10-$B116&gt;'Configurações'!$B$9),"Definir prazo",""),IF(AND($K116&lt;&gt;"Concluída",$N116&lt;&gt;""),"Revisar data de conclusão","")))</f>
        <v/>
      </c>
      <c r="Z116" s="21">
        <f>IF(OR($C116="",$E116=""),"",$C116&amp;" | "&amp;$E116)</f>
        <v/>
      </c>
      <c r="AA116" s="18">
        <f>IF($Z116="","",IF(COUNTIF($Z$2:$Z116,$Z116)=1,ROW(),""))</f>
        <v/>
      </c>
      <c r="AB116" s="18">
        <f>IF($A116="","",IF(AND(ISNUMBER($B116),$B116&lt;='Configurações'!$B$10,$C116&lt;&gt;"",$D116&lt;&gt;"",$E116&lt;&gt;"",ISNUMBER($F116),$F116&gt;=0,ISNUMBER($G116),$G116&gt;=0,ISNUMBER($H116),$H116&gt;=0,$K116&lt;&gt;"",COUNTIF($A$2:$A$501,$A116)=1),"Sim","Não"))</f>
        <v/>
      </c>
      <c r="AC116" s="18">
        <f>IF(OR($AB116&lt;&gt;"Sim",$P116=0,$K116="Concluída",$K116="Dispensada"),"",IF($X116="Crítica",4,IF($X116="Alta",3,IF($X116="Média",2,1)))*1000000000000+MIN(IF(ISNUMBER($S116),$S116,0),999999999)*1000+MIN($W116,999))</f>
        <v/>
      </c>
      <c r="AD116" s="28">
        <f>IF($AC116="","",COUNTIF($AC$2:$AC$501,"&gt;"&amp;$AC116)+COUNTIF($AC$2:$AC116,$AC116))</f>
        <v/>
      </c>
    </row>
    <row r="117">
      <c r="A117" s="23" t="n"/>
      <c r="B117" s="50" t="n"/>
      <c r="C117" s="23" t="n"/>
      <c r="D117" s="25" t="n"/>
      <c r="E117" s="23" t="n"/>
      <c r="F117" s="26" t="n"/>
      <c r="G117" s="26" t="n"/>
      <c r="H117" s="51" t="n"/>
      <c r="I117" s="25" t="n"/>
      <c r="J117" s="25" t="n"/>
      <c r="K117" s="23" t="n"/>
      <c r="L117" s="23" t="n"/>
      <c r="M117" s="50" t="n"/>
      <c r="N117" s="50" t="n"/>
      <c r="O117" s="25" t="n"/>
      <c r="P117" s="29">
        <f>IF(OR($A117="",$B117="",$C117="",$E117="",NOT(ISNUMBER($F117)),NOT(ISNUMBER($G117))),"",$G117-$F117)</f>
        <v/>
      </c>
      <c r="Q117" s="29">
        <f>IF($P117="","",ABS($P117))</f>
        <v/>
      </c>
      <c r="R117" s="46">
        <f>IF(OR($P117="",NOT(ISNUMBER($H117))),"",$P117*$H117)</f>
        <v/>
      </c>
      <c r="S117" s="46">
        <f>IF($R117="","",ABS($R117))</f>
        <v/>
      </c>
      <c r="T117" s="13">
        <f>IF($P117="","",IF($P117=0,"Sim","Não"))</f>
        <v/>
      </c>
      <c r="U117" s="45">
        <f>IFERROR(IF($P117="","",IF(MAX($F117,$G117)=0,1,MAX(0,1-$Q117/MAX($F117,$G117)))),"")</f>
        <v/>
      </c>
      <c r="V117" s="16">
        <f>IF($P117="","",IF($P117=0,"",IF($J117&lt;&gt;"",$J117,$I117)))</f>
        <v/>
      </c>
      <c r="W117" s="29">
        <f>IF($P117="","",IF(OR($P117=0,$K117="Concluída",$K117="Dispensada"),0,MAX(0,'Configurações'!$B$10-$B117)))</f>
        <v/>
      </c>
      <c r="X117" s="13">
        <f>IF($P117="","",IF($P117=0,"Baixa",IF(OR(AND(ISNUMBER($S117),$S117&gt;='Configurações'!$B$4),AND($K117&lt;&gt;"Concluída",$K117&lt;&gt;"Dispensada",ISNUMBER($M117),$M117&lt;'Configurações'!$B$10)),"Crítica",IF(OR(AND(ISNUMBER($S117),$S117&gt;='Configurações'!$B$5),$Q117&gt;='Configurações'!$B$6),"Alta","Média"))))</f>
        <v/>
      </c>
      <c r="Y117" s="16">
        <f>IF($A117="","",_xlfn.TEXTJOIN(" | ",TRUE,IF(COUNTIF($A$2:$A$501,$A117)&gt;1,"ID duplicado",""),IF(OR($B117="",$C117="",$D117="",$E117="",NOT(ISNUMBER($F117)),NOT(ISNUMBER($G117)),NOT(ISNUMBER($H117)),$K117=""),"Dados obrigatórios incompletos",""),IF(AND(ISNUMBER($P117),$P117&lt;&gt;0,$V117=""),"Informar motivo preliminar",""),IF(AND(ISNUMBER($P117),$P117&lt;&gt;0,$H117=0),"Revisar custo zerado",""),IF(AND($K117="Concluída",$T117="Não",$J117=""),"Confirmar causa",""),IF(AND($K117="Concluída",$N117=""),"Informar data de conclusão",""),IF(AND($K117&lt;&gt;"",$K117&lt;&gt;"Concluída",$K117&lt;&gt;"Dispensada",ISNUMBER($M117),$M117&lt;'Configurações'!$B$10),"Prazo vencido",""),IF(AND($K117&lt;&gt;"",$K117&lt;&gt;"Concluída",$K117&lt;&gt;"Dispensada",$M117="",ISNUMBER($B117),'Configurações'!$B$10-$B117&gt;'Configurações'!$B$9),"Definir prazo",""),IF(AND($K117&lt;&gt;"Concluída",$N117&lt;&gt;""),"Revisar data de conclusão","")))</f>
        <v/>
      </c>
      <c r="Z117" s="16">
        <f>IF(OR($C117="",$E117=""),"",$C117&amp;" | "&amp;$E117)</f>
        <v/>
      </c>
      <c r="AA117" s="13">
        <f>IF($Z117="","",IF(COUNTIF($Z$2:$Z117,$Z117)=1,ROW(),""))</f>
        <v/>
      </c>
      <c r="AB117" s="13">
        <f>IF($A117="","",IF(AND(ISNUMBER($B117),$B117&lt;='Configurações'!$B$10,$C117&lt;&gt;"",$D117&lt;&gt;"",$E117&lt;&gt;"",ISNUMBER($F117),$F117&gt;=0,ISNUMBER($G117),$G117&gt;=0,ISNUMBER($H117),$H117&gt;=0,$K117&lt;&gt;"",COUNTIF($A$2:$A$501,$A117)=1),"Sim","Não"))</f>
        <v/>
      </c>
      <c r="AC117" s="13">
        <f>IF(OR($AB117&lt;&gt;"Sim",$P117=0,$K117="Concluída",$K117="Dispensada"),"",IF($X117="Crítica",4,IF($X117="Alta",3,IF($X117="Média",2,1)))*1000000000000+MIN(IF(ISNUMBER($S117),$S117,0),999999999)*1000+MIN($W117,999))</f>
        <v/>
      </c>
      <c r="AD117" s="29">
        <f>IF($AC117="","",COUNTIF($AC$2:$AC$501,"&gt;"&amp;$AC117)+COUNTIF($AC$2:$AC117,$AC117))</f>
        <v/>
      </c>
    </row>
    <row r="118">
      <c r="A118" s="23" t="n"/>
      <c r="B118" s="50" t="n"/>
      <c r="C118" s="23" t="n"/>
      <c r="D118" s="25" t="n"/>
      <c r="E118" s="23" t="n"/>
      <c r="F118" s="26" t="n"/>
      <c r="G118" s="26" t="n"/>
      <c r="H118" s="51" t="n"/>
      <c r="I118" s="25" t="n"/>
      <c r="J118" s="25" t="n"/>
      <c r="K118" s="23" t="n"/>
      <c r="L118" s="23" t="n"/>
      <c r="M118" s="50" t="n"/>
      <c r="N118" s="50" t="n"/>
      <c r="O118" s="25" t="n"/>
      <c r="P118" s="28">
        <f>IF(OR($A118="",$B118="",$C118="",$E118="",NOT(ISNUMBER($F118)),NOT(ISNUMBER($G118))),"",$G118-$F118)</f>
        <v/>
      </c>
      <c r="Q118" s="28">
        <f>IF($P118="","",ABS($P118))</f>
        <v/>
      </c>
      <c r="R118" s="49">
        <f>IF(OR($P118="",NOT(ISNUMBER($H118))),"",$P118*$H118)</f>
        <v/>
      </c>
      <c r="S118" s="49">
        <f>IF($R118="","",ABS($R118))</f>
        <v/>
      </c>
      <c r="T118" s="18">
        <f>IF($P118="","",IF($P118=0,"Sim","Não"))</f>
        <v/>
      </c>
      <c r="U118" s="48">
        <f>IFERROR(IF($P118="","",IF(MAX($F118,$G118)=0,1,MAX(0,1-$Q118/MAX($F118,$G118)))),"")</f>
        <v/>
      </c>
      <c r="V118" s="21">
        <f>IF($P118="","",IF($P118=0,"",IF($J118&lt;&gt;"",$J118,$I118)))</f>
        <v/>
      </c>
      <c r="W118" s="28">
        <f>IF($P118="","",IF(OR($P118=0,$K118="Concluída",$K118="Dispensada"),0,MAX(0,'Configurações'!$B$10-$B118)))</f>
        <v/>
      </c>
      <c r="X118" s="18">
        <f>IF($P118="","",IF($P118=0,"Baixa",IF(OR(AND(ISNUMBER($S118),$S118&gt;='Configurações'!$B$4),AND($K118&lt;&gt;"Concluída",$K118&lt;&gt;"Dispensada",ISNUMBER($M118),$M118&lt;'Configurações'!$B$10)),"Crítica",IF(OR(AND(ISNUMBER($S118),$S118&gt;='Configurações'!$B$5),$Q118&gt;='Configurações'!$B$6),"Alta","Média"))))</f>
        <v/>
      </c>
      <c r="Y118" s="21">
        <f>IF($A118="","",_xlfn.TEXTJOIN(" | ",TRUE,IF(COUNTIF($A$2:$A$501,$A118)&gt;1,"ID duplicado",""),IF(OR($B118="",$C118="",$D118="",$E118="",NOT(ISNUMBER($F118)),NOT(ISNUMBER($G118)),NOT(ISNUMBER($H118)),$K118=""),"Dados obrigatórios incompletos",""),IF(AND(ISNUMBER($P118),$P118&lt;&gt;0,$V118=""),"Informar motivo preliminar",""),IF(AND(ISNUMBER($P118),$P118&lt;&gt;0,$H118=0),"Revisar custo zerado",""),IF(AND($K118="Concluída",$T118="Não",$J118=""),"Confirmar causa",""),IF(AND($K118="Concluída",$N118=""),"Informar data de conclusão",""),IF(AND($K118&lt;&gt;"",$K118&lt;&gt;"Concluída",$K118&lt;&gt;"Dispensada",ISNUMBER($M118),$M118&lt;'Configurações'!$B$10),"Prazo vencido",""),IF(AND($K118&lt;&gt;"",$K118&lt;&gt;"Concluída",$K118&lt;&gt;"Dispensada",$M118="",ISNUMBER($B118),'Configurações'!$B$10-$B118&gt;'Configurações'!$B$9),"Definir prazo",""),IF(AND($K118&lt;&gt;"Concluída",$N118&lt;&gt;""),"Revisar data de conclusão","")))</f>
        <v/>
      </c>
      <c r="Z118" s="21">
        <f>IF(OR($C118="",$E118=""),"",$C118&amp;" | "&amp;$E118)</f>
        <v/>
      </c>
      <c r="AA118" s="18">
        <f>IF($Z118="","",IF(COUNTIF($Z$2:$Z118,$Z118)=1,ROW(),""))</f>
        <v/>
      </c>
      <c r="AB118" s="18">
        <f>IF($A118="","",IF(AND(ISNUMBER($B118),$B118&lt;='Configurações'!$B$10,$C118&lt;&gt;"",$D118&lt;&gt;"",$E118&lt;&gt;"",ISNUMBER($F118),$F118&gt;=0,ISNUMBER($G118),$G118&gt;=0,ISNUMBER($H118),$H118&gt;=0,$K118&lt;&gt;"",COUNTIF($A$2:$A$501,$A118)=1),"Sim","Não"))</f>
        <v/>
      </c>
      <c r="AC118" s="18">
        <f>IF(OR($AB118&lt;&gt;"Sim",$P118=0,$K118="Concluída",$K118="Dispensada"),"",IF($X118="Crítica",4,IF($X118="Alta",3,IF($X118="Média",2,1)))*1000000000000+MIN(IF(ISNUMBER($S118),$S118,0),999999999)*1000+MIN($W118,999))</f>
        <v/>
      </c>
      <c r="AD118" s="28">
        <f>IF($AC118="","",COUNTIF($AC$2:$AC$501,"&gt;"&amp;$AC118)+COUNTIF($AC$2:$AC118,$AC118))</f>
        <v/>
      </c>
    </row>
    <row r="119">
      <c r="A119" s="23" t="n"/>
      <c r="B119" s="50" t="n"/>
      <c r="C119" s="23" t="n"/>
      <c r="D119" s="25" t="n"/>
      <c r="E119" s="23" t="n"/>
      <c r="F119" s="26" t="n"/>
      <c r="G119" s="26" t="n"/>
      <c r="H119" s="51" t="n"/>
      <c r="I119" s="25" t="n"/>
      <c r="J119" s="25" t="n"/>
      <c r="K119" s="23" t="n"/>
      <c r="L119" s="23" t="n"/>
      <c r="M119" s="50" t="n"/>
      <c r="N119" s="50" t="n"/>
      <c r="O119" s="25" t="n"/>
      <c r="P119" s="29">
        <f>IF(OR($A119="",$B119="",$C119="",$E119="",NOT(ISNUMBER($F119)),NOT(ISNUMBER($G119))),"",$G119-$F119)</f>
        <v/>
      </c>
      <c r="Q119" s="29">
        <f>IF($P119="","",ABS($P119))</f>
        <v/>
      </c>
      <c r="R119" s="46">
        <f>IF(OR($P119="",NOT(ISNUMBER($H119))),"",$P119*$H119)</f>
        <v/>
      </c>
      <c r="S119" s="46">
        <f>IF($R119="","",ABS($R119))</f>
        <v/>
      </c>
      <c r="T119" s="13">
        <f>IF($P119="","",IF($P119=0,"Sim","Não"))</f>
        <v/>
      </c>
      <c r="U119" s="45">
        <f>IFERROR(IF($P119="","",IF(MAX($F119,$G119)=0,1,MAX(0,1-$Q119/MAX($F119,$G119)))),"")</f>
        <v/>
      </c>
      <c r="V119" s="16">
        <f>IF($P119="","",IF($P119=0,"",IF($J119&lt;&gt;"",$J119,$I119)))</f>
        <v/>
      </c>
      <c r="W119" s="29">
        <f>IF($P119="","",IF(OR($P119=0,$K119="Concluída",$K119="Dispensada"),0,MAX(0,'Configurações'!$B$10-$B119)))</f>
        <v/>
      </c>
      <c r="X119" s="13">
        <f>IF($P119="","",IF($P119=0,"Baixa",IF(OR(AND(ISNUMBER($S119),$S119&gt;='Configurações'!$B$4),AND($K119&lt;&gt;"Concluída",$K119&lt;&gt;"Dispensada",ISNUMBER($M119),$M119&lt;'Configurações'!$B$10)),"Crítica",IF(OR(AND(ISNUMBER($S119),$S119&gt;='Configurações'!$B$5),$Q119&gt;='Configurações'!$B$6),"Alta","Média"))))</f>
        <v/>
      </c>
      <c r="Y119" s="16">
        <f>IF($A119="","",_xlfn.TEXTJOIN(" | ",TRUE,IF(COUNTIF($A$2:$A$501,$A119)&gt;1,"ID duplicado",""),IF(OR($B119="",$C119="",$D119="",$E119="",NOT(ISNUMBER($F119)),NOT(ISNUMBER($G119)),NOT(ISNUMBER($H119)),$K119=""),"Dados obrigatórios incompletos",""),IF(AND(ISNUMBER($P119),$P119&lt;&gt;0,$V119=""),"Informar motivo preliminar",""),IF(AND(ISNUMBER($P119),$P119&lt;&gt;0,$H119=0),"Revisar custo zerado",""),IF(AND($K119="Concluída",$T119="Não",$J119=""),"Confirmar causa",""),IF(AND($K119="Concluída",$N119=""),"Informar data de conclusão",""),IF(AND($K119&lt;&gt;"",$K119&lt;&gt;"Concluída",$K119&lt;&gt;"Dispensada",ISNUMBER($M119),$M119&lt;'Configurações'!$B$10),"Prazo vencido",""),IF(AND($K119&lt;&gt;"",$K119&lt;&gt;"Concluída",$K119&lt;&gt;"Dispensada",$M119="",ISNUMBER($B119),'Configurações'!$B$10-$B119&gt;'Configurações'!$B$9),"Definir prazo",""),IF(AND($K119&lt;&gt;"Concluída",$N119&lt;&gt;""),"Revisar data de conclusão","")))</f>
        <v/>
      </c>
      <c r="Z119" s="16">
        <f>IF(OR($C119="",$E119=""),"",$C119&amp;" | "&amp;$E119)</f>
        <v/>
      </c>
      <c r="AA119" s="13">
        <f>IF($Z119="","",IF(COUNTIF($Z$2:$Z119,$Z119)=1,ROW(),""))</f>
        <v/>
      </c>
      <c r="AB119" s="13">
        <f>IF($A119="","",IF(AND(ISNUMBER($B119),$B119&lt;='Configurações'!$B$10,$C119&lt;&gt;"",$D119&lt;&gt;"",$E119&lt;&gt;"",ISNUMBER($F119),$F119&gt;=0,ISNUMBER($G119),$G119&gt;=0,ISNUMBER($H119),$H119&gt;=0,$K119&lt;&gt;"",COUNTIF($A$2:$A$501,$A119)=1),"Sim","Não"))</f>
        <v/>
      </c>
      <c r="AC119" s="13">
        <f>IF(OR($AB119&lt;&gt;"Sim",$P119=0,$K119="Concluída",$K119="Dispensada"),"",IF($X119="Crítica",4,IF($X119="Alta",3,IF($X119="Média",2,1)))*1000000000000+MIN(IF(ISNUMBER($S119),$S119,0),999999999)*1000+MIN($W119,999))</f>
        <v/>
      </c>
      <c r="AD119" s="29">
        <f>IF($AC119="","",COUNTIF($AC$2:$AC$501,"&gt;"&amp;$AC119)+COUNTIF($AC$2:$AC119,$AC119))</f>
        <v/>
      </c>
    </row>
    <row r="120">
      <c r="A120" s="23" t="n"/>
      <c r="B120" s="50" t="n"/>
      <c r="C120" s="23" t="n"/>
      <c r="D120" s="25" t="n"/>
      <c r="E120" s="23" t="n"/>
      <c r="F120" s="26" t="n"/>
      <c r="G120" s="26" t="n"/>
      <c r="H120" s="51" t="n"/>
      <c r="I120" s="25" t="n"/>
      <c r="J120" s="25" t="n"/>
      <c r="K120" s="23" t="n"/>
      <c r="L120" s="23" t="n"/>
      <c r="M120" s="50" t="n"/>
      <c r="N120" s="50" t="n"/>
      <c r="O120" s="25" t="n"/>
      <c r="P120" s="28">
        <f>IF(OR($A120="",$B120="",$C120="",$E120="",NOT(ISNUMBER($F120)),NOT(ISNUMBER($G120))),"",$G120-$F120)</f>
        <v/>
      </c>
      <c r="Q120" s="28">
        <f>IF($P120="","",ABS($P120))</f>
        <v/>
      </c>
      <c r="R120" s="49">
        <f>IF(OR($P120="",NOT(ISNUMBER($H120))),"",$P120*$H120)</f>
        <v/>
      </c>
      <c r="S120" s="49">
        <f>IF($R120="","",ABS($R120))</f>
        <v/>
      </c>
      <c r="T120" s="18">
        <f>IF($P120="","",IF($P120=0,"Sim","Não"))</f>
        <v/>
      </c>
      <c r="U120" s="48">
        <f>IFERROR(IF($P120="","",IF(MAX($F120,$G120)=0,1,MAX(0,1-$Q120/MAX($F120,$G120)))),"")</f>
        <v/>
      </c>
      <c r="V120" s="21">
        <f>IF($P120="","",IF($P120=0,"",IF($J120&lt;&gt;"",$J120,$I120)))</f>
        <v/>
      </c>
      <c r="W120" s="28">
        <f>IF($P120="","",IF(OR($P120=0,$K120="Concluída",$K120="Dispensada"),0,MAX(0,'Configurações'!$B$10-$B120)))</f>
        <v/>
      </c>
      <c r="X120" s="18">
        <f>IF($P120="","",IF($P120=0,"Baixa",IF(OR(AND(ISNUMBER($S120),$S120&gt;='Configurações'!$B$4),AND($K120&lt;&gt;"Concluída",$K120&lt;&gt;"Dispensada",ISNUMBER($M120),$M120&lt;'Configurações'!$B$10)),"Crítica",IF(OR(AND(ISNUMBER($S120),$S120&gt;='Configurações'!$B$5),$Q120&gt;='Configurações'!$B$6),"Alta","Média"))))</f>
        <v/>
      </c>
      <c r="Y120" s="21">
        <f>IF($A120="","",_xlfn.TEXTJOIN(" | ",TRUE,IF(COUNTIF($A$2:$A$501,$A120)&gt;1,"ID duplicado",""),IF(OR($B120="",$C120="",$D120="",$E120="",NOT(ISNUMBER($F120)),NOT(ISNUMBER($G120)),NOT(ISNUMBER($H120)),$K120=""),"Dados obrigatórios incompletos",""),IF(AND(ISNUMBER($P120),$P120&lt;&gt;0,$V120=""),"Informar motivo preliminar",""),IF(AND(ISNUMBER($P120),$P120&lt;&gt;0,$H120=0),"Revisar custo zerado",""),IF(AND($K120="Concluída",$T120="Não",$J120=""),"Confirmar causa",""),IF(AND($K120="Concluída",$N120=""),"Informar data de conclusão",""),IF(AND($K120&lt;&gt;"",$K120&lt;&gt;"Concluída",$K120&lt;&gt;"Dispensada",ISNUMBER($M120),$M120&lt;'Configurações'!$B$10),"Prazo vencido",""),IF(AND($K120&lt;&gt;"",$K120&lt;&gt;"Concluída",$K120&lt;&gt;"Dispensada",$M120="",ISNUMBER($B120),'Configurações'!$B$10-$B120&gt;'Configurações'!$B$9),"Definir prazo",""),IF(AND($K120&lt;&gt;"Concluída",$N120&lt;&gt;""),"Revisar data de conclusão","")))</f>
        <v/>
      </c>
      <c r="Z120" s="21">
        <f>IF(OR($C120="",$E120=""),"",$C120&amp;" | "&amp;$E120)</f>
        <v/>
      </c>
      <c r="AA120" s="18">
        <f>IF($Z120="","",IF(COUNTIF($Z$2:$Z120,$Z120)=1,ROW(),""))</f>
        <v/>
      </c>
      <c r="AB120" s="18">
        <f>IF($A120="","",IF(AND(ISNUMBER($B120),$B120&lt;='Configurações'!$B$10,$C120&lt;&gt;"",$D120&lt;&gt;"",$E120&lt;&gt;"",ISNUMBER($F120),$F120&gt;=0,ISNUMBER($G120),$G120&gt;=0,ISNUMBER($H120),$H120&gt;=0,$K120&lt;&gt;"",COUNTIF($A$2:$A$501,$A120)=1),"Sim","Não"))</f>
        <v/>
      </c>
      <c r="AC120" s="18">
        <f>IF(OR($AB120&lt;&gt;"Sim",$P120=0,$K120="Concluída",$K120="Dispensada"),"",IF($X120="Crítica",4,IF($X120="Alta",3,IF($X120="Média",2,1)))*1000000000000+MIN(IF(ISNUMBER($S120),$S120,0),999999999)*1000+MIN($W120,999))</f>
        <v/>
      </c>
      <c r="AD120" s="28">
        <f>IF($AC120="","",COUNTIF($AC$2:$AC$501,"&gt;"&amp;$AC120)+COUNTIF($AC$2:$AC120,$AC120))</f>
        <v/>
      </c>
    </row>
    <row r="121">
      <c r="A121" s="23" t="n"/>
      <c r="B121" s="50" t="n"/>
      <c r="C121" s="23" t="n"/>
      <c r="D121" s="25" t="n"/>
      <c r="E121" s="23" t="n"/>
      <c r="F121" s="26" t="n"/>
      <c r="G121" s="26" t="n"/>
      <c r="H121" s="51" t="n"/>
      <c r="I121" s="25" t="n"/>
      <c r="J121" s="25" t="n"/>
      <c r="K121" s="23" t="n"/>
      <c r="L121" s="23" t="n"/>
      <c r="M121" s="50" t="n"/>
      <c r="N121" s="50" t="n"/>
      <c r="O121" s="25" t="n"/>
      <c r="P121" s="29">
        <f>IF(OR($A121="",$B121="",$C121="",$E121="",NOT(ISNUMBER($F121)),NOT(ISNUMBER($G121))),"",$G121-$F121)</f>
        <v/>
      </c>
      <c r="Q121" s="29">
        <f>IF($P121="","",ABS($P121))</f>
        <v/>
      </c>
      <c r="R121" s="46">
        <f>IF(OR($P121="",NOT(ISNUMBER($H121))),"",$P121*$H121)</f>
        <v/>
      </c>
      <c r="S121" s="46">
        <f>IF($R121="","",ABS($R121))</f>
        <v/>
      </c>
      <c r="T121" s="13">
        <f>IF($P121="","",IF($P121=0,"Sim","Não"))</f>
        <v/>
      </c>
      <c r="U121" s="45">
        <f>IFERROR(IF($P121="","",IF(MAX($F121,$G121)=0,1,MAX(0,1-$Q121/MAX($F121,$G121)))),"")</f>
        <v/>
      </c>
      <c r="V121" s="16">
        <f>IF($P121="","",IF($P121=0,"",IF($J121&lt;&gt;"",$J121,$I121)))</f>
        <v/>
      </c>
      <c r="W121" s="29">
        <f>IF($P121="","",IF(OR($P121=0,$K121="Concluída",$K121="Dispensada"),0,MAX(0,'Configurações'!$B$10-$B121)))</f>
        <v/>
      </c>
      <c r="X121" s="13">
        <f>IF($P121="","",IF($P121=0,"Baixa",IF(OR(AND(ISNUMBER($S121),$S121&gt;='Configurações'!$B$4),AND($K121&lt;&gt;"Concluída",$K121&lt;&gt;"Dispensada",ISNUMBER($M121),$M121&lt;'Configurações'!$B$10)),"Crítica",IF(OR(AND(ISNUMBER($S121),$S121&gt;='Configurações'!$B$5),$Q121&gt;='Configurações'!$B$6),"Alta","Média"))))</f>
        <v/>
      </c>
      <c r="Y121" s="16">
        <f>IF($A121="","",_xlfn.TEXTJOIN(" | ",TRUE,IF(COUNTIF($A$2:$A$501,$A121)&gt;1,"ID duplicado",""),IF(OR($B121="",$C121="",$D121="",$E121="",NOT(ISNUMBER($F121)),NOT(ISNUMBER($G121)),NOT(ISNUMBER($H121)),$K121=""),"Dados obrigatórios incompletos",""),IF(AND(ISNUMBER($P121),$P121&lt;&gt;0,$V121=""),"Informar motivo preliminar",""),IF(AND(ISNUMBER($P121),$P121&lt;&gt;0,$H121=0),"Revisar custo zerado",""),IF(AND($K121="Concluída",$T121="Não",$J121=""),"Confirmar causa",""),IF(AND($K121="Concluída",$N121=""),"Informar data de conclusão",""),IF(AND($K121&lt;&gt;"",$K121&lt;&gt;"Concluída",$K121&lt;&gt;"Dispensada",ISNUMBER($M121),$M121&lt;'Configurações'!$B$10),"Prazo vencido",""),IF(AND($K121&lt;&gt;"",$K121&lt;&gt;"Concluída",$K121&lt;&gt;"Dispensada",$M121="",ISNUMBER($B121),'Configurações'!$B$10-$B121&gt;'Configurações'!$B$9),"Definir prazo",""),IF(AND($K121&lt;&gt;"Concluída",$N121&lt;&gt;""),"Revisar data de conclusão","")))</f>
        <v/>
      </c>
      <c r="Z121" s="16">
        <f>IF(OR($C121="",$E121=""),"",$C121&amp;" | "&amp;$E121)</f>
        <v/>
      </c>
      <c r="AA121" s="13">
        <f>IF($Z121="","",IF(COUNTIF($Z$2:$Z121,$Z121)=1,ROW(),""))</f>
        <v/>
      </c>
      <c r="AB121" s="13">
        <f>IF($A121="","",IF(AND(ISNUMBER($B121),$B121&lt;='Configurações'!$B$10,$C121&lt;&gt;"",$D121&lt;&gt;"",$E121&lt;&gt;"",ISNUMBER($F121),$F121&gt;=0,ISNUMBER($G121),$G121&gt;=0,ISNUMBER($H121),$H121&gt;=0,$K121&lt;&gt;"",COUNTIF($A$2:$A$501,$A121)=1),"Sim","Não"))</f>
        <v/>
      </c>
      <c r="AC121" s="13">
        <f>IF(OR($AB121&lt;&gt;"Sim",$P121=0,$K121="Concluída",$K121="Dispensada"),"",IF($X121="Crítica",4,IF($X121="Alta",3,IF($X121="Média",2,1)))*1000000000000+MIN(IF(ISNUMBER($S121),$S121,0),999999999)*1000+MIN($W121,999))</f>
        <v/>
      </c>
      <c r="AD121" s="29">
        <f>IF($AC121="","",COUNTIF($AC$2:$AC$501,"&gt;"&amp;$AC121)+COUNTIF($AC$2:$AC121,$AC121))</f>
        <v/>
      </c>
    </row>
    <row r="122">
      <c r="A122" s="23" t="n"/>
      <c r="B122" s="50" t="n"/>
      <c r="C122" s="23" t="n"/>
      <c r="D122" s="25" t="n"/>
      <c r="E122" s="23" t="n"/>
      <c r="F122" s="26" t="n"/>
      <c r="G122" s="26" t="n"/>
      <c r="H122" s="51" t="n"/>
      <c r="I122" s="25" t="n"/>
      <c r="J122" s="25" t="n"/>
      <c r="K122" s="23" t="n"/>
      <c r="L122" s="23" t="n"/>
      <c r="M122" s="50" t="n"/>
      <c r="N122" s="50" t="n"/>
      <c r="O122" s="25" t="n"/>
      <c r="P122" s="28">
        <f>IF(OR($A122="",$B122="",$C122="",$E122="",NOT(ISNUMBER($F122)),NOT(ISNUMBER($G122))),"",$G122-$F122)</f>
        <v/>
      </c>
      <c r="Q122" s="28">
        <f>IF($P122="","",ABS($P122))</f>
        <v/>
      </c>
      <c r="R122" s="49">
        <f>IF(OR($P122="",NOT(ISNUMBER($H122))),"",$P122*$H122)</f>
        <v/>
      </c>
      <c r="S122" s="49">
        <f>IF($R122="","",ABS($R122))</f>
        <v/>
      </c>
      <c r="T122" s="18">
        <f>IF($P122="","",IF($P122=0,"Sim","Não"))</f>
        <v/>
      </c>
      <c r="U122" s="48">
        <f>IFERROR(IF($P122="","",IF(MAX($F122,$G122)=0,1,MAX(0,1-$Q122/MAX($F122,$G122)))),"")</f>
        <v/>
      </c>
      <c r="V122" s="21">
        <f>IF($P122="","",IF($P122=0,"",IF($J122&lt;&gt;"",$J122,$I122)))</f>
        <v/>
      </c>
      <c r="W122" s="28">
        <f>IF($P122="","",IF(OR($P122=0,$K122="Concluída",$K122="Dispensada"),0,MAX(0,'Configurações'!$B$10-$B122)))</f>
        <v/>
      </c>
      <c r="X122" s="18">
        <f>IF($P122="","",IF($P122=0,"Baixa",IF(OR(AND(ISNUMBER($S122),$S122&gt;='Configurações'!$B$4),AND($K122&lt;&gt;"Concluída",$K122&lt;&gt;"Dispensada",ISNUMBER($M122),$M122&lt;'Configurações'!$B$10)),"Crítica",IF(OR(AND(ISNUMBER($S122),$S122&gt;='Configurações'!$B$5),$Q122&gt;='Configurações'!$B$6),"Alta","Média"))))</f>
        <v/>
      </c>
      <c r="Y122" s="21">
        <f>IF($A122="","",_xlfn.TEXTJOIN(" | ",TRUE,IF(COUNTIF($A$2:$A$501,$A122)&gt;1,"ID duplicado",""),IF(OR($B122="",$C122="",$D122="",$E122="",NOT(ISNUMBER($F122)),NOT(ISNUMBER($G122)),NOT(ISNUMBER($H122)),$K122=""),"Dados obrigatórios incompletos",""),IF(AND(ISNUMBER($P122),$P122&lt;&gt;0,$V122=""),"Informar motivo preliminar",""),IF(AND(ISNUMBER($P122),$P122&lt;&gt;0,$H122=0),"Revisar custo zerado",""),IF(AND($K122="Concluída",$T122="Não",$J122=""),"Confirmar causa",""),IF(AND($K122="Concluída",$N122=""),"Informar data de conclusão",""),IF(AND($K122&lt;&gt;"",$K122&lt;&gt;"Concluída",$K122&lt;&gt;"Dispensada",ISNUMBER($M122),$M122&lt;'Configurações'!$B$10),"Prazo vencido",""),IF(AND($K122&lt;&gt;"",$K122&lt;&gt;"Concluída",$K122&lt;&gt;"Dispensada",$M122="",ISNUMBER($B122),'Configurações'!$B$10-$B122&gt;'Configurações'!$B$9),"Definir prazo",""),IF(AND($K122&lt;&gt;"Concluída",$N122&lt;&gt;""),"Revisar data de conclusão","")))</f>
        <v/>
      </c>
      <c r="Z122" s="21">
        <f>IF(OR($C122="",$E122=""),"",$C122&amp;" | "&amp;$E122)</f>
        <v/>
      </c>
      <c r="AA122" s="18">
        <f>IF($Z122="","",IF(COUNTIF($Z$2:$Z122,$Z122)=1,ROW(),""))</f>
        <v/>
      </c>
      <c r="AB122" s="18">
        <f>IF($A122="","",IF(AND(ISNUMBER($B122),$B122&lt;='Configurações'!$B$10,$C122&lt;&gt;"",$D122&lt;&gt;"",$E122&lt;&gt;"",ISNUMBER($F122),$F122&gt;=0,ISNUMBER($G122),$G122&gt;=0,ISNUMBER($H122),$H122&gt;=0,$K122&lt;&gt;"",COUNTIF($A$2:$A$501,$A122)=1),"Sim","Não"))</f>
        <v/>
      </c>
      <c r="AC122" s="18">
        <f>IF(OR($AB122&lt;&gt;"Sim",$P122=0,$K122="Concluída",$K122="Dispensada"),"",IF($X122="Crítica",4,IF($X122="Alta",3,IF($X122="Média",2,1)))*1000000000000+MIN(IF(ISNUMBER($S122),$S122,0),999999999)*1000+MIN($W122,999))</f>
        <v/>
      </c>
      <c r="AD122" s="28">
        <f>IF($AC122="","",COUNTIF($AC$2:$AC$501,"&gt;"&amp;$AC122)+COUNTIF($AC$2:$AC122,$AC122))</f>
        <v/>
      </c>
    </row>
    <row r="123">
      <c r="A123" s="23" t="n"/>
      <c r="B123" s="50" t="n"/>
      <c r="C123" s="23" t="n"/>
      <c r="D123" s="25" t="n"/>
      <c r="E123" s="23" t="n"/>
      <c r="F123" s="26" t="n"/>
      <c r="G123" s="26" t="n"/>
      <c r="H123" s="51" t="n"/>
      <c r="I123" s="25" t="n"/>
      <c r="J123" s="25" t="n"/>
      <c r="K123" s="23" t="n"/>
      <c r="L123" s="23" t="n"/>
      <c r="M123" s="50" t="n"/>
      <c r="N123" s="50" t="n"/>
      <c r="O123" s="25" t="n"/>
      <c r="P123" s="29">
        <f>IF(OR($A123="",$B123="",$C123="",$E123="",NOT(ISNUMBER($F123)),NOT(ISNUMBER($G123))),"",$G123-$F123)</f>
        <v/>
      </c>
      <c r="Q123" s="29">
        <f>IF($P123="","",ABS($P123))</f>
        <v/>
      </c>
      <c r="R123" s="46">
        <f>IF(OR($P123="",NOT(ISNUMBER($H123))),"",$P123*$H123)</f>
        <v/>
      </c>
      <c r="S123" s="46">
        <f>IF($R123="","",ABS($R123))</f>
        <v/>
      </c>
      <c r="T123" s="13">
        <f>IF($P123="","",IF($P123=0,"Sim","Não"))</f>
        <v/>
      </c>
      <c r="U123" s="45">
        <f>IFERROR(IF($P123="","",IF(MAX($F123,$G123)=0,1,MAX(0,1-$Q123/MAX($F123,$G123)))),"")</f>
        <v/>
      </c>
      <c r="V123" s="16">
        <f>IF($P123="","",IF($P123=0,"",IF($J123&lt;&gt;"",$J123,$I123)))</f>
        <v/>
      </c>
      <c r="W123" s="29">
        <f>IF($P123="","",IF(OR($P123=0,$K123="Concluída",$K123="Dispensada"),0,MAX(0,'Configurações'!$B$10-$B123)))</f>
        <v/>
      </c>
      <c r="X123" s="13">
        <f>IF($P123="","",IF($P123=0,"Baixa",IF(OR(AND(ISNUMBER($S123),$S123&gt;='Configurações'!$B$4),AND($K123&lt;&gt;"Concluída",$K123&lt;&gt;"Dispensada",ISNUMBER($M123),$M123&lt;'Configurações'!$B$10)),"Crítica",IF(OR(AND(ISNUMBER($S123),$S123&gt;='Configurações'!$B$5),$Q123&gt;='Configurações'!$B$6),"Alta","Média"))))</f>
        <v/>
      </c>
      <c r="Y123" s="16">
        <f>IF($A123="","",_xlfn.TEXTJOIN(" | ",TRUE,IF(COUNTIF($A$2:$A$501,$A123)&gt;1,"ID duplicado",""),IF(OR($B123="",$C123="",$D123="",$E123="",NOT(ISNUMBER($F123)),NOT(ISNUMBER($G123)),NOT(ISNUMBER($H123)),$K123=""),"Dados obrigatórios incompletos",""),IF(AND(ISNUMBER($P123),$P123&lt;&gt;0,$V123=""),"Informar motivo preliminar",""),IF(AND(ISNUMBER($P123),$P123&lt;&gt;0,$H123=0),"Revisar custo zerado",""),IF(AND($K123="Concluída",$T123="Não",$J123=""),"Confirmar causa",""),IF(AND($K123="Concluída",$N123=""),"Informar data de conclusão",""),IF(AND($K123&lt;&gt;"",$K123&lt;&gt;"Concluída",$K123&lt;&gt;"Dispensada",ISNUMBER($M123),$M123&lt;'Configurações'!$B$10),"Prazo vencido",""),IF(AND($K123&lt;&gt;"",$K123&lt;&gt;"Concluída",$K123&lt;&gt;"Dispensada",$M123="",ISNUMBER($B123),'Configurações'!$B$10-$B123&gt;'Configurações'!$B$9),"Definir prazo",""),IF(AND($K123&lt;&gt;"Concluída",$N123&lt;&gt;""),"Revisar data de conclusão","")))</f>
        <v/>
      </c>
      <c r="Z123" s="16">
        <f>IF(OR($C123="",$E123=""),"",$C123&amp;" | "&amp;$E123)</f>
        <v/>
      </c>
      <c r="AA123" s="13">
        <f>IF($Z123="","",IF(COUNTIF($Z$2:$Z123,$Z123)=1,ROW(),""))</f>
        <v/>
      </c>
      <c r="AB123" s="13">
        <f>IF($A123="","",IF(AND(ISNUMBER($B123),$B123&lt;='Configurações'!$B$10,$C123&lt;&gt;"",$D123&lt;&gt;"",$E123&lt;&gt;"",ISNUMBER($F123),$F123&gt;=0,ISNUMBER($G123),$G123&gt;=0,ISNUMBER($H123),$H123&gt;=0,$K123&lt;&gt;"",COUNTIF($A$2:$A$501,$A123)=1),"Sim","Não"))</f>
        <v/>
      </c>
      <c r="AC123" s="13">
        <f>IF(OR($AB123&lt;&gt;"Sim",$P123=0,$K123="Concluída",$K123="Dispensada"),"",IF($X123="Crítica",4,IF($X123="Alta",3,IF($X123="Média",2,1)))*1000000000000+MIN(IF(ISNUMBER($S123),$S123,0),999999999)*1000+MIN($W123,999))</f>
        <v/>
      </c>
      <c r="AD123" s="29">
        <f>IF($AC123="","",COUNTIF($AC$2:$AC$501,"&gt;"&amp;$AC123)+COUNTIF($AC$2:$AC123,$AC123))</f>
        <v/>
      </c>
    </row>
    <row r="124">
      <c r="A124" s="23" t="n"/>
      <c r="B124" s="50" t="n"/>
      <c r="C124" s="23" t="n"/>
      <c r="D124" s="25" t="n"/>
      <c r="E124" s="23" t="n"/>
      <c r="F124" s="26" t="n"/>
      <c r="G124" s="26" t="n"/>
      <c r="H124" s="51" t="n"/>
      <c r="I124" s="25" t="n"/>
      <c r="J124" s="25" t="n"/>
      <c r="K124" s="23" t="n"/>
      <c r="L124" s="23" t="n"/>
      <c r="M124" s="50" t="n"/>
      <c r="N124" s="50" t="n"/>
      <c r="O124" s="25" t="n"/>
      <c r="P124" s="28">
        <f>IF(OR($A124="",$B124="",$C124="",$E124="",NOT(ISNUMBER($F124)),NOT(ISNUMBER($G124))),"",$G124-$F124)</f>
        <v/>
      </c>
      <c r="Q124" s="28">
        <f>IF($P124="","",ABS($P124))</f>
        <v/>
      </c>
      <c r="R124" s="49">
        <f>IF(OR($P124="",NOT(ISNUMBER($H124))),"",$P124*$H124)</f>
        <v/>
      </c>
      <c r="S124" s="49">
        <f>IF($R124="","",ABS($R124))</f>
        <v/>
      </c>
      <c r="T124" s="18">
        <f>IF($P124="","",IF($P124=0,"Sim","Não"))</f>
        <v/>
      </c>
      <c r="U124" s="48">
        <f>IFERROR(IF($P124="","",IF(MAX($F124,$G124)=0,1,MAX(0,1-$Q124/MAX($F124,$G124)))),"")</f>
        <v/>
      </c>
      <c r="V124" s="21">
        <f>IF($P124="","",IF($P124=0,"",IF($J124&lt;&gt;"",$J124,$I124)))</f>
        <v/>
      </c>
      <c r="W124" s="28">
        <f>IF($P124="","",IF(OR($P124=0,$K124="Concluída",$K124="Dispensada"),0,MAX(0,'Configurações'!$B$10-$B124)))</f>
        <v/>
      </c>
      <c r="X124" s="18">
        <f>IF($P124="","",IF($P124=0,"Baixa",IF(OR(AND(ISNUMBER($S124),$S124&gt;='Configurações'!$B$4),AND($K124&lt;&gt;"Concluída",$K124&lt;&gt;"Dispensada",ISNUMBER($M124),$M124&lt;'Configurações'!$B$10)),"Crítica",IF(OR(AND(ISNUMBER($S124),$S124&gt;='Configurações'!$B$5),$Q124&gt;='Configurações'!$B$6),"Alta","Média"))))</f>
        <v/>
      </c>
      <c r="Y124" s="21">
        <f>IF($A124="","",_xlfn.TEXTJOIN(" | ",TRUE,IF(COUNTIF($A$2:$A$501,$A124)&gt;1,"ID duplicado",""),IF(OR($B124="",$C124="",$D124="",$E124="",NOT(ISNUMBER($F124)),NOT(ISNUMBER($G124)),NOT(ISNUMBER($H124)),$K124=""),"Dados obrigatórios incompletos",""),IF(AND(ISNUMBER($P124),$P124&lt;&gt;0,$V124=""),"Informar motivo preliminar",""),IF(AND(ISNUMBER($P124),$P124&lt;&gt;0,$H124=0),"Revisar custo zerado",""),IF(AND($K124="Concluída",$T124="Não",$J124=""),"Confirmar causa",""),IF(AND($K124="Concluída",$N124=""),"Informar data de conclusão",""),IF(AND($K124&lt;&gt;"",$K124&lt;&gt;"Concluída",$K124&lt;&gt;"Dispensada",ISNUMBER($M124),$M124&lt;'Configurações'!$B$10),"Prazo vencido",""),IF(AND($K124&lt;&gt;"",$K124&lt;&gt;"Concluída",$K124&lt;&gt;"Dispensada",$M124="",ISNUMBER($B124),'Configurações'!$B$10-$B124&gt;'Configurações'!$B$9),"Definir prazo",""),IF(AND($K124&lt;&gt;"Concluída",$N124&lt;&gt;""),"Revisar data de conclusão","")))</f>
        <v/>
      </c>
      <c r="Z124" s="21">
        <f>IF(OR($C124="",$E124=""),"",$C124&amp;" | "&amp;$E124)</f>
        <v/>
      </c>
      <c r="AA124" s="18">
        <f>IF($Z124="","",IF(COUNTIF($Z$2:$Z124,$Z124)=1,ROW(),""))</f>
        <v/>
      </c>
      <c r="AB124" s="18">
        <f>IF($A124="","",IF(AND(ISNUMBER($B124),$B124&lt;='Configurações'!$B$10,$C124&lt;&gt;"",$D124&lt;&gt;"",$E124&lt;&gt;"",ISNUMBER($F124),$F124&gt;=0,ISNUMBER($G124),$G124&gt;=0,ISNUMBER($H124),$H124&gt;=0,$K124&lt;&gt;"",COUNTIF($A$2:$A$501,$A124)=1),"Sim","Não"))</f>
        <v/>
      </c>
      <c r="AC124" s="18">
        <f>IF(OR($AB124&lt;&gt;"Sim",$P124=0,$K124="Concluída",$K124="Dispensada"),"",IF($X124="Crítica",4,IF($X124="Alta",3,IF($X124="Média",2,1)))*1000000000000+MIN(IF(ISNUMBER($S124),$S124,0),999999999)*1000+MIN($W124,999))</f>
        <v/>
      </c>
      <c r="AD124" s="28">
        <f>IF($AC124="","",COUNTIF($AC$2:$AC$501,"&gt;"&amp;$AC124)+COUNTIF($AC$2:$AC124,$AC124))</f>
        <v/>
      </c>
    </row>
    <row r="125">
      <c r="A125" s="23" t="n"/>
      <c r="B125" s="50" t="n"/>
      <c r="C125" s="23" t="n"/>
      <c r="D125" s="25" t="n"/>
      <c r="E125" s="23" t="n"/>
      <c r="F125" s="26" t="n"/>
      <c r="G125" s="26" t="n"/>
      <c r="H125" s="51" t="n"/>
      <c r="I125" s="25" t="n"/>
      <c r="J125" s="25" t="n"/>
      <c r="K125" s="23" t="n"/>
      <c r="L125" s="23" t="n"/>
      <c r="M125" s="50" t="n"/>
      <c r="N125" s="50" t="n"/>
      <c r="O125" s="25" t="n"/>
      <c r="P125" s="29">
        <f>IF(OR($A125="",$B125="",$C125="",$E125="",NOT(ISNUMBER($F125)),NOT(ISNUMBER($G125))),"",$G125-$F125)</f>
        <v/>
      </c>
      <c r="Q125" s="29">
        <f>IF($P125="","",ABS($P125))</f>
        <v/>
      </c>
      <c r="R125" s="46">
        <f>IF(OR($P125="",NOT(ISNUMBER($H125))),"",$P125*$H125)</f>
        <v/>
      </c>
      <c r="S125" s="46">
        <f>IF($R125="","",ABS($R125))</f>
        <v/>
      </c>
      <c r="T125" s="13">
        <f>IF($P125="","",IF($P125=0,"Sim","Não"))</f>
        <v/>
      </c>
      <c r="U125" s="45">
        <f>IFERROR(IF($P125="","",IF(MAX($F125,$G125)=0,1,MAX(0,1-$Q125/MAX($F125,$G125)))),"")</f>
        <v/>
      </c>
      <c r="V125" s="16">
        <f>IF($P125="","",IF($P125=0,"",IF($J125&lt;&gt;"",$J125,$I125)))</f>
        <v/>
      </c>
      <c r="W125" s="29">
        <f>IF($P125="","",IF(OR($P125=0,$K125="Concluída",$K125="Dispensada"),0,MAX(0,'Configurações'!$B$10-$B125)))</f>
        <v/>
      </c>
      <c r="X125" s="13">
        <f>IF($P125="","",IF($P125=0,"Baixa",IF(OR(AND(ISNUMBER($S125),$S125&gt;='Configurações'!$B$4),AND($K125&lt;&gt;"Concluída",$K125&lt;&gt;"Dispensada",ISNUMBER($M125),$M125&lt;'Configurações'!$B$10)),"Crítica",IF(OR(AND(ISNUMBER($S125),$S125&gt;='Configurações'!$B$5),$Q125&gt;='Configurações'!$B$6),"Alta","Média"))))</f>
        <v/>
      </c>
      <c r="Y125" s="16">
        <f>IF($A125="","",_xlfn.TEXTJOIN(" | ",TRUE,IF(COUNTIF($A$2:$A$501,$A125)&gt;1,"ID duplicado",""),IF(OR($B125="",$C125="",$D125="",$E125="",NOT(ISNUMBER($F125)),NOT(ISNUMBER($G125)),NOT(ISNUMBER($H125)),$K125=""),"Dados obrigatórios incompletos",""),IF(AND(ISNUMBER($P125),$P125&lt;&gt;0,$V125=""),"Informar motivo preliminar",""),IF(AND(ISNUMBER($P125),$P125&lt;&gt;0,$H125=0),"Revisar custo zerado",""),IF(AND($K125="Concluída",$T125="Não",$J125=""),"Confirmar causa",""),IF(AND($K125="Concluída",$N125=""),"Informar data de conclusão",""),IF(AND($K125&lt;&gt;"",$K125&lt;&gt;"Concluída",$K125&lt;&gt;"Dispensada",ISNUMBER($M125),$M125&lt;'Configurações'!$B$10),"Prazo vencido",""),IF(AND($K125&lt;&gt;"",$K125&lt;&gt;"Concluída",$K125&lt;&gt;"Dispensada",$M125="",ISNUMBER($B125),'Configurações'!$B$10-$B125&gt;'Configurações'!$B$9),"Definir prazo",""),IF(AND($K125&lt;&gt;"Concluída",$N125&lt;&gt;""),"Revisar data de conclusão","")))</f>
        <v/>
      </c>
      <c r="Z125" s="16">
        <f>IF(OR($C125="",$E125=""),"",$C125&amp;" | "&amp;$E125)</f>
        <v/>
      </c>
      <c r="AA125" s="13">
        <f>IF($Z125="","",IF(COUNTIF($Z$2:$Z125,$Z125)=1,ROW(),""))</f>
        <v/>
      </c>
      <c r="AB125" s="13">
        <f>IF($A125="","",IF(AND(ISNUMBER($B125),$B125&lt;='Configurações'!$B$10,$C125&lt;&gt;"",$D125&lt;&gt;"",$E125&lt;&gt;"",ISNUMBER($F125),$F125&gt;=0,ISNUMBER($G125),$G125&gt;=0,ISNUMBER($H125),$H125&gt;=0,$K125&lt;&gt;"",COUNTIF($A$2:$A$501,$A125)=1),"Sim","Não"))</f>
        <v/>
      </c>
      <c r="AC125" s="13">
        <f>IF(OR($AB125&lt;&gt;"Sim",$P125=0,$K125="Concluída",$K125="Dispensada"),"",IF($X125="Crítica",4,IF($X125="Alta",3,IF($X125="Média",2,1)))*1000000000000+MIN(IF(ISNUMBER($S125),$S125,0),999999999)*1000+MIN($W125,999))</f>
        <v/>
      </c>
      <c r="AD125" s="29">
        <f>IF($AC125="","",COUNTIF($AC$2:$AC$501,"&gt;"&amp;$AC125)+COUNTIF($AC$2:$AC125,$AC125))</f>
        <v/>
      </c>
    </row>
    <row r="126">
      <c r="A126" s="23" t="n"/>
      <c r="B126" s="50" t="n"/>
      <c r="C126" s="23" t="n"/>
      <c r="D126" s="25" t="n"/>
      <c r="E126" s="23" t="n"/>
      <c r="F126" s="26" t="n"/>
      <c r="G126" s="26" t="n"/>
      <c r="H126" s="51" t="n"/>
      <c r="I126" s="25" t="n"/>
      <c r="J126" s="25" t="n"/>
      <c r="K126" s="23" t="n"/>
      <c r="L126" s="23" t="n"/>
      <c r="M126" s="50" t="n"/>
      <c r="N126" s="50" t="n"/>
      <c r="O126" s="25" t="n"/>
      <c r="P126" s="28">
        <f>IF(OR($A126="",$B126="",$C126="",$E126="",NOT(ISNUMBER($F126)),NOT(ISNUMBER($G126))),"",$G126-$F126)</f>
        <v/>
      </c>
      <c r="Q126" s="28">
        <f>IF($P126="","",ABS($P126))</f>
        <v/>
      </c>
      <c r="R126" s="49">
        <f>IF(OR($P126="",NOT(ISNUMBER($H126))),"",$P126*$H126)</f>
        <v/>
      </c>
      <c r="S126" s="49">
        <f>IF($R126="","",ABS($R126))</f>
        <v/>
      </c>
      <c r="T126" s="18">
        <f>IF($P126="","",IF($P126=0,"Sim","Não"))</f>
        <v/>
      </c>
      <c r="U126" s="48">
        <f>IFERROR(IF($P126="","",IF(MAX($F126,$G126)=0,1,MAX(0,1-$Q126/MAX($F126,$G126)))),"")</f>
        <v/>
      </c>
      <c r="V126" s="21">
        <f>IF($P126="","",IF($P126=0,"",IF($J126&lt;&gt;"",$J126,$I126)))</f>
        <v/>
      </c>
      <c r="W126" s="28">
        <f>IF($P126="","",IF(OR($P126=0,$K126="Concluída",$K126="Dispensada"),0,MAX(0,'Configurações'!$B$10-$B126)))</f>
        <v/>
      </c>
      <c r="X126" s="18">
        <f>IF($P126="","",IF($P126=0,"Baixa",IF(OR(AND(ISNUMBER($S126),$S126&gt;='Configurações'!$B$4),AND($K126&lt;&gt;"Concluída",$K126&lt;&gt;"Dispensada",ISNUMBER($M126),$M126&lt;'Configurações'!$B$10)),"Crítica",IF(OR(AND(ISNUMBER($S126),$S126&gt;='Configurações'!$B$5),$Q126&gt;='Configurações'!$B$6),"Alta","Média"))))</f>
        <v/>
      </c>
      <c r="Y126" s="21">
        <f>IF($A126="","",_xlfn.TEXTJOIN(" | ",TRUE,IF(COUNTIF($A$2:$A$501,$A126)&gt;1,"ID duplicado",""),IF(OR($B126="",$C126="",$D126="",$E126="",NOT(ISNUMBER($F126)),NOT(ISNUMBER($G126)),NOT(ISNUMBER($H126)),$K126=""),"Dados obrigatórios incompletos",""),IF(AND(ISNUMBER($P126),$P126&lt;&gt;0,$V126=""),"Informar motivo preliminar",""),IF(AND(ISNUMBER($P126),$P126&lt;&gt;0,$H126=0),"Revisar custo zerado",""),IF(AND($K126="Concluída",$T126="Não",$J126=""),"Confirmar causa",""),IF(AND($K126="Concluída",$N126=""),"Informar data de conclusão",""),IF(AND($K126&lt;&gt;"",$K126&lt;&gt;"Concluída",$K126&lt;&gt;"Dispensada",ISNUMBER($M126),$M126&lt;'Configurações'!$B$10),"Prazo vencido",""),IF(AND($K126&lt;&gt;"",$K126&lt;&gt;"Concluída",$K126&lt;&gt;"Dispensada",$M126="",ISNUMBER($B126),'Configurações'!$B$10-$B126&gt;'Configurações'!$B$9),"Definir prazo",""),IF(AND($K126&lt;&gt;"Concluída",$N126&lt;&gt;""),"Revisar data de conclusão","")))</f>
        <v/>
      </c>
      <c r="Z126" s="21">
        <f>IF(OR($C126="",$E126=""),"",$C126&amp;" | "&amp;$E126)</f>
        <v/>
      </c>
      <c r="AA126" s="18">
        <f>IF($Z126="","",IF(COUNTIF($Z$2:$Z126,$Z126)=1,ROW(),""))</f>
        <v/>
      </c>
      <c r="AB126" s="18">
        <f>IF($A126="","",IF(AND(ISNUMBER($B126),$B126&lt;='Configurações'!$B$10,$C126&lt;&gt;"",$D126&lt;&gt;"",$E126&lt;&gt;"",ISNUMBER($F126),$F126&gt;=0,ISNUMBER($G126),$G126&gt;=0,ISNUMBER($H126),$H126&gt;=0,$K126&lt;&gt;"",COUNTIF($A$2:$A$501,$A126)=1),"Sim","Não"))</f>
        <v/>
      </c>
      <c r="AC126" s="18">
        <f>IF(OR($AB126&lt;&gt;"Sim",$P126=0,$K126="Concluída",$K126="Dispensada"),"",IF($X126="Crítica",4,IF($X126="Alta",3,IF($X126="Média",2,1)))*1000000000000+MIN(IF(ISNUMBER($S126),$S126,0),999999999)*1000+MIN($W126,999))</f>
        <v/>
      </c>
      <c r="AD126" s="28">
        <f>IF($AC126="","",COUNTIF($AC$2:$AC$501,"&gt;"&amp;$AC126)+COUNTIF($AC$2:$AC126,$AC126))</f>
        <v/>
      </c>
    </row>
    <row r="127">
      <c r="A127" s="23" t="n"/>
      <c r="B127" s="50" t="n"/>
      <c r="C127" s="23" t="n"/>
      <c r="D127" s="25" t="n"/>
      <c r="E127" s="23" t="n"/>
      <c r="F127" s="26" t="n"/>
      <c r="G127" s="26" t="n"/>
      <c r="H127" s="51" t="n"/>
      <c r="I127" s="25" t="n"/>
      <c r="J127" s="25" t="n"/>
      <c r="K127" s="23" t="n"/>
      <c r="L127" s="23" t="n"/>
      <c r="M127" s="50" t="n"/>
      <c r="N127" s="50" t="n"/>
      <c r="O127" s="25" t="n"/>
      <c r="P127" s="29">
        <f>IF(OR($A127="",$B127="",$C127="",$E127="",NOT(ISNUMBER($F127)),NOT(ISNUMBER($G127))),"",$G127-$F127)</f>
        <v/>
      </c>
      <c r="Q127" s="29">
        <f>IF($P127="","",ABS($P127))</f>
        <v/>
      </c>
      <c r="R127" s="46">
        <f>IF(OR($P127="",NOT(ISNUMBER($H127))),"",$P127*$H127)</f>
        <v/>
      </c>
      <c r="S127" s="46">
        <f>IF($R127="","",ABS($R127))</f>
        <v/>
      </c>
      <c r="T127" s="13">
        <f>IF($P127="","",IF($P127=0,"Sim","Não"))</f>
        <v/>
      </c>
      <c r="U127" s="45">
        <f>IFERROR(IF($P127="","",IF(MAX($F127,$G127)=0,1,MAX(0,1-$Q127/MAX($F127,$G127)))),"")</f>
        <v/>
      </c>
      <c r="V127" s="16">
        <f>IF($P127="","",IF($P127=0,"",IF($J127&lt;&gt;"",$J127,$I127)))</f>
        <v/>
      </c>
      <c r="W127" s="29">
        <f>IF($P127="","",IF(OR($P127=0,$K127="Concluída",$K127="Dispensada"),0,MAX(0,'Configurações'!$B$10-$B127)))</f>
        <v/>
      </c>
      <c r="X127" s="13">
        <f>IF($P127="","",IF($P127=0,"Baixa",IF(OR(AND(ISNUMBER($S127),$S127&gt;='Configurações'!$B$4),AND($K127&lt;&gt;"Concluída",$K127&lt;&gt;"Dispensada",ISNUMBER($M127),$M127&lt;'Configurações'!$B$10)),"Crítica",IF(OR(AND(ISNUMBER($S127),$S127&gt;='Configurações'!$B$5),$Q127&gt;='Configurações'!$B$6),"Alta","Média"))))</f>
        <v/>
      </c>
      <c r="Y127" s="16">
        <f>IF($A127="","",_xlfn.TEXTJOIN(" | ",TRUE,IF(COUNTIF($A$2:$A$501,$A127)&gt;1,"ID duplicado",""),IF(OR($B127="",$C127="",$D127="",$E127="",NOT(ISNUMBER($F127)),NOT(ISNUMBER($G127)),NOT(ISNUMBER($H127)),$K127=""),"Dados obrigatórios incompletos",""),IF(AND(ISNUMBER($P127),$P127&lt;&gt;0,$V127=""),"Informar motivo preliminar",""),IF(AND(ISNUMBER($P127),$P127&lt;&gt;0,$H127=0),"Revisar custo zerado",""),IF(AND($K127="Concluída",$T127="Não",$J127=""),"Confirmar causa",""),IF(AND($K127="Concluída",$N127=""),"Informar data de conclusão",""),IF(AND($K127&lt;&gt;"",$K127&lt;&gt;"Concluída",$K127&lt;&gt;"Dispensada",ISNUMBER($M127),$M127&lt;'Configurações'!$B$10),"Prazo vencido",""),IF(AND($K127&lt;&gt;"",$K127&lt;&gt;"Concluída",$K127&lt;&gt;"Dispensada",$M127="",ISNUMBER($B127),'Configurações'!$B$10-$B127&gt;'Configurações'!$B$9),"Definir prazo",""),IF(AND($K127&lt;&gt;"Concluída",$N127&lt;&gt;""),"Revisar data de conclusão","")))</f>
        <v/>
      </c>
      <c r="Z127" s="16">
        <f>IF(OR($C127="",$E127=""),"",$C127&amp;" | "&amp;$E127)</f>
        <v/>
      </c>
      <c r="AA127" s="13">
        <f>IF($Z127="","",IF(COUNTIF($Z$2:$Z127,$Z127)=1,ROW(),""))</f>
        <v/>
      </c>
      <c r="AB127" s="13">
        <f>IF($A127="","",IF(AND(ISNUMBER($B127),$B127&lt;='Configurações'!$B$10,$C127&lt;&gt;"",$D127&lt;&gt;"",$E127&lt;&gt;"",ISNUMBER($F127),$F127&gt;=0,ISNUMBER($G127),$G127&gt;=0,ISNUMBER($H127),$H127&gt;=0,$K127&lt;&gt;"",COUNTIF($A$2:$A$501,$A127)=1),"Sim","Não"))</f>
        <v/>
      </c>
      <c r="AC127" s="13">
        <f>IF(OR($AB127&lt;&gt;"Sim",$P127=0,$K127="Concluída",$K127="Dispensada"),"",IF($X127="Crítica",4,IF($X127="Alta",3,IF($X127="Média",2,1)))*1000000000000+MIN(IF(ISNUMBER($S127),$S127,0),999999999)*1000+MIN($W127,999))</f>
        <v/>
      </c>
      <c r="AD127" s="29">
        <f>IF($AC127="","",COUNTIF($AC$2:$AC$501,"&gt;"&amp;$AC127)+COUNTIF($AC$2:$AC127,$AC127))</f>
        <v/>
      </c>
    </row>
    <row r="128">
      <c r="A128" s="23" t="n"/>
      <c r="B128" s="50" t="n"/>
      <c r="C128" s="23" t="n"/>
      <c r="D128" s="25" t="n"/>
      <c r="E128" s="23" t="n"/>
      <c r="F128" s="26" t="n"/>
      <c r="G128" s="26" t="n"/>
      <c r="H128" s="51" t="n"/>
      <c r="I128" s="25" t="n"/>
      <c r="J128" s="25" t="n"/>
      <c r="K128" s="23" t="n"/>
      <c r="L128" s="23" t="n"/>
      <c r="M128" s="50" t="n"/>
      <c r="N128" s="50" t="n"/>
      <c r="O128" s="25" t="n"/>
      <c r="P128" s="28">
        <f>IF(OR($A128="",$B128="",$C128="",$E128="",NOT(ISNUMBER($F128)),NOT(ISNUMBER($G128))),"",$G128-$F128)</f>
        <v/>
      </c>
      <c r="Q128" s="28">
        <f>IF($P128="","",ABS($P128))</f>
        <v/>
      </c>
      <c r="R128" s="49">
        <f>IF(OR($P128="",NOT(ISNUMBER($H128))),"",$P128*$H128)</f>
        <v/>
      </c>
      <c r="S128" s="49">
        <f>IF($R128="","",ABS($R128))</f>
        <v/>
      </c>
      <c r="T128" s="18">
        <f>IF($P128="","",IF($P128=0,"Sim","Não"))</f>
        <v/>
      </c>
      <c r="U128" s="48">
        <f>IFERROR(IF($P128="","",IF(MAX($F128,$G128)=0,1,MAX(0,1-$Q128/MAX($F128,$G128)))),"")</f>
        <v/>
      </c>
      <c r="V128" s="21">
        <f>IF($P128="","",IF($P128=0,"",IF($J128&lt;&gt;"",$J128,$I128)))</f>
        <v/>
      </c>
      <c r="W128" s="28">
        <f>IF($P128="","",IF(OR($P128=0,$K128="Concluída",$K128="Dispensada"),0,MAX(0,'Configurações'!$B$10-$B128)))</f>
        <v/>
      </c>
      <c r="X128" s="18">
        <f>IF($P128="","",IF($P128=0,"Baixa",IF(OR(AND(ISNUMBER($S128),$S128&gt;='Configurações'!$B$4),AND($K128&lt;&gt;"Concluída",$K128&lt;&gt;"Dispensada",ISNUMBER($M128),$M128&lt;'Configurações'!$B$10)),"Crítica",IF(OR(AND(ISNUMBER($S128),$S128&gt;='Configurações'!$B$5),$Q128&gt;='Configurações'!$B$6),"Alta","Média"))))</f>
        <v/>
      </c>
      <c r="Y128" s="21">
        <f>IF($A128="","",_xlfn.TEXTJOIN(" | ",TRUE,IF(COUNTIF($A$2:$A$501,$A128)&gt;1,"ID duplicado",""),IF(OR($B128="",$C128="",$D128="",$E128="",NOT(ISNUMBER($F128)),NOT(ISNUMBER($G128)),NOT(ISNUMBER($H128)),$K128=""),"Dados obrigatórios incompletos",""),IF(AND(ISNUMBER($P128),$P128&lt;&gt;0,$V128=""),"Informar motivo preliminar",""),IF(AND(ISNUMBER($P128),$P128&lt;&gt;0,$H128=0),"Revisar custo zerado",""),IF(AND($K128="Concluída",$T128="Não",$J128=""),"Confirmar causa",""),IF(AND($K128="Concluída",$N128=""),"Informar data de conclusão",""),IF(AND($K128&lt;&gt;"",$K128&lt;&gt;"Concluída",$K128&lt;&gt;"Dispensada",ISNUMBER($M128),$M128&lt;'Configurações'!$B$10),"Prazo vencido",""),IF(AND($K128&lt;&gt;"",$K128&lt;&gt;"Concluída",$K128&lt;&gt;"Dispensada",$M128="",ISNUMBER($B128),'Configurações'!$B$10-$B128&gt;'Configurações'!$B$9),"Definir prazo",""),IF(AND($K128&lt;&gt;"Concluída",$N128&lt;&gt;""),"Revisar data de conclusão","")))</f>
        <v/>
      </c>
      <c r="Z128" s="21">
        <f>IF(OR($C128="",$E128=""),"",$C128&amp;" | "&amp;$E128)</f>
        <v/>
      </c>
      <c r="AA128" s="18">
        <f>IF($Z128="","",IF(COUNTIF($Z$2:$Z128,$Z128)=1,ROW(),""))</f>
        <v/>
      </c>
      <c r="AB128" s="18">
        <f>IF($A128="","",IF(AND(ISNUMBER($B128),$B128&lt;='Configurações'!$B$10,$C128&lt;&gt;"",$D128&lt;&gt;"",$E128&lt;&gt;"",ISNUMBER($F128),$F128&gt;=0,ISNUMBER($G128),$G128&gt;=0,ISNUMBER($H128),$H128&gt;=0,$K128&lt;&gt;"",COUNTIF($A$2:$A$501,$A128)=1),"Sim","Não"))</f>
        <v/>
      </c>
      <c r="AC128" s="18">
        <f>IF(OR($AB128&lt;&gt;"Sim",$P128=0,$K128="Concluída",$K128="Dispensada"),"",IF($X128="Crítica",4,IF($X128="Alta",3,IF($X128="Média",2,1)))*1000000000000+MIN(IF(ISNUMBER($S128),$S128,0),999999999)*1000+MIN($W128,999))</f>
        <v/>
      </c>
      <c r="AD128" s="28">
        <f>IF($AC128="","",COUNTIF($AC$2:$AC$501,"&gt;"&amp;$AC128)+COUNTIF($AC$2:$AC128,$AC128))</f>
        <v/>
      </c>
    </row>
    <row r="129">
      <c r="A129" s="23" t="n"/>
      <c r="B129" s="50" t="n"/>
      <c r="C129" s="23" t="n"/>
      <c r="D129" s="25" t="n"/>
      <c r="E129" s="23" t="n"/>
      <c r="F129" s="26" t="n"/>
      <c r="G129" s="26" t="n"/>
      <c r="H129" s="51" t="n"/>
      <c r="I129" s="25" t="n"/>
      <c r="J129" s="25" t="n"/>
      <c r="K129" s="23" t="n"/>
      <c r="L129" s="23" t="n"/>
      <c r="M129" s="50" t="n"/>
      <c r="N129" s="50" t="n"/>
      <c r="O129" s="25" t="n"/>
      <c r="P129" s="29">
        <f>IF(OR($A129="",$B129="",$C129="",$E129="",NOT(ISNUMBER($F129)),NOT(ISNUMBER($G129))),"",$G129-$F129)</f>
        <v/>
      </c>
      <c r="Q129" s="29">
        <f>IF($P129="","",ABS($P129))</f>
        <v/>
      </c>
      <c r="R129" s="46">
        <f>IF(OR($P129="",NOT(ISNUMBER($H129))),"",$P129*$H129)</f>
        <v/>
      </c>
      <c r="S129" s="46">
        <f>IF($R129="","",ABS($R129))</f>
        <v/>
      </c>
      <c r="T129" s="13">
        <f>IF($P129="","",IF($P129=0,"Sim","Não"))</f>
        <v/>
      </c>
      <c r="U129" s="45">
        <f>IFERROR(IF($P129="","",IF(MAX($F129,$G129)=0,1,MAX(0,1-$Q129/MAX($F129,$G129)))),"")</f>
        <v/>
      </c>
      <c r="V129" s="16">
        <f>IF($P129="","",IF($P129=0,"",IF($J129&lt;&gt;"",$J129,$I129)))</f>
        <v/>
      </c>
      <c r="W129" s="29">
        <f>IF($P129="","",IF(OR($P129=0,$K129="Concluída",$K129="Dispensada"),0,MAX(0,'Configurações'!$B$10-$B129)))</f>
        <v/>
      </c>
      <c r="X129" s="13">
        <f>IF($P129="","",IF($P129=0,"Baixa",IF(OR(AND(ISNUMBER($S129),$S129&gt;='Configurações'!$B$4),AND($K129&lt;&gt;"Concluída",$K129&lt;&gt;"Dispensada",ISNUMBER($M129),$M129&lt;'Configurações'!$B$10)),"Crítica",IF(OR(AND(ISNUMBER($S129),$S129&gt;='Configurações'!$B$5),$Q129&gt;='Configurações'!$B$6),"Alta","Média"))))</f>
        <v/>
      </c>
      <c r="Y129" s="16">
        <f>IF($A129="","",_xlfn.TEXTJOIN(" | ",TRUE,IF(COUNTIF($A$2:$A$501,$A129)&gt;1,"ID duplicado",""),IF(OR($B129="",$C129="",$D129="",$E129="",NOT(ISNUMBER($F129)),NOT(ISNUMBER($G129)),NOT(ISNUMBER($H129)),$K129=""),"Dados obrigatórios incompletos",""),IF(AND(ISNUMBER($P129),$P129&lt;&gt;0,$V129=""),"Informar motivo preliminar",""),IF(AND(ISNUMBER($P129),$P129&lt;&gt;0,$H129=0),"Revisar custo zerado",""),IF(AND($K129="Concluída",$T129="Não",$J129=""),"Confirmar causa",""),IF(AND($K129="Concluída",$N129=""),"Informar data de conclusão",""),IF(AND($K129&lt;&gt;"",$K129&lt;&gt;"Concluída",$K129&lt;&gt;"Dispensada",ISNUMBER($M129),$M129&lt;'Configurações'!$B$10),"Prazo vencido",""),IF(AND($K129&lt;&gt;"",$K129&lt;&gt;"Concluída",$K129&lt;&gt;"Dispensada",$M129="",ISNUMBER($B129),'Configurações'!$B$10-$B129&gt;'Configurações'!$B$9),"Definir prazo",""),IF(AND($K129&lt;&gt;"Concluída",$N129&lt;&gt;""),"Revisar data de conclusão","")))</f>
        <v/>
      </c>
      <c r="Z129" s="16">
        <f>IF(OR($C129="",$E129=""),"",$C129&amp;" | "&amp;$E129)</f>
        <v/>
      </c>
      <c r="AA129" s="13">
        <f>IF($Z129="","",IF(COUNTIF($Z$2:$Z129,$Z129)=1,ROW(),""))</f>
        <v/>
      </c>
      <c r="AB129" s="13">
        <f>IF($A129="","",IF(AND(ISNUMBER($B129),$B129&lt;='Configurações'!$B$10,$C129&lt;&gt;"",$D129&lt;&gt;"",$E129&lt;&gt;"",ISNUMBER($F129),$F129&gt;=0,ISNUMBER($G129),$G129&gt;=0,ISNUMBER($H129),$H129&gt;=0,$K129&lt;&gt;"",COUNTIF($A$2:$A$501,$A129)=1),"Sim","Não"))</f>
        <v/>
      </c>
      <c r="AC129" s="13">
        <f>IF(OR($AB129&lt;&gt;"Sim",$P129=0,$K129="Concluída",$K129="Dispensada"),"",IF($X129="Crítica",4,IF($X129="Alta",3,IF($X129="Média",2,1)))*1000000000000+MIN(IF(ISNUMBER($S129),$S129,0),999999999)*1000+MIN($W129,999))</f>
        <v/>
      </c>
      <c r="AD129" s="29">
        <f>IF($AC129="","",COUNTIF($AC$2:$AC$501,"&gt;"&amp;$AC129)+COUNTIF($AC$2:$AC129,$AC129))</f>
        <v/>
      </c>
    </row>
    <row r="130">
      <c r="A130" s="23" t="n"/>
      <c r="B130" s="50" t="n"/>
      <c r="C130" s="23" t="n"/>
      <c r="D130" s="25" t="n"/>
      <c r="E130" s="23" t="n"/>
      <c r="F130" s="26" t="n"/>
      <c r="G130" s="26" t="n"/>
      <c r="H130" s="51" t="n"/>
      <c r="I130" s="25" t="n"/>
      <c r="J130" s="25" t="n"/>
      <c r="K130" s="23" t="n"/>
      <c r="L130" s="23" t="n"/>
      <c r="M130" s="50" t="n"/>
      <c r="N130" s="50" t="n"/>
      <c r="O130" s="25" t="n"/>
      <c r="P130" s="28">
        <f>IF(OR($A130="",$B130="",$C130="",$E130="",NOT(ISNUMBER($F130)),NOT(ISNUMBER($G130))),"",$G130-$F130)</f>
        <v/>
      </c>
      <c r="Q130" s="28">
        <f>IF($P130="","",ABS($P130))</f>
        <v/>
      </c>
      <c r="R130" s="49">
        <f>IF(OR($P130="",NOT(ISNUMBER($H130))),"",$P130*$H130)</f>
        <v/>
      </c>
      <c r="S130" s="49">
        <f>IF($R130="","",ABS($R130))</f>
        <v/>
      </c>
      <c r="T130" s="18">
        <f>IF($P130="","",IF($P130=0,"Sim","Não"))</f>
        <v/>
      </c>
      <c r="U130" s="48">
        <f>IFERROR(IF($P130="","",IF(MAX($F130,$G130)=0,1,MAX(0,1-$Q130/MAX($F130,$G130)))),"")</f>
        <v/>
      </c>
      <c r="V130" s="21">
        <f>IF($P130="","",IF($P130=0,"",IF($J130&lt;&gt;"",$J130,$I130)))</f>
        <v/>
      </c>
      <c r="W130" s="28">
        <f>IF($P130="","",IF(OR($P130=0,$K130="Concluída",$K130="Dispensada"),0,MAX(0,'Configurações'!$B$10-$B130)))</f>
        <v/>
      </c>
      <c r="X130" s="18">
        <f>IF($P130="","",IF($P130=0,"Baixa",IF(OR(AND(ISNUMBER($S130),$S130&gt;='Configurações'!$B$4),AND($K130&lt;&gt;"Concluída",$K130&lt;&gt;"Dispensada",ISNUMBER($M130),$M130&lt;'Configurações'!$B$10)),"Crítica",IF(OR(AND(ISNUMBER($S130),$S130&gt;='Configurações'!$B$5),$Q130&gt;='Configurações'!$B$6),"Alta","Média"))))</f>
        <v/>
      </c>
      <c r="Y130" s="21">
        <f>IF($A130="","",_xlfn.TEXTJOIN(" | ",TRUE,IF(COUNTIF($A$2:$A$501,$A130)&gt;1,"ID duplicado",""),IF(OR($B130="",$C130="",$D130="",$E130="",NOT(ISNUMBER($F130)),NOT(ISNUMBER($G130)),NOT(ISNUMBER($H130)),$K130=""),"Dados obrigatórios incompletos",""),IF(AND(ISNUMBER($P130),$P130&lt;&gt;0,$V130=""),"Informar motivo preliminar",""),IF(AND(ISNUMBER($P130),$P130&lt;&gt;0,$H130=0),"Revisar custo zerado",""),IF(AND($K130="Concluída",$T130="Não",$J130=""),"Confirmar causa",""),IF(AND($K130="Concluída",$N130=""),"Informar data de conclusão",""),IF(AND($K130&lt;&gt;"",$K130&lt;&gt;"Concluída",$K130&lt;&gt;"Dispensada",ISNUMBER($M130),$M130&lt;'Configurações'!$B$10),"Prazo vencido",""),IF(AND($K130&lt;&gt;"",$K130&lt;&gt;"Concluída",$K130&lt;&gt;"Dispensada",$M130="",ISNUMBER($B130),'Configurações'!$B$10-$B130&gt;'Configurações'!$B$9),"Definir prazo",""),IF(AND($K130&lt;&gt;"Concluída",$N130&lt;&gt;""),"Revisar data de conclusão","")))</f>
        <v/>
      </c>
      <c r="Z130" s="21">
        <f>IF(OR($C130="",$E130=""),"",$C130&amp;" | "&amp;$E130)</f>
        <v/>
      </c>
      <c r="AA130" s="18">
        <f>IF($Z130="","",IF(COUNTIF($Z$2:$Z130,$Z130)=1,ROW(),""))</f>
        <v/>
      </c>
      <c r="AB130" s="18">
        <f>IF($A130="","",IF(AND(ISNUMBER($B130),$B130&lt;='Configurações'!$B$10,$C130&lt;&gt;"",$D130&lt;&gt;"",$E130&lt;&gt;"",ISNUMBER($F130),$F130&gt;=0,ISNUMBER($G130),$G130&gt;=0,ISNUMBER($H130),$H130&gt;=0,$K130&lt;&gt;"",COUNTIF($A$2:$A$501,$A130)=1),"Sim","Não"))</f>
        <v/>
      </c>
      <c r="AC130" s="18">
        <f>IF(OR($AB130&lt;&gt;"Sim",$P130=0,$K130="Concluída",$K130="Dispensada"),"",IF($X130="Crítica",4,IF($X130="Alta",3,IF($X130="Média",2,1)))*1000000000000+MIN(IF(ISNUMBER($S130),$S130,0),999999999)*1000+MIN($W130,999))</f>
        <v/>
      </c>
      <c r="AD130" s="28">
        <f>IF($AC130="","",COUNTIF($AC$2:$AC$501,"&gt;"&amp;$AC130)+COUNTIF($AC$2:$AC130,$AC130))</f>
        <v/>
      </c>
    </row>
    <row r="131">
      <c r="A131" s="23" t="n"/>
      <c r="B131" s="50" t="n"/>
      <c r="C131" s="23" t="n"/>
      <c r="D131" s="25" t="n"/>
      <c r="E131" s="23" t="n"/>
      <c r="F131" s="26" t="n"/>
      <c r="G131" s="26" t="n"/>
      <c r="H131" s="51" t="n"/>
      <c r="I131" s="25" t="n"/>
      <c r="J131" s="25" t="n"/>
      <c r="K131" s="23" t="n"/>
      <c r="L131" s="23" t="n"/>
      <c r="M131" s="50" t="n"/>
      <c r="N131" s="50" t="n"/>
      <c r="O131" s="25" t="n"/>
      <c r="P131" s="29">
        <f>IF(OR($A131="",$B131="",$C131="",$E131="",NOT(ISNUMBER($F131)),NOT(ISNUMBER($G131))),"",$G131-$F131)</f>
        <v/>
      </c>
      <c r="Q131" s="29">
        <f>IF($P131="","",ABS($P131))</f>
        <v/>
      </c>
      <c r="R131" s="46">
        <f>IF(OR($P131="",NOT(ISNUMBER($H131))),"",$P131*$H131)</f>
        <v/>
      </c>
      <c r="S131" s="46">
        <f>IF($R131="","",ABS($R131))</f>
        <v/>
      </c>
      <c r="T131" s="13">
        <f>IF($P131="","",IF($P131=0,"Sim","Não"))</f>
        <v/>
      </c>
      <c r="U131" s="45">
        <f>IFERROR(IF($P131="","",IF(MAX($F131,$G131)=0,1,MAX(0,1-$Q131/MAX($F131,$G131)))),"")</f>
        <v/>
      </c>
      <c r="V131" s="16">
        <f>IF($P131="","",IF($P131=0,"",IF($J131&lt;&gt;"",$J131,$I131)))</f>
        <v/>
      </c>
      <c r="W131" s="29">
        <f>IF($P131="","",IF(OR($P131=0,$K131="Concluída",$K131="Dispensada"),0,MAX(0,'Configurações'!$B$10-$B131)))</f>
        <v/>
      </c>
      <c r="X131" s="13">
        <f>IF($P131="","",IF($P131=0,"Baixa",IF(OR(AND(ISNUMBER($S131),$S131&gt;='Configurações'!$B$4),AND($K131&lt;&gt;"Concluída",$K131&lt;&gt;"Dispensada",ISNUMBER($M131),$M131&lt;'Configurações'!$B$10)),"Crítica",IF(OR(AND(ISNUMBER($S131),$S131&gt;='Configurações'!$B$5),$Q131&gt;='Configurações'!$B$6),"Alta","Média"))))</f>
        <v/>
      </c>
      <c r="Y131" s="16">
        <f>IF($A131="","",_xlfn.TEXTJOIN(" | ",TRUE,IF(COUNTIF($A$2:$A$501,$A131)&gt;1,"ID duplicado",""),IF(OR($B131="",$C131="",$D131="",$E131="",NOT(ISNUMBER($F131)),NOT(ISNUMBER($G131)),NOT(ISNUMBER($H131)),$K131=""),"Dados obrigatórios incompletos",""),IF(AND(ISNUMBER($P131),$P131&lt;&gt;0,$V131=""),"Informar motivo preliminar",""),IF(AND(ISNUMBER($P131),$P131&lt;&gt;0,$H131=0),"Revisar custo zerado",""),IF(AND($K131="Concluída",$T131="Não",$J131=""),"Confirmar causa",""),IF(AND($K131="Concluída",$N131=""),"Informar data de conclusão",""),IF(AND($K131&lt;&gt;"",$K131&lt;&gt;"Concluída",$K131&lt;&gt;"Dispensada",ISNUMBER($M131),$M131&lt;'Configurações'!$B$10),"Prazo vencido",""),IF(AND($K131&lt;&gt;"",$K131&lt;&gt;"Concluída",$K131&lt;&gt;"Dispensada",$M131="",ISNUMBER($B131),'Configurações'!$B$10-$B131&gt;'Configurações'!$B$9),"Definir prazo",""),IF(AND($K131&lt;&gt;"Concluída",$N131&lt;&gt;""),"Revisar data de conclusão","")))</f>
        <v/>
      </c>
      <c r="Z131" s="16">
        <f>IF(OR($C131="",$E131=""),"",$C131&amp;" | "&amp;$E131)</f>
        <v/>
      </c>
      <c r="AA131" s="13">
        <f>IF($Z131="","",IF(COUNTIF($Z$2:$Z131,$Z131)=1,ROW(),""))</f>
        <v/>
      </c>
      <c r="AB131" s="13">
        <f>IF($A131="","",IF(AND(ISNUMBER($B131),$B131&lt;='Configurações'!$B$10,$C131&lt;&gt;"",$D131&lt;&gt;"",$E131&lt;&gt;"",ISNUMBER($F131),$F131&gt;=0,ISNUMBER($G131),$G131&gt;=0,ISNUMBER($H131),$H131&gt;=0,$K131&lt;&gt;"",COUNTIF($A$2:$A$501,$A131)=1),"Sim","Não"))</f>
        <v/>
      </c>
      <c r="AC131" s="13">
        <f>IF(OR($AB131&lt;&gt;"Sim",$P131=0,$K131="Concluída",$K131="Dispensada"),"",IF($X131="Crítica",4,IF($X131="Alta",3,IF($X131="Média",2,1)))*1000000000000+MIN(IF(ISNUMBER($S131),$S131,0),999999999)*1000+MIN($W131,999))</f>
        <v/>
      </c>
      <c r="AD131" s="29">
        <f>IF($AC131="","",COUNTIF($AC$2:$AC$501,"&gt;"&amp;$AC131)+COUNTIF($AC$2:$AC131,$AC131))</f>
        <v/>
      </c>
    </row>
    <row r="132">
      <c r="A132" s="23" t="n"/>
      <c r="B132" s="50" t="n"/>
      <c r="C132" s="23" t="n"/>
      <c r="D132" s="25" t="n"/>
      <c r="E132" s="23" t="n"/>
      <c r="F132" s="26" t="n"/>
      <c r="G132" s="26" t="n"/>
      <c r="H132" s="51" t="n"/>
      <c r="I132" s="25" t="n"/>
      <c r="J132" s="25" t="n"/>
      <c r="K132" s="23" t="n"/>
      <c r="L132" s="23" t="n"/>
      <c r="M132" s="50" t="n"/>
      <c r="N132" s="50" t="n"/>
      <c r="O132" s="25" t="n"/>
      <c r="P132" s="28">
        <f>IF(OR($A132="",$B132="",$C132="",$E132="",NOT(ISNUMBER($F132)),NOT(ISNUMBER($G132))),"",$G132-$F132)</f>
        <v/>
      </c>
      <c r="Q132" s="28">
        <f>IF($P132="","",ABS($P132))</f>
        <v/>
      </c>
      <c r="R132" s="49">
        <f>IF(OR($P132="",NOT(ISNUMBER($H132))),"",$P132*$H132)</f>
        <v/>
      </c>
      <c r="S132" s="49">
        <f>IF($R132="","",ABS($R132))</f>
        <v/>
      </c>
      <c r="T132" s="18">
        <f>IF($P132="","",IF($P132=0,"Sim","Não"))</f>
        <v/>
      </c>
      <c r="U132" s="48">
        <f>IFERROR(IF($P132="","",IF(MAX($F132,$G132)=0,1,MAX(0,1-$Q132/MAX($F132,$G132)))),"")</f>
        <v/>
      </c>
      <c r="V132" s="21">
        <f>IF($P132="","",IF($P132=0,"",IF($J132&lt;&gt;"",$J132,$I132)))</f>
        <v/>
      </c>
      <c r="W132" s="28">
        <f>IF($P132="","",IF(OR($P132=0,$K132="Concluída",$K132="Dispensada"),0,MAX(0,'Configurações'!$B$10-$B132)))</f>
        <v/>
      </c>
      <c r="X132" s="18">
        <f>IF($P132="","",IF($P132=0,"Baixa",IF(OR(AND(ISNUMBER($S132),$S132&gt;='Configurações'!$B$4),AND($K132&lt;&gt;"Concluída",$K132&lt;&gt;"Dispensada",ISNUMBER($M132),$M132&lt;'Configurações'!$B$10)),"Crítica",IF(OR(AND(ISNUMBER($S132),$S132&gt;='Configurações'!$B$5),$Q132&gt;='Configurações'!$B$6),"Alta","Média"))))</f>
        <v/>
      </c>
      <c r="Y132" s="21">
        <f>IF($A132="","",_xlfn.TEXTJOIN(" | ",TRUE,IF(COUNTIF($A$2:$A$501,$A132)&gt;1,"ID duplicado",""),IF(OR($B132="",$C132="",$D132="",$E132="",NOT(ISNUMBER($F132)),NOT(ISNUMBER($G132)),NOT(ISNUMBER($H132)),$K132=""),"Dados obrigatórios incompletos",""),IF(AND(ISNUMBER($P132),$P132&lt;&gt;0,$V132=""),"Informar motivo preliminar",""),IF(AND(ISNUMBER($P132),$P132&lt;&gt;0,$H132=0),"Revisar custo zerado",""),IF(AND($K132="Concluída",$T132="Não",$J132=""),"Confirmar causa",""),IF(AND($K132="Concluída",$N132=""),"Informar data de conclusão",""),IF(AND($K132&lt;&gt;"",$K132&lt;&gt;"Concluída",$K132&lt;&gt;"Dispensada",ISNUMBER($M132),$M132&lt;'Configurações'!$B$10),"Prazo vencido",""),IF(AND($K132&lt;&gt;"",$K132&lt;&gt;"Concluída",$K132&lt;&gt;"Dispensada",$M132="",ISNUMBER($B132),'Configurações'!$B$10-$B132&gt;'Configurações'!$B$9),"Definir prazo",""),IF(AND($K132&lt;&gt;"Concluída",$N132&lt;&gt;""),"Revisar data de conclusão","")))</f>
        <v/>
      </c>
      <c r="Z132" s="21">
        <f>IF(OR($C132="",$E132=""),"",$C132&amp;" | "&amp;$E132)</f>
        <v/>
      </c>
      <c r="AA132" s="18">
        <f>IF($Z132="","",IF(COUNTIF($Z$2:$Z132,$Z132)=1,ROW(),""))</f>
        <v/>
      </c>
      <c r="AB132" s="18">
        <f>IF($A132="","",IF(AND(ISNUMBER($B132),$B132&lt;='Configurações'!$B$10,$C132&lt;&gt;"",$D132&lt;&gt;"",$E132&lt;&gt;"",ISNUMBER($F132),$F132&gt;=0,ISNUMBER($G132),$G132&gt;=0,ISNUMBER($H132),$H132&gt;=0,$K132&lt;&gt;"",COUNTIF($A$2:$A$501,$A132)=1),"Sim","Não"))</f>
        <v/>
      </c>
      <c r="AC132" s="18">
        <f>IF(OR($AB132&lt;&gt;"Sim",$P132=0,$K132="Concluída",$K132="Dispensada"),"",IF($X132="Crítica",4,IF($X132="Alta",3,IF($X132="Média",2,1)))*1000000000000+MIN(IF(ISNUMBER($S132),$S132,0),999999999)*1000+MIN($W132,999))</f>
        <v/>
      </c>
      <c r="AD132" s="28">
        <f>IF($AC132="","",COUNTIF($AC$2:$AC$501,"&gt;"&amp;$AC132)+COUNTIF($AC$2:$AC132,$AC132))</f>
        <v/>
      </c>
    </row>
    <row r="133">
      <c r="A133" s="23" t="n"/>
      <c r="B133" s="50" t="n"/>
      <c r="C133" s="23" t="n"/>
      <c r="D133" s="25" t="n"/>
      <c r="E133" s="23" t="n"/>
      <c r="F133" s="26" t="n"/>
      <c r="G133" s="26" t="n"/>
      <c r="H133" s="51" t="n"/>
      <c r="I133" s="25" t="n"/>
      <c r="J133" s="25" t="n"/>
      <c r="K133" s="23" t="n"/>
      <c r="L133" s="23" t="n"/>
      <c r="M133" s="50" t="n"/>
      <c r="N133" s="50" t="n"/>
      <c r="O133" s="25" t="n"/>
      <c r="P133" s="29">
        <f>IF(OR($A133="",$B133="",$C133="",$E133="",NOT(ISNUMBER($F133)),NOT(ISNUMBER($G133))),"",$G133-$F133)</f>
        <v/>
      </c>
      <c r="Q133" s="29">
        <f>IF($P133="","",ABS($P133))</f>
        <v/>
      </c>
      <c r="R133" s="46">
        <f>IF(OR($P133="",NOT(ISNUMBER($H133))),"",$P133*$H133)</f>
        <v/>
      </c>
      <c r="S133" s="46">
        <f>IF($R133="","",ABS($R133))</f>
        <v/>
      </c>
      <c r="T133" s="13">
        <f>IF($P133="","",IF($P133=0,"Sim","Não"))</f>
        <v/>
      </c>
      <c r="U133" s="45">
        <f>IFERROR(IF($P133="","",IF(MAX($F133,$G133)=0,1,MAX(0,1-$Q133/MAX($F133,$G133)))),"")</f>
        <v/>
      </c>
      <c r="V133" s="16">
        <f>IF($P133="","",IF($P133=0,"",IF($J133&lt;&gt;"",$J133,$I133)))</f>
        <v/>
      </c>
      <c r="W133" s="29">
        <f>IF($P133="","",IF(OR($P133=0,$K133="Concluída",$K133="Dispensada"),0,MAX(0,'Configurações'!$B$10-$B133)))</f>
        <v/>
      </c>
      <c r="X133" s="13">
        <f>IF($P133="","",IF($P133=0,"Baixa",IF(OR(AND(ISNUMBER($S133),$S133&gt;='Configurações'!$B$4),AND($K133&lt;&gt;"Concluída",$K133&lt;&gt;"Dispensada",ISNUMBER($M133),$M133&lt;'Configurações'!$B$10)),"Crítica",IF(OR(AND(ISNUMBER($S133),$S133&gt;='Configurações'!$B$5),$Q133&gt;='Configurações'!$B$6),"Alta","Média"))))</f>
        <v/>
      </c>
      <c r="Y133" s="16">
        <f>IF($A133="","",_xlfn.TEXTJOIN(" | ",TRUE,IF(COUNTIF($A$2:$A$501,$A133)&gt;1,"ID duplicado",""),IF(OR($B133="",$C133="",$D133="",$E133="",NOT(ISNUMBER($F133)),NOT(ISNUMBER($G133)),NOT(ISNUMBER($H133)),$K133=""),"Dados obrigatórios incompletos",""),IF(AND(ISNUMBER($P133),$P133&lt;&gt;0,$V133=""),"Informar motivo preliminar",""),IF(AND(ISNUMBER($P133),$P133&lt;&gt;0,$H133=0),"Revisar custo zerado",""),IF(AND($K133="Concluída",$T133="Não",$J133=""),"Confirmar causa",""),IF(AND($K133="Concluída",$N133=""),"Informar data de conclusão",""),IF(AND($K133&lt;&gt;"",$K133&lt;&gt;"Concluída",$K133&lt;&gt;"Dispensada",ISNUMBER($M133),$M133&lt;'Configurações'!$B$10),"Prazo vencido",""),IF(AND($K133&lt;&gt;"",$K133&lt;&gt;"Concluída",$K133&lt;&gt;"Dispensada",$M133="",ISNUMBER($B133),'Configurações'!$B$10-$B133&gt;'Configurações'!$B$9),"Definir prazo",""),IF(AND($K133&lt;&gt;"Concluída",$N133&lt;&gt;""),"Revisar data de conclusão","")))</f>
        <v/>
      </c>
      <c r="Z133" s="16">
        <f>IF(OR($C133="",$E133=""),"",$C133&amp;" | "&amp;$E133)</f>
        <v/>
      </c>
      <c r="AA133" s="13">
        <f>IF($Z133="","",IF(COUNTIF($Z$2:$Z133,$Z133)=1,ROW(),""))</f>
        <v/>
      </c>
      <c r="AB133" s="13">
        <f>IF($A133="","",IF(AND(ISNUMBER($B133),$B133&lt;='Configurações'!$B$10,$C133&lt;&gt;"",$D133&lt;&gt;"",$E133&lt;&gt;"",ISNUMBER($F133),$F133&gt;=0,ISNUMBER($G133),$G133&gt;=0,ISNUMBER($H133),$H133&gt;=0,$K133&lt;&gt;"",COUNTIF($A$2:$A$501,$A133)=1),"Sim","Não"))</f>
        <v/>
      </c>
      <c r="AC133" s="13">
        <f>IF(OR($AB133&lt;&gt;"Sim",$P133=0,$K133="Concluída",$K133="Dispensada"),"",IF($X133="Crítica",4,IF($X133="Alta",3,IF($X133="Média",2,1)))*1000000000000+MIN(IF(ISNUMBER($S133),$S133,0),999999999)*1000+MIN($W133,999))</f>
        <v/>
      </c>
      <c r="AD133" s="29">
        <f>IF($AC133="","",COUNTIF($AC$2:$AC$501,"&gt;"&amp;$AC133)+COUNTIF($AC$2:$AC133,$AC133))</f>
        <v/>
      </c>
    </row>
    <row r="134">
      <c r="A134" s="23" t="n"/>
      <c r="B134" s="50" t="n"/>
      <c r="C134" s="23" t="n"/>
      <c r="D134" s="25" t="n"/>
      <c r="E134" s="23" t="n"/>
      <c r="F134" s="26" t="n"/>
      <c r="G134" s="26" t="n"/>
      <c r="H134" s="51" t="n"/>
      <c r="I134" s="25" t="n"/>
      <c r="J134" s="25" t="n"/>
      <c r="K134" s="23" t="n"/>
      <c r="L134" s="23" t="n"/>
      <c r="M134" s="50" t="n"/>
      <c r="N134" s="50" t="n"/>
      <c r="O134" s="25" t="n"/>
      <c r="P134" s="28">
        <f>IF(OR($A134="",$B134="",$C134="",$E134="",NOT(ISNUMBER($F134)),NOT(ISNUMBER($G134))),"",$G134-$F134)</f>
        <v/>
      </c>
      <c r="Q134" s="28">
        <f>IF($P134="","",ABS($P134))</f>
        <v/>
      </c>
      <c r="R134" s="49">
        <f>IF(OR($P134="",NOT(ISNUMBER($H134))),"",$P134*$H134)</f>
        <v/>
      </c>
      <c r="S134" s="49">
        <f>IF($R134="","",ABS($R134))</f>
        <v/>
      </c>
      <c r="T134" s="18">
        <f>IF($P134="","",IF($P134=0,"Sim","Não"))</f>
        <v/>
      </c>
      <c r="U134" s="48">
        <f>IFERROR(IF($P134="","",IF(MAX($F134,$G134)=0,1,MAX(0,1-$Q134/MAX($F134,$G134)))),"")</f>
        <v/>
      </c>
      <c r="V134" s="21">
        <f>IF($P134="","",IF($P134=0,"",IF($J134&lt;&gt;"",$J134,$I134)))</f>
        <v/>
      </c>
      <c r="W134" s="28">
        <f>IF($P134="","",IF(OR($P134=0,$K134="Concluída",$K134="Dispensada"),0,MAX(0,'Configurações'!$B$10-$B134)))</f>
        <v/>
      </c>
      <c r="X134" s="18">
        <f>IF($P134="","",IF($P134=0,"Baixa",IF(OR(AND(ISNUMBER($S134),$S134&gt;='Configurações'!$B$4),AND($K134&lt;&gt;"Concluída",$K134&lt;&gt;"Dispensada",ISNUMBER($M134),$M134&lt;'Configurações'!$B$10)),"Crítica",IF(OR(AND(ISNUMBER($S134),$S134&gt;='Configurações'!$B$5),$Q134&gt;='Configurações'!$B$6),"Alta","Média"))))</f>
        <v/>
      </c>
      <c r="Y134" s="21">
        <f>IF($A134="","",_xlfn.TEXTJOIN(" | ",TRUE,IF(COUNTIF($A$2:$A$501,$A134)&gt;1,"ID duplicado",""),IF(OR($B134="",$C134="",$D134="",$E134="",NOT(ISNUMBER($F134)),NOT(ISNUMBER($G134)),NOT(ISNUMBER($H134)),$K134=""),"Dados obrigatórios incompletos",""),IF(AND(ISNUMBER($P134),$P134&lt;&gt;0,$V134=""),"Informar motivo preliminar",""),IF(AND(ISNUMBER($P134),$P134&lt;&gt;0,$H134=0),"Revisar custo zerado",""),IF(AND($K134="Concluída",$T134="Não",$J134=""),"Confirmar causa",""),IF(AND($K134="Concluída",$N134=""),"Informar data de conclusão",""),IF(AND($K134&lt;&gt;"",$K134&lt;&gt;"Concluída",$K134&lt;&gt;"Dispensada",ISNUMBER($M134),$M134&lt;'Configurações'!$B$10),"Prazo vencido",""),IF(AND($K134&lt;&gt;"",$K134&lt;&gt;"Concluída",$K134&lt;&gt;"Dispensada",$M134="",ISNUMBER($B134),'Configurações'!$B$10-$B134&gt;'Configurações'!$B$9),"Definir prazo",""),IF(AND($K134&lt;&gt;"Concluída",$N134&lt;&gt;""),"Revisar data de conclusão","")))</f>
        <v/>
      </c>
      <c r="Z134" s="21">
        <f>IF(OR($C134="",$E134=""),"",$C134&amp;" | "&amp;$E134)</f>
        <v/>
      </c>
      <c r="AA134" s="18">
        <f>IF($Z134="","",IF(COUNTIF($Z$2:$Z134,$Z134)=1,ROW(),""))</f>
        <v/>
      </c>
      <c r="AB134" s="18">
        <f>IF($A134="","",IF(AND(ISNUMBER($B134),$B134&lt;='Configurações'!$B$10,$C134&lt;&gt;"",$D134&lt;&gt;"",$E134&lt;&gt;"",ISNUMBER($F134),$F134&gt;=0,ISNUMBER($G134),$G134&gt;=0,ISNUMBER($H134),$H134&gt;=0,$K134&lt;&gt;"",COUNTIF($A$2:$A$501,$A134)=1),"Sim","Não"))</f>
        <v/>
      </c>
      <c r="AC134" s="18">
        <f>IF(OR($AB134&lt;&gt;"Sim",$P134=0,$K134="Concluída",$K134="Dispensada"),"",IF($X134="Crítica",4,IF($X134="Alta",3,IF($X134="Média",2,1)))*1000000000000+MIN(IF(ISNUMBER($S134),$S134,0),999999999)*1000+MIN($W134,999))</f>
        <v/>
      </c>
      <c r="AD134" s="28">
        <f>IF($AC134="","",COUNTIF($AC$2:$AC$501,"&gt;"&amp;$AC134)+COUNTIF($AC$2:$AC134,$AC134))</f>
        <v/>
      </c>
    </row>
    <row r="135">
      <c r="A135" s="23" t="n"/>
      <c r="B135" s="50" t="n"/>
      <c r="C135" s="23" t="n"/>
      <c r="D135" s="25" t="n"/>
      <c r="E135" s="23" t="n"/>
      <c r="F135" s="26" t="n"/>
      <c r="G135" s="26" t="n"/>
      <c r="H135" s="51" t="n"/>
      <c r="I135" s="25" t="n"/>
      <c r="J135" s="25" t="n"/>
      <c r="K135" s="23" t="n"/>
      <c r="L135" s="23" t="n"/>
      <c r="M135" s="50" t="n"/>
      <c r="N135" s="50" t="n"/>
      <c r="O135" s="25" t="n"/>
      <c r="P135" s="29">
        <f>IF(OR($A135="",$B135="",$C135="",$E135="",NOT(ISNUMBER($F135)),NOT(ISNUMBER($G135))),"",$G135-$F135)</f>
        <v/>
      </c>
      <c r="Q135" s="29">
        <f>IF($P135="","",ABS($P135))</f>
        <v/>
      </c>
      <c r="R135" s="46">
        <f>IF(OR($P135="",NOT(ISNUMBER($H135))),"",$P135*$H135)</f>
        <v/>
      </c>
      <c r="S135" s="46">
        <f>IF($R135="","",ABS($R135))</f>
        <v/>
      </c>
      <c r="T135" s="13">
        <f>IF($P135="","",IF($P135=0,"Sim","Não"))</f>
        <v/>
      </c>
      <c r="U135" s="45">
        <f>IFERROR(IF($P135="","",IF(MAX($F135,$G135)=0,1,MAX(0,1-$Q135/MAX($F135,$G135)))),"")</f>
        <v/>
      </c>
      <c r="V135" s="16">
        <f>IF($P135="","",IF($P135=0,"",IF($J135&lt;&gt;"",$J135,$I135)))</f>
        <v/>
      </c>
      <c r="W135" s="29">
        <f>IF($P135="","",IF(OR($P135=0,$K135="Concluída",$K135="Dispensada"),0,MAX(0,'Configurações'!$B$10-$B135)))</f>
        <v/>
      </c>
      <c r="X135" s="13">
        <f>IF($P135="","",IF($P135=0,"Baixa",IF(OR(AND(ISNUMBER($S135),$S135&gt;='Configurações'!$B$4),AND($K135&lt;&gt;"Concluída",$K135&lt;&gt;"Dispensada",ISNUMBER($M135),$M135&lt;'Configurações'!$B$10)),"Crítica",IF(OR(AND(ISNUMBER($S135),$S135&gt;='Configurações'!$B$5),$Q135&gt;='Configurações'!$B$6),"Alta","Média"))))</f>
        <v/>
      </c>
      <c r="Y135" s="16">
        <f>IF($A135="","",_xlfn.TEXTJOIN(" | ",TRUE,IF(COUNTIF($A$2:$A$501,$A135)&gt;1,"ID duplicado",""),IF(OR($B135="",$C135="",$D135="",$E135="",NOT(ISNUMBER($F135)),NOT(ISNUMBER($G135)),NOT(ISNUMBER($H135)),$K135=""),"Dados obrigatórios incompletos",""),IF(AND(ISNUMBER($P135),$P135&lt;&gt;0,$V135=""),"Informar motivo preliminar",""),IF(AND(ISNUMBER($P135),$P135&lt;&gt;0,$H135=0),"Revisar custo zerado",""),IF(AND($K135="Concluída",$T135="Não",$J135=""),"Confirmar causa",""),IF(AND($K135="Concluída",$N135=""),"Informar data de conclusão",""),IF(AND($K135&lt;&gt;"",$K135&lt;&gt;"Concluída",$K135&lt;&gt;"Dispensada",ISNUMBER($M135),$M135&lt;'Configurações'!$B$10),"Prazo vencido",""),IF(AND($K135&lt;&gt;"",$K135&lt;&gt;"Concluída",$K135&lt;&gt;"Dispensada",$M135="",ISNUMBER($B135),'Configurações'!$B$10-$B135&gt;'Configurações'!$B$9),"Definir prazo",""),IF(AND($K135&lt;&gt;"Concluída",$N135&lt;&gt;""),"Revisar data de conclusão","")))</f>
        <v/>
      </c>
      <c r="Z135" s="16">
        <f>IF(OR($C135="",$E135=""),"",$C135&amp;" | "&amp;$E135)</f>
        <v/>
      </c>
      <c r="AA135" s="13">
        <f>IF($Z135="","",IF(COUNTIF($Z$2:$Z135,$Z135)=1,ROW(),""))</f>
        <v/>
      </c>
      <c r="AB135" s="13">
        <f>IF($A135="","",IF(AND(ISNUMBER($B135),$B135&lt;='Configurações'!$B$10,$C135&lt;&gt;"",$D135&lt;&gt;"",$E135&lt;&gt;"",ISNUMBER($F135),$F135&gt;=0,ISNUMBER($G135),$G135&gt;=0,ISNUMBER($H135),$H135&gt;=0,$K135&lt;&gt;"",COUNTIF($A$2:$A$501,$A135)=1),"Sim","Não"))</f>
        <v/>
      </c>
      <c r="AC135" s="13">
        <f>IF(OR($AB135&lt;&gt;"Sim",$P135=0,$K135="Concluída",$K135="Dispensada"),"",IF($X135="Crítica",4,IF($X135="Alta",3,IF($X135="Média",2,1)))*1000000000000+MIN(IF(ISNUMBER($S135),$S135,0),999999999)*1000+MIN($W135,999))</f>
        <v/>
      </c>
      <c r="AD135" s="29">
        <f>IF($AC135="","",COUNTIF($AC$2:$AC$501,"&gt;"&amp;$AC135)+COUNTIF($AC$2:$AC135,$AC135))</f>
        <v/>
      </c>
    </row>
    <row r="136">
      <c r="A136" s="23" t="n"/>
      <c r="B136" s="50" t="n"/>
      <c r="C136" s="23" t="n"/>
      <c r="D136" s="25" t="n"/>
      <c r="E136" s="23" t="n"/>
      <c r="F136" s="26" t="n"/>
      <c r="G136" s="26" t="n"/>
      <c r="H136" s="51" t="n"/>
      <c r="I136" s="25" t="n"/>
      <c r="J136" s="25" t="n"/>
      <c r="K136" s="23" t="n"/>
      <c r="L136" s="23" t="n"/>
      <c r="M136" s="50" t="n"/>
      <c r="N136" s="50" t="n"/>
      <c r="O136" s="25" t="n"/>
      <c r="P136" s="28">
        <f>IF(OR($A136="",$B136="",$C136="",$E136="",NOT(ISNUMBER($F136)),NOT(ISNUMBER($G136))),"",$G136-$F136)</f>
        <v/>
      </c>
      <c r="Q136" s="28">
        <f>IF($P136="","",ABS($P136))</f>
        <v/>
      </c>
      <c r="R136" s="49">
        <f>IF(OR($P136="",NOT(ISNUMBER($H136))),"",$P136*$H136)</f>
        <v/>
      </c>
      <c r="S136" s="49">
        <f>IF($R136="","",ABS($R136))</f>
        <v/>
      </c>
      <c r="T136" s="18">
        <f>IF($P136="","",IF($P136=0,"Sim","Não"))</f>
        <v/>
      </c>
      <c r="U136" s="48">
        <f>IFERROR(IF($P136="","",IF(MAX($F136,$G136)=0,1,MAX(0,1-$Q136/MAX($F136,$G136)))),"")</f>
        <v/>
      </c>
      <c r="V136" s="21">
        <f>IF($P136="","",IF($P136=0,"",IF($J136&lt;&gt;"",$J136,$I136)))</f>
        <v/>
      </c>
      <c r="W136" s="28">
        <f>IF($P136="","",IF(OR($P136=0,$K136="Concluída",$K136="Dispensada"),0,MAX(0,'Configurações'!$B$10-$B136)))</f>
        <v/>
      </c>
      <c r="X136" s="18">
        <f>IF($P136="","",IF($P136=0,"Baixa",IF(OR(AND(ISNUMBER($S136),$S136&gt;='Configurações'!$B$4),AND($K136&lt;&gt;"Concluída",$K136&lt;&gt;"Dispensada",ISNUMBER($M136),$M136&lt;'Configurações'!$B$10)),"Crítica",IF(OR(AND(ISNUMBER($S136),$S136&gt;='Configurações'!$B$5),$Q136&gt;='Configurações'!$B$6),"Alta","Média"))))</f>
        <v/>
      </c>
      <c r="Y136" s="21">
        <f>IF($A136="","",_xlfn.TEXTJOIN(" | ",TRUE,IF(COUNTIF($A$2:$A$501,$A136)&gt;1,"ID duplicado",""),IF(OR($B136="",$C136="",$D136="",$E136="",NOT(ISNUMBER($F136)),NOT(ISNUMBER($G136)),NOT(ISNUMBER($H136)),$K136=""),"Dados obrigatórios incompletos",""),IF(AND(ISNUMBER($P136),$P136&lt;&gt;0,$V136=""),"Informar motivo preliminar",""),IF(AND(ISNUMBER($P136),$P136&lt;&gt;0,$H136=0),"Revisar custo zerado",""),IF(AND($K136="Concluída",$T136="Não",$J136=""),"Confirmar causa",""),IF(AND($K136="Concluída",$N136=""),"Informar data de conclusão",""),IF(AND($K136&lt;&gt;"",$K136&lt;&gt;"Concluída",$K136&lt;&gt;"Dispensada",ISNUMBER($M136),$M136&lt;'Configurações'!$B$10),"Prazo vencido",""),IF(AND($K136&lt;&gt;"",$K136&lt;&gt;"Concluída",$K136&lt;&gt;"Dispensada",$M136="",ISNUMBER($B136),'Configurações'!$B$10-$B136&gt;'Configurações'!$B$9),"Definir prazo",""),IF(AND($K136&lt;&gt;"Concluída",$N136&lt;&gt;""),"Revisar data de conclusão","")))</f>
        <v/>
      </c>
      <c r="Z136" s="21">
        <f>IF(OR($C136="",$E136=""),"",$C136&amp;" | "&amp;$E136)</f>
        <v/>
      </c>
      <c r="AA136" s="18">
        <f>IF($Z136="","",IF(COUNTIF($Z$2:$Z136,$Z136)=1,ROW(),""))</f>
        <v/>
      </c>
      <c r="AB136" s="18">
        <f>IF($A136="","",IF(AND(ISNUMBER($B136),$B136&lt;='Configurações'!$B$10,$C136&lt;&gt;"",$D136&lt;&gt;"",$E136&lt;&gt;"",ISNUMBER($F136),$F136&gt;=0,ISNUMBER($G136),$G136&gt;=0,ISNUMBER($H136),$H136&gt;=0,$K136&lt;&gt;"",COUNTIF($A$2:$A$501,$A136)=1),"Sim","Não"))</f>
        <v/>
      </c>
      <c r="AC136" s="18">
        <f>IF(OR($AB136&lt;&gt;"Sim",$P136=0,$K136="Concluída",$K136="Dispensada"),"",IF($X136="Crítica",4,IF($X136="Alta",3,IF($X136="Média",2,1)))*1000000000000+MIN(IF(ISNUMBER($S136),$S136,0),999999999)*1000+MIN($W136,999))</f>
        <v/>
      </c>
      <c r="AD136" s="28">
        <f>IF($AC136="","",COUNTIF($AC$2:$AC$501,"&gt;"&amp;$AC136)+COUNTIF($AC$2:$AC136,$AC136))</f>
        <v/>
      </c>
    </row>
    <row r="137">
      <c r="A137" s="23" t="n"/>
      <c r="B137" s="50" t="n"/>
      <c r="C137" s="23" t="n"/>
      <c r="D137" s="25" t="n"/>
      <c r="E137" s="23" t="n"/>
      <c r="F137" s="26" t="n"/>
      <c r="G137" s="26" t="n"/>
      <c r="H137" s="51" t="n"/>
      <c r="I137" s="25" t="n"/>
      <c r="J137" s="25" t="n"/>
      <c r="K137" s="23" t="n"/>
      <c r="L137" s="23" t="n"/>
      <c r="M137" s="50" t="n"/>
      <c r="N137" s="50" t="n"/>
      <c r="O137" s="25" t="n"/>
      <c r="P137" s="29">
        <f>IF(OR($A137="",$B137="",$C137="",$E137="",NOT(ISNUMBER($F137)),NOT(ISNUMBER($G137))),"",$G137-$F137)</f>
        <v/>
      </c>
      <c r="Q137" s="29">
        <f>IF($P137="","",ABS($P137))</f>
        <v/>
      </c>
      <c r="R137" s="46">
        <f>IF(OR($P137="",NOT(ISNUMBER($H137))),"",$P137*$H137)</f>
        <v/>
      </c>
      <c r="S137" s="46">
        <f>IF($R137="","",ABS($R137))</f>
        <v/>
      </c>
      <c r="T137" s="13">
        <f>IF($P137="","",IF($P137=0,"Sim","Não"))</f>
        <v/>
      </c>
      <c r="U137" s="45">
        <f>IFERROR(IF($P137="","",IF(MAX($F137,$G137)=0,1,MAX(0,1-$Q137/MAX($F137,$G137)))),"")</f>
        <v/>
      </c>
      <c r="V137" s="16">
        <f>IF($P137="","",IF($P137=0,"",IF($J137&lt;&gt;"",$J137,$I137)))</f>
        <v/>
      </c>
      <c r="W137" s="29">
        <f>IF($P137="","",IF(OR($P137=0,$K137="Concluída",$K137="Dispensada"),0,MAX(0,'Configurações'!$B$10-$B137)))</f>
        <v/>
      </c>
      <c r="X137" s="13">
        <f>IF($P137="","",IF($P137=0,"Baixa",IF(OR(AND(ISNUMBER($S137),$S137&gt;='Configurações'!$B$4),AND($K137&lt;&gt;"Concluída",$K137&lt;&gt;"Dispensada",ISNUMBER($M137),$M137&lt;'Configurações'!$B$10)),"Crítica",IF(OR(AND(ISNUMBER($S137),$S137&gt;='Configurações'!$B$5),$Q137&gt;='Configurações'!$B$6),"Alta","Média"))))</f>
        <v/>
      </c>
      <c r="Y137" s="16">
        <f>IF($A137="","",_xlfn.TEXTJOIN(" | ",TRUE,IF(COUNTIF($A$2:$A$501,$A137)&gt;1,"ID duplicado",""),IF(OR($B137="",$C137="",$D137="",$E137="",NOT(ISNUMBER($F137)),NOT(ISNUMBER($G137)),NOT(ISNUMBER($H137)),$K137=""),"Dados obrigatórios incompletos",""),IF(AND(ISNUMBER($P137),$P137&lt;&gt;0,$V137=""),"Informar motivo preliminar",""),IF(AND(ISNUMBER($P137),$P137&lt;&gt;0,$H137=0),"Revisar custo zerado",""),IF(AND($K137="Concluída",$T137="Não",$J137=""),"Confirmar causa",""),IF(AND($K137="Concluída",$N137=""),"Informar data de conclusão",""),IF(AND($K137&lt;&gt;"",$K137&lt;&gt;"Concluída",$K137&lt;&gt;"Dispensada",ISNUMBER($M137),$M137&lt;'Configurações'!$B$10),"Prazo vencido",""),IF(AND($K137&lt;&gt;"",$K137&lt;&gt;"Concluída",$K137&lt;&gt;"Dispensada",$M137="",ISNUMBER($B137),'Configurações'!$B$10-$B137&gt;'Configurações'!$B$9),"Definir prazo",""),IF(AND($K137&lt;&gt;"Concluída",$N137&lt;&gt;""),"Revisar data de conclusão","")))</f>
        <v/>
      </c>
      <c r="Z137" s="16">
        <f>IF(OR($C137="",$E137=""),"",$C137&amp;" | "&amp;$E137)</f>
        <v/>
      </c>
      <c r="AA137" s="13">
        <f>IF($Z137="","",IF(COUNTIF($Z$2:$Z137,$Z137)=1,ROW(),""))</f>
        <v/>
      </c>
      <c r="AB137" s="13">
        <f>IF($A137="","",IF(AND(ISNUMBER($B137),$B137&lt;='Configurações'!$B$10,$C137&lt;&gt;"",$D137&lt;&gt;"",$E137&lt;&gt;"",ISNUMBER($F137),$F137&gt;=0,ISNUMBER($G137),$G137&gt;=0,ISNUMBER($H137),$H137&gt;=0,$K137&lt;&gt;"",COUNTIF($A$2:$A$501,$A137)=1),"Sim","Não"))</f>
        <v/>
      </c>
      <c r="AC137" s="13">
        <f>IF(OR($AB137&lt;&gt;"Sim",$P137=0,$K137="Concluída",$K137="Dispensada"),"",IF($X137="Crítica",4,IF($X137="Alta",3,IF($X137="Média",2,1)))*1000000000000+MIN(IF(ISNUMBER($S137),$S137,0),999999999)*1000+MIN($W137,999))</f>
        <v/>
      </c>
      <c r="AD137" s="29">
        <f>IF($AC137="","",COUNTIF($AC$2:$AC$501,"&gt;"&amp;$AC137)+COUNTIF($AC$2:$AC137,$AC137))</f>
        <v/>
      </c>
    </row>
    <row r="138">
      <c r="A138" s="23" t="n"/>
      <c r="B138" s="50" t="n"/>
      <c r="C138" s="23" t="n"/>
      <c r="D138" s="25" t="n"/>
      <c r="E138" s="23" t="n"/>
      <c r="F138" s="26" t="n"/>
      <c r="G138" s="26" t="n"/>
      <c r="H138" s="51" t="n"/>
      <c r="I138" s="25" t="n"/>
      <c r="J138" s="25" t="n"/>
      <c r="K138" s="23" t="n"/>
      <c r="L138" s="23" t="n"/>
      <c r="M138" s="50" t="n"/>
      <c r="N138" s="50" t="n"/>
      <c r="O138" s="25" t="n"/>
      <c r="P138" s="28">
        <f>IF(OR($A138="",$B138="",$C138="",$E138="",NOT(ISNUMBER($F138)),NOT(ISNUMBER($G138))),"",$G138-$F138)</f>
        <v/>
      </c>
      <c r="Q138" s="28">
        <f>IF($P138="","",ABS($P138))</f>
        <v/>
      </c>
      <c r="R138" s="49">
        <f>IF(OR($P138="",NOT(ISNUMBER($H138))),"",$P138*$H138)</f>
        <v/>
      </c>
      <c r="S138" s="49">
        <f>IF($R138="","",ABS($R138))</f>
        <v/>
      </c>
      <c r="T138" s="18">
        <f>IF($P138="","",IF($P138=0,"Sim","Não"))</f>
        <v/>
      </c>
      <c r="U138" s="48">
        <f>IFERROR(IF($P138="","",IF(MAX($F138,$G138)=0,1,MAX(0,1-$Q138/MAX($F138,$G138)))),"")</f>
        <v/>
      </c>
      <c r="V138" s="21">
        <f>IF($P138="","",IF($P138=0,"",IF($J138&lt;&gt;"",$J138,$I138)))</f>
        <v/>
      </c>
      <c r="W138" s="28">
        <f>IF($P138="","",IF(OR($P138=0,$K138="Concluída",$K138="Dispensada"),0,MAX(0,'Configurações'!$B$10-$B138)))</f>
        <v/>
      </c>
      <c r="X138" s="18">
        <f>IF($P138="","",IF($P138=0,"Baixa",IF(OR(AND(ISNUMBER($S138),$S138&gt;='Configurações'!$B$4),AND($K138&lt;&gt;"Concluída",$K138&lt;&gt;"Dispensada",ISNUMBER($M138),$M138&lt;'Configurações'!$B$10)),"Crítica",IF(OR(AND(ISNUMBER($S138),$S138&gt;='Configurações'!$B$5),$Q138&gt;='Configurações'!$B$6),"Alta","Média"))))</f>
        <v/>
      </c>
      <c r="Y138" s="21">
        <f>IF($A138="","",_xlfn.TEXTJOIN(" | ",TRUE,IF(COUNTIF($A$2:$A$501,$A138)&gt;1,"ID duplicado",""),IF(OR($B138="",$C138="",$D138="",$E138="",NOT(ISNUMBER($F138)),NOT(ISNUMBER($G138)),NOT(ISNUMBER($H138)),$K138=""),"Dados obrigatórios incompletos",""),IF(AND(ISNUMBER($P138),$P138&lt;&gt;0,$V138=""),"Informar motivo preliminar",""),IF(AND(ISNUMBER($P138),$P138&lt;&gt;0,$H138=0),"Revisar custo zerado",""),IF(AND($K138="Concluída",$T138="Não",$J138=""),"Confirmar causa",""),IF(AND($K138="Concluída",$N138=""),"Informar data de conclusão",""),IF(AND($K138&lt;&gt;"",$K138&lt;&gt;"Concluída",$K138&lt;&gt;"Dispensada",ISNUMBER($M138),$M138&lt;'Configurações'!$B$10),"Prazo vencido",""),IF(AND($K138&lt;&gt;"",$K138&lt;&gt;"Concluída",$K138&lt;&gt;"Dispensada",$M138="",ISNUMBER($B138),'Configurações'!$B$10-$B138&gt;'Configurações'!$B$9),"Definir prazo",""),IF(AND($K138&lt;&gt;"Concluída",$N138&lt;&gt;""),"Revisar data de conclusão","")))</f>
        <v/>
      </c>
      <c r="Z138" s="21">
        <f>IF(OR($C138="",$E138=""),"",$C138&amp;" | "&amp;$E138)</f>
        <v/>
      </c>
      <c r="AA138" s="18">
        <f>IF($Z138="","",IF(COUNTIF($Z$2:$Z138,$Z138)=1,ROW(),""))</f>
        <v/>
      </c>
      <c r="AB138" s="18">
        <f>IF($A138="","",IF(AND(ISNUMBER($B138),$B138&lt;='Configurações'!$B$10,$C138&lt;&gt;"",$D138&lt;&gt;"",$E138&lt;&gt;"",ISNUMBER($F138),$F138&gt;=0,ISNUMBER($G138),$G138&gt;=0,ISNUMBER($H138),$H138&gt;=0,$K138&lt;&gt;"",COUNTIF($A$2:$A$501,$A138)=1),"Sim","Não"))</f>
        <v/>
      </c>
      <c r="AC138" s="18">
        <f>IF(OR($AB138&lt;&gt;"Sim",$P138=0,$K138="Concluída",$K138="Dispensada"),"",IF($X138="Crítica",4,IF($X138="Alta",3,IF($X138="Média",2,1)))*1000000000000+MIN(IF(ISNUMBER($S138),$S138,0),999999999)*1000+MIN($W138,999))</f>
        <v/>
      </c>
      <c r="AD138" s="28">
        <f>IF($AC138="","",COUNTIF($AC$2:$AC$501,"&gt;"&amp;$AC138)+COUNTIF($AC$2:$AC138,$AC138))</f>
        <v/>
      </c>
    </row>
    <row r="139">
      <c r="A139" s="23" t="n"/>
      <c r="B139" s="50" t="n"/>
      <c r="C139" s="23" t="n"/>
      <c r="D139" s="25" t="n"/>
      <c r="E139" s="23" t="n"/>
      <c r="F139" s="26" t="n"/>
      <c r="G139" s="26" t="n"/>
      <c r="H139" s="51" t="n"/>
      <c r="I139" s="25" t="n"/>
      <c r="J139" s="25" t="n"/>
      <c r="K139" s="23" t="n"/>
      <c r="L139" s="23" t="n"/>
      <c r="M139" s="50" t="n"/>
      <c r="N139" s="50" t="n"/>
      <c r="O139" s="25" t="n"/>
      <c r="P139" s="29">
        <f>IF(OR($A139="",$B139="",$C139="",$E139="",NOT(ISNUMBER($F139)),NOT(ISNUMBER($G139))),"",$G139-$F139)</f>
        <v/>
      </c>
      <c r="Q139" s="29">
        <f>IF($P139="","",ABS($P139))</f>
        <v/>
      </c>
      <c r="R139" s="46">
        <f>IF(OR($P139="",NOT(ISNUMBER($H139))),"",$P139*$H139)</f>
        <v/>
      </c>
      <c r="S139" s="46">
        <f>IF($R139="","",ABS($R139))</f>
        <v/>
      </c>
      <c r="T139" s="13">
        <f>IF($P139="","",IF($P139=0,"Sim","Não"))</f>
        <v/>
      </c>
      <c r="U139" s="45">
        <f>IFERROR(IF($P139="","",IF(MAX($F139,$G139)=0,1,MAX(0,1-$Q139/MAX($F139,$G139)))),"")</f>
        <v/>
      </c>
      <c r="V139" s="16">
        <f>IF($P139="","",IF($P139=0,"",IF($J139&lt;&gt;"",$J139,$I139)))</f>
        <v/>
      </c>
      <c r="W139" s="29">
        <f>IF($P139="","",IF(OR($P139=0,$K139="Concluída",$K139="Dispensada"),0,MAX(0,'Configurações'!$B$10-$B139)))</f>
        <v/>
      </c>
      <c r="X139" s="13">
        <f>IF($P139="","",IF($P139=0,"Baixa",IF(OR(AND(ISNUMBER($S139),$S139&gt;='Configurações'!$B$4),AND($K139&lt;&gt;"Concluída",$K139&lt;&gt;"Dispensada",ISNUMBER($M139),$M139&lt;'Configurações'!$B$10)),"Crítica",IF(OR(AND(ISNUMBER($S139),$S139&gt;='Configurações'!$B$5),$Q139&gt;='Configurações'!$B$6),"Alta","Média"))))</f>
        <v/>
      </c>
      <c r="Y139" s="16">
        <f>IF($A139="","",_xlfn.TEXTJOIN(" | ",TRUE,IF(COUNTIF($A$2:$A$501,$A139)&gt;1,"ID duplicado",""),IF(OR($B139="",$C139="",$D139="",$E139="",NOT(ISNUMBER($F139)),NOT(ISNUMBER($G139)),NOT(ISNUMBER($H139)),$K139=""),"Dados obrigatórios incompletos",""),IF(AND(ISNUMBER($P139),$P139&lt;&gt;0,$V139=""),"Informar motivo preliminar",""),IF(AND(ISNUMBER($P139),$P139&lt;&gt;0,$H139=0),"Revisar custo zerado",""),IF(AND($K139="Concluída",$T139="Não",$J139=""),"Confirmar causa",""),IF(AND($K139="Concluída",$N139=""),"Informar data de conclusão",""),IF(AND($K139&lt;&gt;"",$K139&lt;&gt;"Concluída",$K139&lt;&gt;"Dispensada",ISNUMBER($M139),$M139&lt;'Configurações'!$B$10),"Prazo vencido",""),IF(AND($K139&lt;&gt;"",$K139&lt;&gt;"Concluída",$K139&lt;&gt;"Dispensada",$M139="",ISNUMBER($B139),'Configurações'!$B$10-$B139&gt;'Configurações'!$B$9),"Definir prazo",""),IF(AND($K139&lt;&gt;"Concluída",$N139&lt;&gt;""),"Revisar data de conclusão","")))</f>
        <v/>
      </c>
      <c r="Z139" s="16">
        <f>IF(OR($C139="",$E139=""),"",$C139&amp;" | "&amp;$E139)</f>
        <v/>
      </c>
      <c r="AA139" s="13">
        <f>IF($Z139="","",IF(COUNTIF($Z$2:$Z139,$Z139)=1,ROW(),""))</f>
        <v/>
      </c>
      <c r="AB139" s="13">
        <f>IF($A139="","",IF(AND(ISNUMBER($B139),$B139&lt;='Configurações'!$B$10,$C139&lt;&gt;"",$D139&lt;&gt;"",$E139&lt;&gt;"",ISNUMBER($F139),$F139&gt;=0,ISNUMBER($G139),$G139&gt;=0,ISNUMBER($H139),$H139&gt;=0,$K139&lt;&gt;"",COUNTIF($A$2:$A$501,$A139)=1),"Sim","Não"))</f>
        <v/>
      </c>
      <c r="AC139" s="13">
        <f>IF(OR($AB139&lt;&gt;"Sim",$P139=0,$K139="Concluída",$K139="Dispensada"),"",IF($X139="Crítica",4,IF($X139="Alta",3,IF($X139="Média",2,1)))*1000000000000+MIN(IF(ISNUMBER($S139),$S139,0),999999999)*1000+MIN($W139,999))</f>
        <v/>
      </c>
      <c r="AD139" s="29">
        <f>IF($AC139="","",COUNTIF($AC$2:$AC$501,"&gt;"&amp;$AC139)+COUNTIF($AC$2:$AC139,$AC139))</f>
        <v/>
      </c>
    </row>
    <row r="140">
      <c r="A140" s="23" t="n"/>
      <c r="B140" s="50" t="n"/>
      <c r="C140" s="23" t="n"/>
      <c r="D140" s="25" t="n"/>
      <c r="E140" s="23" t="n"/>
      <c r="F140" s="26" t="n"/>
      <c r="G140" s="26" t="n"/>
      <c r="H140" s="51" t="n"/>
      <c r="I140" s="25" t="n"/>
      <c r="J140" s="25" t="n"/>
      <c r="K140" s="23" t="n"/>
      <c r="L140" s="23" t="n"/>
      <c r="M140" s="50" t="n"/>
      <c r="N140" s="50" t="n"/>
      <c r="O140" s="25" t="n"/>
      <c r="P140" s="28">
        <f>IF(OR($A140="",$B140="",$C140="",$E140="",NOT(ISNUMBER($F140)),NOT(ISNUMBER($G140))),"",$G140-$F140)</f>
        <v/>
      </c>
      <c r="Q140" s="28">
        <f>IF($P140="","",ABS($P140))</f>
        <v/>
      </c>
      <c r="R140" s="49">
        <f>IF(OR($P140="",NOT(ISNUMBER($H140))),"",$P140*$H140)</f>
        <v/>
      </c>
      <c r="S140" s="49">
        <f>IF($R140="","",ABS($R140))</f>
        <v/>
      </c>
      <c r="T140" s="18">
        <f>IF($P140="","",IF($P140=0,"Sim","Não"))</f>
        <v/>
      </c>
      <c r="U140" s="48">
        <f>IFERROR(IF($P140="","",IF(MAX($F140,$G140)=0,1,MAX(0,1-$Q140/MAX($F140,$G140)))),"")</f>
        <v/>
      </c>
      <c r="V140" s="21">
        <f>IF($P140="","",IF($P140=0,"",IF($J140&lt;&gt;"",$J140,$I140)))</f>
        <v/>
      </c>
      <c r="W140" s="28">
        <f>IF($P140="","",IF(OR($P140=0,$K140="Concluída",$K140="Dispensada"),0,MAX(0,'Configurações'!$B$10-$B140)))</f>
        <v/>
      </c>
      <c r="X140" s="18">
        <f>IF($P140="","",IF($P140=0,"Baixa",IF(OR(AND(ISNUMBER($S140),$S140&gt;='Configurações'!$B$4),AND($K140&lt;&gt;"Concluída",$K140&lt;&gt;"Dispensada",ISNUMBER($M140),$M140&lt;'Configurações'!$B$10)),"Crítica",IF(OR(AND(ISNUMBER($S140),$S140&gt;='Configurações'!$B$5),$Q140&gt;='Configurações'!$B$6),"Alta","Média"))))</f>
        <v/>
      </c>
      <c r="Y140" s="21">
        <f>IF($A140="","",_xlfn.TEXTJOIN(" | ",TRUE,IF(COUNTIF($A$2:$A$501,$A140)&gt;1,"ID duplicado",""),IF(OR($B140="",$C140="",$D140="",$E140="",NOT(ISNUMBER($F140)),NOT(ISNUMBER($G140)),NOT(ISNUMBER($H140)),$K140=""),"Dados obrigatórios incompletos",""),IF(AND(ISNUMBER($P140),$P140&lt;&gt;0,$V140=""),"Informar motivo preliminar",""),IF(AND(ISNUMBER($P140),$P140&lt;&gt;0,$H140=0),"Revisar custo zerado",""),IF(AND($K140="Concluída",$T140="Não",$J140=""),"Confirmar causa",""),IF(AND($K140="Concluída",$N140=""),"Informar data de conclusão",""),IF(AND($K140&lt;&gt;"",$K140&lt;&gt;"Concluída",$K140&lt;&gt;"Dispensada",ISNUMBER($M140),$M140&lt;'Configurações'!$B$10),"Prazo vencido",""),IF(AND($K140&lt;&gt;"",$K140&lt;&gt;"Concluída",$K140&lt;&gt;"Dispensada",$M140="",ISNUMBER($B140),'Configurações'!$B$10-$B140&gt;'Configurações'!$B$9),"Definir prazo",""),IF(AND($K140&lt;&gt;"Concluída",$N140&lt;&gt;""),"Revisar data de conclusão","")))</f>
        <v/>
      </c>
      <c r="Z140" s="21">
        <f>IF(OR($C140="",$E140=""),"",$C140&amp;" | "&amp;$E140)</f>
        <v/>
      </c>
      <c r="AA140" s="18">
        <f>IF($Z140="","",IF(COUNTIF($Z$2:$Z140,$Z140)=1,ROW(),""))</f>
        <v/>
      </c>
      <c r="AB140" s="18">
        <f>IF($A140="","",IF(AND(ISNUMBER($B140),$B140&lt;='Configurações'!$B$10,$C140&lt;&gt;"",$D140&lt;&gt;"",$E140&lt;&gt;"",ISNUMBER($F140),$F140&gt;=0,ISNUMBER($G140),$G140&gt;=0,ISNUMBER($H140),$H140&gt;=0,$K140&lt;&gt;"",COUNTIF($A$2:$A$501,$A140)=1),"Sim","Não"))</f>
        <v/>
      </c>
      <c r="AC140" s="18">
        <f>IF(OR($AB140&lt;&gt;"Sim",$P140=0,$K140="Concluída",$K140="Dispensada"),"",IF($X140="Crítica",4,IF($X140="Alta",3,IF($X140="Média",2,1)))*1000000000000+MIN(IF(ISNUMBER($S140),$S140,0),999999999)*1000+MIN($W140,999))</f>
        <v/>
      </c>
      <c r="AD140" s="28">
        <f>IF($AC140="","",COUNTIF($AC$2:$AC$501,"&gt;"&amp;$AC140)+COUNTIF($AC$2:$AC140,$AC140))</f>
        <v/>
      </c>
    </row>
    <row r="141">
      <c r="A141" s="23" t="n"/>
      <c r="B141" s="50" t="n"/>
      <c r="C141" s="23" t="n"/>
      <c r="D141" s="25" t="n"/>
      <c r="E141" s="23" t="n"/>
      <c r="F141" s="26" t="n"/>
      <c r="G141" s="26" t="n"/>
      <c r="H141" s="51" t="n"/>
      <c r="I141" s="25" t="n"/>
      <c r="J141" s="25" t="n"/>
      <c r="K141" s="23" t="n"/>
      <c r="L141" s="23" t="n"/>
      <c r="M141" s="50" t="n"/>
      <c r="N141" s="50" t="n"/>
      <c r="O141" s="25" t="n"/>
      <c r="P141" s="29">
        <f>IF(OR($A141="",$B141="",$C141="",$E141="",NOT(ISNUMBER($F141)),NOT(ISNUMBER($G141))),"",$G141-$F141)</f>
        <v/>
      </c>
      <c r="Q141" s="29">
        <f>IF($P141="","",ABS($P141))</f>
        <v/>
      </c>
      <c r="R141" s="46">
        <f>IF(OR($P141="",NOT(ISNUMBER($H141))),"",$P141*$H141)</f>
        <v/>
      </c>
      <c r="S141" s="46">
        <f>IF($R141="","",ABS($R141))</f>
        <v/>
      </c>
      <c r="T141" s="13">
        <f>IF($P141="","",IF($P141=0,"Sim","Não"))</f>
        <v/>
      </c>
      <c r="U141" s="45">
        <f>IFERROR(IF($P141="","",IF(MAX($F141,$G141)=0,1,MAX(0,1-$Q141/MAX($F141,$G141)))),"")</f>
        <v/>
      </c>
      <c r="V141" s="16">
        <f>IF($P141="","",IF($P141=0,"",IF($J141&lt;&gt;"",$J141,$I141)))</f>
        <v/>
      </c>
      <c r="W141" s="29">
        <f>IF($P141="","",IF(OR($P141=0,$K141="Concluída",$K141="Dispensada"),0,MAX(0,'Configurações'!$B$10-$B141)))</f>
        <v/>
      </c>
      <c r="X141" s="13">
        <f>IF($P141="","",IF($P141=0,"Baixa",IF(OR(AND(ISNUMBER($S141),$S141&gt;='Configurações'!$B$4),AND($K141&lt;&gt;"Concluída",$K141&lt;&gt;"Dispensada",ISNUMBER($M141),$M141&lt;'Configurações'!$B$10)),"Crítica",IF(OR(AND(ISNUMBER($S141),$S141&gt;='Configurações'!$B$5),$Q141&gt;='Configurações'!$B$6),"Alta","Média"))))</f>
        <v/>
      </c>
      <c r="Y141" s="16">
        <f>IF($A141="","",_xlfn.TEXTJOIN(" | ",TRUE,IF(COUNTIF($A$2:$A$501,$A141)&gt;1,"ID duplicado",""),IF(OR($B141="",$C141="",$D141="",$E141="",NOT(ISNUMBER($F141)),NOT(ISNUMBER($G141)),NOT(ISNUMBER($H141)),$K141=""),"Dados obrigatórios incompletos",""),IF(AND(ISNUMBER($P141),$P141&lt;&gt;0,$V141=""),"Informar motivo preliminar",""),IF(AND(ISNUMBER($P141),$P141&lt;&gt;0,$H141=0),"Revisar custo zerado",""),IF(AND($K141="Concluída",$T141="Não",$J141=""),"Confirmar causa",""),IF(AND($K141="Concluída",$N141=""),"Informar data de conclusão",""),IF(AND($K141&lt;&gt;"",$K141&lt;&gt;"Concluída",$K141&lt;&gt;"Dispensada",ISNUMBER($M141),$M141&lt;'Configurações'!$B$10),"Prazo vencido",""),IF(AND($K141&lt;&gt;"",$K141&lt;&gt;"Concluída",$K141&lt;&gt;"Dispensada",$M141="",ISNUMBER($B141),'Configurações'!$B$10-$B141&gt;'Configurações'!$B$9),"Definir prazo",""),IF(AND($K141&lt;&gt;"Concluída",$N141&lt;&gt;""),"Revisar data de conclusão","")))</f>
        <v/>
      </c>
      <c r="Z141" s="16">
        <f>IF(OR($C141="",$E141=""),"",$C141&amp;" | "&amp;$E141)</f>
        <v/>
      </c>
      <c r="AA141" s="13">
        <f>IF($Z141="","",IF(COUNTIF($Z$2:$Z141,$Z141)=1,ROW(),""))</f>
        <v/>
      </c>
      <c r="AB141" s="13">
        <f>IF($A141="","",IF(AND(ISNUMBER($B141),$B141&lt;='Configurações'!$B$10,$C141&lt;&gt;"",$D141&lt;&gt;"",$E141&lt;&gt;"",ISNUMBER($F141),$F141&gt;=0,ISNUMBER($G141),$G141&gt;=0,ISNUMBER($H141),$H141&gt;=0,$K141&lt;&gt;"",COUNTIF($A$2:$A$501,$A141)=1),"Sim","Não"))</f>
        <v/>
      </c>
      <c r="AC141" s="13">
        <f>IF(OR($AB141&lt;&gt;"Sim",$P141=0,$K141="Concluída",$K141="Dispensada"),"",IF($X141="Crítica",4,IF($X141="Alta",3,IF($X141="Média",2,1)))*1000000000000+MIN(IF(ISNUMBER($S141),$S141,0),999999999)*1000+MIN($W141,999))</f>
        <v/>
      </c>
      <c r="AD141" s="29">
        <f>IF($AC141="","",COUNTIF($AC$2:$AC$501,"&gt;"&amp;$AC141)+COUNTIF($AC$2:$AC141,$AC141))</f>
        <v/>
      </c>
    </row>
    <row r="142">
      <c r="A142" s="23" t="n"/>
      <c r="B142" s="50" t="n"/>
      <c r="C142" s="23" t="n"/>
      <c r="D142" s="25" t="n"/>
      <c r="E142" s="23" t="n"/>
      <c r="F142" s="26" t="n"/>
      <c r="G142" s="26" t="n"/>
      <c r="H142" s="51" t="n"/>
      <c r="I142" s="25" t="n"/>
      <c r="J142" s="25" t="n"/>
      <c r="K142" s="23" t="n"/>
      <c r="L142" s="23" t="n"/>
      <c r="M142" s="50" t="n"/>
      <c r="N142" s="50" t="n"/>
      <c r="O142" s="25" t="n"/>
      <c r="P142" s="28">
        <f>IF(OR($A142="",$B142="",$C142="",$E142="",NOT(ISNUMBER($F142)),NOT(ISNUMBER($G142))),"",$G142-$F142)</f>
        <v/>
      </c>
      <c r="Q142" s="28">
        <f>IF($P142="","",ABS($P142))</f>
        <v/>
      </c>
      <c r="R142" s="49">
        <f>IF(OR($P142="",NOT(ISNUMBER($H142))),"",$P142*$H142)</f>
        <v/>
      </c>
      <c r="S142" s="49">
        <f>IF($R142="","",ABS($R142))</f>
        <v/>
      </c>
      <c r="T142" s="18">
        <f>IF($P142="","",IF($P142=0,"Sim","Não"))</f>
        <v/>
      </c>
      <c r="U142" s="48">
        <f>IFERROR(IF($P142="","",IF(MAX($F142,$G142)=0,1,MAX(0,1-$Q142/MAX($F142,$G142)))),"")</f>
        <v/>
      </c>
      <c r="V142" s="21">
        <f>IF($P142="","",IF($P142=0,"",IF($J142&lt;&gt;"",$J142,$I142)))</f>
        <v/>
      </c>
      <c r="W142" s="28">
        <f>IF($P142="","",IF(OR($P142=0,$K142="Concluída",$K142="Dispensada"),0,MAX(0,'Configurações'!$B$10-$B142)))</f>
        <v/>
      </c>
      <c r="X142" s="18">
        <f>IF($P142="","",IF($P142=0,"Baixa",IF(OR(AND(ISNUMBER($S142),$S142&gt;='Configurações'!$B$4),AND($K142&lt;&gt;"Concluída",$K142&lt;&gt;"Dispensada",ISNUMBER($M142),$M142&lt;'Configurações'!$B$10)),"Crítica",IF(OR(AND(ISNUMBER($S142),$S142&gt;='Configurações'!$B$5),$Q142&gt;='Configurações'!$B$6),"Alta","Média"))))</f>
        <v/>
      </c>
      <c r="Y142" s="21">
        <f>IF($A142="","",_xlfn.TEXTJOIN(" | ",TRUE,IF(COUNTIF($A$2:$A$501,$A142)&gt;1,"ID duplicado",""),IF(OR($B142="",$C142="",$D142="",$E142="",NOT(ISNUMBER($F142)),NOT(ISNUMBER($G142)),NOT(ISNUMBER($H142)),$K142=""),"Dados obrigatórios incompletos",""),IF(AND(ISNUMBER($P142),$P142&lt;&gt;0,$V142=""),"Informar motivo preliminar",""),IF(AND(ISNUMBER($P142),$P142&lt;&gt;0,$H142=0),"Revisar custo zerado",""),IF(AND($K142="Concluída",$T142="Não",$J142=""),"Confirmar causa",""),IF(AND($K142="Concluída",$N142=""),"Informar data de conclusão",""),IF(AND($K142&lt;&gt;"",$K142&lt;&gt;"Concluída",$K142&lt;&gt;"Dispensada",ISNUMBER($M142),$M142&lt;'Configurações'!$B$10),"Prazo vencido",""),IF(AND($K142&lt;&gt;"",$K142&lt;&gt;"Concluída",$K142&lt;&gt;"Dispensada",$M142="",ISNUMBER($B142),'Configurações'!$B$10-$B142&gt;'Configurações'!$B$9),"Definir prazo",""),IF(AND($K142&lt;&gt;"Concluída",$N142&lt;&gt;""),"Revisar data de conclusão","")))</f>
        <v/>
      </c>
      <c r="Z142" s="21">
        <f>IF(OR($C142="",$E142=""),"",$C142&amp;" | "&amp;$E142)</f>
        <v/>
      </c>
      <c r="AA142" s="18">
        <f>IF($Z142="","",IF(COUNTIF($Z$2:$Z142,$Z142)=1,ROW(),""))</f>
        <v/>
      </c>
      <c r="AB142" s="18">
        <f>IF($A142="","",IF(AND(ISNUMBER($B142),$B142&lt;='Configurações'!$B$10,$C142&lt;&gt;"",$D142&lt;&gt;"",$E142&lt;&gt;"",ISNUMBER($F142),$F142&gt;=0,ISNUMBER($G142),$G142&gt;=0,ISNUMBER($H142),$H142&gt;=0,$K142&lt;&gt;"",COUNTIF($A$2:$A$501,$A142)=1),"Sim","Não"))</f>
        <v/>
      </c>
      <c r="AC142" s="18">
        <f>IF(OR($AB142&lt;&gt;"Sim",$P142=0,$K142="Concluída",$K142="Dispensada"),"",IF($X142="Crítica",4,IF($X142="Alta",3,IF($X142="Média",2,1)))*1000000000000+MIN(IF(ISNUMBER($S142),$S142,0),999999999)*1000+MIN($W142,999))</f>
        <v/>
      </c>
      <c r="AD142" s="28">
        <f>IF($AC142="","",COUNTIF($AC$2:$AC$501,"&gt;"&amp;$AC142)+COUNTIF($AC$2:$AC142,$AC142))</f>
        <v/>
      </c>
    </row>
    <row r="143">
      <c r="A143" s="23" t="n"/>
      <c r="B143" s="50" t="n"/>
      <c r="C143" s="23" t="n"/>
      <c r="D143" s="25" t="n"/>
      <c r="E143" s="23" t="n"/>
      <c r="F143" s="26" t="n"/>
      <c r="G143" s="26" t="n"/>
      <c r="H143" s="51" t="n"/>
      <c r="I143" s="25" t="n"/>
      <c r="J143" s="25" t="n"/>
      <c r="K143" s="23" t="n"/>
      <c r="L143" s="23" t="n"/>
      <c r="M143" s="50" t="n"/>
      <c r="N143" s="50" t="n"/>
      <c r="O143" s="25" t="n"/>
      <c r="P143" s="29">
        <f>IF(OR($A143="",$B143="",$C143="",$E143="",NOT(ISNUMBER($F143)),NOT(ISNUMBER($G143))),"",$G143-$F143)</f>
        <v/>
      </c>
      <c r="Q143" s="29">
        <f>IF($P143="","",ABS($P143))</f>
        <v/>
      </c>
      <c r="R143" s="46">
        <f>IF(OR($P143="",NOT(ISNUMBER($H143))),"",$P143*$H143)</f>
        <v/>
      </c>
      <c r="S143" s="46">
        <f>IF($R143="","",ABS($R143))</f>
        <v/>
      </c>
      <c r="T143" s="13">
        <f>IF($P143="","",IF($P143=0,"Sim","Não"))</f>
        <v/>
      </c>
      <c r="U143" s="45">
        <f>IFERROR(IF($P143="","",IF(MAX($F143,$G143)=0,1,MAX(0,1-$Q143/MAX($F143,$G143)))),"")</f>
        <v/>
      </c>
      <c r="V143" s="16">
        <f>IF($P143="","",IF($P143=0,"",IF($J143&lt;&gt;"",$J143,$I143)))</f>
        <v/>
      </c>
      <c r="W143" s="29">
        <f>IF($P143="","",IF(OR($P143=0,$K143="Concluída",$K143="Dispensada"),0,MAX(0,'Configurações'!$B$10-$B143)))</f>
        <v/>
      </c>
      <c r="X143" s="13">
        <f>IF($P143="","",IF($P143=0,"Baixa",IF(OR(AND(ISNUMBER($S143),$S143&gt;='Configurações'!$B$4),AND($K143&lt;&gt;"Concluída",$K143&lt;&gt;"Dispensada",ISNUMBER($M143),$M143&lt;'Configurações'!$B$10)),"Crítica",IF(OR(AND(ISNUMBER($S143),$S143&gt;='Configurações'!$B$5),$Q143&gt;='Configurações'!$B$6),"Alta","Média"))))</f>
        <v/>
      </c>
      <c r="Y143" s="16">
        <f>IF($A143="","",_xlfn.TEXTJOIN(" | ",TRUE,IF(COUNTIF($A$2:$A$501,$A143)&gt;1,"ID duplicado",""),IF(OR($B143="",$C143="",$D143="",$E143="",NOT(ISNUMBER($F143)),NOT(ISNUMBER($G143)),NOT(ISNUMBER($H143)),$K143=""),"Dados obrigatórios incompletos",""),IF(AND(ISNUMBER($P143),$P143&lt;&gt;0,$V143=""),"Informar motivo preliminar",""),IF(AND(ISNUMBER($P143),$P143&lt;&gt;0,$H143=0),"Revisar custo zerado",""),IF(AND($K143="Concluída",$T143="Não",$J143=""),"Confirmar causa",""),IF(AND($K143="Concluída",$N143=""),"Informar data de conclusão",""),IF(AND($K143&lt;&gt;"",$K143&lt;&gt;"Concluída",$K143&lt;&gt;"Dispensada",ISNUMBER($M143),$M143&lt;'Configurações'!$B$10),"Prazo vencido",""),IF(AND($K143&lt;&gt;"",$K143&lt;&gt;"Concluída",$K143&lt;&gt;"Dispensada",$M143="",ISNUMBER($B143),'Configurações'!$B$10-$B143&gt;'Configurações'!$B$9),"Definir prazo",""),IF(AND($K143&lt;&gt;"Concluída",$N143&lt;&gt;""),"Revisar data de conclusão","")))</f>
        <v/>
      </c>
      <c r="Z143" s="16">
        <f>IF(OR($C143="",$E143=""),"",$C143&amp;" | "&amp;$E143)</f>
        <v/>
      </c>
      <c r="AA143" s="13">
        <f>IF($Z143="","",IF(COUNTIF($Z$2:$Z143,$Z143)=1,ROW(),""))</f>
        <v/>
      </c>
      <c r="AB143" s="13">
        <f>IF($A143="","",IF(AND(ISNUMBER($B143),$B143&lt;='Configurações'!$B$10,$C143&lt;&gt;"",$D143&lt;&gt;"",$E143&lt;&gt;"",ISNUMBER($F143),$F143&gt;=0,ISNUMBER($G143),$G143&gt;=0,ISNUMBER($H143),$H143&gt;=0,$K143&lt;&gt;"",COUNTIF($A$2:$A$501,$A143)=1),"Sim","Não"))</f>
        <v/>
      </c>
      <c r="AC143" s="13">
        <f>IF(OR($AB143&lt;&gt;"Sim",$P143=0,$K143="Concluída",$K143="Dispensada"),"",IF($X143="Crítica",4,IF($X143="Alta",3,IF($X143="Média",2,1)))*1000000000000+MIN(IF(ISNUMBER($S143),$S143,0),999999999)*1000+MIN($W143,999))</f>
        <v/>
      </c>
      <c r="AD143" s="29">
        <f>IF($AC143="","",COUNTIF($AC$2:$AC$501,"&gt;"&amp;$AC143)+COUNTIF($AC$2:$AC143,$AC143))</f>
        <v/>
      </c>
    </row>
    <row r="144">
      <c r="A144" s="23" t="n"/>
      <c r="B144" s="50" t="n"/>
      <c r="C144" s="23" t="n"/>
      <c r="D144" s="25" t="n"/>
      <c r="E144" s="23" t="n"/>
      <c r="F144" s="26" t="n"/>
      <c r="G144" s="26" t="n"/>
      <c r="H144" s="51" t="n"/>
      <c r="I144" s="25" t="n"/>
      <c r="J144" s="25" t="n"/>
      <c r="K144" s="23" t="n"/>
      <c r="L144" s="23" t="n"/>
      <c r="M144" s="50" t="n"/>
      <c r="N144" s="50" t="n"/>
      <c r="O144" s="25" t="n"/>
      <c r="P144" s="28">
        <f>IF(OR($A144="",$B144="",$C144="",$E144="",NOT(ISNUMBER($F144)),NOT(ISNUMBER($G144))),"",$G144-$F144)</f>
        <v/>
      </c>
      <c r="Q144" s="28">
        <f>IF($P144="","",ABS($P144))</f>
        <v/>
      </c>
      <c r="R144" s="49">
        <f>IF(OR($P144="",NOT(ISNUMBER($H144))),"",$P144*$H144)</f>
        <v/>
      </c>
      <c r="S144" s="49">
        <f>IF($R144="","",ABS($R144))</f>
        <v/>
      </c>
      <c r="T144" s="18">
        <f>IF($P144="","",IF($P144=0,"Sim","Não"))</f>
        <v/>
      </c>
      <c r="U144" s="48">
        <f>IFERROR(IF($P144="","",IF(MAX($F144,$G144)=0,1,MAX(0,1-$Q144/MAX($F144,$G144)))),"")</f>
        <v/>
      </c>
      <c r="V144" s="21">
        <f>IF($P144="","",IF($P144=0,"",IF($J144&lt;&gt;"",$J144,$I144)))</f>
        <v/>
      </c>
      <c r="W144" s="28">
        <f>IF($P144="","",IF(OR($P144=0,$K144="Concluída",$K144="Dispensada"),0,MAX(0,'Configurações'!$B$10-$B144)))</f>
        <v/>
      </c>
      <c r="X144" s="18">
        <f>IF($P144="","",IF($P144=0,"Baixa",IF(OR(AND(ISNUMBER($S144),$S144&gt;='Configurações'!$B$4),AND($K144&lt;&gt;"Concluída",$K144&lt;&gt;"Dispensada",ISNUMBER($M144),$M144&lt;'Configurações'!$B$10)),"Crítica",IF(OR(AND(ISNUMBER($S144),$S144&gt;='Configurações'!$B$5),$Q144&gt;='Configurações'!$B$6),"Alta","Média"))))</f>
        <v/>
      </c>
      <c r="Y144" s="21">
        <f>IF($A144="","",_xlfn.TEXTJOIN(" | ",TRUE,IF(COUNTIF($A$2:$A$501,$A144)&gt;1,"ID duplicado",""),IF(OR($B144="",$C144="",$D144="",$E144="",NOT(ISNUMBER($F144)),NOT(ISNUMBER($G144)),NOT(ISNUMBER($H144)),$K144=""),"Dados obrigatórios incompletos",""),IF(AND(ISNUMBER($P144),$P144&lt;&gt;0,$V144=""),"Informar motivo preliminar",""),IF(AND(ISNUMBER($P144),$P144&lt;&gt;0,$H144=0),"Revisar custo zerado",""),IF(AND($K144="Concluída",$T144="Não",$J144=""),"Confirmar causa",""),IF(AND($K144="Concluída",$N144=""),"Informar data de conclusão",""),IF(AND($K144&lt;&gt;"",$K144&lt;&gt;"Concluída",$K144&lt;&gt;"Dispensada",ISNUMBER($M144),$M144&lt;'Configurações'!$B$10),"Prazo vencido",""),IF(AND($K144&lt;&gt;"",$K144&lt;&gt;"Concluída",$K144&lt;&gt;"Dispensada",$M144="",ISNUMBER($B144),'Configurações'!$B$10-$B144&gt;'Configurações'!$B$9),"Definir prazo",""),IF(AND($K144&lt;&gt;"Concluída",$N144&lt;&gt;""),"Revisar data de conclusão","")))</f>
        <v/>
      </c>
      <c r="Z144" s="21">
        <f>IF(OR($C144="",$E144=""),"",$C144&amp;" | "&amp;$E144)</f>
        <v/>
      </c>
      <c r="AA144" s="18">
        <f>IF($Z144="","",IF(COUNTIF($Z$2:$Z144,$Z144)=1,ROW(),""))</f>
        <v/>
      </c>
      <c r="AB144" s="18">
        <f>IF($A144="","",IF(AND(ISNUMBER($B144),$B144&lt;='Configurações'!$B$10,$C144&lt;&gt;"",$D144&lt;&gt;"",$E144&lt;&gt;"",ISNUMBER($F144),$F144&gt;=0,ISNUMBER($G144),$G144&gt;=0,ISNUMBER($H144),$H144&gt;=0,$K144&lt;&gt;"",COUNTIF($A$2:$A$501,$A144)=1),"Sim","Não"))</f>
        <v/>
      </c>
      <c r="AC144" s="18">
        <f>IF(OR($AB144&lt;&gt;"Sim",$P144=0,$K144="Concluída",$K144="Dispensada"),"",IF($X144="Crítica",4,IF($X144="Alta",3,IF($X144="Média",2,1)))*1000000000000+MIN(IF(ISNUMBER($S144),$S144,0),999999999)*1000+MIN($W144,999))</f>
        <v/>
      </c>
      <c r="AD144" s="28">
        <f>IF($AC144="","",COUNTIF($AC$2:$AC$501,"&gt;"&amp;$AC144)+COUNTIF($AC$2:$AC144,$AC144))</f>
        <v/>
      </c>
    </row>
    <row r="145">
      <c r="A145" s="23" t="n"/>
      <c r="B145" s="50" t="n"/>
      <c r="C145" s="23" t="n"/>
      <c r="D145" s="25" t="n"/>
      <c r="E145" s="23" t="n"/>
      <c r="F145" s="26" t="n"/>
      <c r="G145" s="26" t="n"/>
      <c r="H145" s="51" t="n"/>
      <c r="I145" s="25" t="n"/>
      <c r="J145" s="25" t="n"/>
      <c r="K145" s="23" t="n"/>
      <c r="L145" s="23" t="n"/>
      <c r="M145" s="50" t="n"/>
      <c r="N145" s="50" t="n"/>
      <c r="O145" s="25" t="n"/>
      <c r="P145" s="29">
        <f>IF(OR($A145="",$B145="",$C145="",$E145="",NOT(ISNUMBER($F145)),NOT(ISNUMBER($G145))),"",$G145-$F145)</f>
        <v/>
      </c>
      <c r="Q145" s="29">
        <f>IF($P145="","",ABS($P145))</f>
        <v/>
      </c>
      <c r="R145" s="46">
        <f>IF(OR($P145="",NOT(ISNUMBER($H145))),"",$P145*$H145)</f>
        <v/>
      </c>
      <c r="S145" s="46">
        <f>IF($R145="","",ABS($R145))</f>
        <v/>
      </c>
      <c r="T145" s="13">
        <f>IF($P145="","",IF($P145=0,"Sim","Não"))</f>
        <v/>
      </c>
      <c r="U145" s="45">
        <f>IFERROR(IF($P145="","",IF(MAX($F145,$G145)=0,1,MAX(0,1-$Q145/MAX($F145,$G145)))),"")</f>
        <v/>
      </c>
      <c r="V145" s="16">
        <f>IF($P145="","",IF($P145=0,"",IF($J145&lt;&gt;"",$J145,$I145)))</f>
        <v/>
      </c>
      <c r="W145" s="29">
        <f>IF($P145="","",IF(OR($P145=0,$K145="Concluída",$K145="Dispensada"),0,MAX(0,'Configurações'!$B$10-$B145)))</f>
        <v/>
      </c>
      <c r="X145" s="13">
        <f>IF($P145="","",IF($P145=0,"Baixa",IF(OR(AND(ISNUMBER($S145),$S145&gt;='Configurações'!$B$4),AND($K145&lt;&gt;"Concluída",$K145&lt;&gt;"Dispensada",ISNUMBER($M145),$M145&lt;'Configurações'!$B$10)),"Crítica",IF(OR(AND(ISNUMBER($S145),$S145&gt;='Configurações'!$B$5),$Q145&gt;='Configurações'!$B$6),"Alta","Média"))))</f>
        <v/>
      </c>
      <c r="Y145" s="16">
        <f>IF($A145="","",_xlfn.TEXTJOIN(" | ",TRUE,IF(COUNTIF($A$2:$A$501,$A145)&gt;1,"ID duplicado",""),IF(OR($B145="",$C145="",$D145="",$E145="",NOT(ISNUMBER($F145)),NOT(ISNUMBER($G145)),NOT(ISNUMBER($H145)),$K145=""),"Dados obrigatórios incompletos",""),IF(AND(ISNUMBER($P145),$P145&lt;&gt;0,$V145=""),"Informar motivo preliminar",""),IF(AND(ISNUMBER($P145),$P145&lt;&gt;0,$H145=0),"Revisar custo zerado",""),IF(AND($K145="Concluída",$T145="Não",$J145=""),"Confirmar causa",""),IF(AND($K145="Concluída",$N145=""),"Informar data de conclusão",""),IF(AND($K145&lt;&gt;"",$K145&lt;&gt;"Concluída",$K145&lt;&gt;"Dispensada",ISNUMBER($M145),$M145&lt;'Configurações'!$B$10),"Prazo vencido",""),IF(AND($K145&lt;&gt;"",$K145&lt;&gt;"Concluída",$K145&lt;&gt;"Dispensada",$M145="",ISNUMBER($B145),'Configurações'!$B$10-$B145&gt;'Configurações'!$B$9),"Definir prazo",""),IF(AND($K145&lt;&gt;"Concluída",$N145&lt;&gt;""),"Revisar data de conclusão","")))</f>
        <v/>
      </c>
      <c r="Z145" s="16">
        <f>IF(OR($C145="",$E145=""),"",$C145&amp;" | "&amp;$E145)</f>
        <v/>
      </c>
      <c r="AA145" s="13">
        <f>IF($Z145="","",IF(COUNTIF($Z$2:$Z145,$Z145)=1,ROW(),""))</f>
        <v/>
      </c>
      <c r="AB145" s="13">
        <f>IF($A145="","",IF(AND(ISNUMBER($B145),$B145&lt;='Configurações'!$B$10,$C145&lt;&gt;"",$D145&lt;&gt;"",$E145&lt;&gt;"",ISNUMBER($F145),$F145&gt;=0,ISNUMBER($G145),$G145&gt;=0,ISNUMBER($H145),$H145&gt;=0,$K145&lt;&gt;"",COUNTIF($A$2:$A$501,$A145)=1),"Sim","Não"))</f>
        <v/>
      </c>
      <c r="AC145" s="13">
        <f>IF(OR($AB145&lt;&gt;"Sim",$P145=0,$K145="Concluída",$K145="Dispensada"),"",IF($X145="Crítica",4,IF($X145="Alta",3,IF($X145="Média",2,1)))*1000000000000+MIN(IF(ISNUMBER($S145),$S145,0),999999999)*1000+MIN($W145,999))</f>
        <v/>
      </c>
      <c r="AD145" s="29">
        <f>IF($AC145="","",COUNTIF($AC$2:$AC$501,"&gt;"&amp;$AC145)+COUNTIF($AC$2:$AC145,$AC145))</f>
        <v/>
      </c>
    </row>
    <row r="146">
      <c r="A146" s="23" t="n"/>
      <c r="B146" s="50" t="n"/>
      <c r="C146" s="23" t="n"/>
      <c r="D146" s="25" t="n"/>
      <c r="E146" s="23" t="n"/>
      <c r="F146" s="26" t="n"/>
      <c r="G146" s="26" t="n"/>
      <c r="H146" s="51" t="n"/>
      <c r="I146" s="25" t="n"/>
      <c r="J146" s="25" t="n"/>
      <c r="K146" s="23" t="n"/>
      <c r="L146" s="23" t="n"/>
      <c r="M146" s="50" t="n"/>
      <c r="N146" s="50" t="n"/>
      <c r="O146" s="25" t="n"/>
      <c r="P146" s="28">
        <f>IF(OR($A146="",$B146="",$C146="",$E146="",NOT(ISNUMBER($F146)),NOT(ISNUMBER($G146))),"",$G146-$F146)</f>
        <v/>
      </c>
      <c r="Q146" s="28">
        <f>IF($P146="","",ABS($P146))</f>
        <v/>
      </c>
      <c r="R146" s="49">
        <f>IF(OR($P146="",NOT(ISNUMBER($H146))),"",$P146*$H146)</f>
        <v/>
      </c>
      <c r="S146" s="49">
        <f>IF($R146="","",ABS($R146))</f>
        <v/>
      </c>
      <c r="T146" s="18">
        <f>IF($P146="","",IF($P146=0,"Sim","Não"))</f>
        <v/>
      </c>
      <c r="U146" s="48">
        <f>IFERROR(IF($P146="","",IF(MAX($F146,$G146)=0,1,MAX(0,1-$Q146/MAX($F146,$G146)))),"")</f>
        <v/>
      </c>
      <c r="V146" s="21">
        <f>IF($P146="","",IF($P146=0,"",IF($J146&lt;&gt;"",$J146,$I146)))</f>
        <v/>
      </c>
      <c r="W146" s="28">
        <f>IF($P146="","",IF(OR($P146=0,$K146="Concluída",$K146="Dispensada"),0,MAX(0,'Configurações'!$B$10-$B146)))</f>
        <v/>
      </c>
      <c r="X146" s="18">
        <f>IF($P146="","",IF($P146=0,"Baixa",IF(OR(AND(ISNUMBER($S146),$S146&gt;='Configurações'!$B$4),AND($K146&lt;&gt;"Concluída",$K146&lt;&gt;"Dispensada",ISNUMBER($M146),$M146&lt;'Configurações'!$B$10)),"Crítica",IF(OR(AND(ISNUMBER($S146),$S146&gt;='Configurações'!$B$5),$Q146&gt;='Configurações'!$B$6),"Alta","Média"))))</f>
        <v/>
      </c>
      <c r="Y146" s="21">
        <f>IF($A146="","",_xlfn.TEXTJOIN(" | ",TRUE,IF(COUNTIF($A$2:$A$501,$A146)&gt;1,"ID duplicado",""),IF(OR($B146="",$C146="",$D146="",$E146="",NOT(ISNUMBER($F146)),NOT(ISNUMBER($G146)),NOT(ISNUMBER($H146)),$K146=""),"Dados obrigatórios incompletos",""),IF(AND(ISNUMBER($P146),$P146&lt;&gt;0,$V146=""),"Informar motivo preliminar",""),IF(AND(ISNUMBER($P146),$P146&lt;&gt;0,$H146=0),"Revisar custo zerado",""),IF(AND($K146="Concluída",$T146="Não",$J146=""),"Confirmar causa",""),IF(AND($K146="Concluída",$N146=""),"Informar data de conclusão",""),IF(AND($K146&lt;&gt;"",$K146&lt;&gt;"Concluída",$K146&lt;&gt;"Dispensada",ISNUMBER($M146),$M146&lt;'Configurações'!$B$10),"Prazo vencido",""),IF(AND($K146&lt;&gt;"",$K146&lt;&gt;"Concluída",$K146&lt;&gt;"Dispensada",$M146="",ISNUMBER($B146),'Configurações'!$B$10-$B146&gt;'Configurações'!$B$9),"Definir prazo",""),IF(AND($K146&lt;&gt;"Concluída",$N146&lt;&gt;""),"Revisar data de conclusão","")))</f>
        <v/>
      </c>
      <c r="Z146" s="21">
        <f>IF(OR($C146="",$E146=""),"",$C146&amp;" | "&amp;$E146)</f>
        <v/>
      </c>
      <c r="AA146" s="18">
        <f>IF($Z146="","",IF(COUNTIF($Z$2:$Z146,$Z146)=1,ROW(),""))</f>
        <v/>
      </c>
      <c r="AB146" s="18">
        <f>IF($A146="","",IF(AND(ISNUMBER($B146),$B146&lt;='Configurações'!$B$10,$C146&lt;&gt;"",$D146&lt;&gt;"",$E146&lt;&gt;"",ISNUMBER($F146),$F146&gt;=0,ISNUMBER($G146),$G146&gt;=0,ISNUMBER($H146),$H146&gt;=0,$K146&lt;&gt;"",COUNTIF($A$2:$A$501,$A146)=1),"Sim","Não"))</f>
        <v/>
      </c>
      <c r="AC146" s="18">
        <f>IF(OR($AB146&lt;&gt;"Sim",$P146=0,$K146="Concluída",$K146="Dispensada"),"",IF($X146="Crítica",4,IF($X146="Alta",3,IF($X146="Média",2,1)))*1000000000000+MIN(IF(ISNUMBER($S146),$S146,0),999999999)*1000+MIN($W146,999))</f>
        <v/>
      </c>
      <c r="AD146" s="28">
        <f>IF($AC146="","",COUNTIF($AC$2:$AC$501,"&gt;"&amp;$AC146)+COUNTIF($AC$2:$AC146,$AC146))</f>
        <v/>
      </c>
    </row>
    <row r="147">
      <c r="A147" s="23" t="n"/>
      <c r="B147" s="50" t="n"/>
      <c r="C147" s="23" t="n"/>
      <c r="D147" s="25" t="n"/>
      <c r="E147" s="23" t="n"/>
      <c r="F147" s="26" t="n"/>
      <c r="G147" s="26" t="n"/>
      <c r="H147" s="51" t="n"/>
      <c r="I147" s="25" t="n"/>
      <c r="J147" s="25" t="n"/>
      <c r="K147" s="23" t="n"/>
      <c r="L147" s="23" t="n"/>
      <c r="M147" s="50" t="n"/>
      <c r="N147" s="50" t="n"/>
      <c r="O147" s="25" t="n"/>
      <c r="P147" s="29">
        <f>IF(OR($A147="",$B147="",$C147="",$E147="",NOT(ISNUMBER($F147)),NOT(ISNUMBER($G147))),"",$G147-$F147)</f>
        <v/>
      </c>
      <c r="Q147" s="29">
        <f>IF($P147="","",ABS($P147))</f>
        <v/>
      </c>
      <c r="R147" s="46">
        <f>IF(OR($P147="",NOT(ISNUMBER($H147))),"",$P147*$H147)</f>
        <v/>
      </c>
      <c r="S147" s="46">
        <f>IF($R147="","",ABS($R147))</f>
        <v/>
      </c>
      <c r="T147" s="13">
        <f>IF($P147="","",IF($P147=0,"Sim","Não"))</f>
        <v/>
      </c>
      <c r="U147" s="45">
        <f>IFERROR(IF($P147="","",IF(MAX($F147,$G147)=0,1,MAX(0,1-$Q147/MAX($F147,$G147)))),"")</f>
        <v/>
      </c>
      <c r="V147" s="16">
        <f>IF($P147="","",IF($P147=0,"",IF($J147&lt;&gt;"",$J147,$I147)))</f>
        <v/>
      </c>
      <c r="W147" s="29">
        <f>IF($P147="","",IF(OR($P147=0,$K147="Concluída",$K147="Dispensada"),0,MAX(0,'Configurações'!$B$10-$B147)))</f>
        <v/>
      </c>
      <c r="X147" s="13">
        <f>IF($P147="","",IF($P147=0,"Baixa",IF(OR(AND(ISNUMBER($S147),$S147&gt;='Configurações'!$B$4),AND($K147&lt;&gt;"Concluída",$K147&lt;&gt;"Dispensada",ISNUMBER($M147),$M147&lt;'Configurações'!$B$10)),"Crítica",IF(OR(AND(ISNUMBER($S147),$S147&gt;='Configurações'!$B$5),$Q147&gt;='Configurações'!$B$6),"Alta","Média"))))</f>
        <v/>
      </c>
      <c r="Y147" s="16">
        <f>IF($A147="","",_xlfn.TEXTJOIN(" | ",TRUE,IF(COUNTIF($A$2:$A$501,$A147)&gt;1,"ID duplicado",""),IF(OR($B147="",$C147="",$D147="",$E147="",NOT(ISNUMBER($F147)),NOT(ISNUMBER($G147)),NOT(ISNUMBER($H147)),$K147=""),"Dados obrigatórios incompletos",""),IF(AND(ISNUMBER($P147),$P147&lt;&gt;0,$V147=""),"Informar motivo preliminar",""),IF(AND(ISNUMBER($P147),$P147&lt;&gt;0,$H147=0),"Revisar custo zerado",""),IF(AND($K147="Concluída",$T147="Não",$J147=""),"Confirmar causa",""),IF(AND($K147="Concluída",$N147=""),"Informar data de conclusão",""),IF(AND($K147&lt;&gt;"",$K147&lt;&gt;"Concluída",$K147&lt;&gt;"Dispensada",ISNUMBER($M147),$M147&lt;'Configurações'!$B$10),"Prazo vencido",""),IF(AND($K147&lt;&gt;"",$K147&lt;&gt;"Concluída",$K147&lt;&gt;"Dispensada",$M147="",ISNUMBER($B147),'Configurações'!$B$10-$B147&gt;'Configurações'!$B$9),"Definir prazo",""),IF(AND($K147&lt;&gt;"Concluída",$N147&lt;&gt;""),"Revisar data de conclusão","")))</f>
        <v/>
      </c>
      <c r="Z147" s="16">
        <f>IF(OR($C147="",$E147=""),"",$C147&amp;" | "&amp;$E147)</f>
        <v/>
      </c>
      <c r="AA147" s="13">
        <f>IF($Z147="","",IF(COUNTIF($Z$2:$Z147,$Z147)=1,ROW(),""))</f>
        <v/>
      </c>
      <c r="AB147" s="13">
        <f>IF($A147="","",IF(AND(ISNUMBER($B147),$B147&lt;='Configurações'!$B$10,$C147&lt;&gt;"",$D147&lt;&gt;"",$E147&lt;&gt;"",ISNUMBER($F147),$F147&gt;=0,ISNUMBER($G147),$G147&gt;=0,ISNUMBER($H147),$H147&gt;=0,$K147&lt;&gt;"",COUNTIF($A$2:$A$501,$A147)=1),"Sim","Não"))</f>
        <v/>
      </c>
      <c r="AC147" s="13">
        <f>IF(OR($AB147&lt;&gt;"Sim",$P147=0,$K147="Concluída",$K147="Dispensada"),"",IF($X147="Crítica",4,IF($X147="Alta",3,IF($X147="Média",2,1)))*1000000000000+MIN(IF(ISNUMBER($S147),$S147,0),999999999)*1000+MIN($W147,999))</f>
        <v/>
      </c>
      <c r="AD147" s="29">
        <f>IF($AC147="","",COUNTIF($AC$2:$AC$501,"&gt;"&amp;$AC147)+COUNTIF($AC$2:$AC147,$AC147))</f>
        <v/>
      </c>
    </row>
    <row r="148">
      <c r="A148" s="23" t="n"/>
      <c r="B148" s="50" t="n"/>
      <c r="C148" s="23" t="n"/>
      <c r="D148" s="25" t="n"/>
      <c r="E148" s="23" t="n"/>
      <c r="F148" s="26" t="n"/>
      <c r="G148" s="26" t="n"/>
      <c r="H148" s="51" t="n"/>
      <c r="I148" s="25" t="n"/>
      <c r="J148" s="25" t="n"/>
      <c r="K148" s="23" t="n"/>
      <c r="L148" s="23" t="n"/>
      <c r="M148" s="50" t="n"/>
      <c r="N148" s="50" t="n"/>
      <c r="O148" s="25" t="n"/>
      <c r="P148" s="28">
        <f>IF(OR($A148="",$B148="",$C148="",$E148="",NOT(ISNUMBER($F148)),NOT(ISNUMBER($G148))),"",$G148-$F148)</f>
        <v/>
      </c>
      <c r="Q148" s="28">
        <f>IF($P148="","",ABS($P148))</f>
        <v/>
      </c>
      <c r="R148" s="49">
        <f>IF(OR($P148="",NOT(ISNUMBER($H148))),"",$P148*$H148)</f>
        <v/>
      </c>
      <c r="S148" s="49">
        <f>IF($R148="","",ABS($R148))</f>
        <v/>
      </c>
      <c r="T148" s="18">
        <f>IF($P148="","",IF($P148=0,"Sim","Não"))</f>
        <v/>
      </c>
      <c r="U148" s="48">
        <f>IFERROR(IF($P148="","",IF(MAX($F148,$G148)=0,1,MAX(0,1-$Q148/MAX($F148,$G148)))),"")</f>
        <v/>
      </c>
      <c r="V148" s="21">
        <f>IF($P148="","",IF($P148=0,"",IF($J148&lt;&gt;"",$J148,$I148)))</f>
        <v/>
      </c>
      <c r="W148" s="28">
        <f>IF($P148="","",IF(OR($P148=0,$K148="Concluída",$K148="Dispensada"),0,MAX(0,'Configurações'!$B$10-$B148)))</f>
        <v/>
      </c>
      <c r="X148" s="18">
        <f>IF($P148="","",IF($P148=0,"Baixa",IF(OR(AND(ISNUMBER($S148),$S148&gt;='Configurações'!$B$4),AND($K148&lt;&gt;"Concluída",$K148&lt;&gt;"Dispensada",ISNUMBER($M148),$M148&lt;'Configurações'!$B$10)),"Crítica",IF(OR(AND(ISNUMBER($S148),$S148&gt;='Configurações'!$B$5),$Q148&gt;='Configurações'!$B$6),"Alta","Média"))))</f>
        <v/>
      </c>
      <c r="Y148" s="21">
        <f>IF($A148="","",_xlfn.TEXTJOIN(" | ",TRUE,IF(COUNTIF($A$2:$A$501,$A148)&gt;1,"ID duplicado",""),IF(OR($B148="",$C148="",$D148="",$E148="",NOT(ISNUMBER($F148)),NOT(ISNUMBER($G148)),NOT(ISNUMBER($H148)),$K148=""),"Dados obrigatórios incompletos",""),IF(AND(ISNUMBER($P148),$P148&lt;&gt;0,$V148=""),"Informar motivo preliminar",""),IF(AND(ISNUMBER($P148),$P148&lt;&gt;0,$H148=0),"Revisar custo zerado",""),IF(AND($K148="Concluída",$T148="Não",$J148=""),"Confirmar causa",""),IF(AND($K148="Concluída",$N148=""),"Informar data de conclusão",""),IF(AND($K148&lt;&gt;"",$K148&lt;&gt;"Concluída",$K148&lt;&gt;"Dispensada",ISNUMBER($M148),$M148&lt;'Configurações'!$B$10),"Prazo vencido",""),IF(AND($K148&lt;&gt;"",$K148&lt;&gt;"Concluída",$K148&lt;&gt;"Dispensada",$M148="",ISNUMBER($B148),'Configurações'!$B$10-$B148&gt;'Configurações'!$B$9),"Definir prazo",""),IF(AND($K148&lt;&gt;"Concluída",$N148&lt;&gt;""),"Revisar data de conclusão","")))</f>
        <v/>
      </c>
      <c r="Z148" s="21">
        <f>IF(OR($C148="",$E148=""),"",$C148&amp;" | "&amp;$E148)</f>
        <v/>
      </c>
      <c r="AA148" s="18">
        <f>IF($Z148="","",IF(COUNTIF($Z$2:$Z148,$Z148)=1,ROW(),""))</f>
        <v/>
      </c>
      <c r="AB148" s="18">
        <f>IF($A148="","",IF(AND(ISNUMBER($B148),$B148&lt;='Configurações'!$B$10,$C148&lt;&gt;"",$D148&lt;&gt;"",$E148&lt;&gt;"",ISNUMBER($F148),$F148&gt;=0,ISNUMBER($G148),$G148&gt;=0,ISNUMBER($H148),$H148&gt;=0,$K148&lt;&gt;"",COUNTIF($A$2:$A$501,$A148)=1),"Sim","Não"))</f>
        <v/>
      </c>
      <c r="AC148" s="18">
        <f>IF(OR($AB148&lt;&gt;"Sim",$P148=0,$K148="Concluída",$K148="Dispensada"),"",IF($X148="Crítica",4,IF($X148="Alta",3,IF($X148="Média",2,1)))*1000000000000+MIN(IF(ISNUMBER($S148),$S148,0),999999999)*1000+MIN($W148,999))</f>
        <v/>
      </c>
      <c r="AD148" s="28">
        <f>IF($AC148="","",COUNTIF($AC$2:$AC$501,"&gt;"&amp;$AC148)+COUNTIF($AC$2:$AC148,$AC148))</f>
        <v/>
      </c>
    </row>
    <row r="149">
      <c r="A149" s="23" t="n"/>
      <c r="B149" s="50" t="n"/>
      <c r="C149" s="23" t="n"/>
      <c r="D149" s="25" t="n"/>
      <c r="E149" s="23" t="n"/>
      <c r="F149" s="26" t="n"/>
      <c r="G149" s="26" t="n"/>
      <c r="H149" s="51" t="n"/>
      <c r="I149" s="25" t="n"/>
      <c r="J149" s="25" t="n"/>
      <c r="K149" s="23" t="n"/>
      <c r="L149" s="23" t="n"/>
      <c r="M149" s="50" t="n"/>
      <c r="N149" s="50" t="n"/>
      <c r="O149" s="25" t="n"/>
      <c r="P149" s="29">
        <f>IF(OR($A149="",$B149="",$C149="",$E149="",NOT(ISNUMBER($F149)),NOT(ISNUMBER($G149))),"",$G149-$F149)</f>
        <v/>
      </c>
      <c r="Q149" s="29">
        <f>IF($P149="","",ABS($P149))</f>
        <v/>
      </c>
      <c r="R149" s="46">
        <f>IF(OR($P149="",NOT(ISNUMBER($H149))),"",$P149*$H149)</f>
        <v/>
      </c>
      <c r="S149" s="46">
        <f>IF($R149="","",ABS($R149))</f>
        <v/>
      </c>
      <c r="T149" s="13">
        <f>IF($P149="","",IF($P149=0,"Sim","Não"))</f>
        <v/>
      </c>
      <c r="U149" s="45">
        <f>IFERROR(IF($P149="","",IF(MAX($F149,$G149)=0,1,MAX(0,1-$Q149/MAX($F149,$G149)))),"")</f>
        <v/>
      </c>
      <c r="V149" s="16">
        <f>IF($P149="","",IF($P149=0,"",IF($J149&lt;&gt;"",$J149,$I149)))</f>
        <v/>
      </c>
      <c r="W149" s="29">
        <f>IF($P149="","",IF(OR($P149=0,$K149="Concluída",$K149="Dispensada"),0,MAX(0,'Configurações'!$B$10-$B149)))</f>
        <v/>
      </c>
      <c r="X149" s="13">
        <f>IF($P149="","",IF($P149=0,"Baixa",IF(OR(AND(ISNUMBER($S149),$S149&gt;='Configurações'!$B$4),AND($K149&lt;&gt;"Concluída",$K149&lt;&gt;"Dispensada",ISNUMBER($M149),$M149&lt;'Configurações'!$B$10)),"Crítica",IF(OR(AND(ISNUMBER($S149),$S149&gt;='Configurações'!$B$5),$Q149&gt;='Configurações'!$B$6),"Alta","Média"))))</f>
        <v/>
      </c>
      <c r="Y149" s="16">
        <f>IF($A149="","",_xlfn.TEXTJOIN(" | ",TRUE,IF(COUNTIF($A$2:$A$501,$A149)&gt;1,"ID duplicado",""),IF(OR($B149="",$C149="",$D149="",$E149="",NOT(ISNUMBER($F149)),NOT(ISNUMBER($G149)),NOT(ISNUMBER($H149)),$K149=""),"Dados obrigatórios incompletos",""),IF(AND(ISNUMBER($P149),$P149&lt;&gt;0,$V149=""),"Informar motivo preliminar",""),IF(AND(ISNUMBER($P149),$P149&lt;&gt;0,$H149=0),"Revisar custo zerado",""),IF(AND($K149="Concluída",$T149="Não",$J149=""),"Confirmar causa",""),IF(AND($K149="Concluída",$N149=""),"Informar data de conclusão",""),IF(AND($K149&lt;&gt;"",$K149&lt;&gt;"Concluída",$K149&lt;&gt;"Dispensada",ISNUMBER($M149),$M149&lt;'Configurações'!$B$10),"Prazo vencido",""),IF(AND($K149&lt;&gt;"",$K149&lt;&gt;"Concluída",$K149&lt;&gt;"Dispensada",$M149="",ISNUMBER($B149),'Configurações'!$B$10-$B149&gt;'Configurações'!$B$9),"Definir prazo",""),IF(AND($K149&lt;&gt;"Concluída",$N149&lt;&gt;""),"Revisar data de conclusão","")))</f>
        <v/>
      </c>
      <c r="Z149" s="16">
        <f>IF(OR($C149="",$E149=""),"",$C149&amp;" | "&amp;$E149)</f>
        <v/>
      </c>
      <c r="AA149" s="13">
        <f>IF($Z149="","",IF(COUNTIF($Z$2:$Z149,$Z149)=1,ROW(),""))</f>
        <v/>
      </c>
      <c r="AB149" s="13">
        <f>IF($A149="","",IF(AND(ISNUMBER($B149),$B149&lt;='Configurações'!$B$10,$C149&lt;&gt;"",$D149&lt;&gt;"",$E149&lt;&gt;"",ISNUMBER($F149),$F149&gt;=0,ISNUMBER($G149),$G149&gt;=0,ISNUMBER($H149),$H149&gt;=0,$K149&lt;&gt;"",COUNTIF($A$2:$A$501,$A149)=1),"Sim","Não"))</f>
        <v/>
      </c>
      <c r="AC149" s="13">
        <f>IF(OR($AB149&lt;&gt;"Sim",$P149=0,$K149="Concluída",$K149="Dispensada"),"",IF($X149="Crítica",4,IF($X149="Alta",3,IF($X149="Média",2,1)))*1000000000000+MIN(IF(ISNUMBER($S149),$S149,0),999999999)*1000+MIN($W149,999))</f>
        <v/>
      </c>
      <c r="AD149" s="29">
        <f>IF($AC149="","",COUNTIF($AC$2:$AC$501,"&gt;"&amp;$AC149)+COUNTIF($AC$2:$AC149,$AC149))</f>
        <v/>
      </c>
    </row>
    <row r="150">
      <c r="A150" s="23" t="n"/>
      <c r="B150" s="50" t="n"/>
      <c r="C150" s="23" t="n"/>
      <c r="D150" s="25" t="n"/>
      <c r="E150" s="23" t="n"/>
      <c r="F150" s="26" t="n"/>
      <c r="G150" s="26" t="n"/>
      <c r="H150" s="51" t="n"/>
      <c r="I150" s="25" t="n"/>
      <c r="J150" s="25" t="n"/>
      <c r="K150" s="23" t="n"/>
      <c r="L150" s="23" t="n"/>
      <c r="M150" s="50" t="n"/>
      <c r="N150" s="50" t="n"/>
      <c r="O150" s="25" t="n"/>
      <c r="P150" s="28">
        <f>IF(OR($A150="",$B150="",$C150="",$E150="",NOT(ISNUMBER($F150)),NOT(ISNUMBER($G150))),"",$G150-$F150)</f>
        <v/>
      </c>
      <c r="Q150" s="28">
        <f>IF($P150="","",ABS($P150))</f>
        <v/>
      </c>
      <c r="R150" s="49">
        <f>IF(OR($P150="",NOT(ISNUMBER($H150))),"",$P150*$H150)</f>
        <v/>
      </c>
      <c r="S150" s="49">
        <f>IF($R150="","",ABS($R150))</f>
        <v/>
      </c>
      <c r="T150" s="18">
        <f>IF($P150="","",IF($P150=0,"Sim","Não"))</f>
        <v/>
      </c>
      <c r="U150" s="48">
        <f>IFERROR(IF($P150="","",IF(MAX($F150,$G150)=0,1,MAX(0,1-$Q150/MAX($F150,$G150)))),"")</f>
        <v/>
      </c>
      <c r="V150" s="21">
        <f>IF($P150="","",IF($P150=0,"",IF($J150&lt;&gt;"",$J150,$I150)))</f>
        <v/>
      </c>
      <c r="W150" s="28">
        <f>IF($P150="","",IF(OR($P150=0,$K150="Concluída",$K150="Dispensada"),0,MAX(0,'Configurações'!$B$10-$B150)))</f>
        <v/>
      </c>
      <c r="X150" s="18">
        <f>IF($P150="","",IF($P150=0,"Baixa",IF(OR(AND(ISNUMBER($S150),$S150&gt;='Configurações'!$B$4),AND($K150&lt;&gt;"Concluída",$K150&lt;&gt;"Dispensada",ISNUMBER($M150),$M150&lt;'Configurações'!$B$10)),"Crítica",IF(OR(AND(ISNUMBER($S150),$S150&gt;='Configurações'!$B$5),$Q150&gt;='Configurações'!$B$6),"Alta","Média"))))</f>
        <v/>
      </c>
      <c r="Y150" s="21">
        <f>IF($A150="","",_xlfn.TEXTJOIN(" | ",TRUE,IF(COUNTIF($A$2:$A$501,$A150)&gt;1,"ID duplicado",""),IF(OR($B150="",$C150="",$D150="",$E150="",NOT(ISNUMBER($F150)),NOT(ISNUMBER($G150)),NOT(ISNUMBER($H150)),$K150=""),"Dados obrigatórios incompletos",""),IF(AND(ISNUMBER($P150),$P150&lt;&gt;0,$V150=""),"Informar motivo preliminar",""),IF(AND(ISNUMBER($P150),$P150&lt;&gt;0,$H150=0),"Revisar custo zerado",""),IF(AND($K150="Concluída",$T150="Não",$J150=""),"Confirmar causa",""),IF(AND($K150="Concluída",$N150=""),"Informar data de conclusão",""),IF(AND($K150&lt;&gt;"",$K150&lt;&gt;"Concluída",$K150&lt;&gt;"Dispensada",ISNUMBER($M150),$M150&lt;'Configurações'!$B$10),"Prazo vencido",""),IF(AND($K150&lt;&gt;"",$K150&lt;&gt;"Concluída",$K150&lt;&gt;"Dispensada",$M150="",ISNUMBER($B150),'Configurações'!$B$10-$B150&gt;'Configurações'!$B$9),"Definir prazo",""),IF(AND($K150&lt;&gt;"Concluída",$N150&lt;&gt;""),"Revisar data de conclusão","")))</f>
        <v/>
      </c>
      <c r="Z150" s="21">
        <f>IF(OR($C150="",$E150=""),"",$C150&amp;" | "&amp;$E150)</f>
        <v/>
      </c>
      <c r="AA150" s="18">
        <f>IF($Z150="","",IF(COUNTIF($Z$2:$Z150,$Z150)=1,ROW(),""))</f>
        <v/>
      </c>
      <c r="AB150" s="18">
        <f>IF($A150="","",IF(AND(ISNUMBER($B150),$B150&lt;='Configurações'!$B$10,$C150&lt;&gt;"",$D150&lt;&gt;"",$E150&lt;&gt;"",ISNUMBER($F150),$F150&gt;=0,ISNUMBER($G150),$G150&gt;=0,ISNUMBER($H150),$H150&gt;=0,$K150&lt;&gt;"",COUNTIF($A$2:$A$501,$A150)=1),"Sim","Não"))</f>
        <v/>
      </c>
      <c r="AC150" s="18">
        <f>IF(OR($AB150&lt;&gt;"Sim",$P150=0,$K150="Concluída",$K150="Dispensada"),"",IF($X150="Crítica",4,IF($X150="Alta",3,IF($X150="Média",2,1)))*1000000000000+MIN(IF(ISNUMBER($S150),$S150,0),999999999)*1000+MIN($W150,999))</f>
        <v/>
      </c>
      <c r="AD150" s="28">
        <f>IF($AC150="","",COUNTIF($AC$2:$AC$501,"&gt;"&amp;$AC150)+COUNTIF($AC$2:$AC150,$AC150))</f>
        <v/>
      </c>
    </row>
    <row r="151">
      <c r="A151" s="23" t="n"/>
      <c r="B151" s="50" t="n"/>
      <c r="C151" s="23" t="n"/>
      <c r="D151" s="25" t="n"/>
      <c r="E151" s="23" t="n"/>
      <c r="F151" s="26" t="n"/>
      <c r="G151" s="26" t="n"/>
      <c r="H151" s="51" t="n"/>
      <c r="I151" s="25" t="n"/>
      <c r="J151" s="25" t="n"/>
      <c r="K151" s="23" t="n"/>
      <c r="L151" s="23" t="n"/>
      <c r="M151" s="50" t="n"/>
      <c r="N151" s="50" t="n"/>
      <c r="O151" s="25" t="n"/>
      <c r="P151" s="29">
        <f>IF(OR($A151="",$B151="",$C151="",$E151="",NOT(ISNUMBER($F151)),NOT(ISNUMBER($G151))),"",$G151-$F151)</f>
        <v/>
      </c>
      <c r="Q151" s="29">
        <f>IF($P151="","",ABS($P151))</f>
        <v/>
      </c>
      <c r="R151" s="46">
        <f>IF(OR($P151="",NOT(ISNUMBER($H151))),"",$P151*$H151)</f>
        <v/>
      </c>
      <c r="S151" s="46">
        <f>IF($R151="","",ABS($R151))</f>
        <v/>
      </c>
      <c r="T151" s="13">
        <f>IF($P151="","",IF($P151=0,"Sim","Não"))</f>
        <v/>
      </c>
      <c r="U151" s="45">
        <f>IFERROR(IF($P151="","",IF(MAX($F151,$G151)=0,1,MAX(0,1-$Q151/MAX($F151,$G151)))),"")</f>
        <v/>
      </c>
      <c r="V151" s="16">
        <f>IF($P151="","",IF($P151=0,"",IF($J151&lt;&gt;"",$J151,$I151)))</f>
        <v/>
      </c>
      <c r="W151" s="29">
        <f>IF($P151="","",IF(OR($P151=0,$K151="Concluída",$K151="Dispensada"),0,MAX(0,'Configurações'!$B$10-$B151)))</f>
        <v/>
      </c>
      <c r="X151" s="13">
        <f>IF($P151="","",IF($P151=0,"Baixa",IF(OR(AND(ISNUMBER($S151),$S151&gt;='Configurações'!$B$4),AND($K151&lt;&gt;"Concluída",$K151&lt;&gt;"Dispensada",ISNUMBER($M151),$M151&lt;'Configurações'!$B$10)),"Crítica",IF(OR(AND(ISNUMBER($S151),$S151&gt;='Configurações'!$B$5),$Q151&gt;='Configurações'!$B$6),"Alta","Média"))))</f>
        <v/>
      </c>
      <c r="Y151" s="16">
        <f>IF($A151="","",_xlfn.TEXTJOIN(" | ",TRUE,IF(COUNTIF($A$2:$A$501,$A151)&gt;1,"ID duplicado",""),IF(OR($B151="",$C151="",$D151="",$E151="",NOT(ISNUMBER($F151)),NOT(ISNUMBER($G151)),NOT(ISNUMBER($H151)),$K151=""),"Dados obrigatórios incompletos",""),IF(AND(ISNUMBER($P151),$P151&lt;&gt;0,$V151=""),"Informar motivo preliminar",""),IF(AND(ISNUMBER($P151),$P151&lt;&gt;0,$H151=0),"Revisar custo zerado",""),IF(AND($K151="Concluída",$T151="Não",$J151=""),"Confirmar causa",""),IF(AND($K151="Concluída",$N151=""),"Informar data de conclusão",""),IF(AND($K151&lt;&gt;"",$K151&lt;&gt;"Concluída",$K151&lt;&gt;"Dispensada",ISNUMBER($M151),$M151&lt;'Configurações'!$B$10),"Prazo vencido",""),IF(AND($K151&lt;&gt;"",$K151&lt;&gt;"Concluída",$K151&lt;&gt;"Dispensada",$M151="",ISNUMBER($B151),'Configurações'!$B$10-$B151&gt;'Configurações'!$B$9),"Definir prazo",""),IF(AND($K151&lt;&gt;"Concluída",$N151&lt;&gt;""),"Revisar data de conclusão","")))</f>
        <v/>
      </c>
      <c r="Z151" s="16">
        <f>IF(OR($C151="",$E151=""),"",$C151&amp;" | "&amp;$E151)</f>
        <v/>
      </c>
      <c r="AA151" s="13">
        <f>IF($Z151="","",IF(COUNTIF($Z$2:$Z151,$Z151)=1,ROW(),""))</f>
        <v/>
      </c>
      <c r="AB151" s="13">
        <f>IF($A151="","",IF(AND(ISNUMBER($B151),$B151&lt;='Configurações'!$B$10,$C151&lt;&gt;"",$D151&lt;&gt;"",$E151&lt;&gt;"",ISNUMBER($F151),$F151&gt;=0,ISNUMBER($G151),$G151&gt;=0,ISNUMBER($H151),$H151&gt;=0,$K151&lt;&gt;"",COUNTIF($A$2:$A$501,$A151)=1),"Sim","Não"))</f>
        <v/>
      </c>
      <c r="AC151" s="13">
        <f>IF(OR($AB151&lt;&gt;"Sim",$P151=0,$K151="Concluída",$K151="Dispensada"),"",IF($X151="Crítica",4,IF($X151="Alta",3,IF($X151="Média",2,1)))*1000000000000+MIN(IF(ISNUMBER($S151),$S151,0),999999999)*1000+MIN($W151,999))</f>
        <v/>
      </c>
      <c r="AD151" s="29">
        <f>IF($AC151="","",COUNTIF($AC$2:$AC$501,"&gt;"&amp;$AC151)+COUNTIF($AC$2:$AC151,$AC151))</f>
        <v/>
      </c>
    </row>
    <row r="152">
      <c r="A152" s="23" t="n"/>
      <c r="B152" s="50" t="n"/>
      <c r="C152" s="23" t="n"/>
      <c r="D152" s="25" t="n"/>
      <c r="E152" s="23" t="n"/>
      <c r="F152" s="26" t="n"/>
      <c r="G152" s="26" t="n"/>
      <c r="H152" s="51" t="n"/>
      <c r="I152" s="25" t="n"/>
      <c r="J152" s="25" t="n"/>
      <c r="K152" s="23" t="n"/>
      <c r="L152" s="23" t="n"/>
      <c r="M152" s="50" t="n"/>
      <c r="N152" s="50" t="n"/>
      <c r="O152" s="25" t="n"/>
      <c r="P152" s="28">
        <f>IF(OR($A152="",$B152="",$C152="",$E152="",NOT(ISNUMBER($F152)),NOT(ISNUMBER($G152))),"",$G152-$F152)</f>
        <v/>
      </c>
      <c r="Q152" s="28">
        <f>IF($P152="","",ABS($P152))</f>
        <v/>
      </c>
      <c r="R152" s="49">
        <f>IF(OR($P152="",NOT(ISNUMBER($H152))),"",$P152*$H152)</f>
        <v/>
      </c>
      <c r="S152" s="49">
        <f>IF($R152="","",ABS($R152))</f>
        <v/>
      </c>
      <c r="T152" s="18">
        <f>IF($P152="","",IF($P152=0,"Sim","Não"))</f>
        <v/>
      </c>
      <c r="U152" s="48">
        <f>IFERROR(IF($P152="","",IF(MAX($F152,$G152)=0,1,MAX(0,1-$Q152/MAX($F152,$G152)))),"")</f>
        <v/>
      </c>
      <c r="V152" s="21">
        <f>IF($P152="","",IF($P152=0,"",IF($J152&lt;&gt;"",$J152,$I152)))</f>
        <v/>
      </c>
      <c r="W152" s="28">
        <f>IF($P152="","",IF(OR($P152=0,$K152="Concluída",$K152="Dispensada"),0,MAX(0,'Configurações'!$B$10-$B152)))</f>
        <v/>
      </c>
      <c r="X152" s="18">
        <f>IF($P152="","",IF($P152=0,"Baixa",IF(OR(AND(ISNUMBER($S152),$S152&gt;='Configurações'!$B$4),AND($K152&lt;&gt;"Concluída",$K152&lt;&gt;"Dispensada",ISNUMBER($M152),$M152&lt;'Configurações'!$B$10)),"Crítica",IF(OR(AND(ISNUMBER($S152),$S152&gt;='Configurações'!$B$5),$Q152&gt;='Configurações'!$B$6),"Alta","Média"))))</f>
        <v/>
      </c>
      <c r="Y152" s="21">
        <f>IF($A152="","",_xlfn.TEXTJOIN(" | ",TRUE,IF(COUNTIF($A$2:$A$501,$A152)&gt;1,"ID duplicado",""),IF(OR($B152="",$C152="",$D152="",$E152="",NOT(ISNUMBER($F152)),NOT(ISNUMBER($G152)),NOT(ISNUMBER($H152)),$K152=""),"Dados obrigatórios incompletos",""),IF(AND(ISNUMBER($P152),$P152&lt;&gt;0,$V152=""),"Informar motivo preliminar",""),IF(AND(ISNUMBER($P152),$P152&lt;&gt;0,$H152=0),"Revisar custo zerado",""),IF(AND($K152="Concluída",$T152="Não",$J152=""),"Confirmar causa",""),IF(AND($K152="Concluída",$N152=""),"Informar data de conclusão",""),IF(AND($K152&lt;&gt;"",$K152&lt;&gt;"Concluída",$K152&lt;&gt;"Dispensada",ISNUMBER($M152),$M152&lt;'Configurações'!$B$10),"Prazo vencido",""),IF(AND($K152&lt;&gt;"",$K152&lt;&gt;"Concluída",$K152&lt;&gt;"Dispensada",$M152="",ISNUMBER($B152),'Configurações'!$B$10-$B152&gt;'Configurações'!$B$9),"Definir prazo",""),IF(AND($K152&lt;&gt;"Concluída",$N152&lt;&gt;""),"Revisar data de conclusão","")))</f>
        <v/>
      </c>
      <c r="Z152" s="21">
        <f>IF(OR($C152="",$E152=""),"",$C152&amp;" | "&amp;$E152)</f>
        <v/>
      </c>
      <c r="AA152" s="18">
        <f>IF($Z152="","",IF(COUNTIF($Z$2:$Z152,$Z152)=1,ROW(),""))</f>
        <v/>
      </c>
      <c r="AB152" s="18">
        <f>IF($A152="","",IF(AND(ISNUMBER($B152),$B152&lt;='Configurações'!$B$10,$C152&lt;&gt;"",$D152&lt;&gt;"",$E152&lt;&gt;"",ISNUMBER($F152),$F152&gt;=0,ISNUMBER($G152),$G152&gt;=0,ISNUMBER($H152),$H152&gt;=0,$K152&lt;&gt;"",COUNTIF($A$2:$A$501,$A152)=1),"Sim","Não"))</f>
        <v/>
      </c>
      <c r="AC152" s="18">
        <f>IF(OR($AB152&lt;&gt;"Sim",$P152=0,$K152="Concluída",$K152="Dispensada"),"",IF($X152="Crítica",4,IF($X152="Alta",3,IF($X152="Média",2,1)))*1000000000000+MIN(IF(ISNUMBER($S152),$S152,0),999999999)*1000+MIN($W152,999))</f>
        <v/>
      </c>
      <c r="AD152" s="28">
        <f>IF($AC152="","",COUNTIF($AC$2:$AC$501,"&gt;"&amp;$AC152)+COUNTIF($AC$2:$AC152,$AC152))</f>
        <v/>
      </c>
    </row>
    <row r="153">
      <c r="A153" s="23" t="n"/>
      <c r="B153" s="50" t="n"/>
      <c r="C153" s="23" t="n"/>
      <c r="D153" s="25" t="n"/>
      <c r="E153" s="23" t="n"/>
      <c r="F153" s="26" t="n"/>
      <c r="G153" s="26" t="n"/>
      <c r="H153" s="51" t="n"/>
      <c r="I153" s="25" t="n"/>
      <c r="J153" s="25" t="n"/>
      <c r="K153" s="23" t="n"/>
      <c r="L153" s="23" t="n"/>
      <c r="M153" s="50" t="n"/>
      <c r="N153" s="50" t="n"/>
      <c r="O153" s="25" t="n"/>
      <c r="P153" s="29">
        <f>IF(OR($A153="",$B153="",$C153="",$E153="",NOT(ISNUMBER($F153)),NOT(ISNUMBER($G153))),"",$G153-$F153)</f>
        <v/>
      </c>
      <c r="Q153" s="29">
        <f>IF($P153="","",ABS($P153))</f>
        <v/>
      </c>
      <c r="R153" s="46">
        <f>IF(OR($P153="",NOT(ISNUMBER($H153))),"",$P153*$H153)</f>
        <v/>
      </c>
      <c r="S153" s="46">
        <f>IF($R153="","",ABS($R153))</f>
        <v/>
      </c>
      <c r="T153" s="13">
        <f>IF($P153="","",IF($P153=0,"Sim","Não"))</f>
        <v/>
      </c>
      <c r="U153" s="45">
        <f>IFERROR(IF($P153="","",IF(MAX($F153,$G153)=0,1,MAX(0,1-$Q153/MAX($F153,$G153)))),"")</f>
        <v/>
      </c>
      <c r="V153" s="16">
        <f>IF($P153="","",IF($P153=0,"",IF($J153&lt;&gt;"",$J153,$I153)))</f>
        <v/>
      </c>
      <c r="W153" s="29">
        <f>IF($P153="","",IF(OR($P153=0,$K153="Concluída",$K153="Dispensada"),0,MAX(0,'Configurações'!$B$10-$B153)))</f>
        <v/>
      </c>
      <c r="X153" s="13">
        <f>IF($P153="","",IF($P153=0,"Baixa",IF(OR(AND(ISNUMBER($S153),$S153&gt;='Configurações'!$B$4),AND($K153&lt;&gt;"Concluída",$K153&lt;&gt;"Dispensada",ISNUMBER($M153),$M153&lt;'Configurações'!$B$10)),"Crítica",IF(OR(AND(ISNUMBER($S153),$S153&gt;='Configurações'!$B$5),$Q153&gt;='Configurações'!$B$6),"Alta","Média"))))</f>
        <v/>
      </c>
      <c r="Y153" s="16">
        <f>IF($A153="","",_xlfn.TEXTJOIN(" | ",TRUE,IF(COUNTIF($A$2:$A$501,$A153)&gt;1,"ID duplicado",""),IF(OR($B153="",$C153="",$D153="",$E153="",NOT(ISNUMBER($F153)),NOT(ISNUMBER($G153)),NOT(ISNUMBER($H153)),$K153=""),"Dados obrigatórios incompletos",""),IF(AND(ISNUMBER($P153),$P153&lt;&gt;0,$V153=""),"Informar motivo preliminar",""),IF(AND(ISNUMBER($P153),$P153&lt;&gt;0,$H153=0),"Revisar custo zerado",""),IF(AND($K153="Concluída",$T153="Não",$J153=""),"Confirmar causa",""),IF(AND($K153="Concluída",$N153=""),"Informar data de conclusão",""),IF(AND($K153&lt;&gt;"",$K153&lt;&gt;"Concluída",$K153&lt;&gt;"Dispensada",ISNUMBER($M153),$M153&lt;'Configurações'!$B$10),"Prazo vencido",""),IF(AND($K153&lt;&gt;"",$K153&lt;&gt;"Concluída",$K153&lt;&gt;"Dispensada",$M153="",ISNUMBER($B153),'Configurações'!$B$10-$B153&gt;'Configurações'!$B$9),"Definir prazo",""),IF(AND($K153&lt;&gt;"Concluída",$N153&lt;&gt;""),"Revisar data de conclusão","")))</f>
        <v/>
      </c>
      <c r="Z153" s="16">
        <f>IF(OR($C153="",$E153=""),"",$C153&amp;" | "&amp;$E153)</f>
        <v/>
      </c>
      <c r="AA153" s="13">
        <f>IF($Z153="","",IF(COUNTIF($Z$2:$Z153,$Z153)=1,ROW(),""))</f>
        <v/>
      </c>
      <c r="AB153" s="13">
        <f>IF($A153="","",IF(AND(ISNUMBER($B153),$B153&lt;='Configurações'!$B$10,$C153&lt;&gt;"",$D153&lt;&gt;"",$E153&lt;&gt;"",ISNUMBER($F153),$F153&gt;=0,ISNUMBER($G153),$G153&gt;=0,ISNUMBER($H153),$H153&gt;=0,$K153&lt;&gt;"",COUNTIF($A$2:$A$501,$A153)=1),"Sim","Não"))</f>
        <v/>
      </c>
      <c r="AC153" s="13">
        <f>IF(OR($AB153&lt;&gt;"Sim",$P153=0,$K153="Concluída",$K153="Dispensada"),"",IF($X153="Crítica",4,IF($X153="Alta",3,IF($X153="Média",2,1)))*1000000000000+MIN(IF(ISNUMBER($S153),$S153,0),999999999)*1000+MIN($W153,999))</f>
        <v/>
      </c>
      <c r="AD153" s="29">
        <f>IF($AC153="","",COUNTIF($AC$2:$AC$501,"&gt;"&amp;$AC153)+COUNTIF($AC$2:$AC153,$AC153))</f>
        <v/>
      </c>
    </row>
    <row r="154">
      <c r="A154" s="23" t="n"/>
      <c r="B154" s="50" t="n"/>
      <c r="C154" s="23" t="n"/>
      <c r="D154" s="25" t="n"/>
      <c r="E154" s="23" t="n"/>
      <c r="F154" s="26" t="n"/>
      <c r="G154" s="26" t="n"/>
      <c r="H154" s="51" t="n"/>
      <c r="I154" s="25" t="n"/>
      <c r="J154" s="25" t="n"/>
      <c r="K154" s="23" t="n"/>
      <c r="L154" s="23" t="n"/>
      <c r="M154" s="50" t="n"/>
      <c r="N154" s="50" t="n"/>
      <c r="O154" s="25" t="n"/>
      <c r="P154" s="28">
        <f>IF(OR($A154="",$B154="",$C154="",$E154="",NOT(ISNUMBER($F154)),NOT(ISNUMBER($G154))),"",$G154-$F154)</f>
        <v/>
      </c>
      <c r="Q154" s="28">
        <f>IF($P154="","",ABS($P154))</f>
        <v/>
      </c>
      <c r="R154" s="49">
        <f>IF(OR($P154="",NOT(ISNUMBER($H154))),"",$P154*$H154)</f>
        <v/>
      </c>
      <c r="S154" s="49">
        <f>IF($R154="","",ABS($R154))</f>
        <v/>
      </c>
      <c r="T154" s="18">
        <f>IF($P154="","",IF($P154=0,"Sim","Não"))</f>
        <v/>
      </c>
      <c r="U154" s="48">
        <f>IFERROR(IF($P154="","",IF(MAX($F154,$G154)=0,1,MAX(0,1-$Q154/MAX($F154,$G154)))),"")</f>
        <v/>
      </c>
      <c r="V154" s="21">
        <f>IF($P154="","",IF($P154=0,"",IF($J154&lt;&gt;"",$J154,$I154)))</f>
        <v/>
      </c>
      <c r="W154" s="28">
        <f>IF($P154="","",IF(OR($P154=0,$K154="Concluída",$K154="Dispensada"),0,MAX(0,'Configurações'!$B$10-$B154)))</f>
        <v/>
      </c>
      <c r="X154" s="18">
        <f>IF($P154="","",IF($P154=0,"Baixa",IF(OR(AND(ISNUMBER($S154),$S154&gt;='Configurações'!$B$4),AND($K154&lt;&gt;"Concluída",$K154&lt;&gt;"Dispensada",ISNUMBER($M154),$M154&lt;'Configurações'!$B$10)),"Crítica",IF(OR(AND(ISNUMBER($S154),$S154&gt;='Configurações'!$B$5),$Q154&gt;='Configurações'!$B$6),"Alta","Média"))))</f>
        <v/>
      </c>
      <c r="Y154" s="21">
        <f>IF($A154="","",_xlfn.TEXTJOIN(" | ",TRUE,IF(COUNTIF($A$2:$A$501,$A154)&gt;1,"ID duplicado",""),IF(OR($B154="",$C154="",$D154="",$E154="",NOT(ISNUMBER($F154)),NOT(ISNUMBER($G154)),NOT(ISNUMBER($H154)),$K154=""),"Dados obrigatórios incompletos",""),IF(AND(ISNUMBER($P154),$P154&lt;&gt;0,$V154=""),"Informar motivo preliminar",""),IF(AND(ISNUMBER($P154),$P154&lt;&gt;0,$H154=0),"Revisar custo zerado",""),IF(AND($K154="Concluída",$T154="Não",$J154=""),"Confirmar causa",""),IF(AND($K154="Concluída",$N154=""),"Informar data de conclusão",""),IF(AND($K154&lt;&gt;"",$K154&lt;&gt;"Concluída",$K154&lt;&gt;"Dispensada",ISNUMBER($M154),$M154&lt;'Configurações'!$B$10),"Prazo vencido",""),IF(AND($K154&lt;&gt;"",$K154&lt;&gt;"Concluída",$K154&lt;&gt;"Dispensada",$M154="",ISNUMBER($B154),'Configurações'!$B$10-$B154&gt;'Configurações'!$B$9),"Definir prazo",""),IF(AND($K154&lt;&gt;"Concluída",$N154&lt;&gt;""),"Revisar data de conclusão","")))</f>
        <v/>
      </c>
      <c r="Z154" s="21">
        <f>IF(OR($C154="",$E154=""),"",$C154&amp;" | "&amp;$E154)</f>
        <v/>
      </c>
      <c r="AA154" s="18">
        <f>IF($Z154="","",IF(COUNTIF($Z$2:$Z154,$Z154)=1,ROW(),""))</f>
        <v/>
      </c>
      <c r="AB154" s="18">
        <f>IF($A154="","",IF(AND(ISNUMBER($B154),$B154&lt;='Configurações'!$B$10,$C154&lt;&gt;"",$D154&lt;&gt;"",$E154&lt;&gt;"",ISNUMBER($F154),$F154&gt;=0,ISNUMBER($G154),$G154&gt;=0,ISNUMBER($H154),$H154&gt;=0,$K154&lt;&gt;"",COUNTIF($A$2:$A$501,$A154)=1),"Sim","Não"))</f>
        <v/>
      </c>
      <c r="AC154" s="18">
        <f>IF(OR($AB154&lt;&gt;"Sim",$P154=0,$K154="Concluída",$K154="Dispensada"),"",IF($X154="Crítica",4,IF($X154="Alta",3,IF($X154="Média",2,1)))*1000000000000+MIN(IF(ISNUMBER($S154),$S154,0),999999999)*1000+MIN($W154,999))</f>
        <v/>
      </c>
      <c r="AD154" s="28">
        <f>IF($AC154="","",COUNTIF($AC$2:$AC$501,"&gt;"&amp;$AC154)+COUNTIF($AC$2:$AC154,$AC154))</f>
        <v/>
      </c>
    </row>
    <row r="155">
      <c r="A155" s="23" t="n"/>
      <c r="B155" s="50" t="n"/>
      <c r="C155" s="23" t="n"/>
      <c r="D155" s="25" t="n"/>
      <c r="E155" s="23" t="n"/>
      <c r="F155" s="26" t="n"/>
      <c r="G155" s="26" t="n"/>
      <c r="H155" s="51" t="n"/>
      <c r="I155" s="25" t="n"/>
      <c r="J155" s="25" t="n"/>
      <c r="K155" s="23" t="n"/>
      <c r="L155" s="23" t="n"/>
      <c r="M155" s="50" t="n"/>
      <c r="N155" s="50" t="n"/>
      <c r="O155" s="25" t="n"/>
      <c r="P155" s="29">
        <f>IF(OR($A155="",$B155="",$C155="",$E155="",NOT(ISNUMBER($F155)),NOT(ISNUMBER($G155))),"",$G155-$F155)</f>
        <v/>
      </c>
      <c r="Q155" s="29">
        <f>IF($P155="","",ABS($P155))</f>
        <v/>
      </c>
      <c r="R155" s="46">
        <f>IF(OR($P155="",NOT(ISNUMBER($H155))),"",$P155*$H155)</f>
        <v/>
      </c>
      <c r="S155" s="46">
        <f>IF($R155="","",ABS($R155))</f>
        <v/>
      </c>
      <c r="T155" s="13">
        <f>IF($P155="","",IF($P155=0,"Sim","Não"))</f>
        <v/>
      </c>
      <c r="U155" s="45">
        <f>IFERROR(IF($P155="","",IF(MAX($F155,$G155)=0,1,MAX(0,1-$Q155/MAX($F155,$G155)))),"")</f>
        <v/>
      </c>
      <c r="V155" s="16">
        <f>IF($P155="","",IF($P155=0,"",IF($J155&lt;&gt;"",$J155,$I155)))</f>
        <v/>
      </c>
      <c r="W155" s="29">
        <f>IF($P155="","",IF(OR($P155=0,$K155="Concluída",$K155="Dispensada"),0,MAX(0,'Configurações'!$B$10-$B155)))</f>
        <v/>
      </c>
      <c r="X155" s="13">
        <f>IF($P155="","",IF($P155=0,"Baixa",IF(OR(AND(ISNUMBER($S155),$S155&gt;='Configurações'!$B$4),AND($K155&lt;&gt;"Concluída",$K155&lt;&gt;"Dispensada",ISNUMBER($M155),$M155&lt;'Configurações'!$B$10)),"Crítica",IF(OR(AND(ISNUMBER($S155),$S155&gt;='Configurações'!$B$5),$Q155&gt;='Configurações'!$B$6),"Alta","Média"))))</f>
        <v/>
      </c>
      <c r="Y155" s="16">
        <f>IF($A155="","",_xlfn.TEXTJOIN(" | ",TRUE,IF(COUNTIF($A$2:$A$501,$A155)&gt;1,"ID duplicado",""),IF(OR($B155="",$C155="",$D155="",$E155="",NOT(ISNUMBER($F155)),NOT(ISNUMBER($G155)),NOT(ISNUMBER($H155)),$K155=""),"Dados obrigatórios incompletos",""),IF(AND(ISNUMBER($P155),$P155&lt;&gt;0,$V155=""),"Informar motivo preliminar",""),IF(AND(ISNUMBER($P155),$P155&lt;&gt;0,$H155=0),"Revisar custo zerado",""),IF(AND($K155="Concluída",$T155="Não",$J155=""),"Confirmar causa",""),IF(AND($K155="Concluída",$N155=""),"Informar data de conclusão",""),IF(AND($K155&lt;&gt;"",$K155&lt;&gt;"Concluída",$K155&lt;&gt;"Dispensada",ISNUMBER($M155),$M155&lt;'Configurações'!$B$10),"Prazo vencido",""),IF(AND($K155&lt;&gt;"",$K155&lt;&gt;"Concluída",$K155&lt;&gt;"Dispensada",$M155="",ISNUMBER($B155),'Configurações'!$B$10-$B155&gt;'Configurações'!$B$9),"Definir prazo",""),IF(AND($K155&lt;&gt;"Concluída",$N155&lt;&gt;""),"Revisar data de conclusão","")))</f>
        <v/>
      </c>
      <c r="Z155" s="16">
        <f>IF(OR($C155="",$E155=""),"",$C155&amp;" | "&amp;$E155)</f>
        <v/>
      </c>
      <c r="AA155" s="13">
        <f>IF($Z155="","",IF(COUNTIF($Z$2:$Z155,$Z155)=1,ROW(),""))</f>
        <v/>
      </c>
      <c r="AB155" s="13">
        <f>IF($A155="","",IF(AND(ISNUMBER($B155),$B155&lt;='Configurações'!$B$10,$C155&lt;&gt;"",$D155&lt;&gt;"",$E155&lt;&gt;"",ISNUMBER($F155),$F155&gt;=0,ISNUMBER($G155),$G155&gt;=0,ISNUMBER($H155),$H155&gt;=0,$K155&lt;&gt;"",COUNTIF($A$2:$A$501,$A155)=1),"Sim","Não"))</f>
        <v/>
      </c>
      <c r="AC155" s="13">
        <f>IF(OR($AB155&lt;&gt;"Sim",$P155=0,$K155="Concluída",$K155="Dispensada"),"",IF($X155="Crítica",4,IF($X155="Alta",3,IF($X155="Média",2,1)))*1000000000000+MIN(IF(ISNUMBER($S155),$S155,0),999999999)*1000+MIN($W155,999))</f>
        <v/>
      </c>
      <c r="AD155" s="29">
        <f>IF($AC155="","",COUNTIF($AC$2:$AC$501,"&gt;"&amp;$AC155)+COUNTIF($AC$2:$AC155,$AC155))</f>
        <v/>
      </c>
    </row>
    <row r="156">
      <c r="A156" s="23" t="n"/>
      <c r="B156" s="50" t="n"/>
      <c r="C156" s="23" t="n"/>
      <c r="D156" s="25" t="n"/>
      <c r="E156" s="23" t="n"/>
      <c r="F156" s="26" t="n"/>
      <c r="G156" s="26" t="n"/>
      <c r="H156" s="51" t="n"/>
      <c r="I156" s="25" t="n"/>
      <c r="J156" s="25" t="n"/>
      <c r="K156" s="23" t="n"/>
      <c r="L156" s="23" t="n"/>
      <c r="M156" s="50" t="n"/>
      <c r="N156" s="50" t="n"/>
      <c r="O156" s="25" t="n"/>
      <c r="P156" s="28">
        <f>IF(OR($A156="",$B156="",$C156="",$E156="",NOT(ISNUMBER($F156)),NOT(ISNUMBER($G156))),"",$G156-$F156)</f>
        <v/>
      </c>
      <c r="Q156" s="28">
        <f>IF($P156="","",ABS($P156))</f>
        <v/>
      </c>
      <c r="R156" s="49">
        <f>IF(OR($P156="",NOT(ISNUMBER($H156))),"",$P156*$H156)</f>
        <v/>
      </c>
      <c r="S156" s="49">
        <f>IF($R156="","",ABS($R156))</f>
        <v/>
      </c>
      <c r="T156" s="18">
        <f>IF($P156="","",IF($P156=0,"Sim","Não"))</f>
        <v/>
      </c>
      <c r="U156" s="48">
        <f>IFERROR(IF($P156="","",IF(MAX($F156,$G156)=0,1,MAX(0,1-$Q156/MAX($F156,$G156)))),"")</f>
        <v/>
      </c>
      <c r="V156" s="21">
        <f>IF($P156="","",IF($P156=0,"",IF($J156&lt;&gt;"",$J156,$I156)))</f>
        <v/>
      </c>
      <c r="W156" s="28">
        <f>IF($P156="","",IF(OR($P156=0,$K156="Concluída",$K156="Dispensada"),0,MAX(0,'Configurações'!$B$10-$B156)))</f>
        <v/>
      </c>
      <c r="X156" s="18">
        <f>IF($P156="","",IF($P156=0,"Baixa",IF(OR(AND(ISNUMBER($S156),$S156&gt;='Configurações'!$B$4),AND($K156&lt;&gt;"Concluída",$K156&lt;&gt;"Dispensada",ISNUMBER($M156),$M156&lt;'Configurações'!$B$10)),"Crítica",IF(OR(AND(ISNUMBER($S156),$S156&gt;='Configurações'!$B$5),$Q156&gt;='Configurações'!$B$6),"Alta","Média"))))</f>
        <v/>
      </c>
      <c r="Y156" s="21">
        <f>IF($A156="","",_xlfn.TEXTJOIN(" | ",TRUE,IF(COUNTIF($A$2:$A$501,$A156)&gt;1,"ID duplicado",""),IF(OR($B156="",$C156="",$D156="",$E156="",NOT(ISNUMBER($F156)),NOT(ISNUMBER($G156)),NOT(ISNUMBER($H156)),$K156=""),"Dados obrigatórios incompletos",""),IF(AND(ISNUMBER($P156),$P156&lt;&gt;0,$V156=""),"Informar motivo preliminar",""),IF(AND(ISNUMBER($P156),$P156&lt;&gt;0,$H156=0),"Revisar custo zerado",""),IF(AND($K156="Concluída",$T156="Não",$J156=""),"Confirmar causa",""),IF(AND($K156="Concluída",$N156=""),"Informar data de conclusão",""),IF(AND($K156&lt;&gt;"",$K156&lt;&gt;"Concluída",$K156&lt;&gt;"Dispensada",ISNUMBER($M156),$M156&lt;'Configurações'!$B$10),"Prazo vencido",""),IF(AND($K156&lt;&gt;"",$K156&lt;&gt;"Concluída",$K156&lt;&gt;"Dispensada",$M156="",ISNUMBER($B156),'Configurações'!$B$10-$B156&gt;'Configurações'!$B$9),"Definir prazo",""),IF(AND($K156&lt;&gt;"Concluída",$N156&lt;&gt;""),"Revisar data de conclusão","")))</f>
        <v/>
      </c>
      <c r="Z156" s="21">
        <f>IF(OR($C156="",$E156=""),"",$C156&amp;" | "&amp;$E156)</f>
        <v/>
      </c>
      <c r="AA156" s="18">
        <f>IF($Z156="","",IF(COUNTIF($Z$2:$Z156,$Z156)=1,ROW(),""))</f>
        <v/>
      </c>
      <c r="AB156" s="18">
        <f>IF($A156="","",IF(AND(ISNUMBER($B156),$B156&lt;='Configurações'!$B$10,$C156&lt;&gt;"",$D156&lt;&gt;"",$E156&lt;&gt;"",ISNUMBER($F156),$F156&gt;=0,ISNUMBER($G156),$G156&gt;=0,ISNUMBER($H156),$H156&gt;=0,$K156&lt;&gt;"",COUNTIF($A$2:$A$501,$A156)=1),"Sim","Não"))</f>
        <v/>
      </c>
      <c r="AC156" s="18">
        <f>IF(OR($AB156&lt;&gt;"Sim",$P156=0,$K156="Concluída",$K156="Dispensada"),"",IF($X156="Crítica",4,IF($X156="Alta",3,IF($X156="Média",2,1)))*1000000000000+MIN(IF(ISNUMBER($S156),$S156,0),999999999)*1000+MIN($W156,999))</f>
        <v/>
      </c>
      <c r="AD156" s="28">
        <f>IF($AC156="","",COUNTIF($AC$2:$AC$501,"&gt;"&amp;$AC156)+COUNTIF($AC$2:$AC156,$AC156))</f>
        <v/>
      </c>
    </row>
    <row r="157">
      <c r="A157" s="23" t="n"/>
      <c r="B157" s="50" t="n"/>
      <c r="C157" s="23" t="n"/>
      <c r="D157" s="25" t="n"/>
      <c r="E157" s="23" t="n"/>
      <c r="F157" s="26" t="n"/>
      <c r="G157" s="26" t="n"/>
      <c r="H157" s="51" t="n"/>
      <c r="I157" s="25" t="n"/>
      <c r="J157" s="25" t="n"/>
      <c r="K157" s="23" t="n"/>
      <c r="L157" s="23" t="n"/>
      <c r="M157" s="50" t="n"/>
      <c r="N157" s="50" t="n"/>
      <c r="O157" s="25" t="n"/>
      <c r="P157" s="29">
        <f>IF(OR($A157="",$B157="",$C157="",$E157="",NOT(ISNUMBER($F157)),NOT(ISNUMBER($G157))),"",$G157-$F157)</f>
        <v/>
      </c>
      <c r="Q157" s="29">
        <f>IF($P157="","",ABS($P157))</f>
        <v/>
      </c>
      <c r="R157" s="46">
        <f>IF(OR($P157="",NOT(ISNUMBER($H157))),"",$P157*$H157)</f>
        <v/>
      </c>
      <c r="S157" s="46">
        <f>IF($R157="","",ABS($R157))</f>
        <v/>
      </c>
      <c r="T157" s="13">
        <f>IF($P157="","",IF($P157=0,"Sim","Não"))</f>
        <v/>
      </c>
      <c r="U157" s="45">
        <f>IFERROR(IF($P157="","",IF(MAX($F157,$G157)=0,1,MAX(0,1-$Q157/MAX($F157,$G157)))),"")</f>
        <v/>
      </c>
      <c r="V157" s="16">
        <f>IF($P157="","",IF($P157=0,"",IF($J157&lt;&gt;"",$J157,$I157)))</f>
        <v/>
      </c>
      <c r="W157" s="29">
        <f>IF($P157="","",IF(OR($P157=0,$K157="Concluída",$K157="Dispensada"),0,MAX(0,'Configurações'!$B$10-$B157)))</f>
        <v/>
      </c>
      <c r="X157" s="13">
        <f>IF($P157="","",IF($P157=0,"Baixa",IF(OR(AND(ISNUMBER($S157),$S157&gt;='Configurações'!$B$4),AND($K157&lt;&gt;"Concluída",$K157&lt;&gt;"Dispensada",ISNUMBER($M157),$M157&lt;'Configurações'!$B$10)),"Crítica",IF(OR(AND(ISNUMBER($S157),$S157&gt;='Configurações'!$B$5),$Q157&gt;='Configurações'!$B$6),"Alta","Média"))))</f>
        <v/>
      </c>
      <c r="Y157" s="16">
        <f>IF($A157="","",_xlfn.TEXTJOIN(" | ",TRUE,IF(COUNTIF($A$2:$A$501,$A157)&gt;1,"ID duplicado",""),IF(OR($B157="",$C157="",$D157="",$E157="",NOT(ISNUMBER($F157)),NOT(ISNUMBER($G157)),NOT(ISNUMBER($H157)),$K157=""),"Dados obrigatórios incompletos",""),IF(AND(ISNUMBER($P157),$P157&lt;&gt;0,$V157=""),"Informar motivo preliminar",""),IF(AND(ISNUMBER($P157),$P157&lt;&gt;0,$H157=0),"Revisar custo zerado",""),IF(AND($K157="Concluída",$T157="Não",$J157=""),"Confirmar causa",""),IF(AND($K157="Concluída",$N157=""),"Informar data de conclusão",""),IF(AND($K157&lt;&gt;"",$K157&lt;&gt;"Concluída",$K157&lt;&gt;"Dispensada",ISNUMBER($M157),$M157&lt;'Configurações'!$B$10),"Prazo vencido",""),IF(AND($K157&lt;&gt;"",$K157&lt;&gt;"Concluída",$K157&lt;&gt;"Dispensada",$M157="",ISNUMBER($B157),'Configurações'!$B$10-$B157&gt;'Configurações'!$B$9),"Definir prazo",""),IF(AND($K157&lt;&gt;"Concluída",$N157&lt;&gt;""),"Revisar data de conclusão","")))</f>
        <v/>
      </c>
      <c r="Z157" s="16">
        <f>IF(OR($C157="",$E157=""),"",$C157&amp;" | "&amp;$E157)</f>
        <v/>
      </c>
      <c r="AA157" s="13">
        <f>IF($Z157="","",IF(COUNTIF($Z$2:$Z157,$Z157)=1,ROW(),""))</f>
        <v/>
      </c>
      <c r="AB157" s="13">
        <f>IF($A157="","",IF(AND(ISNUMBER($B157),$B157&lt;='Configurações'!$B$10,$C157&lt;&gt;"",$D157&lt;&gt;"",$E157&lt;&gt;"",ISNUMBER($F157),$F157&gt;=0,ISNUMBER($G157),$G157&gt;=0,ISNUMBER($H157),$H157&gt;=0,$K157&lt;&gt;"",COUNTIF($A$2:$A$501,$A157)=1),"Sim","Não"))</f>
        <v/>
      </c>
      <c r="AC157" s="13">
        <f>IF(OR($AB157&lt;&gt;"Sim",$P157=0,$K157="Concluída",$K157="Dispensada"),"",IF($X157="Crítica",4,IF($X157="Alta",3,IF($X157="Média",2,1)))*1000000000000+MIN(IF(ISNUMBER($S157),$S157,0),999999999)*1000+MIN($W157,999))</f>
        <v/>
      </c>
      <c r="AD157" s="29">
        <f>IF($AC157="","",COUNTIF($AC$2:$AC$501,"&gt;"&amp;$AC157)+COUNTIF($AC$2:$AC157,$AC157))</f>
        <v/>
      </c>
    </row>
    <row r="158">
      <c r="A158" s="23" t="n"/>
      <c r="B158" s="50" t="n"/>
      <c r="C158" s="23" t="n"/>
      <c r="D158" s="25" t="n"/>
      <c r="E158" s="23" t="n"/>
      <c r="F158" s="26" t="n"/>
      <c r="G158" s="26" t="n"/>
      <c r="H158" s="51" t="n"/>
      <c r="I158" s="25" t="n"/>
      <c r="J158" s="25" t="n"/>
      <c r="K158" s="23" t="n"/>
      <c r="L158" s="23" t="n"/>
      <c r="M158" s="50" t="n"/>
      <c r="N158" s="50" t="n"/>
      <c r="O158" s="25" t="n"/>
      <c r="P158" s="28">
        <f>IF(OR($A158="",$B158="",$C158="",$E158="",NOT(ISNUMBER($F158)),NOT(ISNUMBER($G158))),"",$G158-$F158)</f>
        <v/>
      </c>
      <c r="Q158" s="28">
        <f>IF($P158="","",ABS($P158))</f>
        <v/>
      </c>
      <c r="R158" s="49">
        <f>IF(OR($P158="",NOT(ISNUMBER($H158))),"",$P158*$H158)</f>
        <v/>
      </c>
      <c r="S158" s="49">
        <f>IF($R158="","",ABS($R158))</f>
        <v/>
      </c>
      <c r="T158" s="18">
        <f>IF($P158="","",IF($P158=0,"Sim","Não"))</f>
        <v/>
      </c>
      <c r="U158" s="48">
        <f>IFERROR(IF($P158="","",IF(MAX($F158,$G158)=0,1,MAX(0,1-$Q158/MAX($F158,$G158)))),"")</f>
        <v/>
      </c>
      <c r="V158" s="21">
        <f>IF($P158="","",IF($P158=0,"",IF($J158&lt;&gt;"",$J158,$I158)))</f>
        <v/>
      </c>
      <c r="W158" s="28">
        <f>IF($P158="","",IF(OR($P158=0,$K158="Concluída",$K158="Dispensada"),0,MAX(0,'Configurações'!$B$10-$B158)))</f>
        <v/>
      </c>
      <c r="X158" s="18">
        <f>IF($P158="","",IF($P158=0,"Baixa",IF(OR(AND(ISNUMBER($S158),$S158&gt;='Configurações'!$B$4),AND($K158&lt;&gt;"Concluída",$K158&lt;&gt;"Dispensada",ISNUMBER($M158),$M158&lt;'Configurações'!$B$10)),"Crítica",IF(OR(AND(ISNUMBER($S158),$S158&gt;='Configurações'!$B$5),$Q158&gt;='Configurações'!$B$6),"Alta","Média"))))</f>
        <v/>
      </c>
      <c r="Y158" s="21">
        <f>IF($A158="","",_xlfn.TEXTJOIN(" | ",TRUE,IF(COUNTIF($A$2:$A$501,$A158)&gt;1,"ID duplicado",""),IF(OR($B158="",$C158="",$D158="",$E158="",NOT(ISNUMBER($F158)),NOT(ISNUMBER($G158)),NOT(ISNUMBER($H158)),$K158=""),"Dados obrigatórios incompletos",""),IF(AND(ISNUMBER($P158),$P158&lt;&gt;0,$V158=""),"Informar motivo preliminar",""),IF(AND(ISNUMBER($P158),$P158&lt;&gt;0,$H158=0),"Revisar custo zerado",""),IF(AND($K158="Concluída",$T158="Não",$J158=""),"Confirmar causa",""),IF(AND($K158="Concluída",$N158=""),"Informar data de conclusão",""),IF(AND($K158&lt;&gt;"",$K158&lt;&gt;"Concluída",$K158&lt;&gt;"Dispensada",ISNUMBER($M158),$M158&lt;'Configurações'!$B$10),"Prazo vencido",""),IF(AND($K158&lt;&gt;"",$K158&lt;&gt;"Concluída",$K158&lt;&gt;"Dispensada",$M158="",ISNUMBER($B158),'Configurações'!$B$10-$B158&gt;'Configurações'!$B$9),"Definir prazo",""),IF(AND($K158&lt;&gt;"Concluída",$N158&lt;&gt;""),"Revisar data de conclusão","")))</f>
        <v/>
      </c>
      <c r="Z158" s="21">
        <f>IF(OR($C158="",$E158=""),"",$C158&amp;" | "&amp;$E158)</f>
        <v/>
      </c>
      <c r="AA158" s="18">
        <f>IF($Z158="","",IF(COUNTIF($Z$2:$Z158,$Z158)=1,ROW(),""))</f>
        <v/>
      </c>
      <c r="AB158" s="18">
        <f>IF($A158="","",IF(AND(ISNUMBER($B158),$B158&lt;='Configurações'!$B$10,$C158&lt;&gt;"",$D158&lt;&gt;"",$E158&lt;&gt;"",ISNUMBER($F158),$F158&gt;=0,ISNUMBER($G158),$G158&gt;=0,ISNUMBER($H158),$H158&gt;=0,$K158&lt;&gt;"",COUNTIF($A$2:$A$501,$A158)=1),"Sim","Não"))</f>
        <v/>
      </c>
      <c r="AC158" s="18">
        <f>IF(OR($AB158&lt;&gt;"Sim",$P158=0,$K158="Concluída",$K158="Dispensada"),"",IF($X158="Crítica",4,IF($X158="Alta",3,IF($X158="Média",2,1)))*1000000000000+MIN(IF(ISNUMBER($S158),$S158,0),999999999)*1000+MIN($W158,999))</f>
        <v/>
      </c>
      <c r="AD158" s="28">
        <f>IF($AC158="","",COUNTIF($AC$2:$AC$501,"&gt;"&amp;$AC158)+COUNTIF($AC$2:$AC158,$AC158))</f>
        <v/>
      </c>
    </row>
    <row r="159">
      <c r="A159" s="23" t="n"/>
      <c r="B159" s="50" t="n"/>
      <c r="C159" s="23" t="n"/>
      <c r="D159" s="25" t="n"/>
      <c r="E159" s="23" t="n"/>
      <c r="F159" s="26" t="n"/>
      <c r="G159" s="26" t="n"/>
      <c r="H159" s="51" t="n"/>
      <c r="I159" s="25" t="n"/>
      <c r="J159" s="25" t="n"/>
      <c r="K159" s="23" t="n"/>
      <c r="L159" s="23" t="n"/>
      <c r="M159" s="50" t="n"/>
      <c r="N159" s="50" t="n"/>
      <c r="O159" s="25" t="n"/>
      <c r="P159" s="29">
        <f>IF(OR($A159="",$B159="",$C159="",$E159="",NOT(ISNUMBER($F159)),NOT(ISNUMBER($G159))),"",$G159-$F159)</f>
        <v/>
      </c>
      <c r="Q159" s="29">
        <f>IF($P159="","",ABS($P159))</f>
        <v/>
      </c>
      <c r="R159" s="46">
        <f>IF(OR($P159="",NOT(ISNUMBER($H159))),"",$P159*$H159)</f>
        <v/>
      </c>
      <c r="S159" s="46">
        <f>IF($R159="","",ABS($R159))</f>
        <v/>
      </c>
      <c r="T159" s="13">
        <f>IF($P159="","",IF($P159=0,"Sim","Não"))</f>
        <v/>
      </c>
      <c r="U159" s="45">
        <f>IFERROR(IF($P159="","",IF(MAX($F159,$G159)=0,1,MAX(0,1-$Q159/MAX($F159,$G159)))),"")</f>
        <v/>
      </c>
      <c r="V159" s="16">
        <f>IF($P159="","",IF($P159=0,"",IF($J159&lt;&gt;"",$J159,$I159)))</f>
        <v/>
      </c>
      <c r="W159" s="29">
        <f>IF($P159="","",IF(OR($P159=0,$K159="Concluída",$K159="Dispensada"),0,MAX(0,'Configurações'!$B$10-$B159)))</f>
        <v/>
      </c>
      <c r="X159" s="13">
        <f>IF($P159="","",IF($P159=0,"Baixa",IF(OR(AND(ISNUMBER($S159),$S159&gt;='Configurações'!$B$4),AND($K159&lt;&gt;"Concluída",$K159&lt;&gt;"Dispensada",ISNUMBER($M159),$M159&lt;'Configurações'!$B$10)),"Crítica",IF(OR(AND(ISNUMBER($S159),$S159&gt;='Configurações'!$B$5),$Q159&gt;='Configurações'!$B$6),"Alta","Média"))))</f>
        <v/>
      </c>
      <c r="Y159" s="16">
        <f>IF($A159="","",_xlfn.TEXTJOIN(" | ",TRUE,IF(COUNTIF($A$2:$A$501,$A159)&gt;1,"ID duplicado",""),IF(OR($B159="",$C159="",$D159="",$E159="",NOT(ISNUMBER($F159)),NOT(ISNUMBER($G159)),NOT(ISNUMBER($H159)),$K159=""),"Dados obrigatórios incompletos",""),IF(AND(ISNUMBER($P159),$P159&lt;&gt;0,$V159=""),"Informar motivo preliminar",""),IF(AND(ISNUMBER($P159),$P159&lt;&gt;0,$H159=0),"Revisar custo zerado",""),IF(AND($K159="Concluída",$T159="Não",$J159=""),"Confirmar causa",""),IF(AND($K159="Concluída",$N159=""),"Informar data de conclusão",""),IF(AND($K159&lt;&gt;"",$K159&lt;&gt;"Concluída",$K159&lt;&gt;"Dispensada",ISNUMBER($M159),$M159&lt;'Configurações'!$B$10),"Prazo vencido",""),IF(AND($K159&lt;&gt;"",$K159&lt;&gt;"Concluída",$K159&lt;&gt;"Dispensada",$M159="",ISNUMBER($B159),'Configurações'!$B$10-$B159&gt;'Configurações'!$B$9),"Definir prazo",""),IF(AND($K159&lt;&gt;"Concluída",$N159&lt;&gt;""),"Revisar data de conclusão","")))</f>
        <v/>
      </c>
      <c r="Z159" s="16">
        <f>IF(OR($C159="",$E159=""),"",$C159&amp;" | "&amp;$E159)</f>
        <v/>
      </c>
      <c r="AA159" s="13">
        <f>IF($Z159="","",IF(COUNTIF($Z$2:$Z159,$Z159)=1,ROW(),""))</f>
        <v/>
      </c>
      <c r="AB159" s="13">
        <f>IF($A159="","",IF(AND(ISNUMBER($B159),$B159&lt;='Configurações'!$B$10,$C159&lt;&gt;"",$D159&lt;&gt;"",$E159&lt;&gt;"",ISNUMBER($F159),$F159&gt;=0,ISNUMBER($G159),$G159&gt;=0,ISNUMBER($H159),$H159&gt;=0,$K159&lt;&gt;"",COUNTIF($A$2:$A$501,$A159)=1),"Sim","Não"))</f>
        <v/>
      </c>
      <c r="AC159" s="13">
        <f>IF(OR($AB159&lt;&gt;"Sim",$P159=0,$K159="Concluída",$K159="Dispensada"),"",IF($X159="Crítica",4,IF($X159="Alta",3,IF($X159="Média",2,1)))*1000000000000+MIN(IF(ISNUMBER($S159),$S159,0),999999999)*1000+MIN($W159,999))</f>
        <v/>
      </c>
      <c r="AD159" s="29">
        <f>IF($AC159="","",COUNTIF($AC$2:$AC$501,"&gt;"&amp;$AC159)+COUNTIF($AC$2:$AC159,$AC159))</f>
        <v/>
      </c>
    </row>
    <row r="160">
      <c r="A160" s="23" t="n"/>
      <c r="B160" s="50" t="n"/>
      <c r="C160" s="23" t="n"/>
      <c r="D160" s="25" t="n"/>
      <c r="E160" s="23" t="n"/>
      <c r="F160" s="26" t="n"/>
      <c r="G160" s="26" t="n"/>
      <c r="H160" s="51" t="n"/>
      <c r="I160" s="25" t="n"/>
      <c r="J160" s="25" t="n"/>
      <c r="K160" s="23" t="n"/>
      <c r="L160" s="23" t="n"/>
      <c r="M160" s="50" t="n"/>
      <c r="N160" s="50" t="n"/>
      <c r="O160" s="25" t="n"/>
      <c r="P160" s="28">
        <f>IF(OR($A160="",$B160="",$C160="",$E160="",NOT(ISNUMBER($F160)),NOT(ISNUMBER($G160))),"",$G160-$F160)</f>
        <v/>
      </c>
      <c r="Q160" s="28">
        <f>IF($P160="","",ABS($P160))</f>
        <v/>
      </c>
      <c r="R160" s="49">
        <f>IF(OR($P160="",NOT(ISNUMBER($H160))),"",$P160*$H160)</f>
        <v/>
      </c>
      <c r="S160" s="49">
        <f>IF($R160="","",ABS($R160))</f>
        <v/>
      </c>
      <c r="T160" s="18">
        <f>IF($P160="","",IF($P160=0,"Sim","Não"))</f>
        <v/>
      </c>
      <c r="U160" s="48">
        <f>IFERROR(IF($P160="","",IF(MAX($F160,$G160)=0,1,MAX(0,1-$Q160/MAX($F160,$G160)))),"")</f>
        <v/>
      </c>
      <c r="V160" s="21">
        <f>IF($P160="","",IF($P160=0,"",IF($J160&lt;&gt;"",$J160,$I160)))</f>
        <v/>
      </c>
      <c r="W160" s="28">
        <f>IF($P160="","",IF(OR($P160=0,$K160="Concluída",$K160="Dispensada"),0,MAX(0,'Configurações'!$B$10-$B160)))</f>
        <v/>
      </c>
      <c r="X160" s="18">
        <f>IF($P160="","",IF($P160=0,"Baixa",IF(OR(AND(ISNUMBER($S160),$S160&gt;='Configurações'!$B$4),AND($K160&lt;&gt;"Concluída",$K160&lt;&gt;"Dispensada",ISNUMBER($M160),$M160&lt;'Configurações'!$B$10)),"Crítica",IF(OR(AND(ISNUMBER($S160),$S160&gt;='Configurações'!$B$5),$Q160&gt;='Configurações'!$B$6),"Alta","Média"))))</f>
        <v/>
      </c>
      <c r="Y160" s="21">
        <f>IF($A160="","",_xlfn.TEXTJOIN(" | ",TRUE,IF(COUNTIF($A$2:$A$501,$A160)&gt;1,"ID duplicado",""),IF(OR($B160="",$C160="",$D160="",$E160="",NOT(ISNUMBER($F160)),NOT(ISNUMBER($G160)),NOT(ISNUMBER($H160)),$K160=""),"Dados obrigatórios incompletos",""),IF(AND(ISNUMBER($P160),$P160&lt;&gt;0,$V160=""),"Informar motivo preliminar",""),IF(AND(ISNUMBER($P160),$P160&lt;&gt;0,$H160=0),"Revisar custo zerado",""),IF(AND($K160="Concluída",$T160="Não",$J160=""),"Confirmar causa",""),IF(AND($K160="Concluída",$N160=""),"Informar data de conclusão",""),IF(AND($K160&lt;&gt;"",$K160&lt;&gt;"Concluída",$K160&lt;&gt;"Dispensada",ISNUMBER($M160),$M160&lt;'Configurações'!$B$10),"Prazo vencido",""),IF(AND($K160&lt;&gt;"",$K160&lt;&gt;"Concluída",$K160&lt;&gt;"Dispensada",$M160="",ISNUMBER($B160),'Configurações'!$B$10-$B160&gt;'Configurações'!$B$9),"Definir prazo",""),IF(AND($K160&lt;&gt;"Concluída",$N160&lt;&gt;""),"Revisar data de conclusão","")))</f>
        <v/>
      </c>
      <c r="Z160" s="21">
        <f>IF(OR($C160="",$E160=""),"",$C160&amp;" | "&amp;$E160)</f>
        <v/>
      </c>
      <c r="AA160" s="18">
        <f>IF($Z160="","",IF(COUNTIF($Z$2:$Z160,$Z160)=1,ROW(),""))</f>
        <v/>
      </c>
      <c r="AB160" s="18">
        <f>IF($A160="","",IF(AND(ISNUMBER($B160),$B160&lt;='Configurações'!$B$10,$C160&lt;&gt;"",$D160&lt;&gt;"",$E160&lt;&gt;"",ISNUMBER($F160),$F160&gt;=0,ISNUMBER($G160),$G160&gt;=0,ISNUMBER($H160),$H160&gt;=0,$K160&lt;&gt;"",COUNTIF($A$2:$A$501,$A160)=1),"Sim","Não"))</f>
        <v/>
      </c>
      <c r="AC160" s="18">
        <f>IF(OR($AB160&lt;&gt;"Sim",$P160=0,$K160="Concluída",$K160="Dispensada"),"",IF($X160="Crítica",4,IF($X160="Alta",3,IF($X160="Média",2,1)))*1000000000000+MIN(IF(ISNUMBER($S160),$S160,0),999999999)*1000+MIN($W160,999))</f>
        <v/>
      </c>
      <c r="AD160" s="28">
        <f>IF($AC160="","",COUNTIF($AC$2:$AC$501,"&gt;"&amp;$AC160)+COUNTIF($AC$2:$AC160,$AC160))</f>
        <v/>
      </c>
    </row>
    <row r="161">
      <c r="A161" s="23" t="n"/>
      <c r="B161" s="50" t="n"/>
      <c r="C161" s="23" t="n"/>
      <c r="D161" s="25" t="n"/>
      <c r="E161" s="23" t="n"/>
      <c r="F161" s="26" t="n"/>
      <c r="G161" s="26" t="n"/>
      <c r="H161" s="51" t="n"/>
      <c r="I161" s="25" t="n"/>
      <c r="J161" s="25" t="n"/>
      <c r="K161" s="23" t="n"/>
      <c r="L161" s="23" t="n"/>
      <c r="M161" s="50" t="n"/>
      <c r="N161" s="50" t="n"/>
      <c r="O161" s="25" t="n"/>
      <c r="P161" s="29">
        <f>IF(OR($A161="",$B161="",$C161="",$E161="",NOT(ISNUMBER($F161)),NOT(ISNUMBER($G161))),"",$G161-$F161)</f>
        <v/>
      </c>
      <c r="Q161" s="29">
        <f>IF($P161="","",ABS($P161))</f>
        <v/>
      </c>
      <c r="R161" s="46">
        <f>IF(OR($P161="",NOT(ISNUMBER($H161))),"",$P161*$H161)</f>
        <v/>
      </c>
      <c r="S161" s="46">
        <f>IF($R161="","",ABS($R161))</f>
        <v/>
      </c>
      <c r="T161" s="13">
        <f>IF($P161="","",IF($P161=0,"Sim","Não"))</f>
        <v/>
      </c>
      <c r="U161" s="45">
        <f>IFERROR(IF($P161="","",IF(MAX($F161,$G161)=0,1,MAX(0,1-$Q161/MAX($F161,$G161)))),"")</f>
        <v/>
      </c>
      <c r="V161" s="16">
        <f>IF($P161="","",IF($P161=0,"",IF($J161&lt;&gt;"",$J161,$I161)))</f>
        <v/>
      </c>
      <c r="W161" s="29">
        <f>IF($P161="","",IF(OR($P161=0,$K161="Concluída",$K161="Dispensada"),0,MAX(0,'Configurações'!$B$10-$B161)))</f>
        <v/>
      </c>
      <c r="X161" s="13">
        <f>IF($P161="","",IF($P161=0,"Baixa",IF(OR(AND(ISNUMBER($S161),$S161&gt;='Configurações'!$B$4),AND($K161&lt;&gt;"Concluída",$K161&lt;&gt;"Dispensada",ISNUMBER($M161),$M161&lt;'Configurações'!$B$10)),"Crítica",IF(OR(AND(ISNUMBER($S161),$S161&gt;='Configurações'!$B$5),$Q161&gt;='Configurações'!$B$6),"Alta","Média"))))</f>
        <v/>
      </c>
      <c r="Y161" s="16">
        <f>IF($A161="","",_xlfn.TEXTJOIN(" | ",TRUE,IF(COUNTIF($A$2:$A$501,$A161)&gt;1,"ID duplicado",""),IF(OR($B161="",$C161="",$D161="",$E161="",NOT(ISNUMBER($F161)),NOT(ISNUMBER($G161)),NOT(ISNUMBER($H161)),$K161=""),"Dados obrigatórios incompletos",""),IF(AND(ISNUMBER($P161),$P161&lt;&gt;0,$V161=""),"Informar motivo preliminar",""),IF(AND(ISNUMBER($P161),$P161&lt;&gt;0,$H161=0),"Revisar custo zerado",""),IF(AND($K161="Concluída",$T161="Não",$J161=""),"Confirmar causa",""),IF(AND($K161="Concluída",$N161=""),"Informar data de conclusão",""),IF(AND($K161&lt;&gt;"",$K161&lt;&gt;"Concluída",$K161&lt;&gt;"Dispensada",ISNUMBER($M161),$M161&lt;'Configurações'!$B$10),"Prazo vencido",""),IF(AND($K161&lt;&gt;"",$K161&lt;&gt;"Concluída",$K161&lt;&gt;"Dispensada",$M161="",ISNUMBER($B161),'Configurações'!$B$10-$B161&gt;'Configurações'!$B$9),"Definir prazo",""),IF(AND($K161&lt;&gt;"Concluída",$N161&lt;&gt;""),"Revisar data de conclusão","")))</f>
        <v/>
      </c>
      <c r="Z161" s="16">
        <f>IF(OR($C161="",$E161=""),"",$C161&amp;" | "&amp;$E161)</f>
        <v/>
      </c>
      <c r="AA161" s="13">
        <f>IF($Z161="","",IF(COUNTIF($Z$2:$Z161,$Z161)=1,ROW(),""))</f>
        <v/>
      </c>
      <c r="AB161" s="13">
        <f>IF($A161="","",IF(AND(ISNUMBER($B161),$B161&lt;='Configurações'!$B$10,$C161&lt;&gt;"",$D161&lt;&gt;"",$E161&lt;&gt;"",ISNUMBER($F161),$F161&gt;=0,ISNUMBER($G161),$G161&gt;=0,ISNUMBER($H161),$H161&gt;=0,$K161&lt;&gt;"",COUNTIF($A$2:$A$501,$A161)=1),"Sim","Não"))</f>
        <v/>
      </c>
      <c r="AC161" s="13">
        <f>IF(OR($AB161&lt;&gt;"Sim",$P161=0,$K161="Concluída",$K161="Dispensada"),"",IF($X161="Crítica",4,IF($X161="Alta",3,IF($X161="Média",2,1)))*1000000000000+MIN(IF(ISNUMBER($S161),$S161,0),999999999)*1000+MIN($W161,999))</f>
        <v/>
      </c>
      <c r="AD161" s="29">
        <f>IF($AC161="","",COUNTIF($AC$2:$AC$501,"&gt;"&amp;$AC161)+COUNTIF($AC$2:$AC161,$AC161))</f>
        <v/>
      </c>
    </row>
    <row r="162">
      <c r="A162" s="23" t="n"/>
      <c r="B162" s="50" t="n"/>
      <c r="C162" s="23" t="n"/>
      <c r="D162" s="25" t="n"/>
      <c r="E162" s="23" t="n"/>
      <c r="F162" s="26" t="n"/>
      <c r="G162" s="26" t="n"/>
      <c r="H162" s="51" t="n"/>
      <c r="I162" s="25" t="n"/>
      <c r="J162" s="25" t="n"/>
      <c r="K162" s="23" t="n"/>
      <c r="L162" s="23" t="n"/>
      <c r="M162" s="50" t="n"/>
      <c r="N162" s="50" t="n"/>
      <c r="O162" s="25" t="n"/>
      <c r="P162" s="28">
        <f>IF(OR($A162="",$B162="",$C162="",$E162="",NOT(ISNUMBER($F162)),NOT(ISNUMBER($G162))),"",$G162-$F162)</f>
        <v/>
      </c>
      <c r="Q162" s="28">
        <f>IF($P162="","",ABS($P162))</f>
        <v/>
      </c>
      <c r="R162" s="49">
        <f>IF(OR($P162="",NOT(ISNUMBER($H162))),"",$P162*$H162)</f>
        <v/>
      </c>
      <c r="S162" s="49">
        <f>IF($R162="","",ABS($R162))</f>
        <v/>
      </c>
      <c r="T162" s="18">
        <f>IF($P162="","",IF($P162=0,"Sim","Não"))</f>
        <v/>
      </c>
      <c r="U162" s="48">
        <f>IFERROR(IF($P162="","",IF(MAX($F162,$G162)=0,1,MAX(0,1-$Q162/MAX($F162,$G162)))),"")</f>
        <v/>
      </c>
      <c r="V162" s="21">
        <f>IF($P162="","",IF($P162=0,"",IF($J162&lt;&gt;"",$J162,$I162)))</f>
        <v/>
      </c>
      <c r="W162" s="28">
        <f>IF($P162="","",IF(OR($P162=0,$K162="Concluída",$K162="Dispensada"),0,MAX(0,'Configurações'!$B$10-$B162)))</f>
        <v/>
      </c>
      <c r="X162" s="18">
        <f>IF($P162="","",IF($P162=0,"Baixa",IF(OR(AND(ISNUMBER($S162),$S162&gt;='Configurações'!$B$4),AND($K162&lt;&gt;"Concluída",$K162&lt;&gt;"Dispensada",ISNUMBER($M162),$M162&lt;'Configurações'!$B$10)),"Crítica",IF(OR(AND(ISNUMBER($S162),$S162&gt;='Configurações'!$B$5),$Q162&gt;='Configurações'!$B$6),"Alta","Média"))))</f>
        <v/>
      </c>
      <c r="Y162" s="21">
        <f>IF($A162="","",_xlfn.TEXTJOIN(" | ",TRUE,IF(COUNTIF($A$2:$A$501,$A162)&gt;1,"ID duplicado",""),IF(OR($B162="",$C162="",$D162="",$E162="",NOT(ISNUMBER($F162)),NOT(ISNUMBER($G162)),NOT(ISNUMBER($H162)),$K162=""),"Dados obrigatórios incompletos",""),IF(AND(ISNUMBER($P162),$P162&lt;&gt;0,$V162=""),"Informar motivo preliminar",""),IF(AND(ISNUMBER($P162),$P162&lt;&gt;0,$H162=0),"Revisar custo zerado",""),IF(AND($K162="Concluída",$T162="Não",$J162=""),"Confirmar causa",""),IF(AND($K162="Concluída",$N162=""),"Informar data de conclusão",""),IF(AND($K162&lt;&gt;"",$K162&lt;&gt;"Concluída",$K162&lt;&gt;"Dispensada",ISNUMBER($M162),$M162&lt;'Configurações'!$B$10),"Prazo vencido",""),IF(AND($K162&lt;&gt;"",$K162&lt;&gt;"Concluída",$K162&lt;&gt;"Dispensada",$M162="",ISNUMBER($B162),'Configurações'!$B$10-$B162&gt;'Configurações'!$B$9),"Definir prazo",""),IF(AND($K162&lt;&gt;"Concluída",$N162&lt;&gt;""),"Revisar data de conclusão","")))</f>
        <v/>
      </c>
      <c r="Z162" s="21">
        <f>IF(OR($C162="",$E162=""),"",$C162&amp;" | "&amp;$E162)</f>
        <v/>
      </c>
      <c r="AA162" s="18">
        <f>IF($Z162="","",IF(COUNTIF($Z$2:$Z162,$Z162)=1,ROW(),""))</f>
        <v/>
      </c>
      <c r="AB162" s="18">
        <f>IF($A162="","",IF(AND(ISNUMBER($B162),$B162&lt;='Configurações'!$B$10,$C162&lt;&gt;"",$D162&lt;&gt;"",$E162&lt;&gt;"",ISNUMBER($F162),$F162&gt;=0,ISNUMBER($G162),$G162&gt;=0,ISNUMBER($H162),$H162&gt;=0,$K162&lt;&gt;"",COUNTIF($A$2:$A$501,$A162)=1),"Sim","Não"))</f>
        <v/>
      </c>
      <c r="AC162" s="18">
        <f>IF(OR($AB162&lt;&gt;"Sim",$P162=0,$K162="Concluída",$K162="Dispensada"),"",IF($X162="Crítica",4,IF($X162="Alta",3,IF($X162="Média",2,1)))*1000000000000+MIN(IF(ISNUMBER($S162),$S162,0),999999999)*1000+MIN($W162,999))</f>
        <v/>
      </c>
      <c r="AD162" s="28">
        <f>IF($AC162="","",COUNTIF($AC$2:$AC$501,"&gt;"&amp;$AC162)+COUNTIF($AC$2:$AC162,$AC162))</f>
        <v/>
      </c>
    </row>
    <row r="163">
      <c r="A163" s="23" t="n"/>
      <c r="B163" s="50" t="n"/>
      <c r="C163" s="23" t="n"/>
      <c r="D163" s="25" t="n"/>
      <c r="E163" s="23" t="n"/>
      <c r="F163" s="26" t="n"/>
      <c r="G163" s="26" t="n"/>
      <c r="H163" s="51" t="n"/>
      <c r="I163" s="25" t="n"/>
      <c r="J163" s="25" t="n"/>
      <c r="K163" s="23" t="n"/>
      <c r="L163" s="23" t="n"/>
      <c r="M163" s="50" t="n"/>
      <c r="N163" s="50" t="n"/>
      <c r="O163" s="25" t="n"/>
      <c r="P163" s="29">
        <f>IF(OR($A163="",$B163="",$C163="",$E163="",NOT(ISNUMBER($F163)),NOT(ISNUMBER($G163))),"",$G163-$F163)</f>
        <v/>
      </c>
      <c r="Q163" s="29">
        <f>IF($P163="","",ABS($P163))</f>
        <v/>
      </c>
      <c r="R163" s="46">
        <f>IF(OR($P163="",NOT(ISNUMBER($H163))),"",$P163*$H163)</f>
        <v/>
      </c>
      <c r="S163" s="46">
        <f>IF($R163="","",ABS($R163))</f>
        <v/>
      </c>
      <c r="T163" s="13">
        <f>IF($P163="","",IF($P163=0,"Sim","Não"))</f>
        <v/>
      </c>
      <c r="U163" s="45">
        <f>IFERROR(IF($P163="","",IF(MAX($F163,$G163)=0,1,MAX(0,1-$Q163/MAX($F163,$G163)))),"")</f>
        <v/>
      </c>
      <c r="V163" s="16">
        <f>IF($P163="","",IF($P163=0,"",IF($J163&lt;&gt;"",$J163,$I163)))</f>
        <v/>
      </c>
      <c r="W163" s="29">
        <f>IF($P163="","",IF(OR($P163=0,$K163="Concluída",$K163="Dispensada"),0,MAX(0,'Configurações'!$B$10-$B163)))</f>
        <v/>
      </c>
      <c r="X163" s="13">
        <f>IF($P163="","",IF($P163=0,"Baixa",IF(OR(AND(ISNUMBER($S163),$S163&gt;='Configurações'!$B$4),AND($K163&lt;&gt;"Concluída",$K163&lt;&gt;"Dispensada",ISNUMBER($M163),$M163&lt;'Configurações'!$B$10)),"Crítica",IF(OR(AND(ISNUMBER($S163),$S163&gt;='Configurações'!$B$5),$Q163&gt;='Configurações'!$B$6),"Alta","Média"))))</f>
        <v/>
      </c>
      <c r="Y163" s="16">
        <f>IF($A163="","",_xlfn.TEXTJOIN(" | ",TRUE,IF(COUNTIF($A$2:$A$501,$A163)&gt;1,"ID duplicado",""),IF(OR($B163="",$C163="",$D163="",$E163="",NOT(ISNUMBER($F163)),NOT(ISNUMBER($G163)),NOT(ISNUMBER($H163)),$K163=""),"Dados obrigatórios incompletos",""),IF(AND(ISNUMBER($P163),$P163&lt;&gt;0,$V163=""),"Informar motivo preliminar",""),IF(AND(ISNUMBER($P163),$P163&lt;&gt;0,$H163=0),"Revisar custo zerado",""),IF(AND($K163="Concluída",$T163="Não",$J163=""),"Confirmar causa",""),IF(AND($K163="Concluída",$N163=""),"Informar data de conclusão",""),IF(AND($K163&lt;&gt;"",$K163&lt;&gt;"Concluída",$K163&lt;&gt;"Dispensada",ISNUMBER($M163),$M163&lt;'Configurações'!$B$10),"Prazo vencido",""),IF(AND($K163&lt;&gt;"",$K163&lt;&gt;"Concluída",$K163&lt;&gt;"Dispensada",$M163="",ISNUMBER($B163),'Configurações'!$B$10-$B163&gt;'Configurações'!$B$9),"Definir prazo",""),IF(AND($K163&lt;&gt;"Concluída",$N163&lt;&gt;""),"Revisar data de conclusão","")))</f>
        <v/>
      </c>
      <c r="Z163" s="16">
        <f>IF(OR($C163="",$E163=""),"",$C163&amp;" | "&amp;$E163)</f>
        <v/>
      </c>
      <c r="AA163" s="13">
        <f>IF($Z163="","",IF(COUNTIF($Z$2:$Z163,$Z163)=1,ROW(),""))</f>
        <v/>
      </c>
      <c r="AB163" s="13">
        <f>IF($A163="","",IF(AND(ISNUMBER($B163),$B163&lt;='Configurações'!$B$10,$C163&lt;&gt;"",$D163&lt;&gt;"",$E163&lt;&gt;"",ISNUMBER($F163),$F163&gt;=0,ISNUMBER($G163),$G163&gt;=0,ISNUMBER($H163),$H163&gt;=0,$K163&lt;&gt;"",COUNTIF($A$2:$A$501,$A163)=1),"Sim","Não"))</f>
        <v/>
      </c>
      <c r="AC163" s="13">
        <f>IF(OR($AB163&lt;&gt;"Sim",$P163=0,$K163="Concluída",$K163="Dispensada"),"",IF($X163="Crítica",4,IF($X163="Alta",3,IF($X163="Média",2,1)))*1000000000000+MIN(IF(ISNUMBER($S163),$S163,0),999999999)*1000+MIN($W163,999))</f>
        <v/>
      </c>
      <c r="AD163" s="29">
        <f>IF($AC163="","",COUNTIF($AC$2:$AC$501,"&gt;"&amp;$AC163)+COUNTIF($AC$2:$AC163,$AC163))</f>
        <v/>
      </c>
    </row>
    <row r="164">
      <c r="A164" s="23" t="n"/>
      <c r="B164" s="50" t="n"/>
      <c r="C164" s="23" t="n"/>
      <c r="D164" s="25" t="n"/>
      <c r="E164" s="23" t="n"/>
      <c r="F164" s="26" t="n"/>
      <c r="G164" s="26" t="n"/>
      <c r="H164" s="51" t="n"/>
      <c r="I164" s="25" t="n"/>
      <c r="J164" s="25" t="n"/>
      <c r="K164" s="23" t="n"/>
      <c r="L164" s="23" t="n"/>
      <c r="M164" s="50" t="n"/>
      <c r="N164" s="50" t="n"/>
      <c r="O164" s="25" t="n"/>
      <c r="P164" s="28">
        <f>IF(OR($A164="",$B164="",$C164="",$E164="",NOT(ISNUMBER($F164)),NOT(ISNUMBER($G164))),"",$G164-$F164)</f>
        <v/>
      </c>
      <c r="Q164" s="28">
        <f>IF($P164="","",ABS($P164))</f>
        <v/>
      </c>
      <c r="R164" s="49">
        <f>IF(OR($P164="",NOT(ISNUMBER($H164))),"",$P164*$H164)</f>
        <v/>
      </c>
      <c r="S164" s="49">
        <f>IF($R164="","",ABS($R164))</f>
        <v/>
      </c>
      <c r="T164" s="18">
        <f>IF($P164="","",IF($P164=0,"Sim","Não"))</f>
        <v/>
      </c>
      <c r="U164" s="48">
        <f>IFERROR(IF($P164="","",IF(MAX($F164,$G164)=0,1,MAX(0,1-$Q164/MAX($F164,$G164)))),"")</f>
        <v/>
      </c>
      <c r="V164" s="21">
        <f>IF($P164="","",IF($P164=0,"",IF($J164&lt;&gt;"",$J164,$I164)))</f>
        <v/>
      </c>
      <c r="W164" s="28">
        <f>IF($P164="","",IF(OR($P164=0,$K164="Concluída",$K164="Dispensada"),0,MAX(0,'Configurações'!$B$10-$B164)))</f>
        <v/>
      </c>
      <c r="X164" s="18">
        <f>IF($P164="","",IF($P164=0,"Baixa",IF(OR(AND(ISNUMBER($S164),$S164&gt;='Configurações'!$B$4),AND($K164&lt;&gt;"Concluída",$K164&lt;&gt;"Dispensada",ISNUMBER($M164),$M164&lt;'Configurações'!$B$10)),"Crítica",IF(OR(AND(ISNUMBER($S164),$S164&gt;='Configurações'!$B$5),$Q164&gt;='Configurações'!$B$6),"Alta","Média"))))</f>
        <v/>
      </c>
      <c r="Y164" s="21">
        <f>IF($A164="","",_xlfn.TEXTJOIN(" | ",TRUE,IF(COUNTIF($A$2:$A$501,$A164)&gt;1,"ID duplicado",""),IF(OR($B164="",$C164="",$D164="",$E164="",NOT(ISNUMBER($F164)),NOT(ISNUMBER($G164)),NOT(ISNUMBER($H164)),$K164=""),"Dados obrigatórios incompletos",""),IF(AND(ISNUMBER($P164),$P164&lt;&gt;0,$V164=""),"Informar motivo preliminar",""),IF(AND(ISNUMBER($P164),$P164&lt;&gt;0,$H164=0),"Revisar custo zerado",""),IF(AND($K164="Concluída",$T164="Não",$J164=""),"Confirmar causa",""),IF(AND($K164="Concluída",$N164=""),"Informar data de conclusão",""),IF(AND($K164&lt;&gt;"",$K164&lt;&gt;"Concluída",$K164&lt;&gt;"Dispensada",ISNUMBER($M164),$M164&lt;'Configurações'!$B$10),"Prazo vencido",""),IF(AND($K164&lt;&gt;"",$K164&lt;&gt;"Concluída",$K164&lt;&gt;"Dispensada",$M164="",ISNUMBER($B164),'Configurações'!$B$10-$B164&gt;'Configurações'!$B$9),"Definir prazo",""),IF(AND($K164&lt;&gt;"Concluída",$N164&lt;&gt;""),"Revisar data de conclusão","")))</f>
        <v/>
      </c>
      <c r="Z164" s="21">
        <f>IF(OR($C164="",$E164=""),"",$C164&amp;" | "&amp;$E164)</f>
        <v/>
      </c>
      <c r="AA164" s="18">
        <f>IF($Z164="","",IF(COUNTIF($Z$2:$Z164,$Z164)=1,ROW(),""))</f>
        <v/>
      </c>
      <c r="AB164" s="18">
        <f>IF($A164="","",IF(AND(ISNUMBER($B164),$B164&lt;='Configurações'!$B$10,$C164&lt;&gt;"",$D164&lt;&gt;"",$E164&lt;&gt;"",ISNUMBER($F164),$F164&gt;=0,ISNUMBER($G164),$G164&gt;=0,ISNUMBER($H164),$H164&gt;=0,$K164&lt;&gt;"",COUNTIF($A$2:$A$501,$A164)=1),"Sim","Não"))</f>
        <v/>
      </c>
      <c r="AC164" s="18">
        <f>IF(OR($AB164&lt;&gt;"Sim",$P164=0,$K164="Concluída",$K164="Dispensada"),"",IF($X164="Crítica",4,IF($X164="Alta",3,IF($X164="Média",2,1)))*1000000000000+MIN(IF(ISNUMBER($S164),$S164,0),999999999)*1000+MIN($W164,999))</f>
        <v/>
      </c>
      <c r="AD164" s="28">
        <f>IF($AC164="","",COUNTIF($AC$2:$AC$501,"&gt;"&amp;$AC164)+COUNTIF($AC$2:$AC164,$AC164))</f>
        <v/>
      </c>
    </row>
    <row r="165">
      <c r="A165" s="23" t="n"/>
      <c r="B165" s="50" t="n"/>
      <c r="C165" s="23" t="n"/>
      <c r="D165" s="25" t="n"/>
      <c r="E165" s="23" t="n"/>
      <c r="F165" s="26" t="n"/>
      <c r="G165" s="26" t="n"/>
      <c r="H165" s="51" t="n"/>
      <c r="I165" s="25" t="n"/>
      <c r="J165" s="25" t="n"/>
      <c r="K165" s="23" t="n"/>
      <c r="L165" s="23" t="n"/>
      <c r="M165" s="50" t="n"/>
      <c r="N165" s="50" t="n"/>
      <c r="O165" s="25" t="n"/>
      <c r="P165" s="29">
        <f>IF(OR($A165="",$B165="",$C165="",$E165="",NOT(ISNUMBER($F165)),NOT(ISNUMBER($G165))),"",$G165-$F165)</f>
        <v/>
      </c>
      <c r="Q165" s="29">
        <f>IF($P165="","",ABS($P165))</f>
        <v/>
      </c>
      <c r="R165" s="46">
        <f>IF(OR($P165="",NOT(ISNUMBER($H165))),"",$P165*$H165)</f>
        <v/>
      </c>
      <c r="S165" s="46">
        <f>IF($R165="","",ABS($R165))</f>
        <v/>
      </c>
      <c r="T165" s="13">
        <f>IF($P165="","",IF($P165=0,"Sim","Não"))</f>
        <v/>
      </c>
      <c r="U165" s="45">
        <f>IFERROR(IF($P165="","",IF(MAX($F165,$G165)=0,1,MAX(0,1-$Q165/MAX($F165,$G165)))),"")</f>
        <v/>
      </c>
      <c r="V165" s="16">
        <f>IF($P165="","",IF($P165=0,"",IF($J165&lt;&gt;"",$J165,$I165)))</f>
        <v/>
      </c>
      <c r="W165" s="29">
        <f>IF($P165="","",IF(OR($P165=0,$K165="Concluída",$K165="Dispensada"),0,MAX(0,'Configurações'!$B$10-$B165)))</f>
        <v/>
      </c>
      <c r="X165" s="13">
        <f>IF($P165="","",IF($P165=0,"Baixa",IF(OR(AND(ISNUMBER($S165),$S165&gt;='Configurações'!$B$4),AND($K165&lt;&gt;"Concluída",$K165&lt;&gt;"Dispensada",ISNUMBER($M165),$M165&lt;'Configurações'!$B$10)),"Crítica",IF(OR(AND(ISNUMBER($S165),$S165&gt;='Configurações'!$B$5),$Q165&gt;='Configurações'!$B$6),"Alta","Média"))))</f>
        <v/>
      </c>
      <c r="Y165" s="16">
        <f>IF($A165="","",_xlfn.TEXTJOIN(" | ",TRUE,IF(COUNTIF($A$2:$A$501,$A165)&gt;1,"ID duplicado",""),IF(OR($B165="",$C165="",$D165="",$E165="",NOT(ISNUMBER($F165)),NOT(ISNUMBER($G165)),NOT(ISNUMBER($H165)),$K165=""),"Dados obrigatórios incompletos",""),IF(AND(ISNUMBER($P165),$P165&lt;&gt;0,$V165=""),"Informar motivo preliminar",""),IF(AND(ISNUMBER($P165),$P165&lt;&gt;0,$H165=0),"Revisar custo zerado",""),IF(AND($K165="Concluída",$T165="Não",$J165=""),"Confirmar causa",""),IF(AND($K165="Concluída",$N165=""),"Informar data de conclusão",""),IF(AND($K165&lt;&gt;"",$K165&lt;&gt;"Concluída",$K165&lt;&gt;"Dispensada",ISNUMBER($M165),$M165&lt;'Configurações'!$B$10),"Prazo vencido",""),IF(AND($K165&lt;&gt;"",$K165&lt;&gt;"Concluída",$K165&lt;&gt;"Dispensada",$M165="",ISNUMBER($B165),'Configurações'!$B$10-$B165&gt;'Configurações'!$B$9),"Definir prazo",""),IF(AND($K165&lt;&gt;"Concluída",$N165&lt;&gt;""),"Revisar data de conclusão","")))</f>
        <v/>
      </c>
      <c r="Z165" s="16">
        <f>IF(OR($C165="",$E165=""),"",$C165&amp;" | "&amp;$E165)</f>
        <v/>
      </c>
      <c r="AA165" s="13">
        <f>IF($Z165="","",IF(COUNTIF($Z$2:$Z165,$Z165)=1,ROW(),""))</f>
        <v/>
      </c>
      <c r="AB165" s="13">
        <f>IF($A165="","",IF(AND(ISNUMBER($B165),$B165&lt;='Configurações'!$B$10,$C165&lt;&gt;"",$D165&lt;&gt;"",$E165&lt;&gt;"",ISNUMBER($F165),$F165&gt;=0,ISNUMBER($G165),$G165&gt;=0,ISNUMBER($H165),$H165&gt;=0,$K165&lt;&gt;"",COUNTIF($A$2:$A$501,$A165)=1),"Sim","Não"))</f>
        <v/>
      </c>
      <c r="AC165" s="13">
        <f>IF(OR($AB165&lt;&gt;"Sim",$P165=0,$K165="Concluída",$K165="Dispensada"),"",IF($X165="Crítica",4,IF($X165="Alta",3,IF($X165="Média",2,1)))*1000000000000+MIN(IF(ISNUMBER($S165),$S165,0),999999999)*1000+MIN($W165,999))</f>
        <v/>
      </c>
      <c r="AD165" s="29">
        <f>IF($AC165="","",COUNTIF($AC$2:$AC$501,"&gt;"&amp;$AC165)+COUNTIF($AC$2:$AC165,$AC165))</f>
        <v/>
      </c>
    </row>
    <row r="166">
      <c r="A166" s="23" t="n"/>
      <c r="B166" s="50" t="n"/>
      <c r="C166" s="23" t="n"/>
      <c r="D166" s="25" t="n"/>
      <c r="E166" s="23" t="n"/>
      <c r="F166" s="26" t="n"/>
      <c r="G166" s="26" t="n"/>
      <c r="H166" s="51" t="n"/>
      <c r="I166" s="25" t="n"/>
      <c r="J166" s="25" t="n"/>
      <c r="K166" s="23" t="n"/>
      <c r="L166" s="23" t="n"/>
      <c r="M166" s="50" t="n"/>
      <c r="N166" s="50" t="n"/>
      <c r="O166" s="25" t="n"/>
      <c r="P166" s="28">
        <f>IF(OR($A166="",$B166="",$C166="",$E166="",NOT(ISNUMBER($F166)),NOT(ISNUMBER($G166))),"",$G166-$F166)</f>
        <v/>
      </c>
      <c r="Q166" s="28">
        <f>IF($P166="","",ABS($P166))</f>
        <v/>
      </c>
      <c r="R166" s="49">
        <f>IF(OR($P166="",NOT(ISNUMBER($H166))),"",$P166*$H166)</f>
        <v/>
      </c>
      <c r="S166" s="49">
        <f>IF($R166="","",ABS($R166))</f>
        <v/>
      </c>
      <c r="T166" s="18">
        <f>IF($P166="","",IF($P166=0,"Sim","Não"))</f>
        <v/>
      </c>
      <c r="U166" s="48">
        <f>IFERROR(IF($P166="","",IF(MAX($F166,$G166)=0,1,MAX(0,1-$Q166/MAX($F166,$G166)))),"")</f>
        <v/>
      </c>
      <c r="V166" s="21">
        <f>IF($P166="","",IF($P166=0,"",IF($J166&lt;&gt;"",$J166,$I166)))</f>
        <v/>
      </c>
      <c r="W166" s="28">
        <f>IF($P166="","",IF(OR($P166=0,$K166="Concluída",$K166="Dispensada"),0,MAX(0,'Configurações'!$B$10-$B166)))</f>
        <v/>
      </c>
      <c r="X166" s="18">
        <f>IF($P166="","",IF($P166=0,"Baixa",IF(OR(AND(ISNUMBER($S166),$S166&gt;='Configurações'!$B$4),AND($K166&lt;&gt;"Concluída",$K166&lt;&gt;"Dispensada",ISNUMBER($M166),$M166&lt;'Configurações'!$B$10)),"Crítica",IF(OR(AND(ISNUMBER($S166),$S166&gt;='Configurações'!$B$5),$Q166&gt;='Configurações'!$B$6),"Alta","Média"))))</f>
        <v/>
      </c>
      <c r="Y166" s="21">
        <f>IF($A166="","",_xlfn.TEXTJOIN(" | ",TRUE,IF(COUNTIF($A$2:$A$501,$A166)&gt;1,"ID duplicado",""),IF(OR($B166="",$C166="",$D166="",$E166="",NOT(ISNUMBER($F166)),NOT(ISNUMBER($G166)),NOT(ISNUMBER($H166)),$K166=""),"Dados obrigatórios incompletos",""),IF(AND(ISNUMBER($P166),$P166&lt;&gt;0,$V166=""),"Informar motivo preliminar",""),IF(AND(ISNUMBER($P166),$P166&lt;&gt;0,$H166=0),"Revisar custo zerado",""),IF(AND($K166="Concluída",$T166="Não",$J166=""),"Confirmar causa",""),IF(AND($K166="Concluída",$N166=""),"Informar data de conclusão",""),IF(AND($K166&lt;&gt;"",$K166&lt;&gt;"Concluída",$K166&lt;&gt;"Dispensada",ISNUMBER($M166),$M166&lt;'Configurações'!$B$10),"Prazo vencido",""),IF(AND($K166&lt;&gt;"",$K166&lt;&gt;"Concluída",$K166&lt;&gt;"Dispensada",$M166="",ISNUMBER($B166),'Configurações'!$B$10-$B166&gt;'Configurações'!$B$9),"Definir prazo",""),IF(AND($K166&lt;&gt;"Concluída",$N166&lt;&gt;""),"Revisar data de conclusão","")))</f>
        <v/>
      </c>
      <c r="Z166" s="21">
        <f>IF(OR($C166="",$E166=""),"",$C166&amp;" | "&amp;$E166)</f>
        <v/>
      </c>
      <c r="AA166" s="18">
        <f>IF($Z166="","",IF(COUNTIF($Z$2:$Z166,$Z166)=1,ROW(),""))</f>
        <v/>
      </c>
      <c r="AB166" s="18">
        <f>IF($A166="","",IF(AND(ISNUMBER($B166),$B166&lt;='Configurações'!$B$10,$C166&lt;&gt;"",$D166&lt;&gt;"",$E166&lt;&gt;"",ISNUMBER($F166),$F166&gt;=0,ISNUMBER($G166),$G166&gt;=0,ISNUMBER($H166),$H166&gt;=0,$K166&lt;&gt;"",COUNTIF($A$2:$A$501,$A166)=1),"Sim","Não"))</f>
        <v/>
      </c>
      <c r="AC166" s="18">
        <f>IF(OR($AB166&lt;&gt;"Sim",$P166=0,$K166="Concluída",$K166="Dispensada"),"",IF($X166="Crítica",4,IF($X166="Alta",3,IF($X166="Média",2,1)))*1000000000000+MIN(IF(ISNUMBER($S166),$S166,0),999999999)*1000+MIN($W166,999))</f>
        <v/>
      </c>
      <c r="AD166" s="28">
        <f>IF($AC166="","",COUNTIF($AC$2:$AC$501,"&gt;"&amp;$AC166)+COUNTIF($AC$2:$AC166,$AC166))</f>
        <v/>
      </c>
    </row>
    <row r="167">
      <c r="A167" s="23" t="n"/>
      <c r="B167" s="50" t="n"/>
      <c r="C167" s="23" t="n"/>
      <c r="D167" s="25" t="n"/>
      <c r="E167" s="23" t="n"/>
      <c r="F167" s="26" t="n"/>
      <c r="G167" s="26" t="n"/>
      <c r="H167" s="51" t="n"/>
      <c r="I167" s="25" t="n"/>
      <c r="J167" s="25" t="n"/>
      <c r="K167" s="23" t="n"/>
      <c r="L167" s="23" t="n"/>
      <c r="M167" s="50" t="n"/>
      <c r="N167" s="50" t="n"/>
      <c r="O167" s="25" t="n"/>
      <c r="P167" s="29">
        <f>IF(OR($A167="",$B167="",$C167="",$E167="",NOT(ISNUMBER($F167)),NOT(ISNUMBER($G167))),"",$G167-$F167)</f>
        <v/>
      </c>
      <c r="Q167" s="29">
        <f>IF($P167="","",ABS($P167))</f>
        <v/>
      </c>
      <c r="R167" s="46">
        <f>IF(OR($P167="",NOT(ISNUMBER($H167))),"",$P167*$H167)</f>
        <v/>
      </c>
      <c r="S167" s="46">
        <f>IF($R167="","",ABS($R167))</f>
        <v/>
      </c>
      <c r="T167" s="13">
        <f>IF($P167="","",IF($P167=0,"Sim","Não"))</f>
        <v/>
      </c>
      <c r="U167" s="45">
        <f>IFERROR(IF($P167="","",IF(MAX($F167,$G167)=0,1,MAX(0,1-$Q167/MAX($F167,$G167)))),"")</f>
        <v/>
      </c>
      <c r="V167" s="16">
        <f>IF($P167="","",IF($P167=0,"",IF($J167&lt;&gt;"",$J167,$I167)))</f>
        <v/>
      </c>
      <c r="W167" s="29">
        <f>IF($P167="","",IF(OR($P167=0,$K167="Concluída",$K167="Dispensada"),0,MAX(0,'Configurações'!$B$10-$B167)))</f>
        <v/>
      </c>
      <c r="X167" s="13">
        <f>IF($P167="","",IF($P167=0,"Baixa",IF(OR(AND(ISNUMBER($S167),$S167&gt;='Configurações'!$B$4),AND($K167&lt;&gt;"Concluída",$K167&lt;&gt;"Dispensada",ISNUMBER($M167),$M167&lt;'Configurações'!$B$10)),"Crítica",IF(OR(AND(ISNUMBER($S167),$S167&gt;='Configurações'!$B$5),$Q167&gt;='Configurações'!$B$6),"Alta","Média"))))</f>
        <v/>
      </c>
      <c r="Y167" s="16">
        <f>IF($A167="","",_xlfn.TEXTJOIN(" | ",TRUE,IF(COUNTIF($A$2:$A$501,$A167)&gt;1,"ID duplicado",""),IF(OR($B167="",$C167="",$D167="",$E167="",NOT(ISNUMBER($F167)),NOT(ISNUMBER($G167)),NOT(ISNUMBER($H167)),$K167=""),"Dados obrigatórios incompletos",""),IF(AND(ISNUMBER($P167),$P167&lt;&gt;0,$V167=""),"Informar motivo preliminar",""),IF(AND(ISNUMBER($P167),$P167&lt;&gt;0,$H167=0),"Revisar custo zerado",""),IF(AND($K167="Concluída",$T167="Não",$J167=""),"Confirmar causa",""),IF(AND($K167="Concluída",$N167=""),"Informar data de conclusão",""),IF(AND($K167&lt;&gt;"",$K167&lt;&gt;"Concluída",$K167&lt;&gt;"Dispensada",ISNUMBER($M167),$M167&lt;'Configurações'!$B$10),"Prazo vencido",""),IF(AND($K167&lt;&gt;"",$K167&lt;&gt;"Concluída",$K167&lt;&gt;"Dispensada",$M167="",ISNUMBER($B167),'Configurações'!$B$10-$B167&gt;'Configurações'!$B$9),"Definir prazo",""),IF(AND($K167&lt;&gt;"Concluída",$N167&lt;&gt;""),"Revisar data de conclusão","")))</f>
        <v/>
      </c>
      <c r="Z167" s="16">
        <f>IF(OR($C167="",$E167=""),"",$C167&amp;" | "&amp;$E167)</f>
        <v/>
      </c>
      <c r="AA167" s="13">
        <f>IF($Z167="","",IF(COUNTIF($Z$2:$Z167,$Z167)=1,ROW(),""))</f>
        <v/>
      </c>
      <c r="AB167" s="13">
        <f>IF($A167="","",IF(AND(ISNUMBER($B167),$B167&lt;='Configurações'!$B$10,$C167&lt;&gt;"",$D167&lt;&gt;"",$E167&lt;&gt;"",ISNUMBER($F167),$F167&gt;=0,ISNUMBER($G167),$G167&gt;=0,ISNUMBER($H167),$H167&gt;=0,$K167&lt;&gt;"",COUNTIF($A$2:$A$501,$A167)=1),"Sim","Não"))</f>
        <v/>
      </c>
      <c r="AC167" s="13">
        <f>IF(OR($AB167&lt;&gt;"Sim",$P167=0,$K167="Concluída",$K167="Dispensada"),"",IF($X167="Crítica",4,IF($X167="Alta",3,IF($X167="Média",2,1)))*1000000000000+MIN(IF(ISNUMBER($S167),$S167,0),999999999)*1000+MIN($W167,999))</f>
        <v/>
      </c>
      <c r="AD167" s="29">
        <f>IF($AC167="","",COUNTIF($AC$2:$AC$501,"&gt;"&amp;$AC167)+COUNTIF($AC$2:$AC167,$AC167))</f>
        <v/>
      </c>
    </row>
    <row r="168">
      <c r="A168" s="23" t="n"/>
      <c r="B168" s="50" t="n"/>
      <c r="C168" s="23" t="n"/>
      <c r="D168" s="25" t="n"/>
      <c r="E168" s="23" t="n"/>
      <c r="F168" s="26" t="n"/>
      <c r="G168" s="26" t="n"/>
      <c r="H168" s="51" t="n"/>
      <c r="I168" s="25" t="n"/>
      <c r="J168" s="25" t="n"/>
      <c r="K168" s="23" t="n"/>
      <c r="L168" s="23" t="n"/>
      <c r="M168" s="50" t="n"/>
      <c r="N168" s="50" t="n"/>
      <c r="O168" s="25" t="n"/>
      <c r="P168" s="28">
        <f>IF(OR($A168="",$B168="",$C168="",$E168="",NOT(ISNUMBER($F168)),NOT(ISNUMBER($G168))),"",$G168-$F168)</f>
        <v/>
      </c>
      <c r="Q168" s="28">
        <f>IF($P168="","",ABS($P168))</f>
        <v/>
      </c>
      <c r="R168" s="49">
        <f>IF(OR($P168="",NOT(ISNUMBER($H168))),"",$P168*$H168)</f>
        <v/>
      </c>
      <c r="S168" s="49">
        <f>IF($R168="","",ABS($R168))</f>
        <v/>
      </c>
      <c r="T168" s="18">
        <f>IF($P168="","",IF($P168=0,"Sim","Não"))</f>
        <v/>
      </c>
      <c r="U168" s="48">
        <f>IFERROR(IF($P168="","",IF(MAX($F168,$G168)=0,1,MAX(0,1-$Q168/MAX($F168,$G168)))),"")</f>
        <v/>
      </c>
      <c r="V168" s="21">
        <f>IF($P168="","",IF($P168=0,"",IF($J168&lt;&gt;"",$J168,$I168)))</f>
        <v/>
      </c>
      <c r="W168" s="28">
        <f>IF($P168="","",IF(OR($P168=0,$K168="Concluída",$K168="Dispensada"),0,MAX(0,'Configurações'!$B$10-$B168)))</f>
        <v/>
      </c>
      <c r="X168" s="18">
        <f>IF($P168="","",IF($P168=0,"Baixa",IF(OR(AND(ISNUMBER($S168),$S168&gt;='Configurações'!$B$4),AND($K168&lt;&gt;"Concluída",$K168&lt;&gt;"Dispensada",ISNUMBER($M168),$M168&lt;'Configurações'!$B$10)),"Crítica",IF(OR(AND(ISNUMBER($S168),$S168&gt;='Configurações'!$B$5),$Q168&gt;='Configurações'!$B$6),"Alta","Média"))))</f>
        <v/>
      </c>
      <c r="Y168" s="21">
        <f>IF($A168="","",_xlfn.TEXTJOIN(" | ",TRUE,IF(COUNTIF($A$2:$A$501,$A168)&gt;1,"ID duplicado",""),IF(OR($B168="",$C168="",$D168="",$E168="",NOT(ISNUMBER($F168)),NOT(ISNUMBER($G168)),NOT(ISNUMBER($H168)),$K168=""),"Dados obrigatórios incompletos",""),IF(AND(ISNUMBER($P168),$P168&lt;&gt;0,$V168=""),"Informar motivo preliminar",""),IF(AND(ISNUMBER($P168),$P168&lt;&gt;0,$H168=0),"Revisar custo zerado",""),IF(AND($K168="Concluída",$T168="Não",$J168=""),"Confirmar causa",""),IF(AND($K168="Concluída",$N168=""),"Informar data de conclusão",""),IF(AND($K168&lt;&gt;"",$K168&lt;&gt;"Concluída",$K168&lt;&gt;"Dispensada",ISNUMBER($M168),$M168&lt;'Configurações'!$B$10),"Prazo vencido",""),IF(AND($K168&lt;&gt;"",$K168&lt;&gt;"Concluída",$K168&lt;&gt;"Dispensada",$M168="",ISNUMBER($B168),'Configurações'!$B$10-$B168&gt;'Configurações'!$B$9),"Definir prazo",""),IF(AND($K168&lt;&gt;"Concluída",$N168&lt;&gt;""),"Revisar data de conclusão","")))</f>
        <v/>
      </c>
      <c r="Z168" s="21">
        <f>IF(OR($C168="",$E168=""),"",$C168&amp;" | "&amp;$E168)</f>
        <v/>
      </c>
      <c r="AA168" s="18">
        <f>IF($Z168="","",IF(COUNTIF($Z$2:$Z168,$Z168)=1,ROW(),""))</f>
        <v/>
      </c>
      <c r="AB168" s="18">
        <f>IF($A168="","",IF(AND(ISNUMBER($B168),$B168&lt;='Configurações'!$B$10,$C168&lt;&gt;"",$D168&lt;&gt;"",$E168&lt;&gt;"",ISNUMBER($F168),$F168&gt;=0,ISNUMBER($G168),$G168&gt;=0,ISNUMBER($H168),$H168&gt;=0,$K168&lt;&gt;"",COUNTIF($A$2:$A$501,$A168)=1),"Sim","Não"))</f>
        <v/>
      </c>
      <c r="AC168" s="18">
        <f>IF(OR($AB168&lt;&gt;"Sim",$P168=0,$K168="Concluída",$K168="Dispensada"),"",IF($X168="Crítica",4,IF($X168="Alta",3,IF($X168="Média",2,1)))*1000000000000+MIN(IF(ISNUMBER($S168),$S168,0),999999999)*1000+MIN($W168,999))</f>
        <v/>
      </c>
      <c r="AD168" s="28">
        <f>IF($AC168="","",COUNTIF($AC$2:$AC$501,"&gt;"&amp;$AC168)+COUNTIF($AC$2:$AC168,$AC168))</f>
        <v/>
      </c>
    </row>
    <row r="169">
      <c r="A169" s="23" t="n"/>
      <c r="B169" s="50" t="n"/>
      <c r="C169" s="23" t="n"/>
      <c r="D169" s="25" t="n"/>
      <c r="E169" s="23" t="n"/>
      <c r="F169" s="26" t="n"/>
      <c r="G169" s="26" t="n"/>
      <c r="H169" s="51" t="n"/>
      <c r="I169" s="25" t="n"/>
      <c r="J169" s="25" t="n"/>
      <c r="K169" s="23" t="n"/>
      <c r="L169" s="23" t="n"/>
      <c r="M169" s="50" t="n"/>
      <c r="N169" s="50" t="n"/>
      <c r="O169" s="25" t="n"/>
      <c r="P169" s="29">
        <f>IF(OR($A169="",$B169="",$C169="",$E169="",NOT(ISNUMBER($F169)),NOT(ISNUMBER($G169))),"",$G169-$F169)</f>
        <v/>
      </c>
      <c r="Q169" s="29">
        <f>IF($P169="","",ABS($P169))</f>
        <v/>
      </c>
      <c r="R169" s="46">
        <f>IF(OR($P169="",NOT(ISNUMBER($H169))),"",$P169*$H169)</f>
        <v/>
      </c>
      <c r="S169" s="46">
        <f>IF($R169="","",ABS($R169))</f>
        <v/>
      </c>
      <c r="T169" s="13">
        <f>IF($P169="","",IF($P169=0,"Sim","Não"))</f>
        <v/>
      </c>
      <c r="U169" s="45">
        <f>IFERROR(IF($P169="","",IF(MAX($F169,$G169)=0,1,MAX(0,1-$Q169/MAX($F169,$G169)))),"")</f>
        <v/>
      </c>
      <c r="V169" s="16">
        <f>IF($P169="","",IF($P169=0,"",IF($J169&lt;&gt;"",$J169,$I169)))</f>
        <v/>
      </c>
      <c r="W169" s="29">
        <f>IF($P169="","",IF(OR($P169=0,$K169="Concluída",$K169="Dispensada"),0,MAX(0,'Configurações'!$B$10-$B169)))</f>
        <v/>
      </c>
      <c r="X169" s="13">
        <f>IF($P169="","",IF($P169=0,"Baixa",IF(OR(AND(ISNUMBER($S169),$S169&gt;='Configurações'!$B$4),AND($K169&lt;&gt;"Concluída",$K169&lt;&gt;"Dispensada",ISNUMBER($M169),$M169&lt;'Configurações'!$B$10)),"Crítica",IF(OR(AND(ISNUMBER($S169),$S169&gt;='Configurações'!$B$5),$Q169&gt;='Configurações'!$B$6),"Alta","Média"))))</f>
        <v/>
      </c>
      <c r="Y169" s="16">
        <f>IF($A169="","",_xlfn.TEXTJOIN(" | ",TRUE,IF(COUNTIF($A$2:$A$501,$A169)&gt;1,"ID duplicado",""),IF(OR($B169="",$C169="",$D169="",$E169="",NOT(ISNUMBER($F169)),NOT(ISNUMBER($G169)),NOT(ISNUMBER($H169)),$K169=""),"Dados obrigatórios incompletos",""),IF(AND(ISNUMBER($P169),$P169&lt;&gt;0,$V169=""),"Informar motivo preliminar",""),IF(AND(ISNUMBER($P169),$P169&lt;&gt;0,$H169=0),"Revisar custo zerado",""),IF(AND($K169="Concluída",$T169="Não",$J169=""),"Confirmar causa",""),IF(AND($K169="Concluída",$N169=""),"Informar data de conclusão",""),IF(AND($K169&lt;&gt;"",$K169&lt;&gt;"Concluída",$K169&lt;&gt;"Dispensada",ISNUMBER($M169),$M169&lt;'Configurações'!$B$10),"Prazo vencido",""),IF(AND($K169&lt;&gt;"",$K169&lt;&gt;"Concluída",$K169&lt;&gt;"Dispensada",$M169="",ISNUMBER($B169),'Configurações'!$B$10-$B169&gt;'Configurações'!$B$9),"Definir prazo",""),IF(AND($K169&lt;&gt;"Concluída",$N169&lt;&gt;""),"Revisar data de conclusão","")))</f>
        <v/>
      </c>
      <c r="Z169" s="16">
        <f>IF(OR($C169="",$E169=""),"",$C169&amp;" | "&amp;$E169)</f>
        <v/>
      </c>
      <c r="AA169" s="13">
        <f>IF($Z169="","",IF(COUNTIF($Z$2:$Z169,$Z169)=1,ROW(),""))</f>
        <v/>
      </c>
      <c r="AB169" s="13">
        <f>IF($A169="","",IF(AND(ISNUMBER($B169),$B169&lt;='Configurações'!$B$10,$C169&lt;&gt;"",$D169&lt;&gt;"",$E169&lt;&gt;"",ISNUMBER($F169),$F169&gt;=0,ISNUMBER($G169),$G169&gt;=0,ISNUMBER($H169),$H169&gt;=0,$K169&lt;&gt;"",COUNTIF($A$2:$A$501,$A169)=1),"Sim","Não"))</f>
        <v/>
      </c>
      <c r="AC169" s="13">
        <f>IF(OR($AB169&lt;&gt;"Sim",$P169=0,$K169="Concluída",$K169="Dispensada"),"",IF($X169="Crítica",4,IF($X169="Alta",3,IF($X169="Média",2,1)))*1000000000000+MIN(IF(ISNUMBER($S169),$S169,0),999999999)*1000+MIN($W169,999))</f>
        <v/>
      </c>
      <c r="AD169" s="29">
        <f>IF($AC169="","",COUNTIF($AC$2:$AC$501,"&gt;"&amp;$AC169)+COUNTIF($AC$2:$AC169,$AC169))</f>
        <v/>
      </c>
    </row>
    <row r="170">
      <c r="A170" s="23" t="n"/>
      <c r="B170" s="50" t="n"/>
      <c r="C170" s="23" t="n"/>
      <c r="D170" s="25" t="n"/>
      <c r="E170" s="23" t="n"/>
      <c r="F170" s="26" t="n"/>
      <c r="G170" s="26" t="n"/>
      <c r="H170" s="51" t="n"/>
      <c r="I170" s="25" t="n"/>
      <c r="J170" s="25" t="n"/>
      <c r="K170" s="23" t="n"/>
      <c r="L170" s="23" t="n"/>
      <c r="M170" s="50" t="n"/>
      <c r="N170" s="50" t="n"/>
      <c r="O170" s="25" t="n"/>
      <c r="P170" s="28">
        <f>IF(OR($A170="",$B170="",$C170="",$E170="",NOT(ISNUMBER($F170)),NOT(ISNUMBER($G170))),"",$G170-$F170)</f>
        <v/>
      </c>
      <c r="Q170" s="28">
        <f>IF($P170="","",ABS($P170))</f>
        <v/>
      </c>
      <c r="R170" s="49">
        <f>IF(OR($P170="",NOT(ISNUMBER($H170))),"",$P170*$H170)</f>
        <v/>
      </c>
      <c r="S170" s="49">
        <f>IF($R170="","",ABS($R170))</f>
        <v/>
      </c>
      <c r="T170" s="18">
        <f>IF($P170="","",IF($P170=0,"Sim","Não"))</f>
        <v/>
      </c>
      <c r="U170" s="48">
        <f>IFERROR(IF($P170="","",IF(MAX($F170,$G170)=0,1,MAX(0,1-$Q170/MAX($F170,$G170)))),"")</f>
        <v/>
      </c>
      <c r="V170" s="21">
        <f>IF($P170="","",IF($P170=0,"",IF($J170&lt;&gt;"",$J170,$I170)))</f>
        <v/>
      </c>
      <c r="W170" s="28">
        <f>IF($P170="","",IF(OR($P170=0,$K170="Concluída",$K170="Dispensada"),0,MAX(0,'Configurações'!$B$10-$B170)))</f>
        <v/>
      </c>
      <c r="X170" s="18">
        <f>IF($P170="","",IF($P170=0,"Baixa",IF(OR(AND(ISNUMBER($S170),$S170&gt;='Configurações'!$B$4),AND($K170&lt;&gt;"Concluída",$K170&lt;&gt;"Dispensada",ISNUMBER($M170),$M170&lt;'Configurações'!$B$10)),"Crítica",IF(OR(AND(ISNUMBER($S170),$S170&gt;='Configurações'!$B$5),$Q170&gt;='Configurações'!$B$6),"Alta","Média"))))</f>
        <v/>
      </c>
      <c r="Y170" s="21">
        <f>IF($A170="","",_xlfn.TEXTJOIN(" | ",TRUE,IF(COUNTIF($A$2:$A$501,$A170)&gt;1,"ID duplicado",""),IF(OR($B170="",$C170="",$D170="",$E170="",NOT(ISNUMBER($F170)),NOT(ISNUMBER($G170)),NOT(ISNUMBER($H170)),$K170=""),"Dados obrigatórios incompletos",""),IF(AND(ISNUMBER($P170),$P170&lt;&gt;0,$V170=""),"Informar motivo preliminar",""),IF(AND(ISNUMBER($P170),$P170&lt;&gt;0,$H170=0),"Revisar custo zerado",""),IF(AND($K170="Concluída",$T170="Não",$J170=""),"Confirmar causa",""),IF(AND($K170="Concluída",$N170=""),"Informar data de conclusão",""),IF(AND($K170&lt;&gt;"",$K170&lt;&gt;"Concluída",$K170&lt;&gt;"Dispensada",ISNUMBER($M170),$M170&lt;'Configurações'!$B$10),"Prazo vencido",""),IF(AND($K170&lt;&gt;"",$K170&lt;&gt;"Concluída",$K170&lt;&gt;"Dispensada",$M170="",ISNUMBER($B170),'Configurações'!$B$10-$B170&gt;'Configurações'!$B$9),"Definir prazo",""),IF(AND($K170&lt;&gt;"Concluída",$N170&lt;&gt;""),"Revisar data de conclusão","")))</f>
        <v/>
      </c>
      <c r="Z170" s="21">
        <f>IF(OR($C170="",$E170=""),"",$C170&amp;" | "&amp;$E170)</f>
        <v/>
      </c>
      <c r="AA170" s="18">
        <f>IF($Z170="","",IF(COUNTIF($Z$2:$Z170,$Z170)=1,ROW(),""))</f>
        <v/>
      </c>
      <c r="AB170" s="18">
        <f>IF($A170="","",IF(AND(ISNUMBER($B170),$B170&lt;='Configurações'!$B$10,$C170&lt;&gt;"",$D170&lt;&gt;"",$E170&lt;&gt;"",ISNUMBER($F170),$F170&gt;=0,ISNUMBER($G170),$G170&gt;=0,ISNUMBER($H170),$H170&gt;=0,$K170&lt;&gt;"",COUNTIF($A$2:$A$501,$A170)=1),"Sim","Não"))</f>
        <v/>
      </c>
      <c r="AC170" s="18">
        <f>IF(OR($AB170&lt;&gt;"Sim",$P170=0,$K170="Concluída",$K170="Dispensada"),"",IF($X170="Crítica",4,IF($X170="Alta",3,IF($X170="Média",2,1)))*1000000000000+MIN(IF(ISNUMBER($S170),$S170,0),999999999)*1000+MIN($W170,999))</f>
        <v/>
      </c>
      <c r="AD170" s="28">
        <f>IF($AC170="","",COUNTIF($AC$2:$AC$501,"&gt;"&amp;$AC170)+COUNTIF($AC$2:$AC170,$AC170))</f>
        <v/>
      </c>
    </row>
    <row r="171">
      <c r="A171" s="23" t="n"/>
      <c r="B171" s="50" t="n"/>
      <c r="C171" s="23" t="n"/>
      <c r="D171" s="25" t="n"/>
      <c r="E171" s="23" t="n"/>
      <c r="F171" s="26" t="n"/>
      <c r="G171" s="26" t="n"/>
      <c r="H171" s="51" t="n"/>
      <c r="I171" s="25" t="n"/>
      <c r="J171" s="25" t="n"/>
      <c r="K171" s="23" t="n"/>
      <c r="L171" s="23" t="n"/>
      <c r="M171" s="50" t="n"/>
      <c r="N171" s="50" t="n"/>
      <c r="O171" s="25" t="n"/>
      <c r="P171" s="29">
        <f>IF(OR($A171="",$B171="",$C171="",$E171="",NOT(ISNUMBER($F171)),NOT(ISNUMBER($G171))),"",$G171-$F171)</f>
        <v/>
      </c>
      <c r="Q171" s="29">
        <f>IF($P171="","",ABS($P171))</f>
        <v/>
      </c>
      <c r="R171" s="46">
        <f>IF(OR($P171="",NOT(ISNUMBER($H171))),"",$P171*$H171)</f>
        <v/>
      </c>
      <c r="S171" s="46">
        <f>IF($R171="","",ABS($R171))</f>
        <v/>
      </c>
      <c r="T171" s="13">
        <f>IF($P171="","",IF($P171=0,"Sim","Não"))</f>
        <v/>
      </c>
      <c r="U171" s="45">
        <f>IFERROR(IF($P171="","",IF(MAX($F171,$G171)=0,1,MAX(0,1-$Q171/MAX($F171,$G171)))),"")</f>
        <v/>
      </c>
      <c r="V171" s="16">
        <f>IF($P171="","",IF($P171=0,"",IF($J171&lt;&gt;"",$J171,$I171)))</f>
        <v/>
      </c>
      <c r="W171" s="29">
        <f>IF($P171="","",IF(OR($P171=0,$K171="Concluída",$K171="Dispensada"),0,MAX(0,'Configurações'!$B$10-$B171)))</f>
        <v/>
      </c>
      <c r="X171" s="13">
        <f>IF($P171="","",IF($P171=0,"Baixa",IF(OR(AND(ISNUMBER($S171),$S171&gt;='Configurações'!$B$4),AND($K171&lt;&gt;"Concluída",$K171&lt;&gt;"Dispensada",ISNUMBER($M171),$M171&lt;'Configurações'!$B$10)),"Crítica",IF(OR(AND(ISNUMBER($S171),$S171&gt;='Configurações'!$B$5),$Q171&gt;='Configurações'!$B$6),"Alta","Média"))))</f>
        <v/>
      </c>
      <c r="Y171" s="16">
        <f>IF($A171="","",_xlfn.TEXTJOIN(" | ",TRUE,IF(COUNTIF($A$2:$A$501,$A171)&gt;1,"ID duplicado",""),IF(OR($B171="",$C171="",$D171="",$E171="",NOT(ISNUMBER($F171)),NOT(ISNUMBER($G171)),NOT(ISNUMBER($H171)),$K171=""),"Dados obrigatórios incompletos",""),IF(AND(ISNUMBER($P171),$P171&lt;&gt;0,$V171=""),"Informar motivo preliminar",""),IF(AND(ISNUMBER($P171),$P171&lt;&gt;0,$H171=0),"Revisar custo zerado",""),IF(AND($K171="Concluída",$T171="Não",$J171=""),"Confirmar causa",""),IF(AND($K171="Concluída",$N171=""),"Informar data de conclusão",""),IF(AND($K171&lt;&gt;"",$K171&lt;&gt;"Concluída",$K171&lt;&gt;"Dispensada",ISNUMBER($M171),$M171&lt;'Configurações'!$B$10),"Prazo vencido",""),IF(AND($K171&lt;&gt;"",$K171&lt;&gt;"Concluída",$K171&lt;&gt;"Dispensada",$M171="",ISNUMBER($B171),'Configurações'!$B$10-$B171&gt;'Configurações'!$B$9),"Definir prazo",""),IF(AND($K171&lt;&gt;"Concluída",$N171&lt;&gt;""),"Revisar data de conclusão","")))</f>
        <v/>
      </c>
      <c r="Z171" s="16">
        <f>IF(OR($C171="",$E171=""),"",$C171&amp;" | "&amp;$E171)</f>
        <v/>
      </c>
      <c r="AA171" s="13">
        <f>IF($Z171="","",IF(COUNTIF($Z$2:$Z171,$Z171)=1,ROW(),""))</f>
        <v/>
      </c>
      <c r="AB171" s="13">
        <f>IF($A171="","",IF(AND(ISNUMBER($B171),$B171&lt;='Configurações'!$B$10,$C171&lt;&gt;"",$D171&lt;&gt;"",$E171&lt;&gt;"",ISNUMBER($F171),$F171&gt;=0,ISNUMBER($G171),$G171&gt;=0,ISNUMBER($H171),$H171&gt;=0,$K171&lt;&gt;"",COUNTIF($A$2:$A$501,$A171)=1),"Sim","Não"))</f>
        <v/>
      </c>
      <c r="AC171" s="13">
        <f>IF(OR($AB171&lt;&gt;"Sim",$P171=0,$K171="Concluída",$K171="Dispensada"),"",IF($X171="Crítica",4,IF($X171="Alta",3,IF($X171="Média",2,1)))*1000000000000+MIN(IF(ISNUMBER($S171),$S171,0),999999999)*1000+MIN($W171,999))</f>
        <v/>
      </c>
      <c r="AD171" s="29">
        <f>IF($AC171="","",COUNTIF($AC$2:$AC$501,"&gt;"&amp;$AC171)+COUNTIF($AC$2:$AC171,$AC171))</f>
        <v/>
      </c>
    </row>
    <row r="172">
      <c r="A172" s="23" t="n"/>
      <c r="B172" s="50" t="n"/>
      <c r="C172" s="23" t="n"/>
      <c r="D172" s="25" t="n"/>
      <c r="E172" s="23" t="n"/>
      <c r="F172" s="26" t="n"/>
      <c r="G172" s="26" t="n"/>
      <c r="H172" s="51" t="n"/>
      <c r="I172" s="25" t="n"/>
      <c r="J172" s="25" t="n"/>
      <c r="K172" s="23" t="n"/>
      <c r="L172" s="23" t="n"/>
      <c r="M172" s="50" t="n"/>
      <c r="N172" s="50" t="n"/>
      <c r="O172" s="25" t="n"/>
      <c r="P172" s="28">
        <f>IF(OR($A172="",$B172="",$C172="",$E172="",NOT(ISNUMBER($F172)),NOT(ISNUMBER($G172))),"",$G172-$F172)</f>
        <v/>
      </c>
      <c r="Q172" s="28">
        <f>IF($P172="","",ABS($P172))</f>
        <v/>
      </c>
      <c r="R172" s="49">
        <f>IF(OR($P172="",NOT(ISNUMBER($H172))),"",$P172*$H172)</f>
        <v/>
      </c>
      <c r="S172" s="49">
        <f>IF($R172="","",ABS($R172))</f>
        <v/>
      </c>
      <c r="T172" s="18">
        <f>IF($P172="","",IF($P172=0,"Sim","Não"))</f>
        <v/>
      </c>
      <c r="U172" s="48">
        <f>IFERROR(IF($P172="","",IF(MAX($F172,$G172)=0,1,MAX(0,1-$Q172/MAX($F172,$G172)))),"")</f>
        <v/>
      </c>
      <c r="V172" s="21">
        <f>IF($P172="","",IF($P172=0,"",IF($J172&lt;&gt;"",$J172,$I172)))</f>
        <v/>
      </c>
      <c r="W172" s="28">
        <f>IF($P172="","",IF(OR($P172=0,$K172="Concluída",$K172="Dispensada"),0,MAX(0,'Configurações'!$B$10-$B172)))</f>
        <v/>
      </c>
      <c r="X172" s="18">
        <f>IF($P172="","",IF($P172=0,"Baixa",IF(OR(AND(ISNUMBER($S172),$S172&gt;='Configurações'!$B$4),AND($K172&lt;&gt;"Concluída",$K172&lt;&gt;"Dispensada",ISNUMBER($M172),$M172&lt;'Configurações'!$B$10)),"Crítica",IF(OR(AND(ISNUMBER($S172),$S172&gt;='Configurações'!$B$5),$Q172&gt;='Configurações'!$B$6),"Alta","Média"))))</f>
        <v/>
      </c>
      <c r="Y172" s="21">
        <f>IF($A172="","",_xlfn.TEXTJOIN(" | ",TRUE,IF(COUNTIF($A$2:$A$501,$A172)&gt;1,"ID duplicado",""),IF(OR($B172="",$C172="",$D172="",$E172="",NOT(ISNUMBER($F172)),NOT(ISNUMBER($G172)),NOT(ISNUMBER($H172)),$K172=""),"Dados obrigatórios incompletos",""),IF(AND(ISNUMBER($P172),$P172&lt;&gt;0,$V172=""),"Informar motivo preliminar",""),IF(AND(ISNUMBER($P172),$P172&lt;&gt;0,$H172=0),"Revisar custo zerado",""),IF(AND($K172="Concluída",$T172="Não",$J172=""),"Confirmar causa",""),IF(AND($K172="Concluída",$N172=""),"Informar data de conclusão",""),IF(AND($K172&lt;&gt;"",$K172&lt;&gt;"Concluída",$K172&lt;&gt;"Dispensada",ISNUMBER($M172),$M172&lt;'Configurações'!$B$10),"Prazo vencido",""),IF(AND($K172&lt;&gt;"",$K172&lt;&gt;"Concluída",$K172&lt;&gt;"Dispensada",$M172="",ISNUMBER($B172),'Configurações'!$B$10-$B172&gt;'Configurações'!$B$9),"Definir prazo",""),IF(AND($K172&lt;&gt;"Concluída",$N172&lt;&gt;""),"Revisar data de conclusão","")))</f>
        <v/>
      </c>
      <c r="Z172" s="21">
        <f>IF(OR($C172="",$E172=""),"",$C172&amp;" | "&amp;$E172)</f>
        <v/>
      </c>
      <c r="AA172" s="18">
        <f>IF($Z172="","",IF(COUNTIF($Z$2:$Z172,$Z172)=1,ROW(),""))</f>
        <v/>
      </c>
      <c r="AB172" s="18">
        <f>IF($A172="","",IF(AND(ISNUMBER($B172),$B172&lt;='Configurações'!$B$10,$C172&lt;&gt;"",$D172&lt;&gt;"",$E172&lt;&gt;"",ISNUMBER($F172),$F172&gt;=0,ISNUMBER($G172),$G172&gt;=0,ISNUMBER($H172),$H172&gt;=0,$K172&lt;&gt;"",COUNTIF($A$2:$A$501,$A172)=1),"Sim","Não"))</f>
        <v/>
      </c>
      <c r="AC172" s="18">
        <f>IF(OR($AB172&lt;&gt;"Sim",$P172=0,$K172="Concluída",$K172="Dispensada"),"",IF($X172="Crítica",4,IF($X172="Alta",3,IF($X172="Média",2,1)))*1000000000000+MIN(IF(ISNUMBER($S172),$S172,0),999999999)*1000+MIN($W172,999))</f>
        <v/>
      </c>
      <c r="AD172" s="28">
        <f>IF($AC172="","",COUNTIF($AC$2:$AC$501,"&gt;"&amp;$AC172)+COUNTIF($AC$2:$AC172,$AC172))</f>
        <v/>
      </c>
    </row>
    <row r="173">
      <c r="A173" s="23" t="n"/>
      <c r="B173" s="50" t="n"/>
      <c r="C173" s="23" t="n"/>
      <c r="D173" s="25" t="n"/>
      <c r="E173" s="23" t="n"/>
      <c r="F173" s="26" t="n"/>
      <c r="G173" s="26" t="n"/>
      <c r="H173" s="51" t="n"/>
      <c r="I173" s="25" t="n"/>
      <c r="J173" s="25" t="n"/>
      <c r="K173" s="23" t="n"/>
      <c r="L173" s="23" t="n"/>
      <c r="M173" s="50" t="n"/>
      <c r="N173" s="50" t="n"/>
      <c r="O173" s="25" t="n"/>
      <c r="P173" s="29">
        <f>IF(OR($A173="",$B173="",$C173="",$E173="",NOT(ISNUMBER($F173)),NOT(ISNUMBER($G173))),"",$G173-$F173)</f>
        <v/>
      </c>
      <c r="Q173" s="29">
        <f>IF($P173="","",ABS($P173))</f>
        <v/>
      </c>
      <c r="R173" s="46">
        <f>IF(OR($P173="",NOT(ISNUMBER($H173))),"",$P173*$H173)</f>
        <v/>
      </c>
      <c r="S173" s="46">
        <f>IF($R173="","",ABS($R173))</f>
        <v/>
      </c>
      <c r="T173" s="13">
        <f>IF($P173="","",IF($P173=0,"Sim","Não"))</f>
        <v/>
      </c>
      <c r="U173" s="45">
        <f>IFERROR(IF($P173="","",IF(MAX($F173,$G173)=0,1,MAX(0,1-$Q173/MAX($F173,$G173)))),"")</f>
        <v/>
      </c>
      <c r="V173" s="16">
        <f>IF($P173="","",IF($P173=0,"",IF($J173&lt;&gt;"",$J173,$I173)))</f>
        <v/>
      </c>
      <c r="W173" s="29">
        <f>IF($P173="","",IF(OR($P173=0,$K173="Concluída",$K173="Dispensada"),0,MAX(0,'Configurações'!$B$10-$B173)))</f>
        <v/>
      </c>
      <c r="X173" s="13">
        <f>IF($P173="","",IF($P173=0,"Baixa",IF(OR(AND(ISNUMBER($S173),$S173&gt;='Configurações'!$B$4),AND($K173&lt;&gt;"Concluída",$K173&lt;&gt;"Dispensada",ISNUMBER($M173),$M173&lt;'Configurações'!$B$10)),"Crítica",IF(OR(AND(ISNUMBER($S173),$S173&gt;='Configurações'!$B$5),$Q173&gt;='Configurações'!$B$6),"Alta","Média"))))</f>
        <v/>
      </c>
      <c r="Y173" s="16">
        <f>IF($A173="","",_xlfn.TEXTJOIN(" | ",TRUE,IF(COUNTIF($A$2:$A$501,$A173)&gt;1,"ID duplicado",""),IF(OR($B173="",$C173="",$D173="",$E173="",NOT(ISNUMBER($F173)),NOT(ISNUMBER($G173)),NOT(ISNUMBER($H173)),$K173=""),"Dados obrigatórios incompletos",""),IF(AND(ISNUMBER($P173),$P173&lt;&gt;0,$V173=""),"Informar motivo preliminar",""),IF(AND(ISNUMBER($P173),$P173&lt;&gt;0,$H173=0),"Revisar custo zerado",""),IF(AND($K173="Concluída",$T173="Não",$J173=""),"Confirmar causa",""),IF(AND($K173="Concluída",$N173=""),"Informar data de conclusão",""),IF(AND($K173&lt;&gt;"",$K173&lt;&gt;"Concluída",$K173&lt;&gt;"Dispensada",ISNUMBER($M173),$M173&lt;'Configurações'!$B$10),"Prazo vencido",""),IF(AND($K173&lt;&gt;"",$K173&lt;&gt;"Concluída",$K173&lt;&gt;"Dispensada",$M173="",ISNUMBER($B173),'Configurações'!$B$10-$B173&gt;'Configurações'!$B$9),"Definir prazo",""),IF(AND($K173&lt;&gt;"Concluída",$N173&lt;&gt;""),"Revisar data de conclusão","")))</f>
        <v/>
      </c>
      <c r="Z173" s="16">
        <f>IF(OR($C173="",$E173=""),"",$C173&amp;" | "&amp;$E173)</f>
        <v/>
      </c>
      <c r="AA173" s="13">
        <f>IF($Z173="","",IF(COUNTIF($Z$2:$Z173,$Z173)=1,ROW(),""))</f>
        <v/>
      </c>
      <c r="AB173" s="13">
        <f>IF($A173="","",IF(AND(ISNUMBER($B173),$B173&lt;='Configurações'!$B$10,$C173&lt;&gt;"",$D173&lt;&gt;"",$E173&lt;&gt;"",ISNUMBER($F173),$F173&gt;=0,ISNUMBER($G173),$G173&gt;=0,ISNUMBER($H173),$H173&gt;=0,$K173&lt;&gt;"",COUNTIF($A$2:$A$501,$A173)=1),"Sim","Não"))</f>
        <v/>
      </c>
      <c r="AC173" s="13">
        <f>IF(OR($AB173&lt;&gt;"Sim",$P173=0,$K173="Concluída",$K173="Dispensada"),"",IF($X173="Crítica",4,IF($X173="Alta",3,IF($X173="Média",2,1)))*1000000000000+MIN(IF(ISNUMBER($S173),$S173,0),999999999)*1000+MIN($W173,999))</f>
        <v/>
      </c>
      <c r="AD173" s="29">
        <f>IF($AC173="","",COUNTIF($AC$2:$AC$501,"&gt;"&amp;$AC173)+COUNTIF($AC$2:$AC173,$AC173))</f>
        <v/>
      </c>
    </row>
    <row r="174">
      <c r="A174" s="23" t="n"/>
      <c r="B174" s="50" t="n"/>
      <c r="C174" s="23" t="n"/>
      <c r="D174" s="25" t="n"/>
      <c r="E174" s="23" t="n"/>
      <c r="F174" s="26" t="n"/>
      <c r="G174" s="26" t="n"/>
      <c r="H174" s="51" t="n"/>
      <c r="I174" s="25" t="n"/>
      <c r="J174" s="25" t="n"/>
      <c r="K174" s="23" t="n"/>
      <c r="L174" s="23" t="n"/>
      <c r="M174" s="50" t="n"/>
      <c r="N174" s="50" t="n"/>
      <c r="O174" s="25" t="n"/>
      <c r="P174" s="28">
        <f>IF(OR($A174="",$B174="",$C174="",$E174="",NOT(ISNUMBER($F174)),NOT(ISNUMBER($G174))),"",$G174-$F174)</f>
        <v/>
      </c>
      <c r="Q174" s="28">
        <f>IF($P174="","",ABS($P174))</f>
        <v/>
      </c>
      <c r="R174" s="49">
        <f>IF(OR($P174="",NOT(ISNUMBER($H174))),"",$P174*$H174)</f>
        <v/>
      </c>
      <c r="S174" s="49">
        <f>IF($R174="","",ABS($R174))</f>
        <v/>
      </c>
      <c r="T174" s="18">
        <f>IF($P174="","",IF($P174=0,"Sim","Não"))</f>
        <v/>
      </c>
      <c r="U174" s="48">
        <f>IFERROR(IF($P174="","",IF(MAX($F174,$G174)=0,1,MAX(0,1-$Q174/MAX($F174,$G174)))),"")</f>
        <v/>
      </c>
      <c r="V174" s="21">
        <f>IF($P174="","",IF($P174=0,"",IF($J174&lt;&gt;"",$J174,$I174)))</f>
        <v/>
      </c>
      <c r="W174" s="28">
        <f>IF($P174="","",IF(OR($P174=0,$K174="Concluída",$K174="Dispensada"),0,MAX(0,'Configurações'!$B$10-$B174)))</f>
        <v/>
      </c>
      <c r="X174" s="18">
        <f>IF($P174="","",IF($P174=0,"Baixa",IF(OR(AND(ISNUMBER($S174),$S174&gt;='Configurações'!$B$4),AND($K174&lt;&gt;"Concluída",$K174&lt;&gt;"Dispensada",ISNUMBER($M174),$M174&lt;'Configurações'!$B$10)),"Crítica",IF(OR(AND(ISNUMBER($S174),$S174&gt;='Configurações'!$B$5),$Q174&gt;='Configurações'!$B$6),"Alta","Média"))))</f>
        <v/>
      </c>
      <c r="Y174" s="21">
        <f>IF($A174="","",_xlfn.TEXTJOIN(" | ",TRUE,IF(COUNTIF($A$2:$A$501,$A174)&gt;1,"ID duplicado",""),IF(OR($B174="",$C174="",$D174="",$E174="",NOT(ISNUMBER($F174)),NOT(ISNUMBER($G174)),NOT(ISNUMBER($H174)),$K174=""),"Dados obrigatórios incompletos",""),IF(AND(ISNUMBER($P174),$P174&lt;&gt;0,$V174=""),"Informar motivo preliminar",""),IF(AND(ISNUMBER($P174),$P174&lt;&gt;0,$H174=0),"Revisar custo zerado",""),IF(AND($K174="Concluída",$T174="Não",$J174=""),"Confirmar causa",""),IF(AND($K174="Concluída",$N174=""),"Informar data de conclusão",""),IF(AND($K174&lt;&gt;"",$K174&lt;&gt;"Concluída",$K174&lt;&gt;"Dispensada",ISNUMBER($M174),$M174&lt;'Configurações'!$B$10),"Prazo vencido",""),IF(AND($K174&lt;&gt;"",$K174&lt;&gt;"Concluída",$K174&lt;&gt;"Dispensada",$M174="",ISNUMBER($B174),'Configurações'!$B$10-$B174&gt;'Configurações'!$B$9),"Definir prazo",""),IF(AND($K174&lt;&gt;"Concluída",$N174&lt;&gt;""),"Revisar data de conclusão","")))</f>
        <v/>
      </c>
      <c r="Z174" s="21">
        <f>IF(OR($C174="",$E174=""),"",$C174&amp;" | "&amp;$E174)</f>
        <v/>
      </c>
      <c r="AA174" s="18">
        <f>IF($Z174="","",IF(COUNTIF($Z$2:$Z174,$Z174)=1,ROW(),""))</f>
        <v/>
      </c>
      <c r="AB174" s="18">
        <f>IF($A174="","",IF(AND(ISNUMBER($B174),$B174&lt;='Configurações'!$B$10,$C174&lt;&gt;"",$D174&lt;&gt;"",$E174&lt;&gt;"",ISNUMBER($F174),$F174&gt;=0,ISNUMBER($G174),$G174&gt;=0,ISNUMBER($H174),$H174&gt;=0,$K174&lt;&gt;"",COUNTIF($A$2:$A$501,$A174)=1),"Sim","Não"))</f>
        <v/>
      </c>
      <c r="AC174" s="18">
        <f>IF(OR($AB174&lt;&gt;"Sim",$P174=0,$K174="Concluída",$K174="Dispensada"),"",IF($X174="Crítica",4,IF($X174="Alta",3,IF($X174="Média",2,1)))*1000000000000+MIN(IF(ISNUMBER($S174),$S174,0),999999999)*1000+MIN($W174,999))</f>
        <v/>
      </c>
      <c r="AD174" s="28">
        <f>IF($AC174="","",COUNTIF($AC$2:$AC$501,"&gt;"&amp;$AC174)+COUNTIF($AC$2:$AC174,$AC174))</f>
        <v/>
      </c>
    </row>
    <row r="175">
      <c r="A175" s="23" t="n"/>
      <c r="B175" s="50" t="n"/>
      <c r="C175" s="23" t="n"/>
      <c r="D175" s="25" t="n"/>
      <c r="E175" s="23" t="n"/>
      <c r="F175" s="26" t="n"/>
      <c r="G175" s="26" t="n"/>
      <c r="H175" s="51" t="n"/>
      <c r="I175" s="25" t="n"/>
      <c r="J175" s="25" t="n"/>
      <c r="K175" s="23" t="n"/>
      <c r="L175" s="23" t="n"/>
      <c r="M175" s="50" t="n"/>
      <c r="N175" s="50" t="n"/>
      <c r="O175" s="25" t="n"/>
      <c r="P175" s="29">
        <f>IF(OR($A175="",$B175="",$C175="",$E175="",NOT(ISNUMBER($F175)),NOT(ISNUMBER($G175))),"",$G175-$F175)</f>
        <v/>
      </c>
      <c r="Q175" s="29">
        <f>IF($P175="","",ABS($P175))</f>
        <v/>
      </c>
      <c r="R175" s="46">
        <f>IF(OR($P175="",NOT(ISNUMBER($H175))),"",$P175*$H175)</f>
        <v/>
      </c>
      <c r="S175" s="46">
        <f>IF($R175="","",ABS($R175))</f>
        <v/>
      </c>
      <c r="T175" s="13">
        <f>IF($P175="","",IF($P175=0,"Sim","Não"))</f>
        <v/>
      </c>
      <c r="U175" s="45">
        <f>IFERROR(IF($P175="","",IF(MAX($F175,$G175)=0,1,MAX(0,1-$Q175/MAX($F175,$G175)))),"")</f>
        <v/>
      </c>
      <c r="V175" s="16">
        <f>IF($P175="","",IF($P175=0,"",IF($J175&lt;&gt;"",$J175,$I175)))</f>
        <v/>
      </c>
      <c r="W175" s="29">
        <f>IF($P175="","",IF(OR($P175=0,$K175="Concluída",$K175="Dispensada"),0,MAX(0,'Configurações'!$B$10-$B175)))</f>
        <v/>
      </c>
      <c r="X175" s="13">
        <f>IF($P175="","",IF($P175=0,"Baixa",IF(OR(AND(ISNUMBER($S175),$S175&gt;='Configurações'!$B$4),AND($K175&lt;&gt;"Concluída",$K175&lt;&gt;"Dispensada",ISNUMBER($M175),$M175&lt;'Configurações'!$B$10)),"Crítica",IF(OR(AND(ISNUMBER($S175),$S175&gt;='Configurações'!$B$5),$Q175&gt;='Configurações'!$B$6),"Alta","Média"))))</f>
        <v/>
      </c>
      <c r="Y175" s="16">
        <f>IF($A175="","",_xlfn.TEXTJOIN(" | ",TRUE,IF(COUNTIF($A$2:$A$501,$A175)&gt;1,"ID duplicado",""),IF(OR($B175="",$C175="",$D175="",$E175="",NOT(ISNUMBER($F175)),NOT(ISNUMBER($G175)),NOT(ISNUMBER($H175)),$K175=""),"Dados obrigatórios incompletos",""),IF(AND(ISNUMBER($P175),$P175&lt;&gt;0,$V175=""),"Informar motivo preliminar",""),IF(AND(ISNUMBER($P175),$P175&lt;&gt;0,$H175=0),"Revisar custo zerado",""),IF(AND($K175="Concluída",$T175="Não",$J175=""),"Confirmar causa",""),IF(AND($K175="Concluída",$N175=""),"Informar data de conclusão",""),IF(AND($K175&lt;&gt;"",$K175&lt;&gt;"Concluída",$K175&lt;&gt;"Dispensada",ISNUMBER($M175),$M175&lt;'Configurações'!$B$10),"Prazo vencido",""),IF(AND($K175&lt;&gt;"",$K175&lt;&gt;"Concluída",$K175&lt;&gt;"Dispensada",$M175="",ISNUMBER($B175),'Configurações'!$B$10-$B175&gt;'Configurações'!$B$9),"Definir prazo",""),IF(AND($K175&lt;&gt;"Concluída",$N175&lt;&gt;""),"Revisar data de conclusão","")))</f>
        <v/>
      </c>
      <c r="Z175" s="16">
        <f>IF(OR($C175="",$E175=""),"",$C175&amp;" | "&amp;$E175)</f>
        <v/>
      </c>
      <c r="AA175" s="13">
        <f>IF($Z175="","",IF(COUNTIF($Z$2:$Z175,$Z175)=1,ROW(),""))</f>
        <v/>
      </c>
      <c r="AB175" s="13">
        <f>IF($A175="","",IF(AND(ISNUMBER($B175),$B175&lt;='Configurações'!$B$10,$C175&lt;&gt;"",$D175&lt;&gt;"",$E175&lt;&gt;"",ISNUMBER($F175),$F175&gt;=0,ISNUMBER($G175),$G175&gt;=0,ISNUMBER($H175),$H175&gt;=0,$K175&lt;&gt;"",COUNTIF($A$2:$A$501,$A175)=1),"Sim","Não"))</f>
        <v/>
      </c>
      <c r="AC175" s="13">
        <f>IF(OR($AB175&lt;&gt;"Sim",$P175=0,$K175="Concluída",$K175="Dispensada"),"",IF($X175="Crítica",4,IF($X175="Alta",3,IF($X175="Média",2,1)))*1000000000000+MIN(IF(ISNUMBER($S175),$S175,0),999999999)*1000+MIN($W175,999))</f>
        <v/>
      </c>
      <c r="AD175" s="29">
        <f>IF($AC175="","",COUNTIF($AC$2:$AC$501,"&gt;"&amp;$AC175)+COUNTIF($AC$2:$AC175,$AC175))</f>
        <v/>
      </c>
    </row>
    <row r="176">
      <c r="A176" s="23" t="n"/>
      <c r="B176" s="50" t="n"/>
      <c r="C176" s="23" t="n"/>
      <c r="D176" s="25" t="n"/>
      <c r="E176" s="23" t="n"/>
      <c r="F176" s="26" t="n"/>
      <c r="G176" s="26" t="n"/>
      <c r="H176" s="51" t="n"/>
      <c r="I176" s="25" t="n"/>
      <c r="J176" s="25" t="n"/>
      <c r="K176" s="23" t="n"/>
      <c r="L176" s="23" t="n"/>
      <c r="M176" s="50" t="n"/>
      <c r="N176" s="50" t="n"/>
      <c r="O176" s="25" t="n"/>
      <c r="P176" s="28">
        <f>IF(OR($A176="",$B176="",$C176="",$E176="",NOT(ISNUMBER($F176)),NOT(ISNUMBER($G176))),"",$G176-$F176)</f>
        <v/>
      </c>
      <c r="Q176" s="28">
        <f>IF($P176="","",ABS($P176))</f>
        <v/>
      </c>
      <c r="R176" s="49">
        <f>IF(OR($P176="",NOT(ISNUMBER($H176))),"",$P176*$H176)</f>
        <v/>
      </c>
      <c r="S176" s="49">
        <f>IF($R176="","",ABS($R176))</f>
        <v/>
      </c>
      <c r="T176" s="18">
        <f>IF($P176="","",IF($P176=0,"Sim","Não"))</f>
        <v/>
      </c>
      <c r="U176" s="48">
        <f>IFERROR(IF($P176="","",IF(MAX($F176,$G176)=0,1,MAX(0,1-$Q176/MAX($F176,$G176)))),"")</f>
        <v/>
      </c>
      <c r="V176" s="21">
        <f>IF($P176="","",IF($P176=0,"",IF($J176&lt;&gt;"",$J176,$I176)))</f>
        <v/>
      </c>
      <c r="W176" s="28">
        <f>IF($P176="","",IF(OR($P176=0,$K176="Concluída",$K176="Dispensada"),0,MAX(0,'Configurações'!$B$10-$B176)))</f>
        <v/>
      </c>
      <c r="X176" s="18">
        <f>IF($P176="","",IF($P176=0,"Baixa",IF(OR(AND(ISNUMBER($S176),$S176&gt;='Configurações'!$B$4),AND($K176&lt;&gt;"Concluída",$K176&lt;&gt;"Dispensada",ISNUMBER($M176),$M176&lt;'Configurações'!$B$10)),"Crítica",IF(OR(AND(ISNUMBER($S176),$S176&gt;='Configurações'!$B$5),$Q176&gt;='Configurações'!$B$6),"Alta","Média"))))</f>
        <v/>
      </c>
      <c r="Y176" s="21">
        <f>IF($A176="","",_xlfn.TEXTJOIN(" | ",TRUE,IF(COUNTIF($A$2:$A$501,$A176)&gt;1,"ID duplicado",""),IF(OR($B176="",$C176="",$D176="",$E176="",NOT(ISNUMBER($F176)),NOT(ISNUMBER($G176)),NOT(ISNUMBER($H176)),$K176=""),"Dados obrigatórios incompletos",""),IF(AND(ISNUMBER($P176),$P176&lt;&gt;0,$V176=""),"Informar motivo preliminar",""),IF(AND(ISNUMBER($P176),$P176&lt;&gt;0,$H176=0),"Revisar custo zerado",""),IF(AND($K176="Concluída",$T176="Não",$J176=""),"Confirmar causa",""),IF(AND($K176="Concluída",$N176=""),"Informar data de conclusão",""),IF(AND($K176&lt;&gt;"",$K176&lt;&gt;"Concluída",$K176&lt;&gt;"Dispensada",ISNUMBER($M176),$M176&lt;'Configurações'!$B$10),"Prazo vencido",""),IF(AND($K176&lt;&gt;"",$K176&lt;&gt;"Concluída",$K176&lt;&gt;"Dispensada",$M176="",ISNUMBER($B176),'Configurações'!$B$10-$B176&gt;'Configurações'!$B$9),"Definir prazo",""),IF(AND($K176&lt;&gt;"Concluída",$N176&lt;&gt;""),"Revisar data de conclusão","")))</f>
        <v/>
      </c>
      <c r="Z176" s="21">
        <f>IF(OR($C176="",$E176=""),"",$C176&amp;" | "&amp;$E176)</f>
        <v/>
      </c>
      <c r="AA176" s="18">
        <f>IF($Z176="","",IF(COUNTIF($Z$2:$Z176,$Z176)=1,ROW(),""))</f>
        <v/>
      </c>
      <c r="AB176" s="18">
        <f>IF($A176="","",IF(AND(ISNUMBER($B176),$B176&lt;='Configurações'!$B$10,$C176&lt;&gt;"",$D176&lt;&gt;"",$E176&lt;&gt;"",ISNUMBER($F176),$F176&gt;=0,ISNUMBER($G176),$G176&gt;=0,ISNUMBER($H176),$H176&gt;=0,$K176&lt;&gt;"",COUNTIF($A$2:$A$501,$A176)=1),"Sim","Não"))</f>
        <v/>
      </c>
      <c r="AC176" s="18">
        <f>IF(OR($AB176&lt;&gt;"Sim",$P176=0,$K176="Concluída",$K176="Dispensada"),"",IF($X176="Crítica",4,IF($X176="Alta",3,IF($X176="Média",2,1)))*1000000000000+MIN(IF(ISNUMBER($S176),$S176,0),999999999)*1000+MIN($W176,999))</f>
        <v/>
      </c>
      <c r="AD176" s="28">
        <f>IF($AC176="","",COUNTIF($AC$2:$AC$501,"&gt;"&amp;$AC176)+COUNTIF($AC$2:$AC176,$AC176))</f>
        <v/>
      </c>
    </row>
    <row r="177">
      <c r="A177" s="23" t="n"/>
      <c r="B177" s="50" t="n"/>
      <c r="C177" s="23" t="n"/>
      <c r="D177" s="25" t="n"/>
      <c r="E177" s="23" t="n"/>
      <c r="F177" s="26" t="n"/>
      <c r="G177" s="26" t="n"/>
      <c r="H177" s="51" t="n"/>
      <c r="I177" s="25" t="n"/>
      <c r="J177" s="25" t="n"/>
      <c r="K177" s="23" t="n"/>
      <c r="L177" s="23" t="n"/>
      <c r="M177" s="50" t="n"/>
      <c r="N177" s="50" t="n"/>
      <c r="O177" s="25" t="n"/>
      <c r="P177" s="29">
        <f>IF(OR($A177="",$B177="",$C177="",$E177="",NOT(ISNUMBER($F177)),NOT(ISNUMBER($G177))),"",$G177-$F177)</f>
        <v/>
      </c>
      <c r="Q177" s="29">
        <f>IF($P177="","",ABS($P177))</f>
        <v/>
      </c>
      <c r="R177" s="46">
        <f>IF(OR($P177="",NOT(ISNUMBER($H177))),"",$P177*$H177)</f>
        <v/>
      </c>
      <c r="S177" s="46">
        <f>IF($R177="","",ABS($R177))</f>
        <v/>
      </c>
      <c r="T177" s="13">
        <f>IF($P177="","",IF($P177=0,"Sim","Não"))</f>
        <v/>
      </c>
      <c r="U177" s="45">
        <f>IFERROR(IF($P177="","",IF(MAX($F177,$G177)=0,1,MAX(0,1-$Q177/MAX($F177,$G177)))),"")</f>
        <v/>
      </c>
      <c r="V177" s="16">
        <f>IF($P177="","",IF($P177=0,"",IF($J177&lt;&gt;"",$J177,$I177)))</f>
        <v/>
      </c>
      <c r="W177" s="29">
        <f>IF($P177="","",IF(OR($P177=0,$K177="Concluída",$K177="Dispensada"),0,MAX(0,'Configurações'!$B$10-$B177)))</f>
        <v/>
      </c>
      <c r="X177" s="13">
        <f>IF($P177="","",IF($P177=0,"Baixa",IF(OR(AND(ISNUMBER($S177),$S177&gt;='Configurações'!$B$4),AND($K177&lt;&gt;"Concluída",$K177&lt;&gt;"Dispensada",ISNUMBER($M177),$M177&lt;'Configurações'!$B$10)),"Crítica",IF(OR(AND(ISNUMBER($S177),$S177&gt;='Configurações'!$B$5),$Q177&gt;='Configurações'!$B$6),"Alta","Média"))))</f>
        <v/>
      </c>
      <c r="Y177" s="16">
        <f>IF($A177="","",_xlfn.TEXTJOIN(" | ",TRUE,IF(COUNTIF($A$2:$A$501,$A177)&gt;1,"ID duplicado",""),IF(OR($B177="",$C177="",$D177="",$E177="",NOT(ISNUMBER($F177)),NOT(ISNUMBER($G177)),NOT(ISNUMBER($H177)),$K177=""),"Dados obrigatórios incompletos",""),IF(AND(ISNUMBER($P177),$P177&lt;&gt;0,$V177=""),"Informar motivo preliminar",""),IF(AND(ISNUMBER($P177),$P177&lt;&gt;0,$H177=0),"Revisar custo zerado",""),IF(AND($K177="Concluída",$T177="Não",$J177=""),"Confirmar causa",""),IF(AND($K177="Concluída",$N177=""),"Informar data de conclusão",""),IF(AND($K177&lt;&gt;"",$K177&lt;&gt;"Concluída",$K177&lt;&gt;"Dispensada",ISNUMBER($M177),$M177&lt;'Configurações'!$B$10),"Prazo vencido",""),IF(AND($K177&lt;&gt;"",$K177&lt;&gt;"Concluída",$K177&lt;&gt;"Dispensada",$M177="",ISNUMBER($B177),'Configurações'!$B$10-$B177&gt;'Configurações'!$B$9),"Definir prazo",""),IF(AND($K177&lt;&gt;"Concluída",$N177&lt;&gt;""),"Revisar data de conclusão","")))</f>
        <v/>
      </c>
      <c r="Z177" s="16">
        <f>IF(OR($C177="",$E177=""),"",$C177&amp;" | "&amp;$E177)</f>
        <v/>
      </c>
      <c r="AA177" s="13">
        <f>IF($Z177="","",IF(COUNTIF($Z$2:$Z177,$Z177)=1,ROW(),""))</f>
        <v/>
      </c>
      <c r="AB177" s="13">
        <f>IF($A177="","",IF(AND(ISNUMBER($B177),$B177&lt;='Configurações'!$B$10,$C177&lt;&gt;"",$D177&lt;&gt;"",$E177&lt;&gt;"",ISNUMBER($F177),$F177&gt;=0,ISNUMBER($G177),$G177&gt;=0,ISNUMBER($H177),$H177&gt;=0,$K177&lt;&gt;"",COUNTIF($A$2:$A$501,$A177)=1),"Sim","Não"))</f>
        <v/>
      </c>
      <c r="AC177" s="13">
        <f>IF(OR($AB177&lt;&gt;"Sim",$P177=0,$K177="Concluída",$K177="Dispensada"),"",IF($X177="Crítica",4,IF($X177="Alta",3,IF($X177="Média",2,1)))*1000000000000+MIN(IF(ISNUMBER($S177),$S177,0),999999999)*1000+MIN($W177,999))</f>
        <v/>
      </c>
      <c r="AD177" s="29">
        <f>IF($AC177="","",COUNTIF($AC$2:$AC$501,"&gt;"&amp;$AC177)+COUNTIF($AC$2:$AC177,$AC177))</f>
        <v/>
      </c>
    </row>
    <row r="178">
      <c r="A178" s="23" t="n"/>
      <c r="B178" s="50" t="n"/>
      <c r="C178" s="23" t="n"/>
      <c r="D178" s="25" t="n"/>
      <c r="E178" s="23" t="n"/>
      <c r="F178" s="26" t="n"/>
      <c r="G178" s="26" t="n"/>
      <c r="H178" s="51" t="n"/>
      <c r="I178" s="25" t="n"/>
      <c r="J178" s="25" t="n"/>
      <c r="K178" s="23" t="n"/>
      <c r="L178" s="23" t="n"/>
      <c r="M178" s="50" t="n"/>
      <c r="N178" s="50" t="n"/>
      <c r="O178" s="25" t="n"/>
      <c r="P178" s="28">
        <f>IF(OR($A178="",$B178="",$C178="",$E178="",NOT(ISNUMBER($F178)),NOT(ISNUMBER($G178))),"",$G178-$F178)</f>
        <v/>
      </c>
      <c r="Q178" s="28">
        <f>IF($P178="","",ABS($P178))</f>
        <v/>
      </c>
      <c r="R178" s="49">
        <f>IF(OR($P178="",NOT(ISNUMBER($H178))),"",$P178*$H178)</f>
        <v/>
      </c>
      <c r="S178" s="49">
        <f>IF($R178="","",ABS($R178))</f>
        <v/>
      </c>
      <c r="T178" s="18">
        <f>IF($P178="","",IF($P178=0,"Sim","Não"))</f>
        <v/>
      </c>
      <c r="U178" s="48">
        <f>IFERROR(IF($P178="","",IF(MAX($F178,$G178)=0,1,MAX(0,1-$Q178/MAX($F178,$G178)))),"")</f>
        <v/>
      </c>
      <c r="V178" s="21">
        <f>IF($P178="","",IF($P178=0,"",IF($J178&lt;&gt;"",$J178,$I178)))</f>
        <v/>
      </c>
      <c r="W178" s="28">
        <f>IF($P178="","",IF(OR($P178=0,$K178="Concluída",$K178="Dispensada"),0,MAX(0,'Configurações'!$B$10-$B178)))</f>
        <v/>
      </c>
      <c r="X178" s="18">
        <f>IF($P178="","",IF($P178=0,"Baixa",IF(OR(AND(ISNUMBER($S178),$S178&gt;='Configurações'!$B$4),AND($K178&lt;&gt;"Concluída",$K178&lt;&gt;"Dispensada",ISNUMBER($M178),$M178&lt;'Configurações'!$B$10)),"Crítica",IF(OR(AND(ISNUMBER($S178),$S178&gt;='Configurações'!$B$5),$Q178&gt;='Configurações'!$B$6),"Alta","Média"))))</f>
        <v/>
      </c>
      <c r="Y178" s="21">
        <f>IF($A178="","",_xlfn.TEXTJOIN(" | ",TRUE,IF(COUNTIF($A$2:$A$501,$A178)&gt;1,"ID duplicado",""),IF(OR($B178="",$C178="",$D178="",$E178="",NOT(ISNUMBER($F178)),NOT(ISNUMBER($G178)),NOT(ISNUMBER($H178)),$K178=""),"Dados obrigatórios incompletos",""),IF(AND(ISNUMBER($P178),$P178&lt;&gt;0,$V178=""),"Informar motivo preliminar",""),IF(AND(ISNUMBER($P178),$P178&lt;&gt;0,$H178=0),"Revisar custo zerado",""),IF(AND($K178="Concluída",$T178="Não",$J178=""),"Confirmar causa",""),IF(AND($K178="Concluída",$N178=""),"Informar data de conclusão",""),IF(AND($K178&lt;&gt;"",$K178&lt;&gt;"Concluída",$K178&lt;&gt;"Dispensada",ISNUMBER($M178),$M178&lt;'Configurações'!$B$10),"Prazo vencido",""),IF(AND($K178&lt;&gt;"",$K178&lt;&gt;"Concluída",$K178&lt;&gt;"Dispensada",$M178="",ISNUMBER($B178),'Configurações'!$B$10-$B178&gt;'Configurações'!$B$9),"Definir prazo",""),IF(AND($K178&lt;&gt;"Concluída",$N178&lt;&gt;""),"Revisar data de conclusão","")))</f>
        <v/>
      </c>
      <c r="Z178" s="21">
        <f>IF(OR($C178="",$E178=""),"",$C178&amp;" | "&amp;$E178)</f>
        <v/>
      </c>
      <c r="AA178" s="18">
        <f>IF($Z178="","",IF(COUNTIF($Z$2:$Z178,$Z178)=1,ROW(),""))</f>
        <v/>
      </c>
      <c r="AB178" s="18">
        <f>IF($A178="","",IF(AND(ISNUMBER($B178),$B178&lt;='Configurações'!$B$10,$C178&lt;&gt;"",$D178&lt;&gt;"",$E178&lt;&gt;"",ISNUMBER($F178),$F178&gt;=0,ISNUMBER($G178),$G178&gt;=0,ISNUMBER($H178),$H178&gt;=0,$K178&lt;&gt;"",COUNTIF($A$2:$A$501,$A178)=1),"Sim","Não"))</f>
        <v/>
      </c>
      <c r="AC178" s="18">
        <f>IF(OR($AB178&lt;&gt;"Sim",$P178=0,$K178="Concluída",$K178="Dispensada"),"",IF($X178="Crítica",4,IF($X178="Alta",3,IF($X178="Média",2,1)))*1000000000000+MIN(IF(ISNUMBER($S178),$S178,0),999999999)*1000+MIN($W178,999))</f>
        <v/>
      </c>
      <c r="AD178" s="28">
        <f>IF($AC178="","",COUNTIF($AC$2:$AC$501,"&gt;"&amp;$AC178)+COUNTIF($AC$2:$AC178,$AC178))</f>
        <v/>
      </c>
    </row>
    <row r="179">
      <c r="A179" s="23" t="n"/>
      <c r="B179" s="50" t="n"/>
      <c r="C179" s="23" t="n"/>
      <c r="D179" s="25" t="n"/>
      <c r="E179" s="23" t="n"/>
      <c r="F179" s="26" t="n"/>
      <c r="G179" s="26" t="n"/>
      <c r="H179" s="51" t="n"/>
      <c r="I179" s="25" t="n"/>
      <c r="J179" s="25" t="n"/>
      <c r="K179" s="23" t="n"/>
      <c r="L179" s="23" t="n"/>
      <c r="M179" s="50" t="n"/>
      <c r="N179" s="50" t="n"/>
      <c r="O179" s="25" t="n"/>
      <c r="P179" s="29">
        <f>IF(OR($A179="",$B179="",$C179="",$E179="",NOT(ISNUMBER($F179)),NOT(ISNUMBER($G179))),"",$G179-$F179)</f>
        <v/>
      </c>
      <c r="Q179" s="29">
        <f>IF($P179="","",ABS($P179))</f>
        <v/>
      </c>
      <c r="R179" s="46">
        <f>IF(OR($P179="",NOT(ISNUMBER($H179))),"",$P179*$H179)</f>
        <v/>
      </c>
      <c r="S179" s="46">
        <f>IF($R179="","",ABS($R179))</f>
        <v/>
      </c>
      <c r="T179" s="13">
        <f>IF($P179="","",IF($P179=0,"Sim","Não"))</f>
        <v/>
      </c>
      <c r="U179" s="45">
        <f>IFERROR(IF($P179="","",IF(MAX($F179,$G179)=0,1,MAX(0,1-$Q179/MAX($F179,$G179)))),"")</f>
        <v/>
      </c>
      <c r="V179" s="16">
        <f>IF($P179="","",IF($P179=0,"",IF($J179&lt;&gt;"",$J179,$I179)))</f>
        <v/>
      </c>
      <c r="W179" s="29">
        <f>IF($P179="","",IF(OR($P179=0,$K179="Concluída",$K179="Dispensada"),0,MAX(0,'Configurações'!$B$10-$B179)))</f>
        <v/>
      </c>
      <c r="X179" s="13">
        <f>IF($P179="","",IF($P179=0,"Baixa",IF(OR(AND(ISNUMBER($S179),$S179&gt;='Configurações'!$B$4),AND($K179&lt;&gt;"Concluída",$K179&lt;&gt;"Dispensada",ISNUMBER($M179),$M179&lt;'Configurações'!$B$10)),"Crítica",IF(OR(AND(ISNUMBER($S179),$S179&gt;='Configurações'!$B$5),$Q179&gt;='Configurações'!$B$6),"Alta","Média"))))</f>
        <v/>
      </c>
      <c r="Y179" s="16">
        <f>IF($A179="","",_xlfn.TEXTJOIN(" | ",TRUE,IF(COUNTIF($A$2:$A$501,$A179)&gt;1,"ID duplicado",""),IF(OR($B179="",$C179="",$D179="",$E179="",NOT(ISNUMBER($F179)),NOT(ISNUMBER($G179)),NOT(ISNUMBER($H179)),$K179=""),"Dados obrigatórios incompletos",""),IF(AND(ISNUMBER($P179),$P179&lt;&gt;0,$V179=""),"Informar motivo preliminar",""),IF(AND(ISNUMBER($P179),$P179&lt;&gt;0,$H179=0),"Revisar custo zerado",""),IF(AND($K179="Concluída",$T179="Não",$J179=""),"Confirmar causa",""),IF(AND($K179="Concluída",$N179=""),"Informar data de conclusão",""),IF(AND($K179&lt;&gt;"",$K179&lt;&gt;"Concluída",$K179&lt;&gt;"Dispensada",ISNUMBER($M179),$M179&lt;'Configurações'!$B$10),"Prazo vencido",""),IF(AND($K179&lt;&gt;"",$K179&lt;&gt;"Concluída",$K179&lt;&gt;"Dispensada",$M179="",ISNUMBER($B179),'Configurações'!$B$10-$B179&gt;'Configurações'!$B$9),"Definir prazo",""),IF(AND($K179&lt;&gt;"Concluída",$N179&lt;&gt;""),"Revisar data de conclusão","")))</f>
        <v/>
      </c>
      <c r="Z179" s="16">
        <f>IF(OR($C179="",$E179=""),"",$C179&amp;" | "&amp;$E179)</f>
        <v/>
      </c>
      <c r="AA179" s="13">
        <f>IF($Z179="","",IF(COUNTIF($Z$2:$Z179,$Z179)=1,ROW(),""))</f>
        <v/>
      </c>
      <c r="AB179" s="13">
        <f>IF($A179="","",IF(AND(ISNUMBER($B179),$B179&lt;='Configurações'!$B$10,$C179&lt;&gt;"",$D179&lt;&gt;"",$E179&lt;&gt;"",ISNUMBER($F179),$F179&gt;=0,ISNUMBER($G179),$G179&gt;=0,ISNUMBER($H179),$H179&gt;=0,$K179&lt;&gt;"",COUNTIF($A$2:$A$501,$A179)=1),"Sim","Não"))</f>
        <v/>
      </c>
      <c r="AC179" s="13">
        <f>IF(OR($AB179&lt;&gt;"Sim",$P179=0,$K179="Concluída",$K179="Dispensada"),"",IF($X179="Crítica",4,IF($X179="Alta",3,IF($X179="Média",2,1)))*1000000000000+MIN(IF(ISNUMBER($S179),$S179,0),999999999)*1000+MIN($W179,999))</f>
        <v/>
      </c>
      <c r="AD179" s="29">
        <f>IF($AC179="","",COUNTIF($AC$2:$AC$501,"&gt;"&amp;$AC179)+COUNTIF($AC$2:$AC179,$AC179))</f>
        <v/>
      </c>
    </row>
    <row r="180">
      <c r="A180" s="23" t="n"/>
      <c r="B180" s="50" t="n"/>
      <c r="C180" s="23" t="n"/>
      <c r="D180" s="25" t="n"/>
      <c r="E180" s="23" t="n"/>
      <c r="F180" s="26" t="n"/>
      <c r="G180" s="26" t="n"/>
      <c r="H180" s="51" t="n"/>
      <c r="I180" s="25" t="n"/>
      <c r="J180" s="25" t="n"/>
      <c r="K180" s="23" t="n"/>
      <c r="L180" s="23" t="n"/>
      <c r="M180" s="50" t="n"/>
      <c r="N180" s="50" t="n"/>
      <c r="O180" s="25" t="n"/>
      <c r="P180" s="28">
        <f>IF(OR($A180="",$B180="",$C180="",$E180="",NOT(ISNUMBER($F180)),NOT(ISNUMBER($G180))),"",$G180-$F180)</f>
        <v/>
      </c>
      <c r="Q180" s="28">
        <f>IF($P180="","",ABS($P180))</f>
        <v/>
      </c>
      <c r="R180" s="49">
        <f>IF(OR($P180="",NOT(ISNUMBER($H180))),"",$P180*$H180)</f>
        <v/>
      </c>
      <c r="S180" s="49">
        <f>IF($R180="","",ABS($R180))</f>
        <v/>
      </c>
      <c r="T180" s="18">
        <f>IF($P180="","",IF($P180=0,"Sim","Não"))</f>
        <v/>
      </c>
      <c r="U180" s="48">
        <f>IFERROR(IF($P180="","",IF(MAX($F180,$G180)=0,1,MAX(0,1-$Q180/MAX($F180,$G180)))),"")</f>
        <v/>
      </c>
      <c r="V180" s="21">
        <f>IF($P180="","",IF($P180=0,"",IF($J180&lt;&gt;"",$J180,$I180)))</f>
        <v/>
      </c>
      <c r="W180" s="28">
        <f>IF($P180="","",IF(OR($P180=0,$K180="Concluída",$K180="Dispensada"),0,MAX(0,'Configurações'!$B$10-$B180)))</f>
        <v/>
      </c>
      <c r="X180" s="18">
        <f>IF($P180="","",IF($P180=0,"Baixa",IF(OR(AND(ISNUMBER($S180),$S180&gt;='Configurações'!$B$4),AND($K180&lt;&gt;"Concluída",$K180&lt;&gt;"Dispensada",ISNUMBER($M180),$M180&lt;'Configurações'!$B$10)),"Crítica",IF(OR(AND(ISNUMBER($S180),$S180&gt;='Configurações'!$B$5),$Q180&gt;='Configurações'!$B$6),"Alta","Média"))))</f>
        <v/>
      </c>
      <c r="Y180" s="21">
        <f>IF($A180="","",_xlfn.TEXTJOIN(" | ",TRUE,IF(COUNTIF($A$2:$A$501,$A180)&gt;1,"ID duplicado",""),IF(OR($B180="",$C180="",$D180="",$E180="",NOT(ISNUMBER($F180)),NOT(ISNUMBER($G180)),NOT(ISNUMBER($H180)),$K180=""),"Dados obrigatórios incompletos",""),IF(AND(ISNUMBER($P180),$P180&lt;&gt;0,$V180=""),"Informar motivo preliminar",""),IF(AND(ISNUMBER($P180),$P180&lt;&gt;0,$H180=0),"Revisar custo zerado",""),IF(AND($K180="Concluída",$T180="Não",$J180=""),"Confirmar causa",""),IF(AND($K180="Concluída",$N180=""),"Informar data de conclusão",""),IF(AND($K180&lt;&gt;"",$K180&lt;&gt;"Concluída",$K180&lt;&gt;"Dispensada",ISNUMBER($M180),$M180&lt;'Configurações'!$B$10),"Prazo vencido",""),IF(AND($K180&lt;&gt;"",$K180&lt;&gt;"Concluída",$K180&lt;&gt;"Dispensada",$M180="",ISNUMBER($B180),'Configurações'!$B$10-$B180&gt;'Configurações'!$B$9),"Definir prazo",""),IF(AND($K180&lt;&gt;"Concluída",$N180&lt;&gt;""),"Revisar data de conclusão","")))</f>
        <v/>
      </c>
      <c r="Z180" s="21">
        <f>IF(OR($C180="",$E180=""),"",$C180&amp;" | "&amp;$E180)</f>
        <v/>
      </c>
      <c r="AA180" s="18">
        <f>IF($Z180="","",IF(COUNTIF($Z$2:$Z180,$Z180)=1,ROW(),""))</f>
        <v/>
      </c>
      <c r="AB180" s="18">
        <f>IF($A180="","",IF(AND(ISNUMBER($B180),$B180&lt;='Configurações'!$B$10,$C180&lt;&gt;"",$D180&lt;&gt;"",$E180&lt;&gt;"",ISNUMBER($F180),$F180&gt;=0,ISNUMBER($G180),$G180&gt;=0,ISNUMBER($H180),$H180&gt;=0,$K180&lt;&gt;"",COUNTIF($A$2:$A$501,$A180)=1),"Sim","Não"))</f>
        <v/>
      </c>
      <c r="AC180" s="18">
        <f>IF(OR($AB180&lt;&gt;"Sim",$P180=0,$K180="Concluída",$K180="Dispensada"),"",IF($X180="Crítica",4,IF($X180="Alta",3,IF($X180="Média",2,1)))*1000000000000+MIN(IF(ISNUMBER($S180),$S180,0),999999999)*1000+MIN($W180,999))</f>
        <v/>
      </c>
      <c r="AD180" s="28">
        <f>IF($AC180="","",COUNTIF($AC$2:$AC$501,"&gt;"&amp;$AC180)+COUNTIF($AC$2:$AC180,$AC180))</f>
        <v/>
      </c>
    </row>
    <row r="181">
      <c r="A181" s="23" t="n"/>
      <c r="B181" s="50" t="n"/>
      <c r="C181" s="23" t="n"/>
      <c r="D181" s="25" t="n"/>
      <c r="E181" s="23" t="n"/>
      <c r="F181" s="26" t="n"/>
      <c r="G181" s="26" t="n"/>
      <c r="H181" s="51" t="n"/>
      <c r="I181" s="25" t="n"/>
      <c r="J181" s="25" t="n"/>
      <c r="K181" s="23" t="n"/>
      <c r="L181" s="23" t="n"/>
      <c r="M181" s="50" t="n"/>
      <c r="N181" s="50" t="n"/>
      <c r="O181" s="25" t="n"/>
      <c r="P181" s="29">
        <f>IF(OR($A181="",$B181="",$C181="",$E181="",NOT(ISNUMBER($F181)),NOT(ISNUMBER($G181))),"",$G181-$F181)</f>
        <v/>
      </c>
      <c r="Q181" s="29">
        <f>IF($P181="","",ABS($P181))</f>
        <v/>
      </c>
      <c r="R181" s="46">
        <f>IF(OR($P181="",NOT(ISNUMBER($H181))),"",$P181*$H181)</f>
        <v/>
      </c>
      <c r="S181" s="46">
        <f>IF($R181="","",ABS($R181))</f>
        <v/>
      </c>
      <c r="T181" s="13">
        <f>IF($P181="","",IF($P181=0,"Sim","Não"))</f>
        <v/>
      </c>
      <c r="U181" s="45">
        <f>IFERROR(IF($P181="","",IF(MAX($F181,$G181)=0,1,MAX(0,1-$Q181/MAX($F181,$G181)))),"")</f>
        <v/>
      </c>
      <c r="V181" s="16">
        <f>IF($P181="","",IF($P181=0,"",IF($J181&lt;&gt;"",$J181,$I181)))</f>
        <v/>
      </c>
      <c r="W181" s="29">
        <f>IF($P181="","",IF(OR($P181=0,$K181="Concluída",$K181="Dispensada"),0,MAX(0,'Configurações'!$B$10-$B181)))</f>
        <v/>
      </c>
      <c r="X181" s="13">
        <f>IF($P181="","",IF($P181=0,"Baixa",IF(OR(AND(ISNUMBER($S181),$S181&gt;='Configurações'!$B$4),AND($K181&lt;&gt;"Concluída",$K181&lt;&gt;"Dispensada",ISNUMBER($M181),$M181&lt;'Configurações'!$B$10)),"Crítica",IF(OR(AND(ISNUMBER($S181),$S181&gt;='Configurações'!$B$5),$Q181&gt;='Configurações'!$B$6),"Alta","Média"))))</f>
        <v/>
      </c>
      <c r="Y181" s="16">
        <f>IF($A181="","",_xlfn.TEXTJOIN(" | ",TRUE,IF(COUNTIF($A$2:$A$501,$A181)&gt;1,"ID duplicado",""),IF(OR($B181="",$C181="",$D181="",$E181="",NOT(ISNUMBER($F181)),NOT(ISNUMBER($G181)),NOT(ISNUMBER($H181)),$K181=""),"Dados obrigatórios incompletos",""),IF(AND(ISNUMBER($P181),$P181&lt;&gt;0,$V181=""),"Informar motivo preliminar",""),IF(AND(ISNUMBER($P181),$P181&lt;&gt;0,$H181=0),"Revisar custo zerado",""),IF(AND($K181="Concluída",$T181="Não",$J181=""),"Confirmar causa",""),IF(AND($K181="Concluída",$N181=""),"Informar data de conclusão",""),IF(AND($K181&lt;&gt;"",$K181&lt;&gt;"Concluída",$K181&lt;&gt;"Dispensada",ISNUMBER($M181),$M181&lt;'Configurações'!$B$10),"Prazo vencido",""),IF(AND($K181&lt;&gt;"",$K181&lt;&gt;"Concluída",$K181&lt;&gt;"Dispensada",$M181="",ISNUMBER($B181),'Configurações'!$B$10-$B181&gt;'Configurações'!$B$9),"Definir prazo",""),IF(AND($K181&lt;&gt;"Concluída",$N181&lt;&gt;""),"Revisar data de conclusão","")))</f>
        <v/>
      </c>
      <c r="Z181" s="16">
        <f>IF(OR($C181="",$E181=""),"",$C181&amp;" | "&amp;$E181)</f>
        <v/>
      </c>
      <c r="AA181" s="13">
        <f>IF($Z181="","",IF(COUNTIF($Z$2:$Z181,$Z181)=1,ROW(),""))</f>
        <v/>
      </c>
      <c r="AB181" s="13">
        <f>IF($A181="","",IF(AND(ISNUMBER($B181),$B181&lt;='Configurações'!$B$10,$C181&lt;&gt;"",$D181&lt;&gt;"",$E181&lt;&gt;"",ISNUMBER($F181),$F181&gt;=0,ISNUMBER($G181),$G181&gt;=0,ISNUMBER($H181),$H181&gt;=0,$K181&lt;&gt;"",COUNTIF($A$2:$A$501,$A181)=1),"Sim","Não"))</f>
        <v/>
      </c>
      <c r="AC181" s="13">
        <f>IF(OR($AB181&lt;&gt;"Sim",$P181=0,$K181="Concluída",$K181="Dispensada"),"",IF($X181="Crítica",4,IF($X181="Alta",3,IF($X181="Média",2,1)))*1000000000000+MIN(IF(ISNUMBER($S181),$S181,0),999999999)*1000+MIN($W181,999))</f>
        <v/>
      </c>
      <c r="AD181" s="29">
        <f>IF($AC181="","",COUNTIF($AC$2:$AC$501,"&gt;"&amp;$AC181)+COUNTIF($AC$2:$AC181,$AC181))</f>
        <v/>
      </c>
    </row>
    <row r="182">
      <c r="A182" s="23" t="n"/>
      <c r="B182" s="50" t="n"/>
      <c r="C182" s="23" t="n"/>
      <c r="D182" s="25" t="n"/>
      <c r="E182" s="23" t="n"/>
      <c r="F182" s="26" t="n"/>
      <c r="G182" s="26" t="n"/>
      <c r="H182" s="51" t="n"/>
      <c r="I182" s="25" t="n"/>
      <c r="J182" s="25" t="n"/>
      <c r="K182" s="23" t="n"/>
      <c r="L182" s="23" t="n"/>
      <c r="M182" s="50" t="n"/>
      <c r="N182" s="50" t="n"/>
      <c r="O182" s="25" t="n"/>
      <c r="P182" s="28">
        <f>IF(OR($A182="",$B182="",$C182="",$E182="",NOT(ISNUMBER($F182)),NOT(ISNUMBER($G182))),"",$G182-$F182)</f>
        <v/>
      </c>
      <c r="Q182" s="28">
        <f>IF($P182="","",ABS($P182))</f>
        <v/>
      </c>
      <c r="R182" s="49">
        <f>IF(OR($P182="",NOT(ISNUMBER($H182))),"",$P182*$H182)</f>
        <v/>
      </c>
      <c r="S182" s="49">
        <f>IF($R182="","",ABS($R182))</f>
        <v/>
      </c>
      <c r="T182" s="18">
        <f>IF($P182="","",IF($P182=0,"Sim","Não"))</f>
        <v/>
      </c>
      <c r="U182" s="48">
        <f>IFERROR(IF($P182="","",IF(MAX($F182,$G182)=0,1,MAX(0,1-$Q182/MAX($F182,$G182)))),"")</f>
        <v/>
      </c>
      <c r="V182" s="21">
        <f>IF($P182="","",IF($P182=0,"",IF($J182&lt;&gt;"",$J182,$I182)))</f>
        <v/>
      </c>
      <c r="W182" s="28">
        <f>IF($P182="","",IF(OR($P182=0,$K182="Concluída",$K182="Dispensada"),0,MAX(0,'Configurações'!$B$10-$B182)))</f>
        <v/>
      </c>
      <c r="X182" s="18">
        <f>IF($P182="","",IF($P182=0,"Baixa",IF(OR(AND(ISNUMBER($S182),$S182&gt;='Configurações'!$B$4),AND($K182&lt;&gt;"Concluída",$K182&lt;&gt;"Dispensada",ISNUMBER($M182),$M182&lt;'Configurações'!$B$10)),"Crítica",IF(OR(AND(ISNUMBER($S182),$S182&gt;='Configurações'!$B$5),$Q182&gt;='Configurações'!$B$6),"Alta","Média"))))</f>
        <v/>
      </c>
      <c r="Y182" s="21">
        <f>IF($A182="","",_xlfn.TEXTJOIN(" | ",TRUE,IF(COUNTIF($A$2:$A$501,$A182)&gt;1,"ID duplicado",""),IF(OR($B182="",$C182="",$D182="",$E182="",NOT(ISNUMBER($F182)),NOT(ISNUMBER($G182)),NOT(ISNUMBER($H182)),$K182=""),"Dados obrigatórios incompletos",""),IF(AND(ISNUMBER($P182),$P182&lt;&gt;0,$V182=""),"Informar motivo preliminar",""),IF(AND(ISNUMBER($P182),$P182&lt;&gt;0,$H182=0),"Revisar custo zerado",""),IF(AND($K182="Concluída",$T182="Não",$J182=""),"Confirmar causa",""),IF(AND($K182="Concluída",$N182=""),"Informar data de conclusão",""),IF(AND($K182&lt;&gt;"",$K182&lt;&gt;"Concluída",$K182&lt;&gt;"Dispensada",ISNUMBER($M182),$M182&lt;'Configurações'!$B$10),"Prazo vencido",""),IF(AND($K182&lt;&gt;"",$K182&lt;&gt;"Concluída",$K182&lt;&gt;"Dispensada",$M182="",ISNUMBER($B182),'Configurações'!$B$10-$B182&gt;'Configurações'!$B$9),"Definir prazo",""),IF(AND($K182&lt;&gt;"Concluída",$N182&lt;&gt;""),"Revisar data de conclusão","")))</f>
        <v/>
      </c>
      <c r="Z182" s="21">
        <f>IF(OR($C182="",$E182=""),"",$C182&amp;" | "&amp;$E182)</f>
        <v/>
      </c>
      <c r="AA182" s="18">
        <f>IF($Z182="","",IF(COUNTIF($Z$2:$Z182,$Z182)=1,ROW(),""))</f>
        <v/>
      </c>
      <c r="AB182" s="18">
        <f>IF($A182="","",IF(AND(ISNUMBER($B182),$B182&lt;='Configurações'!$B$10,$C182&lt;&gt;"",$D182&lt;&gt;"",$E182&lt;&gt;"",ISNUMBER($F182),$F182&gt;=0,ISNUMBER($G182),$G182&gt;=0,ISNUMBER($H182),$H182&gt;=0,$K182&lt;&gt;"",COUNTIF($A$2:$A$501,$A182)=1),"Sim","Não"))</f>
        <v/>
      </c>
      <c r="AC182" s="18">
        <f>IF(OR($AB182&lt;&gt;"Sim",$P182=0,$K182="Concluída",$K182="Dispensada"),"",IF($X182="Crítica",4,IF($X182="Alta",3,IF($X182="Média",2,1)))*1000000000000+MIN(IF(ISNUMBER($S182),$S182,0),999999999)*1000+MIN($W182,999))</f>
        <v/>
      </c>
      <c r="AD182" s="28">
        <f>IF($AC182="","",COUNTIF($AC$2:$AC$501,"&gt;"&amp;$AC182)+COUNTIF($AC$2:$AC182,$AC182))</f>
        <v/>
      </c>
    </row>
    <row r="183">
      <c r="A183" s="23" t="n"/>
      <c r="B183" s="50" t="n"/>
      <c r="C183" s="23" t="n"/>
      <c r="D183" s="25" t="n"/>
      <c r="E183" s="23" t="n"/>
      <c r="F183" s="26" t="n"/>
      <c r="G183" s="26" t="n"/>
      <c r="H183" s="51" t="n"/>
      <c r="I183" s="25" t="n"/>
      <c r="J183" s="25" t="n"/>
      <c r="K183" s="23" t="n"/>
      <c r="L183" s="23" t="n"/>
      <c r="M183" s="50" t="n"/>
      <c r="N183" s="50" t="n"/>
      <c r="O183" s="25" t="n"/>
      <c r="P183" s="29">
        <f>IF(OR($A183="",$B183="",$C183="",$E183="",NOT(ISNUMBER($F183)),NOT(ISNUMBER($G183))),"",$G183-$F183)</f>
        <v/>
      </c>
      <c r="Q183" s="29">
        <f>IF($P183="","",ABS($P183))</f>
        <v/>
      </c>
      <c r="R183" s="46">
        <f>IF(OR($P183="",NOT(ISNUMBER($H183))),"",$P183*$H183)</f>
        <v/>
      </c>
      <c r="S183" s="46">
        <f>IF($R183="","",ABS($R183))</f>
        <v/>
      </c>
      <c r="T183" s="13">
        <f>IF($P183="","",IF($P183=0,"Sim","Não"))</f>
        <v/>
      </c>
      <c r="U183" s="45">
        <f>IFERROR(IF($P183="","",IF(MAX($F183,$G183)=0,1,MAX(0,1-$Q183/MAX($F183,$G183)))),"")</f>
        <v/>
      </c>
      <c r="V183" s="16">
        <f>IF($P183="","",IF($P183=0,"",IF($J183&lt;&gt;"",$J183,$I183)))</f>
        <v/>
      </c>
      <c r="W183" s="29">
        <f>IF($P183="","",IF(OR($P183=0,$K183="Concluída",$K183="Dispensada"),0,MAX(0,'Configurações'!$B$10-$B183)))</f>
        <v/>
      </c>
      <c r="X183" s="13">
        <f>IF($P183="","",IF($P183=0,"Baixa",IF(OR(AND(ISNUMBER($S183),$S183&gt;='Configurações'!$B$4),AND($K183&lt;&gt;"Concluída",$K183&lt;&gt;"Dispensada",ISNUMBER($M183),$M183&lt;'Configurações'!$B$10)),"Crítica",IF(OR(AND(ISNUMBER($S183),$S183&gt;='Configurações'!$B$5),$Q183&gt;='Configurações'!$B$6),"Alta","Média"))))</f>
        <v/>
      </c>
      <c r="Y183" s="16">
        <f>IF($A183="","",_xlfn.TEXTJOIN(" | ",TRUE,IF(COUNTIF($A$2:$A$501,$A183)&gt;1,"ID duplicado",""),IF(OR($B183="",$C183="",$D183="",$E183="",NOT(ISNUMBER($F183)),NOT(ISNUMBER($G183)),NOT(ISNUMBER($H183)),$K183=""),"Dados obrigatórios incompletos",""),IF(AND(ISNUMBER($P183),$P183&lt;&gt;0,$V183=""),"Informar motivo preliminar",""),IF(AND(ISNUMBER($P183),$P183&lt;&gt;0,$H183=0),"Revisar custo zerado",""),IF(AND($K183="Concluída",$T183="Não",$J183=""),"Confirmar causa",""),IF(AND($K183="Concluída",$N183=""),"Informar data de conclusão",""),IF(AND($K183&lt;&gt;"",$K183&lt;&gt;"Concluída",$K183&lt;&gt;"Dispensada",ISNUMBER($M183),$M183&lt;'Configurações'!$B$10),"Prazo vencido",""),IF(AND($K183&lt;&gt;"",$K183&lt;&gt;"Concluída",$K183&lt;&gt;"Dispensada",$M183="",ISNUMBER($B183),'Configurações'!$B$10-$B183&gt;'Configurações'!$B$9),"Definir prazo",""),IF(AND($K183&lt;&gt;"Concluída",$N183&lt;&gt;""),"Revisar data de conclusão","")))</f>
        <v/>
      </c>
      <c r="Z183" s="16">
        <f>IF(OR($C183="",$E183=""),"",$C183&amp;" | "&amp;$E183)</f>
        <v/>
      </c>
      <c r="AA183" s="13">
        <f>IF($Z183="","",IF(COUNTIF($Z$2:$Z183,$Z183)=1,ROW(),""))</f>
        <v/>
      </c>
      <c r="AB183" s="13">
        <f>IF($A183="","",IF(AND(ISNUMBER($B183),$B183&lt;='Configurações'!$B$10,$C183&lt;&gt;"",$D183&lt;&gt;"",$E183&lt;&gt;"",ISNUMBER($F183),$F183&gt;=0,ISNUMBER($G183),$G183&gt;=0,ISNUMBER($H183),$H183&gt;=0,$K183&lt;&gt;"",COUNTIF($A$2:$A$501,$A183)=1),"Sim","Não"))</f>
        <v/>
      </c>
      <c r="AC183" s="13">
        <f>IF(OR($AB183&lt;&gt;"Sim",$P183=0,$K183="Concluída",$K183="Dispensada"),"",IF($X183="Crítica",4,IF($X183="Alta",3,IF($X183="Média",2,1)))*1000000000000+MIN(IF(ISNUMBER($S183),$S183,0),999999999)*1000+MIN($W183,999))</f>
        <v/>
      </c>
      <c r="AD183" s="29">
        <f>IF($AC183="","",COUNTIF($AC$2:$AC$501,"&gt;"&amp;$AC183)+COUNTIF($AC$2:$AC183,$AC183))</f>
        <v/>
      </c>
    </row>
    <row r="184">
      <c r="A184" s="23" t="n"/>
      <c r="B184" s="50" t="n"/>
      <c r="C184" s="23" t="n"/>
      <c r="D184" s="25" t="n"/>
      <c r="E184" s="23" t="n"/>
      <c r="F184" s="26" t="n"/>
      <c r="G184" s="26" t="n"/>
      <c r="H184" s="51" t="n"/>
      <c r="I184" s="25" t="n"/>
      <c r="J184" s="25" t="n"/>
      <c r="K184" s="23" t="n"/>
      <c r="L184" s="23" t="n"/>
      <c r="M184" s="50" t="n"/>
      <c r="N184" s="50" t="n"/>
      <c r="O184" s="25" t="n"/>
      <c r="P184" s="28">
        <f>IF(OR($A184="",$B184="",$C184="",$E184="",NOT(ISNUMBER($F184)),NOT(ISNUMBER($G184))),"",$G184-$F184)</f>
        <v/>
      </c>
      <c r="Q184" s="28">
        <f>IF($P184="","",ABS($P184))</f>
        <v/>
      </c>
      <c r="R184" s="49">
        <f>IF(OR($P184="",NOT(ISNUMBER($H184))),"",$P184*$H184)</f>
        <v/>
      </c>
      <c r="S184" s="49">
        <f>IF($R184="","",ABS($R184))</f>
        <v/>
      </c>
      <c r="T184" s="18">
        <f>IF($P184="","",IF($P184=0,"Sim","Não"))</f>
        <v/>
      </c>
      <c r="U184" s="48">
        <f>IFERROR(IF($P184="","",IF(MAX($F184,$G184)=0,1,MAX(0,1-$Q184/MAX($F184,$G184)))),"")</f>
        <v/>
      </c>
      <c r="V184" s="21">
        <f>IF($P184="","",IF($P184=0,"",IF($J184&lt;&gt;"",$J184,$I184)))</f>
        <v/>
      </c>
      <c r="W184" s="28">
        <f>IF($P184="","",IF(OR($P184=0,$K184="Concluída",$K184="Dispensada"),0,MAX(0,'Configurações'!$B$10-$B184)))</f>
        <v/>
      </c>
      <c r="X184" s="18">
        <f>IF($P184="","",IF($P184=0,"Baixa",IF(OR(AND(ISNUMBER($S184),$S184&gt;='Configurações'!$B$4),AND($K184&lt;&gt;"Concluída",$K184&lt;&gt;"Dispensada",ISNUMBER($M184),$M184&lt;'Configurações'!$B$10)),"Crítica",IF(OR(AND(ISNUMBER($S184),$S184&gt;='Configurações'!$B$5),$Q184&gt;='Configurações'!$B$6),"Alta","Média"))))</f>
        <v/>
      </c>
      <c r="Y184" s="21">
        <f>IF($A184="","",_xlfn.TEXTJOIN(" | ",TRUE,IF(COUNTIF($A$2:$A$501,$A184)&gt;1,"ID duplicado",""),IF(OR($B184="",$C184="",$D184="",$E184="",NOT(ISNUMBER($F184)),NOT(ISNUMBER($G184)),NOT(ISNUMBER($H184)),$K184=""),"Dados obrigatórios incompletos",""),IF(AND(ISNUMBER($P184),$P184&lt;&gt;0,$V184=""),"Informar motivo preliminar",""),IF(AND(ISNUMBER($P184),$P184&lt;&gt;0,$H184=0),"Revisar custo zerado",""),IF(AND($K184="Concluída",$T184="Não",$J184=""),"Confirmar causa",""),IF(AND($K184="Concluída",$N184=""),"Informar data de conclusão",""),IF(AND($K184&lt;&gt;"",$K184&lt;&gt;"Concluída",$K184&lt;&gt;"Dispensada",ISNUMBER($M184),$M184&lt;'Configurações'!$B$10),"Prazo vencido",""),IF(AND($K184&lt;&gt;"",$K184&lt;&gt;"Concluída",$K184&lt;&gt;"Dispensada",$M184="",ISNUMBER($B184),'Configurações'!$B$10-$B184&gt;'Configurações'!$B$9),"Definir prazo",""),IF(AND($K184&lt;&gt;"Concluída",$N184&lt;&gt;""),"Revisar data de conclusão","")))</f>
        <v/>
      </c>
      <c r="Z184" s="21">
        <f>IF(OR($C184="",$E184=""),"",$C184&amp;" | "&amp;$E184)</f>
        <v/>
      </c>
      <c r="AA184" s="18">
        <f>IF($Z184="","",IF(COUNTIF($Z$2:$Z184,$Z184)=1,ROW(),""))</f>
        <v/>
      </c>
      <c r="AB184" s="18">
        <f>IF($A184="","",IF(AND(ISNUMBER($B184),$B184&lt;='Configurações'!$B$10,$C184&lt;&gt;"",$D184&lt;&gt;"",$E184&lt;&gt;"",ISNUMBER($F184),$F184&gt;=0,ISNUMBER($G184),$G184&gt;=0,ISNUMBER($H184),$H184&gt;=0,$K184&lt;&gt;"",COUNTIF($A$2:$A$501,$A184)=1),"Sim","Não"))</f>
        <v/>
      </c>
      <c r="AC184" s="18">
        <f>IF(OR($AB184&lt;&gt;"Sim",$P184=0,$K184="Concluída",$K184="Dispensada"),"",IF($X184="Crítica",4,IF($X184="Alta",3,IF($X184="Média",2,1)))*1000000000000+MIN(IF(ISNUMBER($S184),$S184,0),999999999)*1000+MIN($W184,999))</f>
        <v/>
      </c>
      <c r="AD184" s="28">
        <f>IF($AC184="","",COUNTIF($AC$2:$AC$501,"&gt;"&amp;$AC184)+COUNTIF($AC$2:$AC184,$AC184))</f>
        <v/>
      </c>
    </row>
    <row r="185">
      <c r="A185" s="23" t="n"/>
      <c r="B185" s="50" t="n"/>
      <c r="C185" s="23" t="n"/>
      <c r="D185" s="25" t="n"/>
      <c r="E185" s="23" t="n"/>
      <c r="F185" s="26" t="n"/>
      <c r="G185" s="26" t="n"/>
      <c r="H185" s="51" t="n"/>
      <c r="I185" s="25" t="n"/>
      <c r="J185" s="25" t="n"/>
      <c r="K185" s="23" t="n"/>
      <c r="L185" s="23" t="n"/>
      <c r="M185" s="50" t="n"/>
      <c r="N185" s="50" t="n"/>
      <c r="O185" s="25" t="n"/>
      <c r="P185" s="29">
        <f>IF(OR($A185="",$B185="",$C185="",$E185="",NOT(ISNUMBER($F185)),NOT(ISNUMBER($G185))),"",$G185-$F185)</f>
        <v/>
      </c>
      <c r="Q185" s="29">
        <f>IF($P185="","",ABS($P185))</f>
        <v/>
      </c>
      <c r="R185" s="46">
        <f>IF(OR($P185="",NOT(ISNUMBER($H185))),"",$P185*$H185)</f>
        <v/>
      </c>
      <c r="S185" s="46">
        <f>IF($R185="","",ABS($R185))</f>
        <v/>
      </c>
      <c r="T185" s="13">
        <f>IF($P185="","",IF($P185=0,"Sim","Não"))</f>
        <v/>
      </c>
      <c r="U185" s="45">
        <f>IFERROR(IF($P185="","",IF(MAX($F185,$G185)=0,1,MAX(0,1-$Q185/MAX($F185,$G185)))),"")</f>
        <v/>
      </c>
      <c r="V185" s="16">
        <f>IF($P185="","",IF($P185=0,"",IF($J185&lt;&gt;"",$J185,$I185)))</f>
        <v/>
      </c>
      <c r="W185" s="29">
        <f>IF($P185="","",IF(OR($P185=0,$K185="Concluída",$K185="Dispensada"),0,MAX(0,'Configurações'!$B$10-$B185)))</f>
        <v/>
      </c>
      <c r="X185" s="13">
        <f>IF($P185="","",IF($P185=0,"Baixa",IF(OR(AND(ISNUMBER($S185),$S185&gt;='Configurações'!$B$4),AND($K185&lt;&gt;"Concluída",$K185&lt;&gt;"Dispensada",ISNUMBER($M185),$M185&lt;'Configurações'!$B$10)),"Crítica",IF(OR(AND(ISNUMBER($S185),$S185&gt;='Configurações'!$B$5),$Q185&gt;='Configurações'!$B$6),"Alta","Média"))))</f>
        <v/>
      </c>
      <c r="Y185" s="16">
        <f>IF($A185="","",_xlfn.TEXTJOIN(" | ",TRUE,IF(COUNTIF($A$2:$A$501,$A185)&gt;1,"ID duplicado",""),IF(OR($B185="",$C185="",$D185="",$E185="",NOT(ISNUMBER($F185)),NOT(ISNUMBER($G185)),NOT(ISNUMBER($H185)),$K185=""),"Dados obrigatórios incompletos",""),IF(AND(ISNUMBER($P185),$P185&lt;&gt;0,$V185=""),"Informar motivo preliminar",""),IF(AND(ISNUMBER($P185),$P185&lt;&gt;0,$H185=0),"Revisar custo zerado",""),IF(AND($K185="Concluída",$T185="Não",$J185=""),"Confirmar causa",""),IF(AND($K185="Concluída",$N185=""),"Informar data de conclusão",""),IF(AND($K185&lt;&gt;"",$K185&lt;&gt;"Concluída",$K185&lt;&gt;"Dispensada",ISNUMBER($M185),$M185&lt;'Configurações'!$B$10),"Prazo vencido",""),IF(AND($K185&lt;&gt;"",$K185&lt;&gt;"Concluída",$K185&lt;&gt;"Dispensada",$M185="",ISNUMBER($B185),'Configurações'!$B$10-$B185&gt;'Configurações'!$B$9),"Definir prazo",""),IF(AND($K185&lt;&gt;"Concluída",$N185&lt;&gt;""),"Revisar data de conclusão","")))</f>
        <v/>
      </c>
      <c r="Z185" s="16">
        <f>IF(OR($C185="",$E185=""),"",$C185&amp;" | "&amp;$E185)</f>
        <v/>
      </c>
      <c r="AA185" s="13">
        <f>IF($Z185="","",IF(COUNTIF($Z$2:$Z185,$Z185)=1,ROW(),""))</f>
        <v/>
      </c>
      <c r="AB185" s="13">
        <f>IF($A185="","",IF(AND(ISNUMBER($B185),$B185&lt;='Configurações'!$B$10,$C185&lt;&gt;"",$D185&lt;&gt;"",$E185&lt;&gt;"",ISNUMBER($F185),$F185&gt;=0,ISNUMBER($G185),$G185&gt;=0,ISNUMBER($H185),$H185&gt;=0,$K185&lt;&gt;"",COUNTIF($A$2:$A$501,$A185)=1),"Sim","Não"))</f>
        <v/>
      </c>
      <c r="AC185" s="13">
        <f>IF(OR($AB185&lt;&gt;"Sim",$P185=0,$K185="Concluída",$K185="Dispensada"),"",IF($X185="Crítica",4,IF($X185="Alta",3,IF($X185="Média",2,1)))*1000000000000+MIN(IF(ISNUMBER($S185),$S185,0),999999999)*1000+MIN($W185,999))</f>
        <v/>
      </c>
      <c r="AD185" s="29">
        <f>IF($AC185="","",COUNTIF($AC$2:$AC$501,"&gt;"&amp;$AC185)+COUNTIF($AC$2:$AC185,$AC185))</f>
        <v/>
      </c>
    </row>
    <row r="186">
      <c r="A186" s="23" t="n"/>
      <c r="B186" s="50" t="n"/>
      <c r="C186" s="23" t="n"/>
      <c r="D186" s="25" t="n"/>
      <c r="E186" s="23" t="n"/>
      <c r="F186" s="26" t="n"/>
      <c r="G186" s="26" t="n"/>
      <c r="H186" s="51" t="n"/>
      <c r="I186" s="25" t="n"/>
      <c r="J186" s="25" t="n"/>
      <c r="K186" s="23" t="n"/>
      <c r="L186" s="23" t="n"/>
      <c r="M186" s="50" t="n"/>
      <c r="N186" s="50" t="n"/>
      <c r="O186" s="25" t="n"/>
      <c r="P186" s="28">
        <f>IF(OR($A186="",$B186="",$C186="",$E186="",NOT(ISNUMBER($F186)),NOT(ISNUMBER($G186))),"",$G186-$F186)</f>
        <v/>
      </c>
      <c r="Q186" s="28">
        <f>IF($P186="","",ABS($P186))</f>
        <v/>
      </c>
      <c r="R186" s="49">
        <f>IF(OR($P186="",NOT(ISNUMBER($H186))),"",$P186*$H186)</f>
        <v/>
      </c>
      <c r="S186" s="49">
        <f>IF($R186="","",ABS($R186))</f>
        <v/>
      </c>
      <c r="T186" s="18">
        <f>IF($P186="","",IF($P186=0,"Sim","Não"))</f>
        <v/>
      </c>
      <c r="U186" s="48">
        <f>IFERROR(IF($P186="","",IF(MAX($F186,$G186)=0,1,MAX(0,1-$Q186/MAX($F186,$G186)))),"")</f>
        <v/>
      </c>
      <c r="V186" s="21">
        <f>IF($P186="","",IF($P186=0,"",IF($J186&lt;&gt;"",$J186,$I186)))</f>
        <v/>
      </c>
      <c r="W186" s="28">
        <f>IF($P186="","",IF(OR($P186=0,$K186="Concluída",$K186="Dispensada"),0,MAX(0,'Configurações'!$B$10-$B186)))</f>
        <v/>
      </c>
      <c r="X186" s="18">
        <f>IF($P186="","",IF($P186=0,"Baixa",IF(OR(AND(ISNUMBER($S186),$S186&gt;='Configurações'!$B$4),AND($K186&lt;&gt;"Concluída",$K186&lt;&gt;"Dispensada",ISNUMBER($M186),$M186&lt;'Configurações'!$B$10)),"Crítica",IF(OR(AND(ISNUMBER($S186),$S186&gt;='Configurações'!$B$5),$Q186&gt;='Configurações'!$B$6),"Alta","Média"))))</f>
        <v/>
      </c>
      <c r="Y186" s="21">
        <f>IF($A186="","",_xlfn.TEXTJOIN(" | ",TRUE,IF(COUNTIF($A$2:$A$501,$A186)&gt;1,"ID duplicado",""),IF(OR($B186="",$C186="",$D186="",$E186="",NOT(ISNUMBER($F186)),NOT(ISNUMBER($G186)),NOT(ISNUMBER($H186)),$K186=""),"Dados obrigatórios incompletos",""),IF(AND(ISNUMBER($P186),$P186&lt;&gt;0,$V186=""),"Informar motivo preliminar",""),IF(AND(ISNUMBER($P186),$P186&lt;&gt;0,$H186=0),"Revisar custo zerado",""),IF(AND($K186="Concluída",$T186="Não",$J186=""),"Confirmar causa",""),IF(AND($K186="Concluída",$N186=""),"Informar data de conclusão",""),IF(AND($K186&lt;&gt;"",$K186&lt;&gt;"Concluída",$K186&lt;&gt;"Dispensada",ISNUMBER($M186),$M186&lt;'Configurações'!$B$10),"Prazo vencido",""),IF(AND($K186&lt;&gt;"",$K186&lt;&gt;"Concluída",$K186&lt;&gt;"Dispensada",$M186="",ISNUMBER($B186),'Configurações'!$B$10-$B186&gt;'Configurações'!$B$9),"Definir prazo",""),IF(AND($K186&lt;&gt;"Concluída",$N186&lt;&gt;""),"Revisar data de conclusão","")))</f>
        <v/>
      </c>
      <c r="Z186" s="21">
        <f>IF(OR($C186="",$E186=""),"",$C186&amp;" | "&amp;$E186)</f>
        <v/>
      </c>
      <c r="AA186" s="18">
        <f>IF($Z186="","",IF(COUNTIF($Z$2:$Z186,$Z186)=1,ROW(),""))</f>
        <v/>
      </c>
      <c r="AB186" s="18">
        <f>IF($A186="","",IF(AND(ISNUMBER($B186),$B186&lt;='Configurações'!$B$10,$C186&lt;&gt;"",$D186&lt;&gt;"",$E186&lt;&gt;"",ISNUMBER($F186),$F186&gt;=0,ISNUMBER($G186),$G186&gt;=0,ISNUMBER($H186),$H186&gt;=0,$K186&lt;&gt;"",COUNTIF($A$2:$A$501,$A186)=1),"Sim","Não"))</f>
        <v/>
      </c>
      <c r="AC186" s="18">
        <f>IF(OR($AB186&lt;&gt;"Sim",$P186=0,$K186="Concluída",$K186="Dispensada"),"",IF($X186="Crítica",4,IF($X186="Alta",3,IF($X186="Média",2,1)))*1000000000000+MIN(IF(ISNUMBER($S186),$S186,0),999999999)*1000+MIN($W186,999))</f>
        <v/>
      </c>
      <c r="AD186" s="28">
        <f>IF($AC186="","",COUNTIF($AC$2:$AC$501,"&gt;"&amp;$AC186)+COUNTIF($AC$2:$AC186,$AC186))</f>
        <v/>
      </c>
    </row>
    <row r="187">
      <c r="A187" s="23" t="n"/>
      <c r="B187" s="50" t="n"/>
      <c r="C187" s="23" t="n"/>
      <c r="D187" s="25" t="n"/>
      <c r="E187" s="23" t="n"/>
      <c r="F187" s="26" t="n"/>
      <c r="G187" s="26" t="n"/>
      <c r="H187" s="51" t="n"/>
      <c r="I187" s="25" t="n"/>
      <c r="J187" s="25" t="n"/>
      <c r="K187" s="23" t="n"/>
      <c r="L187" s="23" t="n"/>
      <c r="M187" s="50" t="n"/>
      <c r="N187" s="50" t="n"/>
      <c r="O187" s="25" t="n"/>
      <c r="P187" s="29">
        <f>IF(OR($A187="",$B187="",$C187="",$E187="",NOT(ISNUMBER($F187)),NOT(ISNUMBER($G187))),"",$G187-$F187)</f>
        <v/>
      </c>
      <c r="Q187" s="29">
        <f>IF($P187="","",ABS($P187))</f>
        <v/>
      </c>
      <c r="R187" s="46">
        <f>IF(OR($P187="",NOT(ISNUMBER($H187))),"",$P187*$H187)</f>
        <v/>
      </c>
      <c r="S187" s="46">
        <f>IF($R187="","",ABS($R187))</f>
        <v/>
      </c>
      <c r="T187" s="13">
        <f>IF($P187="","",IF($P187=0,"Sim","Não"))</f>
        <v/>
      </c>
      <c r="U187" s="45">
        <f>IFERROR(IF($P187="","",IF(MAX($F187,$G187)=0,1,MAX(0,1-$Q187/MAX($F187,$G187)))),"")</f>
        <v/>
      </c>
      <c r="V187" s="16">
        <f>IF($P187="","",IF($P187=0,"",IF($J187&lt;&gt;"",$J187,$I187)))</f>
        <v/>
      </c>
      <c r="W187" s="29">
        <f>IF($P187="","",IF(OR($P187=0,$K187="Concluída",$K187="Dispensada"),0,MAX(0,'Configurações'!$B$10-$B187)))</f>
        <v/>
      </c>
      <c r="X187" s="13">
        <f>IF($P187="","",IF($P187=0,"Baixa",IF(OR(AND(ISNUMBER($S187),$S187&gt;='Configurações'!$B$4),AND($K187&lt;&gt;"Concluída",$K187&lt;&gt;"Dispensada",ISNUMBER($M187),$M187&lt;'Configurações'!$B$10)),"Crítica",IF(OR(AND(ISNUMBER($S187),$S187&gt;='Configurações'!$B$5),$Q187&gt;='Configurações'!$B$6),"Alta","Média"))))</f>
        <v/>
      </c>
      <c r="Y187" s="16">
        <f>IF($A187="","",_xlfn.TEXTJOIN(" | ",TRUE,IF(COUNTIF($A$2:$A$501,$A187)&gt;1,"ID duplicado",""),IF(OR($B187="",$C187="",$D187="",$E187="",NOT(ISNUMBER($F187)),NOT(ISNUMBER($G187)),NOT(ISNUMBER($H187)),$K187=""),"Dados obrigatórios incompletos",""),IF(AND(ISNUMBER($P187),$P187&lt;&gt;0,$V187=""),"Informar motivo preliminar",""),IF(AND(ISNUMBER($P187),$P187&lt;&gt;0,$H187=0),"Revisar custo zerado",""),IF(AND($K187="Concluída",$T187="Não",$J187=""),"Confirmar causa",""),IF(AND($K187="Concluída",$N187=""),"Informar data de conclusão",""),IF(AND($K187&lt;&gt;"",$K187&lt;&gt;"Concluída",$K187&lt;&gt;"Dispensada",ISNUMBER($M187),$M187&lt;'Configurações'!$B$10),"Prazo vencido",""),IF(AND($K187&lt;&gt;"",$K187&lt;&gt;"Concluída",$K187&lt;&gt;"Dispensada",$M187="",ISNUMBER($B187),'Configurações'!$B$10-$B187&gt;'Configurações'!$B$9),"Definir prazo",""),IF(AND($K187&lt;&gt;"Concluída",$N187&lt;&gt;""),"Revisar data de conclusão","")))</f>
        <v/>
      </c>
      <c r="Z187" s="16">
        <f>IF(OR($C187="",$E187=""),"",$C187&amp;" | "&amp;$E187)</f>
        <v/>
      </c>
      <c r="AA187" s="13">
        <f>IF($Z187="","",IF(COUNTIF($Z$2:$Z187,$Z187)=1,ROW(),""))</f>
        <v/>
      </c>
      <c r="AB187" s="13">
        <f>IF($A187="","",IF(AND(ISNUMBER($B187),$B187&lt;='Configurações'!$B$10,$C187&lt;&gt;"",$D187&lt;&gt;"",$E187&lt;&gt;"",ISNUMBER($F187),$F187&gt;=0,ISNUMBER($G187),$G187&gt;=0,ISNUMBER($H187),$H187&gt;=0,$K187&lt;&gt;"",COUNTIF($A$2:$A$501,$A187)=1),"Sim","Não"))</f>
        <v/>
      </c>
      <c r="AC187" s="13">
        <f>IF(OR($AB187&lt;&gt;"Sim",$P187=0,$K187="Concluída",$K187="Dispensada"),"",IF($X187="Crítica",4,IF($X187="Alta",3,IF($X187="Média",2,1)))*1000000000000+MIN(IF(ISNUMBER($S187),$S187,0),999999999)*1000+MIN($W187,999))</f>
        <v/>
      </c>
      <c r="AD187" s="29">
        <f>IF($AC187="","",COUNTIF($AC$2:$AC$501,"&gt;"&amp;$AC187)+COUNTIF($AC$2:$AC187,$AC187))</f>
        <v/>
      </c>
    </row>
    <row r="188">
      <c r="A188" s="23" t="n"/>
      <c r="B188" s="50" t="n"/>
      <c r="C188" s="23" t="n"/>
      <c r="D188" s="25" t="n"/>
      <c r="E188" s="23" t="n"/>
      <c r="F188" s="26" t="n"/>
      <c r="G188" s="26" t="n"/>
      <c r="H188" s="51" t="n"/>
      <c r="I188" s="25" t="n"/>
      <c r="J188" s="25" t="n"/>
      <c r="K188" s="23" t="n"/>
      <c r="L188" s="23" t="n"/>
      <c r="M188" s="50" t="n"/>
      <c r="N188" s="50" t="n"/>
      <c r="O188" s="25" t="n"/>
      <c r="P188" s="28">
        <f>IF(OR($A188="",$B188="",$C188="",$E188="",NOT(ISNUMBER($F188)),NOT(ISNUMBER($G188))),"",$G188-$F188)</f>
        <v/>
      </c>
      <c r="Q188" s="28">
        <f>IF($P188="","",ABS($P188))</f>
        <v/>
      </c>
      <c r="R188" s="49">
        <f>IF(OR($P188="",NOT(ISNUMBER($H188))),"",$P188*$H188)</f>
        <v/>
      </c>
      <c r="S188" s="49">
        <f>IF($R188="","",ABS($R188))</f>
        <v/>
      </c>
      <c r="T188" s="18">
        <f>IF($P188="","",IF($P188=0,"Sim","Não"))</f>
        <v/>
      </c>
      <c r="U188" s="48">
        <f>IFERROR(IF($P188="","",IF(MAX($F188,$G188)=0,1,MAX(0,1-$Q188/MAX($F188,$G188)))),"")</f>
        <v/>
      </c>
      <c r="V188" s="21">
        <f>IF($P188="","",IF($P188=0,"",IF($J188&lt;&gt;"",$J188,$I188)))</f>
        <v/>
      </c>
      <c r="W188" s="28">
        <f>IF($P188="","",IF(OR($P188=0,$K188="Concluída",$K188="Dispensada"),0,MAX(0,'Configurações'!$B$10-$B188)))</f>
        <v/>
      </c>
      <c r="X188" s="18">
        <f>IF($P188="","",IF($P188=0,"Baixa",IF(OR(AND(ISNUMBER($S188),$S188&gt;='Configurações'!$B$4),AND($K188&lt;&gt;"Concluída",$K188&lt;&gt;"Dispensada",ISNUMBER($M188),$M188&lt;'Configurações'!$B$10)),"Crítica",IF(OR(AND(ISNUMBER($S188),$S188&gt;='Configurações'!$B$5),$Q188&gt;='Configurações'!$B$6),"Alta","Média"))))</f>
        <v/>
      </c>
      <c r="Y188" s="21">
        <f>IF($A188="","",_xlfn.TEXTJOIN(" | ",TRUE,IF(COUNTIF($A$2:$A$501,$A188)&gt;1,"ID duplicado",""),IF(OR($B188="",$C188="",$D188="",$E188="",NOT(ISNUMBER($F188)),NOT(ISNUMBER($G188)),NOT(ISNUMBER($H188)),$K188=""),"Dados obrigatórios incompletos",""),IF(AND(ISNUMBER($P188),$P188&lt;&gt;0,$V188=""),"Informar motivo preliminar",""),IF(AND(ISNUMBER($P188),$P188&lt;&gt;0,$H188=0),"Revisar custo zerado",""),IF(AND($K188="Concluída",$T188="Não",$J188=""),"Confirmar causa",""),IF(AND($K188="Concluída",$N188=""),"Informar data de conclusão",""),IF(AND($K188&lt;&gt;"",$K188&lt;&gt;"Concluída",$K188&lt;&gt;"Dispensada",ISNUMBER($M188),$M188&lt;'Configurações'!$B$10),"Prazo vencido",""),IF(AND($K188&lt;&gt;"",$K188&lt;&gt;"Concluída",$K188&lt;&gt;"Dispensada",$M188="",ISNUMBER($B188),'Configurações'!$B$10-$B188&gt;'Configurações'!$B$9),"Definir prazo",""),IF(AND($K188&lt;&gt;"Concluída",$N188&lt;&gt;""),"Revisar data de conclusão","")))</f>
        <v/>
      </c>
      <c r="Z188" s="21">
        <f>IF(OR($C188="",$E188=""),"",$C188&amp;" | "&amp;$E188)</f>
        <v/>
      </c>
      <c r="AA188" s="18">
        <f>IF($Z188="","",IF(COUNTIF($Z$2:$Z188,$Z188)=1,ROW(),""))</f>
        <v/>
      </c>
      <c r="AB188" s="18">
        <f>IF($A188="","",IF(AND(ISNUMBER($B188),$B188&lt;='Configurações'!$B$10,$C188&lt;&gt;"",$D188&lt;&gt;"",$E188&lt;&gt;"",ISNUMBER($F188),$F188&gt;=0,ISNUMBER($G188),$G188&gt;=0,ISNUMBER($H188),$H188&gt;=0,$K188&lt;&gt;"",COUNTIF($A$2:$A$501,$A188)=1),"Sim","Não"))</f>
        <v/>
      </c>
      <c r="AC188" s="18">
        <f>IF(OR($AB188&lt;&gt;"Sim",$P188=0,$K188="Concluída",$K188="Dispensada"),"",IF($X188="Crítica",4,IF($X188="Alta",3,IF($X188="Média",2,1)))*1000000000000+MIN(IF(ISNUMBER($S188),$S188,0),999999999)*1000+MIN($W188,999))</f>
        <v/>
      </c>
      <c r="AD188" s="28">
        <f>IF($AC188="","",COUNTIF($AC$2:$AC$501,"&gt;"&amp;$AC188)+COUNTIF($AC$2:$AC188,$AC188))</f>
        <v/>
      </c>
    </row>
    <row r="189">
      <c r="A189" s="23" t="n"/>
      <c r="B189" s="50" t="n"/>
      <c r="C189" s="23" t="n"/>
      <c r="D189" s="25" t="n"/>
      <c r="E189" s="23" t="n"/>
      <c r="F189" s="26" t="n"/>
      <c r="G189" s="26" t="n"/>
      <c r="H189" s="51" t="n"/>
      <c r="I189" s="25" t="n"/>
      <c r="J189" s="25" t="n"/>
      <c r="K189" s="23" t="n"/>
      <c r="L189" s="23" t="n"/>
      <c r="M189" s="50" t="n"/>
      <c r="N189" s="50" t="n"/>
      <c r="O189" s="25" t="n"/>
      <c r="P189" s="29">
        <f>IF(OR($A189="",$B189="",$C189="",$E189="",NOT(ISNUMBER($F189)),NOT(ISNUMBER($G189))),"",$G189-$F189)</f>
        <v/>
      </c>
      <c r="Q189" s="29">
        <f>IF($P189="","",ABS($P189))</f>
        <v/>
      </c>
      <c r="R189" s="46">
        <f>IF(OR($P189="",NOT(ISNUMBER($H189))),"",$P189*$H189)</f>
        <v/>
      </c>
      <c r="S189" s="46">
        <f>IF($R189="","",ABS($R189))</f>
        <v/>
      </c>
      <c r="T189" s="13">
        <f>IF($P189="","",IF($P189=0,"Sim","Não"))</f>
        <v/>
      </c>
      <c r="U189" s="45">
        <f>IFERROR(IF($P189="","",IF(MAX($F189,$G189)=0,1,MAX(0,1-$Q189/MAX($F189,$G189)))),"")</f>
        <v/>
      </c>
      <c r="V189" s="16">
        <f>IF($P189="","",IF($P189=0,"",IF($J189&lt;&gt;"",$J189,$I189)))</f>
        <v/>
      </c>
      <c r="W189" s="29">
        <f>IF($P189="","",IF(OR($P189=0,$K189="Concluída",$K189="Dispensada"),0,MAX(0,'Configurações'!$B$10-$B189)))</f>
        <v/>
      </c>
      <c r="X189" s="13">
        <f>IF($P189="","",IF($P189=0,"Baixa",IF(OR(AND(ISNUMBER($S189),$S189&gt;='Configurações'!$B$4),AND($K189&lt;&gt;"Concluída",$K189&lt;&gt;"Dispensada",ISNUMBER($M189),$M189&lt;'Configurações'!$B$10)),"Crítica",IF(OR(AND(ISNUMBER($S189),$S189&gt;='Configurações'!$B$5),$Q189&gt;='Configurações'!$B$6),"Alta","Média"))))</f>
        <v/>
      </c>
      <c r="Y189" s="16">
        <f>IF($A189="","",_xlfn.TEXTJOIN(" | ",TRUE,IF(COUNTIF($A$2:$A$501,$A189)&gt;1,"ID duplicado",""),IF(OR($B189="",$C189="",$D189="",$E189="",NOT(ISNUMBER($F189)),NOT(ISNUMBER($G189)),NOT(ISNUMBER($H189)),$K189=""),"Dados obrigatórios incompletos",""),IF(AND(ISNUMBER($P189),$P189&lt;&gt;0,$V189=""),"Informar motivo preliminar",""),IF(AND(ISNUMBER($P189),$P189&lt;&gt;0,$H189=0),"Revisar custo zerado",""),IF(AND($K189="Concluída",$T189="Não",$J189=""),"Confirmar causa",""),IF(AND($K189="Concluída",$N189=""),"Informar data de conclusão",""),IF(AND($K189&lt;&gt;"",$K189&lt;&gt;"Concluída",$K189&lt;&gt;"Dispensada",ISNUMBER($M189),$M189&lt;'Configurações'!$B$10),"Prazo vencido",""),IF(AND($K189&lt;&gt;"",$K189&lt;&gt;"Concluída",$K189&lt;&gt;"Dispensada",$M189="",ISNUMBER($B189),'Configurações'!$B$10-$B189&gt;'Configurações'!$B$9),"Definir prazo",""),IF(AND($K189&lt;&gt;"Concluída",$N189&lt;&gt;""),"Revisar data de conclusão","")))</f>
        <v/>
      </c>
      <c r="Z189" s="16">
        <f>IF(OR($C189="",$E189=""),"",$C189&amp;" | "&amp;$E189)</f>
        <v/>
      </c>
      <c r="AA189" s="13">
        <f>IF($Z189="","",IF(COUNTIF($Z$2:$Z189,$Z189)=1,ROW(),""))</f>
        <v/>
      </c>
      <c r="AB189" s="13">
        <f>IF($A189="","",IF(AND(ISNUMBER($B189),$B189&lt;='Configurações'!$B$10,$C189&lt;&gt;"",$D189&lt;&gt;"",$E189&lt;&gt;"",ISNUMBER($F189),$F189&gt;=0,ISNUMBER($G189),$G189&gt;=0,ISNUMBER($H189),$H189&gt;=0,$K189&lt;&gt;"",COUNTIF($A$2:$A$501,$A189)=1),"Sim","Não"))</f>
        <v/>
      </c>
      <c r="AC189" s="13">
        <f>IF(OR($AB189&lt;&gt;"Sim",$P189=0,$K189="Concluída",$K189="Dispensada"),"",IF($X189="Crítica",4,IF($X189="Alta",3,IF($X189="Média",2,1)))*1000000000000+MIN(IF(ISNUMBER($S189),$S189,0),999999999)*1000+MIN($W189,999))</f>
        <v/>
      </c>
      <c r="AD189" s="29">
        <f>IF($AC189="","",COUNTIF($AC$2:$AC$501,"&gt;"&amp;$AC189)+COUNTIF($AC$2:$AC189,$AC189))</f>
        <v/>
      </c>
    </row>
    <row r="190">
      <c r="A190" s="23" t="n"/>
      <c r="B190" s="50" t="n"/>
      <c r="C190" s="23" t="n"/>
      <c r="D190" s="25" t="n"/>
      <c r="E190" s="23" t="n"/>
      <c r="F190" s="26" t="n"/>
      <c r="G190" s="26" t="n"/>
      <c r="H190" s="51" t="n"/>
      <c r="I190" s="25" t="n"/>
      <c r="J190" s="25" t="n"/>
      <c r="K190" s="23" t="n"/>
      <c r="L190" s="23" t="n"/>
      <c r="M190" s="50" t="n"/>
      <c r="N190" s="50" t="n"/>
      <c r="O190" s="25" t="n"/>
      <c r="P190" s="28">
        <f>IF(OR($A190="",$B190="",$C190="",$E190="",NOT(ISNUMBER($F190)),NOT(ISNUMBER($G190))),"",$G190-$F190)</f>
        <v/>
      </c>
      <c r="Q190" s="28">
        <f>IF($P190="","",ABS($P190))</f>
        <v/>
      </c>
      <c r="R190" s="49">
        <f>IF(OR($P190="",NOT(ISNUMBER($H190))),"",$P190*$H190)</f>
        <v/>
      </c>
      <c r="S190" s="49">
        <f>IF($R190="","",ABS($R190))</f>
        <v/>
      </c>
      <c r="T190" s="18">
        <f>IF($P190="","",IF($P190=0,"Sim","Não"))</f>
        <v/>
      </c>
      <c r="U190" s="48">
        <f>IFERROR(IF($P190="","",IF(MAX($F190,$G190)=0,1,MAX(0,1-$Q190/MAX($F190,$G190)))),"")</f>
        <v/>
      </c>
      <c r="V190" s="21">
        <f>IF($P190="","",IF($P190=0,"",IF($J190&lt;&gt;"",$J190,$I190)))</f>
        <v/>
      </c>
      <c r="W190" s="28">
        <f>IF($P190="","",IF(OR($P190=0,$K190="Concluída",$K190="Dispensada"),0,MAX(0,'Configurações'!$B$10-$B190)))</f>
        <v/>
      </c>
      <c r="X190" s="18">
        <f>IF($P190="","",IF($P190=0,"Baixa",IF(OR(AND(ISNUMBER($S190),$S190&gt;='Configurações'!$B$4),AND($K190&lt;&gt;"Concluída",$K190&lt;&gt;"Dispensada",ISNUMBER($M190),$M190&lt;'Configurações'!$B$10)),"Crítica",IF(OR(AND(ISNUMBER($S190),$S190&gt;='Configurações'!$B$5),$Q190&gt;='Configurações'!$B$6),"Alta","Média"))))</f>
        <v/>
      </c>
      <c r="Y190" s="21">
        <f>IF($A190="","",_xlfn.TEXTJOIN(" | ",TRUE,IF(COUNTIF($A$2:$A$501,$A190)&gt;1,"ID duplicado",""),IF(OR($B190="",$C190="",$D190="",$E190="",NOT(ISNUMBER($F190)),NOT(ISNUMBER($G190)),NOT(ISNUMBER($H190)),$K190=""),"Dados obrigatórios incompletos",""),IF(AND(ISNUMBER($P190),$P190&lt;&gt;0,$V190=""),"Informar motivo preliminar",""),IF(AND(ISNUMBER($P190),$P190&lt;&gt;0,$H190=0),"Revisar custo zerado",""),IF(AND($K190="Concluída",$T190="Não",$J190=""),"Confirmar causa",""),IF(AND($K190="Concluída",$N190=""),"Informar data de conclusão",""),IF(AND($K190&lt;&gt;"",$K190&lt;&gt;"Concluída",$K190&lt;&gt;"Dispensada",ISNUMBER($M190),$M190&lt;'Configurações'!$B$10),"Prazo vencido",""),IF(AND($K190&lt;&gt;"",$K190&lt;&gt;"Concluída",$K190&lt;&gt;"Dispensada",$M190="",ISNUMBER($B190),'Configurações'!$B$10-$B190&gt;'Configurações'!$B$9),"Definir prazo",""),IF(AND($K190&lt;&gt;"Concluída",$N190&lt;&gt;""),"Revisar data de conclusão","")))</f>
        <v/>
      </c>
      <c r="Z190" s="21">
        <f>IF(OR($C190="",$E190=""),"",$C190&amp;" | "&amp;$E190)</f>
        <v/>
      </c>
      <c r="AA190" s="18">
        <f>IF($Z190="","",IF(COUNTIF($Z$2:$Z190,$Z190)=1,ROW(),""))</f>
        <v/>
      </c>
      <c r="AB190" s="18">
        <f>IF($A190="","",IF(AND(ISNUMBER($B190),$B190&lt;='Configurações'!$B$10,$C190&lt;&gt;"",$D190&lt;&gt;"",$E190&lt;&gt;"",ISNUMBER($F190),$F190&gt;=0,ISNUMBER($G190),$G190&gt;=0,ISNUMBER($H190),$H190&gt;=0,$K190&lt;&gt;"",COUNTIF($A$2:$A$501,$A190)=1),"Sim","Não"))</f>
        <v/>
      </c>
      <c r="AC190" s="18">
        <f>IF(OR($AB190&lt;&gt;"Sim",$P190=0,$K190="Concluída",$K190="Dispensada"),"",IF($X190="Crítica",4,IF($X190="Alta",3,IF($X190="Média",2,1)))*1000000000000+MIN(IF(ISNUMBER($S190),$S190,0),999999999)*1000+MIN($W190,999))</f>
        <v/>
      </c>
      <c r="AD190" s="28">
        <f>IF($AC190="","",COUNTIF($AC$2:$AC$501,"&gt;"&amp;$AC190)+COUNTIF($AC$2:$AC190,$AC190))</f>
        <v/>
      </c>
    </row>
    <row r="191">
      <c r="A191" s="23" t="n"/>
      <c r="B191" s="50" t="n"/>
      <c r="C191" s="23" t="n"/>
      <c r="D191" s="25" t="n"/>
      <c r="E191" s="23" t="n"/>
      <c r="F191" s="26" t="n"/>
      <c r="G191" s="26" t="n"/>
      <c r="H191" s="51" t="n"/>
      <c r="I191" s="25" t="n"/>
      <c r="J191" s="25" t="n"/>
      <c r="K191" s="23" t="n"/>
      <c r="L191" s="23" t="n"/>
      <c r="M191" s="50" t="n"/>
      <c r="N191" s="50" t="n"/>
      <c r="O191" s="25" t="n"/>
      <c r="P191" s="29">
        <f>IF(OR($A191="",$B191="",$C191="",$E191="",NOT(ISNUMBER($F191)),NOT(ISNUMBER($G191))),"",$G191-$F191)</f>
        <v/>
      </c>
      <c r="Q191" s="29">
        <f>IF($P191="","",ABS($P191))</f>
        <v/>
      </c>
      <c r="R191" s="46">
        <f>IF(OR($P191="",NOT(ISNUMBER($H191))),"",$P191*$H191)</f>
        <v/>
      </c>
      <c r="S191" s="46">
        <f>IF($R191="","",ABS($R191))</f>
        <v/>
      </c>
      <c r="T191" s="13">
        <f>IF($P191="","",IF($P191=0,"Sim","Não"))</f>
        <v/>
      </c>
      <c r="U191" s="45">
        <f>IFERROR(IF($P191="","",IF(MAX($F191,$G191)=0,1,MAX(0,1-$Q191/MAX($F191,$G191)))),"")</f>
        <v/>
      </c>
      <c r="V191" s="16">
        <f>IF($P191="","",IF($P191=0,"",IF($J191&lt;&gt;"",$J191,$I191)))</f>
        <v/>
      </c>
      <c r="W191" s="29">
        <f>IF($P191="","",IF(OR($P191=0,$K191="Concluída",$K191="Dispensada"),0,MAX(0,'Configurações'!$B$10-$B191)))</f>
        <v/>
      </c>
      <c r="X191" s="13">
        <f>IF($P191="","",IF($P191=0,"Baixa",IF(OR(AND(ISNUMBER($S191),$S191&gt;='Configurações'!$B$4),AND($K191&lt;&gt;"Concluída",$K191&lt;&gt;"Dispensada",ISNUMBER($M191),$M191&lt;'Configurações'!$B$10)),"Crítica",IF(OR(AND(ISNUMBER($S191),$S191&gt;='Configurações'!$B$5),$Q191&gt;='Configurações'!$B$6),"Alta","Média"))))</f>
        <v/>
      </c>
      <c r="Y191" s="16">
        <f>IF($A191="","",_xlfn.TEXTJOIN(" | ",TRUE,IF(COUNTIF($A$2:$A$501,$A191)&gt;1,"ID duplicado",""),IF(OR($B191="",$C191="",$D191="",$E191="",NOT(ISNUMBER($F191)),NOT(ISNUMBER($G191)),NOT(ISNUMBER($H191)),$K191=""),"Dados obrigatórios incompletos",""),IF(AND(ISNUMBER($P191),$P191&lt;&gt;0,$V191=""),"Informar motivo preliminar",""),IF(AND(ISNUMBER($P191),$P191&lt;&gt;0,$H191=0),"Revisar custo zerado",""),IF(AND($K191="Concluída",$T191="Não",$J191=""),"Confirmar causa",""),IF(AND($K191="Concluída",$N191=""),"Informar data de conclusão",""),IF(AND($K191&lt;&gt;"",$K191&lt;&gt;"Concluída",$K191&lt;&gt;"Dispensada",ISNUMBER($M191),$M191&lt;'Configurações'!$B$10),"Prazo vencido",""),IF(AND($K191&lt;&gt;"",$K191&lt;&gt;"Concluída",$K191&lt;&gt;"Dispensada",$M191="",ISNUMBER($B191),'Configurações'!$B$10-$B191&gt;'Configurações'!$B$9),"Definir prazo",""),IF(AND($K191&lt;&gt;"Concluída",$N191&lt;&gt;""),"Revisar data de conclusão","")))</f>
        <v/>
      </c>
      <c r="Z191" s="16">
        <f>IF(OR($C191="",$E191=""),"",$C191&amp;" | "&amp;$E191)</f>
        <v/>
      </c>
      <c r="AA191" s="13">
        <f>IF($Z191="","",IF(COUNTIF($Z$2:$Z191,$Z191)=1,ROW(),""))</f>
        <v/>
      </c>
      <c r="AB191" s="13">
        <f>IF($A191="","",IF(AND(ISNUMBER($B191),$B191&lt;='Configurações'!$B$10,$C191&lt;&gt;"",$D191&lt;&gt;"",$E191&lt;&gt;"",ISNUMBER($F191),$F191&gt;=0,ISNUMBER($G191),$G191&gt;=0,ISNUMBER($H191),$H191&gt;=0,$K191&lt;&gt;"",COUNTIF($A$2:$A$501,$A191)=1),"Sim","Não"))</f>
        <v/>
      </c>
      <c r="AC191" s="13">
        <f>IF(OR($AB191&lt;&gt;"Sim",$P191=0,$K191="Concluída",$K191="Dispensada"),"",IF($X191="Crítica",4,IF($X191="Alta",3,IF($X191="Média",2,1)))*1000000000000+MIN(IF(ISNUMBER($S191),$S191,0),999999999)*1000+MIN($W191,999))</f>
        <v/>
      </c>
      <c r="AD191" s="29">
        <f>IF($AC191="","",COUNTIF($AC$2:$AC$501,"&gt;"&amp;$AC191)+COUNTIF($AC$2:$AC191,$AC191))</f>
        <v/>
      </c>
    </row>
    <row r="192">
      <c r="A192" s="23" t="n"/>
      <c r="B192" s="50" t="n"/>
      <c r="C192" s="23" t="n"/>
      <c r="D192" s="25" t="n"/>
      <c r="E192" s="23" t="n"/>
      <c r="F192" s="26" t="n"/>
      <c r="G192" s="26" t="n"/>
      <c r="H192" s="51" t="n"/>
      <c r="I192" s="25" t="n"/>
      <c r="J192" s="25" t="n"/>
      <c r="K192" s="23" t="n"/>
      <c r="L192" s="23" t="n"/>
      <c r="M192" s="50" t="n"/>
      <c r="N192" s="50" t="n"/>
      <c r="O192" s="25" t="n"/>
      <c r="P192" s="28">
        <f>IF(OR($A192="",$B192="",$C192="",$E192="",NOT(ISNUMBER($F192)),NOT(ISNUMBER($G192))),"",$G192-$F192)</f>
        <v/>
      </c>
      <c r="Q192" s="28">
        <f>IF($P192="","",ABS($P192))</f>
        <v/>
      </c>
      <c r="R192" s="49">
        <f>IF(OR($P192="",NOT(ISNUMBER($H192))),"",$P192*$H192)</f>
        <v/>
      </c>
      <c r="S192" s="49">
        <f>IF($R192="","",ABS($R192))</f>
        <v/>
      </c>
      <c r="T192" s="18">
        <f>IF($P192="","",IF($P192=0,"Sim","Não"))</f>
        <v/>
      </c>
      <c r="U192" s="48">
        <f>IFERROR(IF($P192="","",IF(MAX($F192,$G192)=0,1,MAX(0,1-$Q192/MAX($F192,$G192)))),"")</f>
        <v/>
      </c>
      <c r="V192" s="21">
        <f>IF($P192="","",IF($P192=0,"",IF($J192&lt;&gt;"",$J192,$I192)))</f>
        <v/>
      </c>
      <c r="W192" s="28">
        <f>IF($P192="","",IF(OR($P192=0,$K192="Concluída",$K192="Dispensada"),0,MAX(0,'Configurações'!$B$10-$B192)))</f>
        <v/>
      </c>
      <c r="X192" s="18">
        <f>IF($P192="","",IF($P192=0,"Baixa",IF(OR(AND(ISNUMBER($S192),$S192&gt;='Configurações'!$B$4),AND($K192&lt;&gt;"Concluída",$K192&lt;&gt;"Dispensada",ISNUMBER($M192),$M192&lt;'Configurações'!$B$10)),"Crítica",IF(OR(AND(ISNUMBER($S192),$S192&gt;='Configurações'!$B$5),$Q192&gt;='Configurações'!$B$6),"Alta","Média"))))</f>
        <v/>
      </c>
      <c r="Y192" s="21">
        <f>IF($A192="","",_xlfn.TEXTJOIN(" | ",TRUE,IF(COUNTIF($A$2:$A$501,$A192)&gt;1,"ID duplicado",""),IF(OR($B192="",$C192="",$D192="",$E192="",NOT(ISNUMBER($F192)),NOT(ISNUMBER($G192)),NOT(ISNUMBER($H192)),$K192=""),"Dados obrigatórios incompletos",""),IF(AND(ISNUMBER($P192),$P192&lt;&gt;0,$V192=""),"Informar motivo preliminar",""),IF(AND(ISNUMBER($P192),$P192&lt;&gt;0,$H192=0),"Revisar custo zerado",""),IF(AND($K192="Concluída",$T192="Não",$J192=""),"Confirmar causa",""),IF(AND($K192="Concluída",$N192=""),"Informar data de conclusão",""),IF(AND($K192&lt;&gt;"",$K192&lt;&gt;"Concluída",$K192&lt;&gt;"Dispensada",ISNUMBER($M192),$M192&lt;'Configurações'!$B$10),"Prazo vencido",""),IF(AND($K192&lt;&gt;"",$K192&lt;&gt;"Concluída",$K192&lt;&gt;"Dispensada",$M192="",ISNUMBER($B192),'Configurações'!$B$10-$B192&gt;'Configurações'!$B$9),"Definir prazo",""),IF(AND($K192&lt;&gt;"Concluída",$N192&lt;&gt;""),"Revisar data de conclusão","")))</f>
        <v/>
      </c>
      <c r="Z192" s="21">
        <f>IF(OR($C192="",$E192=""),"",$C192&amp;" | "&amp;$E192)</f>
        <v/>
      </c>
      <c r="AA192" s="18">
        <f>IF($Z192="","",IF(COUNTIF($Z$2:$Z192,$Z192)=1,ROW(),""))</f>
        <v/>
      </c>
      <c r="AB192" s="18">
        <f>IF($A192="","",IF(AND(ISNUMBER($B192),$B192&lt;='Configurações'!$B$10,$C192&lt;&gt;"",$D192&lt;&gt;"",$E192&lt;&gt;"",ISNUMBER($F192),$F192&gt;=0,ISNUMBER($G192),$G192&gt;=0,ISNUMBER($H192),$H192&gt;=0,$K192&lt;&gt;"",COUNTIF($A$2:$A$501,$A192)=1),"Sim","Não"))</f>
        <v/>
      </c>
      <c r="AC192" s="18">
        <f>IF(OR($AB192&lt;&gt;"Sim",$P192=0,$K192="Concluída",$K192="Dispensada"),"",IF($X192="Crítica",4,IF($X192="Alta",3,IF($X192="Média",2,1)))*1000000000000+MIN(IF(ISNUMBER($S192),$S192,0),999999999)*1000+MIN($W192,999))</f>
        <v/>
      </c>
      <c r="AD192" s="28">
        <f>IF($AC192="","",COUNTIF($AC$2:$AC$501,"&gt;"&amp;$AC192)+COUNTIF($AC$2:$AC192,$AC192))</f>
        <v/>
      </c>
    </row>
    <row r="193">
      <c r="A193" s="23" t="n"/>
      <c r="B193" s="50" t="n"/>
      <c r="C193" s="23" t="n"/>
      <c r="D193" s="25" t="n"/>
      <c r="E193" s="23" t="n"/>
      <c r="F193" s="26" t="n"/>
      <c r="G193" s="26" t="n"/>
      <c r="H193" s="51" t="n"/>
      <c r="I193" s="25" t="n"/>
      <c r="J193" s="25" t="n"/>
      <c r="K193" s="23" t="n"/>
      <c r="L193" s="23" t="n"/>
      <c r="M193" s="50" t="n"/>
      <c r="N193" s="50" t="n"/>
      <c r="O193" s="25" t="n"/>
      <c r="P193" s="29">
        <f>IF(OR($A193="",$B193="",$C193="",$E193="",NOT(ISNUMBER($F193)),NOT(ISNUMBER($G193))),"",$G193-$F193)</f>
        <v/>
      </c>
      <c r="Q193" s="29">
        <f>IF($P193="","",ABS($P193))</f>
        <v/>
      </c>
      <c r="R193" s="46">
        <f>IF(OR($P193="",NOT(ISNUMBER($H193))),"",$P193*$H193)</f>
        <v/>
      </c>
      <c r="S193" s="46">
        <f>IF($R193="","",ABS($R193))</f>
        <v/>
      </c>
      <c r="T193" s="13">
        <f>IF($P193="","",IF($P193=0,"Sim","Não"))</f>
        <v/>
      </c>
      <c r="U193" s="45">
        <f>IFERROR(IF($P193="","",IF(MAX($F193,$G193)=0,1,MAX(0,1-$Q193/MAX($F193,$G193)))),"")</f>
        <v/>
      </c>
      <c r="V193" s="16">
        <f>IF($P193="","",IF($P193=0,"",IF($J193&lt;&gt;"",$J193,$I193)))</f>
        <v/>
      </c>
      <c r="W193" s="29">
        <f>IF($P193="","",IF(OR($P193=0,$K193="Concluída",$K193="Dispensada"),0,MAX(0,'Configurações'!$B$10-$B193)))</f>
        <v/>
      </c>
      <c r="X193" s="13">
        <f>IF($P193="","",IF($P193=0,"Baixa",IF(OR(AND(ISNUMBER($S193),$S193&gt;='Configurações'!$B$4),AND($K193&lt;&gt;"Concluída",$K193&lt;&gt;"Dispensada",ISNUMBER($M193),$M193&lt;'Configurações'!$B$10)),"Crítica",IF(OR(AND(ISNUMBER($S193),$S193&gt;='Configurações'!$B$5),$Q193&gt;='Configurações'!$B$6),"Alta","Média"))))</f>
        <v/>
      </c>
      <c r="Y193" s="16">
        <f>IF($A193="","",_xlfn.TEXTJOIN(" | ",TRUE,IF(COUNTIF($A$2:$A$501,$A193)&gt;1,"ID duplicado",""),IF(OR($B193="",$C193="",$D193="",$E193="",NOT(ISNUMBER($F193)),NOT(ISNUMBER($G193)),NOT(ISNUMBER($H193)),$K193=""),"Dados obrigatórios incompletos",""),IF(AND(ISNUMBER($P193),$P193&lt;&gt;0,$V193=""),"Informar motivo preliminar",""),IF(AND(ISNUMBER($P193),$P193&lt;&gt;0,$H193=0),"Revisar custo zerado",""),IF(AND($K193="Concluída",$T193="Não",$J193=""),"Confirmar causa",""),IF(AND($K193="Concluída",$N193=""),"Informar data de conclusão",""),IF(AND($K193&lt;&gt;"",$K193&lt;&gt;"Concluída",$K193&lt;&gt;"Dispensada",ISNUMBER($M193),$M193&lt;'Configurações'!$B$10),"Prazo vencido",""),IF(AND($K193&lt;&gt;"",$K193&lt;&gt;"Concluída",$K193&lt;&gt;"Dispensada",$M193="",ISNUMBER($B193),'Configurações'!$B$10-$B193&gt;'Configurações'!$B$9),"Definir prazo",""),IF(AND($K193&lt;&gt;"Concluída",$N193&lt;&gt;""),"Revisar data de conclusão","")))</f>
        <v/>
      </c>
      <c r="Z193" s="16">
        <f>IF(OR($C193="",$E193=""),"",$C193&amp;" | "&amp;$E193)</f>
        <v/>
      </c>
      <c r="AA193" s="13">
        <f>IF($Z193="","",IF(COUNTIF($Z$2:$Z193,$Z193)=1,ROW(),""))</f>
        <v/>
      </c>
      <c r="AB193" s="13">
        <f>IF($A193="","",IF(AND(ISNUMBER($B193),$B193&lt;='Configurações'!$B$10,$C193&lt;&gt;"",$D193&lt;&gt;"",$E193&lt;&gt;"",ISNUMBER($F193),$F193&gt;=0,ISNUMBER($G193),$G193&gt;=0,ISNUMBER($H193),$H193&gt;=0,$K193&lt;&gt;"",COUNTIF($A$2:$A$501,$A193)=1),"Sim","Não"))</f>
        <v/>
      </c>
      <c r="AC193" s="13">
        <f>IF(OR($AB193&lt;&gt;"Sim",$P193=0,$K193="Concluída",$K193="Dispensada"),"",IF($X193="Crítica",4,IF($X193="Alta",3,IF($X193="Média",2,1)))*1000000000000+MIN(IF(ISNUMBER($S193),$S193,0),999999999)*1000+MIN($W193,999))</f>
        <v/>
      </c>
      <c r="AD193" s="29">
        <f>IF($AC193="","",COUNTIF($AC$2:$AC$501,"&gt;"&amp;$AC193)+COUNTIF($AC$2:$AC193,$AC193))</f>
        <v/>
      </c>
    </row>
    <row r="194">
      <c r="A194" s="23" t="n"/>
      <c r="B194" s="50" t="n"/>
      <c r="C194" s="23" t="n"/>
      <c r="D194" s="25" t="n"/>
      <c r="E194" s="23" t="n"/>
      <c r="F194" s="26" t="n"/>
      <c r="G194" s="26" t="n"/>
      <c r="H194" s="51" t="n"/>
      <c r="I194" s="25" t="n"/>
      <c r="J194" s="25" t="n"/>
      <c r="K194" s="23" t="n"/>
      <c r="L194" s="23" t="n"/>
      <c r="M194" s="50" t="n"/>
      <c r="N194" s="50" t="n"/>
      <c r="O194" s="25" t="n"/>
      <c r="P194" s="28">
        <f>IF(OR($A194="",$B194="",$C194="",$E194="",NOT(ISNUMBER($F194)),NOT(ISNUMBER($G194))),"",$G194-$F194)</f>
        <v/>
      </c>
      <c r="Q194" s="28">
        <f>IF($P194="","",ABS($P194))</f>
        <v/>
      </c>
      <c r="R194" s="49">
        <f>IF(OR($P194="",NOT(ISNUMBER($H194))),"",$P194*$H194)</f>
        <v/>
      </c>
      <c r="S194" s="49">
        <f>IF($R194="","",ABS($R194))</f>
        <v/>
      </c>
      <c r="T194" s="18">
        <f>IF($P194="","",IF($P194=0,"Sim","Não"))</f>
        <v/>
      </c>
      <c r="U194" s="48">
        <f>IFERROR(IF($P194="","",IF(MAX($F194,$G194)=0,1,MAX(0,1-$Q194/MAX($F194,$G194)))),"")</f>
        <v/>
      </c>
      <c r="V194" s="21">
        <f>IF($P194="","",IF($P194=0,"",IF($J194&lt;&gt;"",$J194,$I194)))</f>
        <v/>
      </c>
      <c r="W194" s="28">
        <f>IF($P194="","",IF(OR($P194=0,$K194="Concluída",$K194="Dispensada"),0,MAX(0,'Configurações'!$B$10-$B194)))</f>
        <v/>
      </c>
      <c r="X194" s="18">
        <f>IF($P194="","",IF($P194=0,"Baixa",IF(OR(AND(ISNUMBER($S194),$S194&gt;='Configurações'!$B$4),AND($K194&lt;&gt;"Concluída",$K194&lt;&gt;"Dispensada",ISNUMBER($M194),$M194&lt;'Configurações'!$B$10)),"Crítica",IF(OR(AND(ISNUMBER($S194),$S194&gt;='Configurações'!$B$5),$Q194&gt;='Configurações'!$B$6),"Alta","Média"))))</f>
        <v/>
      </c>
      <c r="Y194" s="21">
        <f>IF($A194="","",_xlfn.TEXTJOIN(" | ",TRUE,IF(COUNTIF($A$2:$A$501,$A194)&gt;1,"ID duplicado",""),IF(OR($B194="",$C194="",$D194="",$E194="",NOT(ISNUMBER($F194)),NOT(ISNUMBER($G194)),NOT(ISNUMBER($H194)),$K194=""),"Dados obrigatórios incompletos",""),IF(AND(ISNUMBER($P194),$P194&lt;&gt;0,$V194=""),"Informar motivo preliminar",""),IF(AND(ISNUMBER($P194),$P194&lt;&gt;0,$H194=0),"Revisar custo zerado",""),IF(AND($K194="Concluída",$T194="Não",$J194=""),"Confirmar causa",""),IF(AND($K194="Concluída",$N194=""),"Informar data de conclusão",""),IF(AND($K194&lt;&gt;"",$K194&lt;&gt;"Concluída",$K194&lt;&gt;"Dispensada",ISNUMBER($M194),$M194&lt;'Configurações'!$B$10),"Prazo vencido",""),IF(AND($K194&lt;&gt;"",$K194&lt;&gt;"Concluída",$K194&lt;&gt;"Dispensada",$M194="",ISNUMBER($B194),'Configurações'!$B$10-$B194&gt;'Configurações'!$B$9),"Definir prazo",""),IF(AND($K194&lt;&gt;"Concluída",$N194&lt;&gt;""),"Revisar data de conclusão","")))</f>
        <v/>
      </c>
      <c r="Z194" s="21">
        <f>IF(OR($C194="",$E194=""),"",$C194&amp;" | "&amp;$E194)</f>
        <v/>
      </c>
      <c r="AA194" s="18">
        <f>IF($Z194="","",IF(COUNTIF($Z$2:$Z194,$Z194)=1,ROW(),""))</f>
        <v/>
      </c>
      <c r="AB194" s="18">
        <f>IF($A194="","",IF(AND(ISNUMBER($B194),$B194&lt;='Configurações'!$B$10,$C194&lt;&gt;"",$D194&lt;&gt;"",$E194&lt;&gt;"",ISNUMBER($F194),$F194&gt;=0,ISNUMBER($G194),$G194&gt;=0,ISNUMBER($H194),$H194&gt;=0,$K194&lt;&gt;"",COUNTIF($A$2:$A$501,$A194)=1),"Sim","Não"))</f>
        <v/>
      </c>
      <c r="AC194" s="18">
        <f>IF(OR($AB194&lt;&gt;"Sim",$P194=0,$K194="Concluída",$K194="Dispensada"),"",IF($X194="Crítica",4,IF($X194="Alta",3,IF($X194="Média",2,1)))*1000000000000+MIN(IF(ISNUMBER($S194),$S194,0),999999999)*1000+MIN($W194,999))</f>
        <v/>
      </c>
      <c r="AD194" s="28">
        <f>IF($AC194="","",COUNTIF($AC$2:$AC$501,"&gt;"&amp;$AC194)+COUNTIF($AC$2:$AC194,$AC194))</f>
        <v/>
      </c>
    </row>
    <row r="195">
      <c r="A195" s="23" t="n"/>
      <c r="B195" s="50" t="n"/>
      <c r="C195" s="23" t="n"/>
      <c r="D195" s="25" t="n"/>
      <c r="E195" s="23" t="n"/>
      <c r="F195" s="26" t="n"/>
      <c r="G195" s="26" t="n"/>
      <c r="H195" s="51" t="n"/>
      <c r="I195" s="25" t="n"/>
      <c r="J195" s="25" t="n"/>
      <c r="K195" s="23" t="n"/>
      <c r="L195" s="23" t="n"/>
      <c r="M195" s="50" t="n"/>
      <c r="N195" s="50" t="n"/>
      <c r="O195" s="25" t="n"/>
      <c r="P195" s="29">
        <f>IF(OR($A195="",$B195="",$C195="",$E195="",NOT(ISNUMBER($F195)),NOT(ISNUMBER($G195))),"",$G195-$F195)</f>
        <v/>
      </c>
      <c r="Q195" s="29">
        <f>IF($P195="","",ABS($P195))</f>
        <v/>
      </c>
      <c r="R195" s="46">
        <f>IF(OR($P195="",NOT(ISNUMBER($H195))),"",$P195*$H195)</f>
        <v/>
      </c>
      <c r="S195" s="46">
        <f>IF($R195="","",ABS($R195))</f>
        <v/>
      </c>
      <c r="T195" s="13">
        <f>IF($P195="","",IF($P195=0,"Sim","Não"))</f>
        <v/>
      </c>
      <c r="U195" s="45">
        <f>IFERROR(IF($P195="","",IF(MAX($F195,$G195)=0,1,MAX(0,1-$Q195/MAX($F195,$G195)))),"")</f>
        <v/>
      </c>
      <c r="V195" s="16">
        <f>IF($P195="","",IF($P195=0,"",IF($J195&lt;&gt;"",$J195,$I195)))</f>
        <v/>
      </c>
      <c r="W195" s="29">
        <f>IF($P195="","",IF(OR($P195=0,$K195="Concluída",$K195="Dispensada"),0,MAX(0,'Configurações'!$B$10-$B195)))</f>
        <v/>
      </c>
      <c r="X195" s="13">
        <f>IF($P195="","",IF($P195=0,"Baixa",IF(OR(AND(ISNUMBER($S195),$S195&gt;='Configurações'!$B$4),AND($K195&lt;&gt;"Concluída",$K195&lt;&gt;"Dispensada",ISNUMBER($M195),$M195&lt;'Configurações'!$B$10)),"Crítica",IF(OR(AND(ISNUMBER($S195),$S195&gt;='Configurações'!$B$5),$Q195&gt;='Configurações'!$B$6),"Alta","Média"))))</f>
        <v/>
      </c>
      <c r="Y195" s="16">
        <f>IF($A195="","",_xlfn.TEXTJOIN(" | ",TRUE,IF(COUNTIF($A$2:$A$501,$A195)&gt;1,"ID duplicado",""),IF(OR($B195="",$C195="",$D195="",$E195="",NOT(ISNUMBER($F195)),NOT(ISNUMBER($G195)),NOT(ISNUMBER($H195)),$K195=""),"Dados obrigatórios incompletos",""),IF(AND(ISNUMBER($P195),$P195&lt;&gt;0,$V195=""),"Informar motivo preliminar",""),IF(AND(ISNUMBER($P195),$P195&lt;&gt;0,$H195=0),"Revisar custo zerado",""),IF(AND($K195="Concluída",$T195="Não",$J195=""),"Confirmar causa",""),IF(AND($K195="Concluída",$N195=""),"Informar data de conclusão",""),IF(AND($K195&lt;&gt;"",$K195&lt;&gt;"Concluída",$K195&lt;&gt;"Dispensada",ISNUMBER($M195),$M195&lt;'Configurações'!$B$10),"Prazo vencido",""),IF(AND($K195&lt;&gt;"",$K195&lt;&gt;"Concluída",$K195&lt;&gt;"Dispensada",$M195="",ISNUMBER($B195),'Configurações'!$B$10-$B195&gt;'Configurações'!$B$9),"Definir prazo",""),IF(AND($K195&lt;&gt;"Concluída",$N195&lt;&gt;""),"Revisar data de conclusão","")))</f>
        <v/>
      </c>
      <c r="Z195" s="16">
        <f>IF(OR($C195="",$E195=""),"",$C195&amp;" | "&amp;$E195)</f>
        <v/>
      </c>
      <c r="AA195" s="13">
        <f>IF($Z195="","",IF(COUNTIF($Z$2:$Z195,$Z195)=1,ROW(),""))</f>
        <v/>
      </c>
      <c r="AB195" s="13">
        <f>IF($A195="","",IF(AND(ISNUMBER($B195),$B195&lt;='Configurações'!$B$10,$C195&lt;&gt;"",$D195&lt;&gt;"",$E195&lt;&gt;"",ISNUMBER($F195),$F195&gt;=0,ISNUMBER($G195),$G195&gt;=0,ISNUMBER($H195),$H195&gt;=0,$K195&lt;&gt;"",COUNTIF($A$2:$A$501,$A195)=1),"Sim","Não"))</f>
        <v/>
      </c>
      <c r="AC195" s="13">
        <f>IF(OR($AB195&lt;&gt;"Sim",$P195=0,$K195="Concluída",$K195="Dispensada"),"",IF($X195="Crítica",4,IF($X195="Alta",3,IF($X195="Média",2,1)))*1000000000000+MIN(IF(ISNUMBER($S195),$S195,0),999999999)*1000+MIN($W195,999))</f>
        <v/>
      </c>
      <c r="AD195" s="29">
        <f>IF($AC195="","",COUNTIF($AC$2:$AC$501,"&gt;"&amp;$AC195)+COUNTIF($AC$2:$AC195,$AC195))</f>
        <v/>
      </c>
    </row>
    <row r="196">
      <c r="A196" s="23" t="n"/>
      <c r="B196" s="50" t="n"/>
      <c r="C196" s="23" t="n"/>
      <c r="D196" s="25" t="n"/>
      <c r="E196" s="23" t="n"/>
      <c r="F196" s="26" t="n"/>
      <c r="G196" s="26" t="n"/>
      <c r="H196" s="51" t="n"/>
      <c r="I196" s="25" t="n"/>
      <c r="J196" s="25" t="n"/>
      <c r="K196" s="23" t="n"/>
      <c r="L196" s="23" t="n"/>
      <c r="M196" s="50" t="n"/>
      <c r="N196" s="50" t="n"/>
      <c r="O196" s="25" t="n"/>
      <c r="P196" s="28">
        <f>IF(OR($A196="",$B196="",$C196="",$E196="",NOT(ISNUMBER($F196)),NOT(ISNUMBER($G196))),"",$G196-$F196)</f>
        <v/>
      </c>
      <c r="Q196" s="28">
        <f>IF($P196="","",ABS($P196))</f>
        <v/>
      </c>
      <c r="R196" s="49">
        <f>IF(OR($P196="",NOT(ISNUMBER($H196))),"",$P196*$H196)</f>
        <v/>
      </c>
      <c r="S196" s="49">
        <f>IF($R196="","",ABS($R196))</f>
        <v/>
      </c>
      <c r="T196" s="18">
        <f>IF($P196="","",IF($P196=0,"Sim","Não"))</f>
        <v/>
      </c>
      <c r="U196" s="48">
        <f>IFERROR(IF($P196="","",IF(MAX($F196,$G196)=0,1,MAX(0,1-$Q196/MAX($F196,$G196)))),"")</f>
        <v/>
      </c>
      <c r="V196" s="21">
        <f>IF($P196="","",IF($P196=0,"",IF($J196&lt;&gt;"",$J196,$I196)))</f>
        <v/>
      </c>
      <c r="W196" s="28">
        <f>IF($P196="","",IF(OR($P196=0,$K196="Concluída",$K196="Dispensada"),0,MAX(0,'Configurações'!$B$10-$B196)))</f>
        <v/>
      </c>
      <c r="X196" s="18">
        <f>IF($P196="","",IF($P196=0,"Baixa",IF(OR(AND(ISNUMBER($S196),$S196&gt;='Configurações'!$B$4),AND($K196&lt;&gt;"Concluída",$K196&lt;&gt;"Dispensada",ISNUMBER($M196),$M196&lt;'Configurações'!$B$10)),"Crítica",IF(OR(AND(ISNUMBER($S196),$S196&gt;='Configurações'!$B$5),$Q196&gt;='Configurações'!$B$6),"Alta","Média"))))</f>
        <v/>
      </c>
      <c r="Y196" s="21">
        <f>IF($A196="","",_xlfn.TEXTJOIN(" | ",TRUE,IF(COUNTIF($A$2:$A$501,$A196)&gt;1,"ID duplicado",""),IF(OR($B196="",$C196="",$D196="",$E196="",NOT(ISNUMBER($F196)),NOT(ISNUMBER($G196)),NOT(ISNUMBER($H196)),$K196=""),"Dados obrigatórios incompletos",""),IF(AND(ISNUMBER($P196),$P196&lt;&gt;0,$V196=""),"Informar motivo preliminar",""),IF(AND(ISNUMBER($P196),$P196&lt;&gt;0,$H196=0),"Revisar custo zerado",""),IF(AND($K196="Concluída",$T196="Não",$J196=""),"Confirmar causa",""),IF(AND($K196="Concluída",$N196=""),"Informar data de conclusão",""),IF(AND($K196&lt;&gt;"",$K196&lt;&gt;"Concluída",$K196&lt;&gt;"Dispensada",ISNUMBER($M196),$M196&lt;'Configurações'!$B$10),"Prazo vencido",""),IF(AND($K196&lt;&gt;"",$K196&lt;&gt;"Concluída",$K196&lt;&gt;"Dispensada",$M196="",ISNUMBER($B196),'Configurações'!$B$10-$B196&gt;'Configurações'!$B$9),"Definir prazo",""),IF(AND($K196&lt;&gt;"Concluída",$N196&lt;&gt;""),"Revisar data de conclusão","")))</f>
        <v/>
      </c>
      <c r="Z196" s="21">
        <f>IF(OR($C196="",$E196=""),"",$C196&amp;" | "&amp;$E196)</f>
        <v/>
      </c>
      <c r="AA196" s="18">
        <f>IF($Z196="","",IF(COUNTIF($Z$2:$Z196,$Z196)=1,ROW(),""))</f>
        <v/>
      </c>
      <c r="AB196" s="18">
        <f>IF($A196="","",IF(AND(ISNUMBER($B196),$B196&lt;='Configurações'!$B$10,$C196&lt;&gt;"",$D196&lt;&gt;"",$E196&lt;&gt;"",ISNUMBER($F196),$F196&gt;=0,ISNUMBER($G196),$G196&gt;=0,ISNUMBER($H196),$H196&gt;=0,$K196&lt;&gt;"",COUNTIF($A$2:$A$501,$A196)=1),"Sim","Não"))</f>
        <v/>
      </c>
      <c r="AC196" s="18">
        <f>IF(OR($AB196&lt;&gt;"Sim",$P196=0,$K196="Concluída",$K196="Dispensada"),"",IF($X196="Crítica",4,IF($X196="Alta",3,IF($X196="Média",2,1)))*1000000000000+MIN(IF(ISNUMBER($S196),$S196,0),999999999)*1000+MIN($W196,999))</f>
        <v/>
      </c>
      <c r="AD196" s="28">
        <f>IF($AC196="","",COUNTIF($AC$2:$AC$501,"&gt;"&amp;$AC196)+COUNTIF($AC$2:$AC196,$AC196))</f>
        <v/>
      </c>
    </row>
    <row r="197">
      <c r="A197" s="23" t="n"/>
      <c r="B197" s="50" t="n"/>
      <c r="C197" s="23" t="n"/>
      <c r="D197" s="25" t="n"/>
      <c r="E197" s="23" t="n"/>
      <c r="F197" s="26" t="n"/>
      <c r="G197" s="26" t="n"/>
      <c r="H197" s="51" t="n"/>
      <c r="I197" s="25" t="n"/>
      <c r="J197" s="25" t="n"/>
      <c r="K197" s="23" t="n"/>
      <c r="L197" s="23" t="n"/>
      <c r="M197" s="50" t="n"/>
      <c r="N197" s="50" t="n"/>
      <c r="O197" s="25" t="n"/>
      <c r="P197" s="29">
        <f>IF(OR($A197="",$B197="",$C197="",$E197="",NOT(ISNUMBER($F197)),NOT(ISNUMBER($G197))),"",$G197-$F197)</f>
        <v/>
      </c>
      <c r="Q197" s="29">
        <f>IF($P197="","",ABS($P197))</f>
        <v/>
      </c>
      <c r="R197" s="46">
        <f>IF(OR($P197="",NOT(ISNUMBER($H197))),"",$P197*$H197)</f>
        <v/>
      </c>
      <c r="S197" s="46">
        <f>IF($R197="","",ABS($R197))</f>
        <v/>
      </c>
      <c r="T197" s="13">
        <f>IF($P197="","",IF($P197=0,"Sim","Não"))</f>
        <v/>
      </c>
      <c r="U197" s="45">
        <f>IFERROR(IF($P197="","",IF(MAX($F197,$G197)=0,1,MAX(0,1-$Q197/MAX($F197,$G197)))),"")</f>
        <v/>
      </c>
      <c r="V197" s="16">
        <f>IF($P197="","",IF($P197=0,"",IF($J197&lt;&gt;"",$J197,$I197)))</f>
        <v/>
      </c>
      <c r="W197" s="29">
        <f>IF($P197="","",IF(OR($P197=0,$K197="Concluída",$K197="Dispensada"),0,MAX(0,'Configurações'!$B$10-$B197)))</f>
        <v/>
      </c>
      <c r="X197" s="13">
        <f>IF($P197="","",IF($P197=0,"Baixa",IF(OR(AND(ISNUMBER($S197),$S197&gt;='Configurações'!$B$4),AND($K197&lt;&gt;"Concluída",$K197&lt;&gt;"Dispensada",ISNUMBER($M197),$M197&lt;'Configurações'!$B$10)),"Crítica",IF(OR(AND(ISNUMBER($S197),$S197&gt;='Configurações'!$B$5),$Q197&gt;='Configurações'!$B$6),"Alta","Média"))))</f>
        <v/>
      </c>
      <c r="Y197" s="16">
        <f>IF($A197="","",_xlfn.TEXTJOIN(" | ",TRUE,IF(COUNTIF($A$2:$A$501,$A197)&gt;1,"ID duplicado",""),IF(OR($B197="",$C197="",$D197="",$E197="",NOT(ISNUMBER($F197)),NOT(ISNUMBER($G197)),NOT(ISNUMBER($H197)),$K197=""),"Dados obrigatórios incompletos",""),IF(AND(ISNUMBER($P197),$P197&lt;&gt;0,$V197=""),"Informar motivo preliminar",""),IF(AND(ISNUMBER($P197),$P197&lt;&gt;0,$H197=0),"Revisar custo zerado",""),IF(AND($K197="Concluída",$T197="Não",$J197=""),"Confirmar causa",""),IF(AND($K197="Concluída",$N197=""),"Informar data de conclusão",""),IF(AND($K197&lt;&gt;"",$K197&lt;&gt;"Concluída",$K197&lt;&gt;"Dispensada",ISNUMBER($M197),$M197&lt;'Configurações'!$B$10),"Prazo vencido",""),IF(AND($K197&lt;&gt;"",$K197&lt;&gt;"Concluída",$K197&lt;&gt;"Dispensada",$M197="",ISNUMBER($B197),'Configurações'!$B$10-$B197&gt;'Configurações'!$B$9),"Definir prazo",""),IF(AND($K197&lt;&gt;"Concluída",$N197&lt;&gt;""),"Revisar data de conclusão","")))</f>
        <v/>
      </c>
      <c r="Z197" s="16">
        <f>IF(OR($C197="",$E197=""),"",$C197&amp;" | "&amp;$E197)</f>
        <v/>
      </c>
      <c r="AA197" s="13">
        <f>IF($Z197="","",IF(COUNTIF($Z$2:$Z197,$Z197)=1,ROW(),""))</f>
        <v/>
      </c>
      <c r="AB197" s="13">
        <f>IF($A197="","",IF(AND(ISNUMBER($B197),$B197&lt;='Configurações'!$B$10,$C197&lt;&gt;"",$D197&lt;&gt;"",$E197&lt;&gt;"",ISNUMBER($F197),$F197&gt;=0,ISNUMBER($G197),$G197&gt;=0,ISNUMBER($H197),$H197&gt;=0,$K197&lt;&gt;"",COUNTIF($A$2:$A$501,$A197)=1),"Sim","Não"))</f>
        <v/>
      </c>
      <c r="AC197" s="13">
        <f>IF(OR($AB197&lt;&gt;"Sim",$P197=0,$K197="Concluída",$K197="Dispensada"),"",IF($X197="Crítica",4,IF($X197="Alta",3,IF($X197="Média",2,1)))*1000000000000+MIN(IF(ISNUMBER($S197),$S197,0),999999999)*1000+MIN($W197,999))</f>
        <v/>
      </c>
      <c r="AD197" s="29">
        <f>IF($AC197="","",COUNTIF($AC$2:$AC$501,"&gt;"&amp;$AC197)+COUNTIF($AC$2:$AC197,$AC197))</f>
        <v/>
      </c>
    </row>
    <row r="198">
      <c r="A198" s="23" t="n"/>
      <c r="B198" s="50" t="n"/>
      <c r="C198" s="23" t="n"/>
      <c r="D198" s="25" t="n"/>
      <c r="E198" s="23" t="n"/>
      <c r="F198" s="26" t="n"/>
      <c r="G198" s="26" t="n"/>
      <c r="H198" s="51" t="n"/>
      <c r="I198" s="25" t="n"/>
      <c r="J198" s="25" t="n"/>
      <c r="K198" s="23" t="n"/>
      <c r="L198" s="23" t="n"/>
      <c r="M198" s="50" t="n"/>
      <c r="N198" s="50" t="n"/>
      <c r="O198" s="25" t="n"/>
      <c r="P198" s="28">
        <f>IF(OR($A198="",$B198="",$C198="",$E198="",NOT(ISNUMBER($F198)),NOT(ISNUMBER($G198))),"",$G198-$F198)</f>
        <v/>
      </c>
      <c r="Q198" s="28">
        <f>IF($P198="","",ABS($P198))</f>
        <v/>
      </c>
      <c r="R198" s="49">
        <f>IF(OR($P198="",NOT(ISNUMBER($H198))),"",$P198*$H198)</f>
        <v/>
      </c>
      <c r="S198" s="49">
        <f>IF($R198="","",ABS($R198))</f>
        <v/>
      </c>
      <c r="T198" s="18">
        <f>IF($P198="","",IF($P198=0,"Sim","Não"))</f>
        <v/>
      </c>
      <c r="U198" s="48">
        <f>IFERROR(IF($P198="","",IF(MAX($F198,$G198)=0,1,MAX(0,1-$Q198/MAX($F198,$G198)))),"")</f>
        <v/>
      </c>
      <c r="V198" s="21">
        <f>IF($P198="","",IF($P198=0,"",IF($J198&lt;&gt;"",$J198,$I198)))</f>
        <v/>
      </c>
      <c r="W198" s="28">
        <f>IF($P198="","",IF(OR($P198=0,$K198="Concluída",$K198="Dispensada"),0,MAX(0,'Configurações'!$B$10-$B198)))</f>
        <v/>
      </c>
      <c r="X198" s="18">
        <f>IF($P198="","",IF($P198=0,"Baixa",IF(OR(AND(ISNUMBER($S198),$S198&gt;='Configurações'!$B$4),AND($K198&lt;&gt;"Concluída",$K198&lt;&gt;"Dispensada",ISNUMBER($M198),$M198&lt;'Configurações'!$B$10)),"Crítica",IF(OR(AND(ISNUMBER($S198),$S198&gt;='Configurações'!$B$5),$Q198&gt;='Configurações'!$B$6),"Alta","Média"))))</f>
        <v/>
      </c>
      <c r="Y198" s="21">
        <f>IF($A198="","",_xlfn.TEXTJOIN(" | ",TRUE,IF(COUNTIF($A$2:$A$501,$A198)&gt;1,"ID duplicado",""),IF(OR($B198="",$C198="",$D198="",$E198="",NOT(ISNUMBER($F198)),NOT(ISNUMBER($G198)),NOT(ISNUMBER($H198)),$K198=""),"Dados obrigatórios incompletos",""),IF(AND(ISNUMBER($P198),$P198&lt;&gt;0,$V198=""),"Informar motivo preliminar",""),IF(AND(ISNUMBER($P198),$P198&lt;&gt;0,$H198=0),"Revisar custo zerado",""),IF(AND($K198="Concluída",$T198="Não",$J198=""),"Confirmar causa",""),IF(AND($K198="Concluída",$N198=""),"Informar data de conclusão",""),IF(AND($K198&lt;&gt;"",$K198&lt;&gt;"Concluída",$K198&lt;&gt;"Dispensada",ISNUMBER($M198),$M198&lt;'Configurações'!$B$10),"Prazo vencido",""),IF(AND($K198&lt;&gt;"",$K198&lt;&gt;"Concluída",$K198&lt;&gt;"Dispensada",$M198="",ISNUMBER($B198),'Configurações'!$B$10-$B198&gt;'Configurações'!$B$9),"Definir prazo",""),IF(AND($K198&lt;&gt;"Concluída",$N198&lt;&gt;""),"Revisar data de conclusão","")))</f>
        <v/>
      </c>
      <c r="Z198" s="21">
        <f>IF(OR($C198="",$E198=""),"",$C198&amp;" | "&amp;$E198)</f>
        <v/>
      </c>
      <c r="AA198" s="18">
        <f>IF($Z198="","",IF(COUNTIF($Z$2:$Z198,$Z198)=1,ROW(),""))</f>
        <v/>
      </c>
      <c r="AB198" s="18">
        <f>IF($A198="","",IF(AND(ISNUMBER($B198),$B198&lt;='Configurações'!$B$10,$C198&lt;&gt;"",$D198&lt;&gt;"",$E198&lt;&gt;"",ISNUMBER($F198),$F198&gt;=0,ISNUMBER($G198),$G198&gt;=0,ISNUMBER($H198),$H198&gt;=0,$K198&lt;&gt;"",COUNTIF($A$2:$A$501,$A198)=1),"Sim","Não"))</f>
        <v/>
      </c>
      <c r="AC198" s="18">
        <f>IF(OR($AB198&lt;&gt;"Sim",$P198=0,$K198="Concluída",$K198="Dispensada"),"",IF($X198="Crítica",4,IF($X198="Alta",3,IF($X198="Média",2,1)))*1000000000000+MIN(IF(ISNUMBER($S198),$S198,0),999999999)*1000+MIN($W198,999))</f>
        <v/>
      </c>
      <c r="AD198" s="28">
        <f>IF($AC198="","",COUNTIF($AC$2:$AC$501,"&gt;"&amp;$AC198)+COUNTIF($AC$2:$AC198,$AC198))</f>
        <v/>
      </c>
    </row>
    <row r="199">
      <c r="A199" s="23" t="n"/>
      <c r="B199" s="50" t="n"/>
      <c r="C199" s="23" t="n"/>
      <c r="D199" s="25" t="n"/>
      <c r="E199" s="23" t="n"/>
      <c r="F199" s="26" t="n"/>
      <c r="G199" s="26" t="n"/>
      <c r="H199" s="51" t="n"/>
      <c r="I199" s="25" t="n"/>
      <c r="J199" s="25" t="n"/>
      <c r="K199" s="23" t="n"/>
      <c r="L199" s="23" t="n"/>
      <c r="M199" s="50" t="n"/>
      <c r="N199" s="50" t="n"/>
      <c r="O199" s="25" t="n"/>
      <c r="P199" s="29">
        <f>IF(OR($A199="",$B199="",$C199="",$E199="",NOT(ISNUMBER($F199)),NOT(ISNUMBER($G199))),"",$G199-$F199)</f>
        <v/>
      </c>
      <c r="Q199" s="29">
        <f>IF($P199="","",ABS($P199))</f>
        <v/>
      </c>
      <c r="R199" s="46">
        <f>IF(OR($P199="",NOT(ISNUMBER($H199))),"",$P199*$H199)</f>
        <v/>
      </c>
      <c r="S199" s="46">
        <f>IF($R199="","",ABS($R199))</f>
        <v/>
      </c>
      <c r="T199" s="13">
        <f>IF($P199="","",IF($P199=0,"Sim","Não"))</f>
        <v/>
      </c>
      <c r="U199" s="45">
        <f>IFERROR(IF($P199="","",IF(MAX($F199,$G199)=0,1,MAX(0,1-$Q199/MAX($F199,$G199)))),"")</f>
        <v/>
      </c>
      <c r="V199" s="16">
        <f>IF($P199="","",IF($P199=0,"",IF($J199&lt;&gt;"",$J199,$I199)))</f>
        <v/>
      </c>
      <c r="W199" s="29">
        <f>IF($P199="","",IF(OR($P199=0,$K199="Concluída",$K199="Dispensada"),0,MAX(0,'Configurações'!$B$10-$B199)))</f>
        <v/>
      </c>
      <c r="X199" s="13">
        <f>IF($P199="","",IF($P199=0,"Baixa",IF(OR(AND(ISNUMBER($S199),$S199&gt;='Configurações'!$B$4),AND($K199&lt;&gt;"Concluída",$K199&lt;&gt;"Dispensada",ISNUMBER($M199),$M199&lt;'Configurações'!$B$10)),"Crítica",IF(OR(AND(ISNUMBER($S199),$S199&gt;='Configurações'!$B$5),$Q199&gt;='Configurações'!$B$6),"Alta","Média"))))</f>
        <v/>
      </c>
      <c r="Y199" s="16">
        <f>IF($A199="","",_xlfn.TEXTJOIN(" | ",TRUE,IF(COUNTIF($A$2:$A$501,$A199)&gt;1,"ID duplicado",""),IF(OR($B199="",$C199="",$D199="",$E199="",NOT(ISNUMBER($F199)),NOT(ISNUMBER($G199)),NOT(ISNUMBER($H199)),$K199=""),"Dados obrigatórios incompletos",""),IF(AND(ISNUMBER($P199),$P199&lt;&gt;0,$V199=""),"Informar motivo preliminar",""),IF(AND(ISNUMBER($P199),$P199&lt;&gt;0,$H199=0),"Revisar custo zerado",""),IF(AND($K199="Concluída",$T199="Não",$J199=""),"Confirmar causa",""),IF(AND($K199="Concluída",$N199=""),"Informar data de conclusão",""),IF(AND($K199&lt;&gt;"",$K199&lt;&gt;"Concluída",$K199&lt;&gt;"Dispensada",ISNUMBER($M199),$M199&lt;'Configurações'!$B$10),"Prazo vencido",""),IF(AND($K199&lt;&gt;"",$K199&lt;&gt;"Concluída",$K199&lt;&gt;"Dispensada",$M199="",ISNUMBER($B199),'Configurações'!$B$10-$B199&gt;'Configurações'!$B$9),"Definir prazo",""),IF(AND($K199&lt;&gt;"Concluída",$N199&lt;&gt;""),"Revisar data de conclusão","")))</f>
        <v/>
      </c>
      <c r="Z199" s="16">
        <f>IF(OR($C199="",$E199=""),"",$C199&amp;" | "&amp;$E199)</f>
        <v/>
      </c>
      <c r="AA199" s="13">
        <f>IF($Z199="","",IF(COUNTIF($Z$2:$Z199,$Z199)=1,ROW(),""))</f>
        <v/>
      </c>
      <c r="AB199" s="13">
        <f>IF($A199="","",IF(AND(ISNUMBER($B199),$B199&lt;='Configurações'!$B$10,$C199&lt;&gt;"",$D199&lt;&gt;"",$E199&lt;&gt;"",ISNUMBER($F199),$F199&gt;=0,ISNUMBER($G199),$G199&gt;=0,ISNUMBER($H199),$H199&gt;=0,$K199&lt;&gt;"",COUNTIF($A$2:$A$501,$A199)=1),"Sim","Não"))</f>
        <v/>
      </c>
      <c r="AC199" s="13">
        <f>IF(OR($AB199&lt;&gt;"Sim",$P199=0,$K199="Concluída",$K199="Dispensada"),"",IF($X199="Crítica",4,IF($X199="Alta",3,IF($X199="Média",2,1)))*1000000000000+MIN(IF(ISNUMBER($S199),$S199,0),999999999)*1000+MIN($W199,999))</f>
        <v/>
      </c>
      <c r="AD199" s="29">
        <f>IF($AC199="","",COUNTIF($AC$2:$AC$501,"&gt;"&amp;$AC199)+COUNTIF($AC$2:$AC199,$AC199))</f>
        <v/>
      </c>
    </row>
    <row r="200">
      <c r="A200" s="23" t="n"/>
      <c r="B200" s="50" t="n"/>
      <c r="C200" s="23" t="n"/>
      <c r="D200" s="25" t="n"/>
      <c r="E200" s="23" t="n"/>
      <c r="F200" s="26" t="n"/>
      <c r="G200" s="26" t="n"/>
      <c r="H200" s="51" t="n"/>
      <c r="I200" s="25" t="n"/>
      <c r="J200" s="25" t="n"/>
      <c r="K200" s="23" t="n"/>
      <c r="L200" s="23" t="n"/>
      <c r="M200" s="50" t="n"/>
      <c r="N200" s="50" t="n"/>
      <c r="O200" s="25" t="n"/>
      <c r="P200" s="28">
        <f>IF(OR($A200="",$B200="",$C200="",$E200="",NOT(ISNUMBER($F200)),NOT(ISNUMBER($G200))),"",$G200-$F200)</f>
        <v/>
      </c>
      <c r="Q200" s="28">
        <f>IF($P200="","",ABS($P200))</f>
        <v/>
      </c>
      <c r="R200" s="49">
        <f>IF(OR($P200="",NOT(ISNUMBER($H200))),"",$P200*$H200)</f>
        <v/>
      </c>
      <c r="S200" s="49">
        <f>IF($R200="","",ABS($R200))</f>
        <v/>
      </c>
      <c r="T200" s="18">
        <f>IF($P200="","",IF($P200=0,"Sim","Não"))</f>
        <v/>
      </c>
      <c r="U200" s="48">
        <f>IFERROR(IF($P200="","",IF(MAX($F200,$G200)=0,1,MAX(0,1-$Q200/MAX($F200,$G200)))),"")</f>
        <v/>
      </c>
      <c r="V200" s="21">
        <f>IF($P200="","",IF($P200=0,"",IF($J200&lt;&gt;"",$J200,$I200)))</f>
        <v/>
      </c>
      <c r="W200" s="28">
        <f>IF($P200="","",IF(OR($P200=0,$K200="Concluída",$K200="Dispensada"),0,MAX(0,'Configurações'!$B$10-$B200)))</f>
        <v/>
      </c>
      <c r="X200" s="18">
        <f>IF($P200="","",IF($P200=0,"Baixa",IF(OR(AND(ISNUMBER($S200),$S200&gt;='Configurações'!$B$4),AND($K200&lt;&gt;"Concluída",$K200&lt;&gt;"Dispensada",ISNUMBER($M200),$M200&lt;'Configurações'!$B$10)),"Crítica",IF(OR(AND(ISNUMBER($S200),$S200&gt;='Configurações'!$B$5),$Q200&gt;='Configurações'!$B$6),"Alta","Média"))))</f>
        <v/>
      </c>
      <c r="Y200" s="21">
        <f>IF($A200="","",_xlfn.TEXTJOIN(" | ",TRUE,IF(COUNTIF($A$2:$A$501,$A200)&gt;1,"ID duplicado",""),IF(OR($B200="",$C200="",$D200="",$E200="",NOT(ISNUMBER($F200)),NOT(ISNUMBER($G200)),NOT(ISNUMBER($H200)),$K200=""),"Dados obrigatórios incompletos",""),IF(AND(ISNUMBER($P200),$P200&lt;&gt;0,$V200=""),"Informar motivo preliminar",""),IF(AND(ISNUMBER($P200),$P200&lt;&gt;0,$H200=0),"Revisar custo zerado",""),IF(AND($K200="Concluída",$T200="Não",$J200=""),"Confirmar causa",""),IF(AND($K200="Concluída",$N200=""),"Informar data de conclusão",""),IF(AND($K200&lt;&gt;"",$K200&lt;&gt;"Concluída",$K200&lt;&gt;"Dispensada",ISNUMBER($M200),$M200&lt;'Configurações'!$B$10),"Prazo vencido",""),IF(AND($K200&lt;&gt;"",$K200&lt;&gt;"Concluída",$K200&lt;&gt;"Dispensada",$M200="",ISNUMBER($B200),'Configurações'!$B$10-$B200&gt;'Configurações'!$B$9),"Definir prazo",""),IF(AND($K200&lt;&gt;"Concluída",$N200&lt;&gt;""),"Revisar data de conclusão","")))</f>
        <v/>
      </c>
      <c r="Z200" s="21">
        <f>IF(OR($C200="",$E200=""),"",$C200&amp;" | "&amp;$E200)</f>
        <v/>
      </c>
      <c r="AA200" s="18">
        <f>IF($Z200="","",IF(COUNTIF($Z$2:$Z200,$Z200)=1,ROW(),""))</f>
        <v/>
      </c>
      <c r="AB200" s="18">
        <f>IF($A200="","",IF(AND(ISNUMBER($B200),$B200&lt;='Configurações'!$B$10,$C200&lt;&gt;"",$D200&lt;&gt;"",$E200&lt;&gt;"",ISNUMBER($F200),$F200&gt;=0,ISNUMBER($G200),$G200&gt;=0,ISNUMBER($H200),$H200&gt;=0,$K200&lt;&gt;"",COUNTIF($A$2:$A$501,$A200)=1),"Sim","Não"))</f>
        <v/>
      </c>
      <c r="AC200" s="18">
        <f>IF(OR($AB200&lt;&gt;"Sim",$P200=0,$K200="Concluída",$K200="Dispensada"),"",IF($X200="Crítica",4,IF($X200="Alta",3,IF($X200="Média",2,1)))*1000000000000+MIN(IF(ISNUMBER($S200),$S200,0),999999999)*1000+MIN($W200,999))</f>
        <v/>
      </c>
      <c r="AD200" s="28">
        <f>IF($AC200="","",COUNTIF($AC$2:$AC$501,"&gt;"&amp;$AC200)+COUNTIF($AC$2:$AC200,$AC200))</f>
        <v/>
      </c>
    </row>
    <row r="201">
      <c r="A201" s="23" t="n"/>
      <c r="B201" s="50" t="n"/>
      <c r="C201" s="23" t="n"/>
      <c r="D201" s="25" t="n"/>
      <c r="E201" s="23" t="n"/>
      <c r="F201" s="26" t="n"/>
      <c r="G201" s="26" t="n"/>
      <c r="H201" s="51" t="n"/>
      <c r="I201" s="25" t="n"/>
      <c r="J201" s="25" t="n"/>
      <c r="K201" s="23" t="n"/>
      <c r="L201" s="23" t="n"/>
      <c r="M201" s="50" t="n"/>
      <c r="N201" s="50" t="n"/>
      <c r="O201" s="25" t="n"/>
      <c r="P201" s="29">
        <f>IF(OR($A201="",$B201="",$C201="",$E201="",NOT(ISNUMBER($F201)),NOT(ISNUMBER($G201))),"",$G201-$F201)</f>
        <v/>
      </c>
      <c r="Q201" s="29">
        <f>IF($P201="","",ABS($P201))</f>
        <v/>
      </c>
      <c r="R201" s="46">
        <f>IF(OR($P201="",NOT(ISNUMBER($H201))),"",$P201*$H201)</f>
        <v/>
      </c>
      <c r="S201" s="46">
        <f>IF($R201="","",ABS($R201))</f>
        <v/>
      </c>
      <c r="T201" s="13">
        <f>IF($P201="","",IF($P201=0,"Sim","Não"))</f>
        <v/>
      </c>
      <c r="U201" s="45">
        <f>IFERROR(IF($P201="","",IF(MAX($F201,$G201)=0,1,MAX(0,1-$Q201/MAX($F201,$G201)))),"")</f>
        <v/>
      </c>
      <c r="V201" s="16">
        <f>IF($P201="","",IF($P201=0,"",IF($J201&lt;&gt;"",$J201,$I201)))</f>
        <v/>
      </c>
      <c r="W201" s="29">
        <f>IF($P201="","",IF(OR($P201=0,$K201="Concluída",$K201="Dispensada"),0,MAX(0,'Configurações'!$B$10-$B201)))</f>
        <v/>
      </c>
      <c r="X201" s="13">
        <f>IF($P201="","",IF($P201=0,"Baixa",IF(OR(AND(ISNUMBER($S201),$S201&gt;='Configurações'!$B$4),AND($K201&lt;&gt;"Concluída",$K201&lt;&gt;"Dispensada",ISNUMBER($M201),$M201&lt;'Configurações'!$B$10)),"Crítica",IF(OR(AND(ISNUMBER($S201),$S201&gt;='Configurações'!$B$5),$Q201&gt;='Configurações'!$B$6),"Alta","Média"))))</f>
        <v/>
      </c>
      <c r="Y201" s="16">
        <f>IF($A201="","",_xlfn.TEXTJOIN(" | ",TRUE,IF(COUNTIF($A$2:$A$501,$A201)&gt;1,"ID duplicado",""),IF(OR($B201="",$C201="",$D201="",$E201="",NOT(ISNUMBER($F201)),NOT(ISNUMBER($G201)),NOT(ISNUMBER($H201)),$K201=""),"Dados obrigatórios incompletos",""),IF(AND(ISNUMBER($P201),$P201&lt;&gt;0,$V201=""),"Informar motivo preliminar",""),IF(AND(ISNUMBER($P201),$P201&lt;&gt;0,$H201=0),"Revisar custo zerado",""),IF(AND($K201="Concluída",$T201="Não",$J201=""),"Confirmar causa",""),IF(AND($K201="Concluída",$N201=""),"Informar data de conclusão",""),IF(AND($K201&lt;&gt;"",$K201&lt;&gt;"Concluída",$K201&lt;&gt;"Dispensada",ISNUMBER($M201),$M201&lt;'Configurações'!$B$10),"Prazo vencido",""),IF(AND($K201&lt;&gt;"",$K201&lt;&gt;"Concluída",$K201&lt;&gt;"Dispensada",$M201="",ISNUMBER($B201),'Configurações'!$B$10-$B201&gt;'Configurações'!$B$9),"Definir prazo",""),IF(AND($K201&lt;&gt;"Concluída",$N201&lt;&gt;""),"Revisar data de conclusão","")))</f>
        <v/>
      </c>
      <c r="Z201" s="16">
        <f>IF(OR($C201="",$E201=""),"",$C201&amp;" | "&amp;$E201)</f>
        <v/>
      </c>
      <c r="AA201" s="13">
        <f>IF($Z201="","",IF(COUNTIF($Z$2:$Z201,$Z201)=1,ROW(),""))</f>
        <v/>
      </c>
      <c r="AB201" s="13">
        <f>IF($A201="","",IF(AND(ISNUMBER($B201),$B201&lt;='Configurações'!$B$10,$C201&lt;&gt;"",$D201&lt;&gt;"",$E201&lt;&gt;"",ISNUMBER($F201),$F201&gt;=0,ISNUMBER($G201),$G201&gt;=0,ISNUMBER($H201),$H201&gt;=0,$K201&lt;&gt;"",COUNTIF($A$2:$A$501,$A201)=1),"Sim","Não"))</f>
        <v/>
      </c>
      <c r="AC201" s="13">
        <f>IF(OR($AB201&lt;&gt;"Sim",$P201=0,$K201="Concluída",$K201="Dispensada"),"",IF($X201="Crítica",4,IF($X201="Alta",3,IF($X201="Média",2,1)))*1000000000000+MIN(IF(ISNUMBER($S201),$S201,0),999999999)*1000+MIN($W201,999))</f>
        <v/>
      </c>
      <c r="AD201" s="29">
        <f>IF($AC201="","",COUNTIF($AC$2:$AC$501,"&gt;"&amp;$AC201)+COUNTIF($AC$2:$AC201,$AC201))</f>
        <v/>
      </c>
    </row>
    <row r="202">
      <c r="A202" s="23" t="n"/>
      <c r="B202" s="50" t="n"/>
      <c r="C202" s="23" t="n"/>
      <c r="D202" s="25" t="n"/>
      <c r="E202" s="23" t="n"/>
      <c r="F202" s="26" t="n"/>
      <c r="G202" s="26" t="n"/>
      <c r="H202" s="51" t="n"/>
      <c r="I202" s="25" t="n"/>
      <c r="J202" s="25" t="n"/>
      <c r="K202" s="23" t="n"/>
      <c r="L202" s="23" t="n"/>
      <c r="M202" s="50" t="n"/>
      <c r="N202" s="50" t="n"/>
      <c r="O202" s="25" t="n"/>
      <c r="P202" s="28">
        <f>IF(OR($A202="",$B202="",$C202="",$E202="",NOT(ISNUMBER($F202)),NOT(ISNUMBER($G202))),"",$G202-$F202)</f>
        <v/>
      </c>
      <c r="Q202" s="28">
        <f>IF($P202="","",ABS($P202))</f>
        <v/>
      </c>
      <c r="R202" s="49">
        <f>IF(OR($P202="",NOT(ISNUMBER($H202))),"",$P202*$H202)</f>
        <v/>
      </c>
      <c r="S202" s="49">
        <f>IF($R202="","",ABS($R202))</f>
        <v/>
      </c>
      <c r="T202" s="18">
        <f>IF($P202="","",IF($P202=0,"Sim","Não"))</f>
        <v/>
      </c>
      <c r="U202" s="48">
        <f>IFERROR(IF($P202="","",IF(MAX($F202,$G202)=0,1,MAX(0,1-$Q202/MAX($F202,$G202)))),"")</f>
        <v/>
      </c>
      <c r="V202" s="21">
        <f>IF($P202="","",IF($P202=0,"",IF($J202&lt;&gt;"",$J202,$I202)))</f>
        <v/>
      </c>
      <c r="W202" s="28">
        <f>IF($P202="","",IF(OR($P202=0,$K202="Concluída",$K202="Dispensada"),0,MAX(0,'Configurações'!$B$10-$B202)))</f>
        <v/>
      </c>
      <c r="X202" s="18">
        <f>IF($P202="","",IF($P202=0,"Baixa",IF(OR(AND(ISNUMBER($S202),$S202&gt;='Configurações'!$B$4),AND($K202&lt;&gt;"Concluída",$K202&lt;&gt;"Dispensada",ISNUMBER($M202),$M202&lt;'Configurações'!$B$10)),"Crítica",IF(OR(AND(ISNUMBER($S202),$S202&gt;='Configurações'!$B$5),$Q202&gt;='Configurações'!$B$6),"Alta","Média"))))</f>
        <v/>
      </c>
      <c r="Y202" s="21">
        <f>IF($A202="","",_xlfn.TEXTJOIN(" | ",TRUE,IF(COUNTIF($A$2:$A$501,$A202)&gt;1,"ID duplicado",""),IF(OR($B202="",$C202="",$D202="",$E202="",NOT(ISNUMBER($F202)),NOT(ISNUMBER($G202)),NOT(ISNUMBER($H202)),$K202=""),"Dados obrigatórios incompletos",""),IF(AND(ISNUMBER($P202),$P202&lt;&gt;0,$V202=""),"Informar motivo preliminar",""),IF(AND(ISNUMBER($P202),$P202&lt;&gt;0,$H202=0),"Revisar custo zerado",""),IF(AND($K202="Concluída",$T202="Não",$J202=""),"Confirmar causa",""),IF(AND($K202="Concluída",$N202=""),"Informar data de conclusão",""),IF(AND($K202&lt;&gt;"",$K202&lt;&gt;"Concluída",$K202&lt;&gt;"Dispensada",ISNUMBER($M202),$M202&lt;'Configurações'!$B$10),"Prazo vencido",""),IF(AND($K202&lt;&gt;"",$K202&lt;&gt;"Concluída",$K202&lt;&gt;"Dispensada",$M202="",ISNUMBER($B202),'Configurações'!$B$10-$B202&gt;'Configurações'!$B$9),"Definir prazo",""),IF(AND($K202&lt;&gt;"Concluída",$N202&lt;&gt;""),"Revisar data de conclusão","")))</f>
        <v/>
      </c>
      <c r="Z202" s="21">
        <f>IF(OR($C202="",$E202=""),"",$C202&amp;" | "&amp;$E202)</f>
        <v/>
      </c>
      <c r="AA202" s="18">
        <f>IF($Z202="","",IF(COUNTIF($Z$2:$Z202,$Z202)=1,ROW(),""))</f>
        <v/>
      </c>
      <c r="AB202" s="18">
        <f>IF($A202="","",IF(AND(ISNUMBER($B202),$B202&lt;='Configurações'!$B$10,$C202&lt;&gt;"",$D202&lt;&gt;"",$E202&lt;&gt;"",ISNUMBER($F202),$F202&gt;=0,ISNUMBER($G202),$G202&gt;=0,ISNUMBER($H202),$H202&gt;=0,$K202&lt;&gt;"",COUNTIF($A$2:$A$501,$A202)=1),"Sim","Não"))</f>
        <v/>
      </c>
      <c r="AC202" s="18">
        <f>IF(OR($AB202&lt;&gt;"Sim",$P202=0,$K202="Concluída",$K202="Dispensada"),"",IF($X202="Crítica",4,IF($X202="Alta",3,IF($X202="Média",2,1)))*1000000000000+MIN(IF(ISNUMBER($S202),$S202,0),999999999)*1000+MIN($W202,999))</f>
        <v/>
      </c>
      <c r="AD202" s="28">
        <f>IF($AC202="","",COUNTIF($AC$2:$AC$501,"&gt;"&amp;$AC202)+COUNTIF($AC$2:$AC202,$AC202))</f>
        <v/>
      </c>
    </row>
    <row r="203">
      <c r="A203" s="23" t="n"/>
      <c r="B203" s="50" t="n"/>
      <c r="C203" s="23" t="n"/>
      <c r="D203" s="25" t="n"/>
      <c r="E203" s="23" t="n"/>
      <c r="F203" s="26" t="n"/>
      <c r="G203" s="26" t="n"/>
      <c r="H203" s="51" t="n"/>
      <c r="I203" s="25" t="n"/>
      <c r="J203" s="25" t="n"/>
      <c r="K203" s="23" t="n"/>
      <c r="L203" s="23" t="n"/>
      <c r="M203" s="50" t="n"/>
      <c r="N203" s="50" t="n"/>
      <c r="O203" s="25" t="n"/>
      <c r="P203" s="29">
        <f>IF(OR($A203="",$B203="",$C203="",$E203="",NOT(ISNUMBER($F203)),NOT(ISNUMBER($G203))),"",$G203-$F203)</f>
        <v/>
      </c>
      <c r="Q203" s="29">
        <f>IF($P203="","",ABS($P203))</f>
        <v/>
      </c>
      <c r="R203" s="46">
        <f>IF(OR($P203="",NOT(ISNUMBER($H203))),"",$P203*$H203)</f>
        <v/>
      </c>
      <c r="S203" s="46">
        <f>IF($R203="","",ABS($R203))</f>
        <v/>
      </c>
      <c r="T203" s="13">
        <f>IF($P203="","",IF($P203=0,"Sim","Não"))</f>
        <v/>
      </c>
      <c r="U203" s="45">
        <f>IFERROR(IF($P203="","",IF(MAX($F203,$G203)=0,1,MAX(0,1-$Q203/MAX($F203,$G203)))),"")</f>
        <v/>
      </c>
      <c r="V203" s="16">
        <f>IF($P203="","",IF($P203=0,"",IF($J203&lt;&gt;"",$J203,$I203)))</f>
        <v/>
      </c>
      <c r="W203" s="29">
        <f>IF($P203="","",IF(OR($P203=0,$K203="Concluída",$K203="Dispensada"),0,MAX(0,'Configurações'!$B$10-$B203)))</f>
        <v/>
      </c>
      <c r="X203" s="13">
        <f>IF($P203="","",IF($P203=0,"Baixa",IF(OR(AND(ISNUMBER($S203),$S203&gt;='Configurações'!$B$4),AND($K203&lt;&gt;"Concluída",$K203&lt;&gt;"Dispensada",ISNUMBER($M203),$M203&lt;'Configurações'!$B$10)),"Crítica",IF(OR(AND(ISNUMBER($S203),$S203&gt;='Configurações'!$B$5),$Q203&gt;='Configurações'!$B$6),"Alta","Média"))))</f>
        <v/>
      </c>
      <c r="Y203" s="16">
        <f>IF($A203="","",_xlfn.TEXTJOIN(" | ",TRUE,IF(COUNTIF($A$2:$A$501,$A203)&gt;1,"ID duplicado",""),IF(OR($B203="",$C203="",$D203="",$E203="",NOT(ISNUMBER($F203)),NOT(ISNUMBER($G203)),NOT(ISNUMBER($H203)),$K203=""),"Dados obrigatórios incompletos",""),IF(AND(ISNUMBER($P203),$P203&lt;&gt;0,$V203=""),"Informar motivo preliminar",""),IF(AND(ISNUMBER($P203),$P203&lt;&gt;0,$H203=0),"Revisar custo zerado",""),IF(AND($K203="Concluída",$T203="Não",$J203=""),"Confirmar causa",""),IF(AND($K203="Concluída",$N203=""),"Informar data de conclusão",""),IF(AND($K203&lt;&gt;"",$K203&lt;&gt;"Concluída",$K203&lt;&gt;"Dispensada",ISNUMBER($M203),$M203&lt;'Configurações'!$B$10),"Prazo vencido",""),IF(AND($K203&lt;&gt;"",$K203&lt;&gt;"Concluída",$K203&lt;&gt;"Dispensada",$M203="",ISNUMBER($B203),'Configurações'!$B$10-$B203&gt;'Configurações'!$B$9),"Definir prazo",""),IF(AND($K203&lt;&gt;"Concluída",$N203&lt;&gt;""),"Revisar data de conclusão","")))</f>
        <v/>
      </c>
      <c r="Z203" s="16">
        <f>IF(OR($C203="",$E203=""),"",$C203&amp;" | "&amp;$E203)</f>
        <v/>
      </c>
      <c r="AA203" s="13">
        <f>IF($Z203="","",IF(COUNTIF($Z$2:$Z203,$Z203)=1,ROW(),""))</f>
        <v/>
      </c>
      <c r="AB203" s="13">
        <f>IF($A203="","",IF(AND(ISNUMBER($B203),$B203&lt;='Configurações'!$B$10,$C203&lt;&gt;"",$D203&lt;&gt;"",$E203&lt;&gt;"",ISNUMBER($F203),$F203&gt;=0,ISNUMBER($G203),$G203&gt;=0,ISNUMBER($H203),$H203&gt;=0,$K203&lt;&gt;"",COUNTIF($A$2:$A$501,$A203)=1),"Sim","Não"))</f>
        <v/>
      </c>
      <c r="AC203" s="13">
        <f>IF(OR($AB203&lt;&gt;"Sim",$P203=0,$K203="Concluída",$K203="Dispensada"),"",IF($X203="Crítica",4,IF($X203="Alta",3,IF($X203="Média",2,1)))*1000000000000+MIN(IF(ISNUMBER($S203),$S203,0),999999999)*1000+MIN($W203,999))</f>
        <v/>
      </c>
      <c r="AD203" s="29">
        <f>IF($AC203="","",COUNTIF($AC$2:$AC$501,"&gt;"&amp;$AC203)+COUNTIF($AC$2:$AC203,$AC203))</f>
        <v/>
      </c>
    </row>
    <row r="204">
      <c r="A204" s="23" t="n"/>
      <c r="B204" s="50" t="n"/>
      <c r="C204" s="23" t="n"/>
      <c r="D204" s="25" t="n"/>
      <c r="E204" s="23" t="n"/>
      <c r="F204" s="26" t="n"/>
      <c r="G204" s="26" t="n"/>
      <c r="H204" s="51" t="n"/>
      <c r="I204" s="25" t="n"/>
      <c r="J204" s="25" t="n"/>
      <c r="K204" s="23" t="n"/>
      <c r="L204" s="23" t="n"/>
      <c r="M204" s="50" t="n"/>
      <c r="N204" s="50" t="n"/>
      <c r="O204" s="25" t="n"/>
      <c r="P204" s="28">
        <f>IF(OR($A204="",$B204="",$C204="",$E204="",NOT(ISNUMBER($F204)),NOT(ISNUMBER($G204))),"",$G204-$F204)</f>
        <v/>
      </c>
      <c r="Q204" s="28">
        <f>IF($P204="","",ABS($P204))</f>
        <v/>
      </c>
      <c r="R204" s="49">
        <f>IF(OR($P204="",NOT(ISNUMBER($H204))),"",$P204*$H204)</f>
        <v/>
      </c>
      <c r="S204" s="49">
        <f>IF($R204="","",ABS($R204))</f>
        <v/>
      </c>
      <c r="T204" s="18">
        <f>IF($P204="","",IF($P204=0,"Sim","Não"))</f>
        <v/>
      </c>
      <c r="U204" s="48">
        <f>IFERROR(IF($P204="","",IF(MAX($F204,$G204)=0,1,MAX(0,1-$Q204/MAX($F204,$G204)))),"")</f>
        <v/>
      </c>
      <c r="V204" s="21">
        <f>IF($P204="","",IF($P204=0,"",IF($J204&lt;&gt;"",$J204,$I204)))</f>
        <v/>
      </c>
      <c r="W204" s="28">
        <f>IF($P204="","",IF(OR($P204=0,$K204="Concluída",$K204="Dispensada"),0,MAX(0,'Configurações'!$B$10-$B204)))</f>
        <v/>
      </c>
      <c r="X204" s="18">
        <f>IF($P204="","",IF($P204=0,"Baixa",IF(OR(AND(ISNUMBER($S204),$S204&gt;='Configurações'!$B$4),AND($K204&lt;&gt;"Concluída",$K204&lt;&gt;"Dispensada",ISNUMBER($M204),$M204&lt;'Configurações'!$B$10)),"Crítica",IF(OR(AND(ISNUMBER($S204),$S204&gt;='Configurações'!$B$5),$Q204&gt;='Configurações'!$B$6),"Alta","Média"))))</f>
        <v/>
      </c>
      <c r="Y204" s="21">
        <f>IF($A204="","",_xlfn.TEXTJOIN(" | ",TRUE,IF(COUNTIF($A$2:$A$501,$A204)&gt;1,"ID duplicado",""),IF(OR($B204="",$C204="",$D204="",$E204="",NOT(ISNUMBER($F204)),NOT(ISNUMBER($G204)),NOT(ISNUMBER($H204)),$K204=""),"Dados obrigatórios incompletos",""),IF(AND(ISNUMBER($P204),$P204&lt;&gt;0,$V204=""),"Informar motivo preliminar",""),IF(AND(ISNUMBER($P204),$P204&lt;&gt;0,$H204=0),"Revisar custo zerado",""),IF(AND($K204="Concluída",$T204="Não",$J204=""),"Confirmar causa",""),IF(AND($K204="Concluída",$N204=""),"Informar data de conclusão",""),IF(AND($K204&lt;&gt;"",$K204&lt;&gt;"Concluída",$K204&lt;&gt;"Dispensada",ISNUMBER($M204),$M204&lt;'Configurações'!$B$10),"Prazo vencido",""),IF(AND($K204&lt;&gt;"",$K204&lt;&gt;"Concluída",$K204&lt;&gt;"Dispensada",$M204="",ISNUMBER($B204),'Configurações'!$B$10-$B204&gt;'Configurações'!$B$9),"Definir prazo",""),IF(AND($K204&lt;&gt;"Concluída",$N204&lt;&gt;""),"Revisar data de conclusão","")))</f>
        <v/>
      </c>
      <c r="Z204" s="21">
        <f>IF(OR($C204="",$E204=""),"",$C204&amp;" | "&amp;$E204)</f>
        <v/>
      </c>
      <c r="AA204" s="18">
        <f>IF($Z204="","",IF(COUNTIF($Z$2:$Z204,$Z204)=1,ROW(),""))</f>
        <v/>
      </c>
      <c r="AB204" s="18">
        <f>IF($A204="","",IF(AND(ISNUMBER($B204),$B204&lt;='Configurações'!$B$10,$C204&lt;&gt;"",$D204&lt;&gt;"",$E204&lt;&gt;"",ISNUMBER($F204),$F204&gt;=0,ISNUMBER($G204),$G204&gt;=0,ISNUMBER($H204),$H204&gt;=0,$K204&lt;&gt;"",COUNTIF($A$2:$A$501,$A204)=1),"Sim","Não"))</f>
        <v/>
      </c>
      <c r="AC204" s="18">
        <f>IF(OR($AB204&lt;&gt;"Sim",$P204=0,$K204="Concluída",$K204="Dispensada"),"",IF($X204="Crítica",4,IF($X204="Alta",3,IF($X204="Média",2,1)))*1000000000000+MIN(IF(ISNUMBER($S204),$S204,0),999999999)*1000+MIN($W204,999))</f>
        <v/>
      </c>
      <c r="AD204" s="28">
        <f>IF($AC204="","",COUNTIF($AC$2:$AC$501,"&gt;"&amp;$AC204)+COUNTIF($AC$2:$AC204,$AC204))</f>
        <v/>
      </c>
    </row>
    <row r="205">
      <c r="A205" s="23" t="n"/>
      <c r="B205" s="50" t="n"/>
      <c r="C205" s="23" t="n"/>
      <c r="D205" s="25" t="n"/>
      <c r="E205" s="23" t="n"/>
      <c r="F205" s="26" t="n"/>
      <c r="G205" s="26" t="n"/>
      <c r="H205" s="51" t="n"/>
      <c r="I205" s="25" t="n"/>
      <c r="J205" s="25" t="n"/>
      <c r="K205" s="23" t="n"/>
      <c r="L205" s="23" t="n"/>
      <c r="M205" s="50" t="n"/>
      <c r="N205" s="50" t="n"/>
      <c r="O205" s="25" t="n"/>
      <c r="P205" s="29">
        <f>IF(OR($A205="",$B205="",$C205="",$E205="",NOT(ISNUMBER($F205)),NOT(ISNUMBER($G205))),"",$G205-$F205)</f>
        <v/>
      </c>
      <c r="Q205" s="29">
        <f>IF($P205="","",ABS($P205))</f>
        <v/>
      </c>
      <c r="R205" s="46">
        <f>IF(OR($P205="",NOT(ISNUMBER($H205))),"",$P205*$H205)</f>
        <v/>
      </c>
      <c r="S205" s="46">
        <f>IF($R205="","",ABS($R205))</f>
        <v/>
      </c>
      <c r="T205" s="13">
        <f>IF($P205="","",IF($P205=0,"Sim","Não"))</f>
        <v/>
      </c>
      <c r="U205" s="45">
        <f>IFERROR(IF($P205="","",IF(MAX($F205,$G205)=0,1,MAX(0,1-$Q205/MAX($F205,$G205)))),"")</f>
        <v/>
      </c>
      <c r="V205" s="16">
        <f>IF($P205="","",IF($P205=0,"",IF($J205&lt;&gt;"",$J205,$I205)))</f>
        <v/>
      </c>
      <c r="W205" s="29">
        <f>IF($P205="","",IF(OR($P205=0,$K205="Concluída",$K205="Dispensada"),0,MAX(0,'Configurações'!$B$10-$B205)))</f>
        <v/>
      </c>
      <c r="X205" s="13">
        <f>IF($P205="","",IF($P205=0,"Baixa",IF(OR(AND(ISNUMBER($S205),$S205&gt;='Configurações'!$B$4),AND($K205&lt;&gt;"Concluída",$K205&lt;&gt;"Dispensada",ISNUMBER($M205),$M205&lt;'Configurações'!$B$10)),"Crítica",IF(OR(AND(ISNUMBER($S205),$S205&gt;='Configurações'!$B$5),$Q205&gt;='Configurações'!$B$6),"Alta","Média"))))</f>
        <v/>
      </c>
      <c r="Y205" s="16">
        <f>IF($A205="","",_xlfn.TEXTJOIN(" | ",TRUE,IF(COUNTIF($A$2:$A$501,$A205)&gt;1,"ID duplicado",""),IF(OR($B205="",$C205="",$D205="",$E205="",NOT(ISNUMBER($F205)),NOT(ISNUMBER($G205)),NOT(ISNUMBER($H205)),$K205=""),"Dados obrigatórios incompletos",""),IF(AND(ISNUMBER($P205),$P205&lt;&gt;0,$V205=""),"Informar motivo preliminar",""),IF(AND(ISNUMBER($P205),$P205&lt;&gt;0,$H205=0),"Revisar custo zerado",""),IF(AND($K205="Concluída",$T205="Não",$J205=""),"Confirmar causa",""),IF(AND($K205="Concluída",$N205=""),"Informar data de conclusão",""),IF(AND($K205&lt;&gt;"",$K205&lt;&gt;"Concluída",$K205&lt;&gt;"Dispensada",ISNUMBER($M205),$M205&lt;'Configurações'!$B$10),"Prazo vencido",""),IF(AND($K205&lt;&gt;"",$K205&lt;&gt;"Concluída",$K205&lt;&gt;"Dispensada",$M205="",ISNUMBER($B205),'Configurações'!$B$10-$B205&gt;'Configurações'!$B$9),"Definir prazo",""),IF(AND($K205&lt;&gt;"Concluída",$N205&lt;&gt;""),"Revisar data de conclusão","")))</f>
        <v/>
      </c>
      <c r="Z205" s="16">
        <f>IF(OR($C205="",$E205=""),"",$C205&amp;" | "&amp;$E205)</f>
        <v/>
      </c>
      <c r="AA205" s="13">
        <f>IF($Z205="","",IF(COUNTIF($Z$2:$Z205,$Z205)=1,ROW(),""))</f>
        <v/>
      </c>
      <c r="AB205" s="13">
        <f>IF($A205="","",IF(AND(ISNUMBER($B205),$B205&lt;='Configurações'!$B$10,$C205&lt;&gt;"",$D205&lt;&gt;"",$E205&lt;&gt;"",ISNUMBER($F205),$F205&gt;=0,ISNUMBER($G205),$G205&gt;=0,ISNUMBER($H205),$H205&gt;=0,$K205&lt;&gt;"",COUNTIF($A$2:$A$501,$A205)=1),"Sim","Não"))</f>
        <v/>
      </c>
      <c r="AC205" s="13">
        <f>IF(OR($AB205&lt;&gt;"Sim",$P205=0,$K205="Concluída",$K205="Dispensada"),"",IF($X205="Crítica",4,IF($X205="Alta",3,IF($X205="Média",2,1)))*1000000000000+MIN(IF(ISNUMBER($S205),$S205,0),999999999)*1000+MIN($W205,999))</f>
        <v/>
      </c>
      <c r="AD205" s="29">
        <f>IF($AC205="","",COUNTIF($AC$2:$AC$501,"&gt;"&amp;$AC205)+COUNTIF($AC$2:$AC205,$AC205))</f>
        <v/>
      </c>
    </row>
    <row r="206">
      <c r="A206" s="23" t="n"/>
      <c r="B206" s="50" t="n"/>
      <c r="C206" s="23" t="n"/>
      <c r="D206" s="25" t="n"/>
      <c r="E206" s="23" t="n"/>
      <c r="F206" s="26" t="n"/>
      <c r="G206" s="26" t="n"/>
      <c r="H206" s="51" t="n"/>
      <c r="I206" s="25" t="n"/>
      <c r="J206" s="25" t="n"/>
      <c r="K206" s="23" t="n"/>
      <c r="L206" s="23" t="n"/>
      <c r="M206" s="50" t="n"/>
      <c r="N206" s="50" t="n"/>
      <c r="O206" s="25" t="n"/>
      <c r="P206" s="28">
        <f>IF(OR($A206="",$B206="",$C206="",$E206="",NOT(ISNUMBER($F206)),NOT(ISNUMBER($G206))),"",$G206-$F206)</f>
        <v/>
      </c>
      <c r="Q206" s="28">
        <f>IF($P206="","",ABS($P206))</f>
        <v/>
      </c>
      <c r="R206" s="49">
        <f>IF(OR($P206="",NOT(ISNUMBER($H206))),"",$P206*$H206)</f>
        <v/>
      </c>
      <c r="S206" s="49">
        <f>IF($R206="","",ABS($R206))</f>
        <v/>
      </c>
      <c r="T206" s="18">
        <f>IF($P206="","",IF($P206=0,"Sim","Não"))</f>
        <v/>
      </c>
      <c r="U206" s="48">
        <f>IFERROR(IF($P206="","",IF(MAX($F206,$G206)=0,1,MAX(0,1-$Q206/MAX($F206,$G206)))),"")</f>
        <v/>
      </c>
      <c r="V206" s="21">
        <f>IF($P206="","",IF($P206=0,"",IF($J206&lt;&gt;"",$J206,$I206)))</f>
        <v/>
      </c>
      <c r="W206" s="28">
        <f>IF($P206="","",IF(OR($P206=0,$K206="Concluída",$K206="Dispensada"),0,MAX(0,'Configurações'!$B$10-$B206)))</f>
        <v/>
      </c>
      <c r="X206" s="18">
        <f>IF($P206="","",IF($P206=0,"Baixa",IF(OR(AND(ISNUMBER($S206),$S206&gt;='Configurações'!$B$4),AND($K206&lt;&gt;"Concluída",$K206&lt;&gt;"Dispensada",ISNUMBER($M206),$M206&lt;'Configurações'!$B$10)),"Crítica",IF(OR(AND(ISNUMBER($S206),$S206&gt;='Configurações'!$B$5),$Q206&gt;='Configurações'!$B$6),"Alta","Média"))))</f>
        <v/>
      </c>
      <c r="Y206" s="21">
        <f>IF($A206="","",_xlfn.TEXTJOIN(" | ",TRUE,IF(COUNTIF($A$2:$A$501,$A206)&gt;1,"ID duplicado",""),IF(OR($B206="",$C206="",$D206="",$E206="",NOT(ISNUMBER($F206)),NOT(ISNUMBER($G206)),NOT(ISNUMBER($H206)),$K206=""),"Dados obrigatórios incompletos",""),IF(AND(ISNUMBER($P206),$P206&lt;&gt;0,$V206=""),"Informar motivo preliminar",""),IF(AND(ISNUMBER($P206),$P206&lt;&gt;0,$H206=0),"Revisar custo zerado",""),IF(AND($K206="Concluída",$T206="Não",$J206=""),"Confirmar causa",""),IF(AND($K206="Concluída",$N206=""),"Informar data de conclusão",""),IF(AND($K206&lt;&gt;"",$K206&lt;&gt;"Concluída",$K206&lt;&gt;"Dispensada",ISNUMBER($M206),$M206&lt;'Configurações'!$B$10),"Prazo vencido",""),IF(AND($K206&lt;&gt;"",$K206&lt;&gt;"Concluída",$K206&lt;&gt;"Dispensada",$M206="",ISNUMBER($B206),'Configurações'!$B$10-$B206&gt;'Configurações'!$B$9),"Definir prazo",""),IF(AND($K206&lt;&gt;"Concluída",$N206&lt;&gt;""),"Revisar data de conclusão","")))</f>
        <v/>
      </c>
      <c r="Z206" s="21">
        <f>IF(OR($C206="",$E206=""),"",$C206&amp;" | "&amp;$E206)</f>
        <v/>
      </c>
      <c r="AA206" s="18">
        <f>IF($Z206="","",IF(COUNTIF($Z$2:$Z206,$Z206)=1,ROW(),""))</f>
        <v/>
      </c>
      <c r="AB206" s="18">
        <f>IF($A206="","",IF(AND(ISNUMBER($B206),$B206&lt;='Configurações'!$B$10,$C206&lt;&gt;"",$D206&lt;&gt;"",$E206&lt;&gt;"",ISNUMBER($F206),$F206&gt;=0,ISNUMBER($G206),$G206&gt;=0,ISNUMBER($H206),$H206&gt;=0,$K206&lt;&gt;"",COUNTIF($A$2:$A$501,$A206)=1),"Sim","Não"))</f>
        <v/>
      </c>
      <c r="AC206" s="18">
        <f>IF(OR($AB206&lt;&gt;"Sim",$P206=0,$K206="Concluída",$K206="Dispensada"),"",IF($X206="Crítica",4,IF($X206="Alta",3,IF($X206="Média",2,1)))*1000000000000+MIN(IF(ISNUMBER($S206),$S206,0),999999999)*1000+MIN($W206,999))</f>
        <v/>
      </c>
      <c r="AD206" s="28">
        <f>IF($AC206="","",COUNTIF($AC$2:$AC$501,"&gt;"&amp;$AC206)+COUNTIF($AC$2:$AC206,$AC206))</f>
        <v/>
      </c>
    </row>
    <row r="207">
      <c r="A207" s="23" t="n"/>
      <c r="B207" s="50" t="n"/>
      <c r="C207" s="23" t="n"/>
      <c r="D207" s="25" t="n"/>
      <c r="E207" s="23" t="n"/>
      <c r="F207" s="26" t="n"/>
      <c r="G207" s="26" t="n"/>
      <c r="H207" s="51" t="n"/>
      <c r="I207" s="25" t="n"/>
      <c r="J207" s="25" t="n"/>
      <c r="K207" s="23" t="n"/>
      <c r="L207" s="23" t="n"/>
      <c r="M207" s="50" t="n"/>
      <c r="N207" s="50" t="n"/>
      <c r="O207" s="25" t="n"/>
      <c r="P207" s="29">
        <f>IF(OR($A207="",$B207="",$C207="",$E207="",NOT(ISNUMBER($F207)),NOT(ISNUMBER($G207))),"",$G207-$F207)</f>
        <v/>
      </c>
      <c r="Q207" s="29">
        <f>IF($P207="","",ABS($P207))</f>
        <v/>
      </c>
      <c r="R207" s="46">
        <f>IF(OR($P207="",NOT(ISNUMBER($H207))),"",$P207*$H207)</f>
        <v/>
      </c>
      <c r="S207" s="46">
        <f>IF($R207="","",ABS($R207))</f>
        <v/>
      </c>
      <c r="T207" s="13">
        <f>IF($P207="","",IF($P207=0,"Sim","Não"))</f>
        <v/>
      </c>
      <c r="U207" s="45">
        <f>IFERROR(IF($P207="","",IF(MAX($F207,$G207)=0,1,MAX(0,1-$Q207/MAX($F207,$G207)))),"")</f>
        <v/>
      </c>
      <c r="V207" s="16">
        <f>IF($P207="","",IF($P207=0,"",IF($J207&lt;&gt;"",$J207,$I207)))</f>
        <v/>
      </c>
      <c r="W207" s="29">
        <f>IF($P207="","",IF(OR($P207=0,$K207="Concluída",$K207="Dispensada"),0,MAX(0,'Configurações'!$B$10-$B207)))</f>
        <v/>
      </c>
      <c r="X207" s="13">
        <f>IF($P207="","",IF($P207=0,"Baixa",IF(OR(AND(ISNUMBER($S207),$S207&gt;='Configurações'!$B$4),AND($K207&lt;&gt;"Concluída",$K207&lt;&gt;"Dispensada",ISNUMBER($M207),$M207&lt;'Configurações'!$B$10)),"Crítica",IF(OR(AND(ISNUMBER($S207),$S207&gt;='Configurações'!$B$5),$Q207&gt;='Configurações'!$B$6),"Alta","Média"))))</f>
        <v/>
      </c>
      <c r="Y207" s="16">
        <f>IF($A207="","",_xlfn.TEXTJOIN(" | ",TRUE,IF(COUNTIF($A$2:$A$501,$A207)&gt;1,"ID duplicado",""),IF(OR($B207="",$C207="",$D207="",$E207="",NOT(ISNUMBER($F207)),NOT(ISNUMBER($G207)),NOT(ISNUMBER($H207)),$K207=""),"Dados obrigatórios incompletos",""),IF(AND(ISNUMBER($P207),$P207&lt;&gt;0,$V207=""),"Informar motivo preliminar",""),IF(AND(ISNUMBER($P207),$P207&lt;&gt;0,$H207=0),"Revisar custo zerado",""),IF(AND($K207="Concluída",$T207="Não",$J207=""),"Confirmar causa",""),IF(AND($K207="Concluída",$N207=""),"Informar data de conclusão",""),IF(AND($K207&lt;&gt;"",$K207&lt;&gt;"Concluída",$K207&lt;&gt;"Dispensada",ISNUMBER($M207),$M207&lt;'Configurações'!$B$10),"Prazo vencido",""),IF(AND($K207&lt;&gt;"",$K207&lt;&gt;"Concluída",$K207&lt;&gt;"Dispensada",$M207="",ISNUMBER($B207),'Configurações'!$B$10-$B207&gt;'Configurações'!$B$9),"Definir prazo",""),IF(AND($K207&lt;&gt;"Concluída",$N207&lt;&gt;""),"Revisar data de conclusão","")))</f>
        <v/>
      </c>
      <c r="Z207" s="16">
        <f>IF(OR($C207="",$E207=""),"",$C207&amp;" | "&amp;$E207)</f>
        <v/>
      </c>
      <c r="AA207" s="13">
        <f>IF($Z207="","",IF(COUNTIF($Z$2:$Z207,$Z207)=1,ROW(),""))</f>
        <v/>
      </c>
      <c r="AB207" s="13">
        <f>IF($A207="","",IF(AND(ISNUMBER($B207),$B207&lt;='Configurações'!$B$10,$C207&lt;&gt;"",$D207&lt;&gt;"",$E207&lt;&gt;"",ISNUMBER($F207),$F207&gt;=0,ISNUMBER($G207),$G207&gt;=0,ISNUMBER($H207),$H207&gt;=0,$K207&lt;&gt;"",COUNTIF($A$2:$A$501,$A207)=1),"Sim","Não"))</f>
        <v/>
      </c>
      <c r="AC207" s="13">
        <f>IF(OR($AB207&lt;&gt;"Sim",$P207=0,$K207="Concluída",$K207="Dispensada"),"",IF($X207="Crítica",4,IF($X207="Alta",3,IF($X207="Média",2,1)))*1000000000000+MIN(IF(ISNUMBER($S207),$S207,0),999999999)*1000+MIN($W207,999))</f>
        <v/>
      </c>
      <c r="AD207" s="29">
        <f>IF($AC207="","",COUNTIF($AC$2:$AC$501,"&gt;"&amp;$AC207)+COUNTIF($AC$2:$AC207,$AC207))</f>
        <v/>
      </c>
    </row>
    <row r="208">
      <c r="A208" s="23" t="n"/>
      <c r="B208" s="50" t="n"/>
      <c r="C208" s="23" t="n"/>
      <c r="D208" s="25" t="n"/>
      <c r="E208" s="23" t="n"/>
      <c r="F208" s="26" t="n"/>
      <c r="G208" s="26" t="n"/>
      <c r="H208" s="51" t="n"/>
      <c r="I208" s="25" t="n"/>
      <c r="J208" s="25" t="n"/>
      <c r="K208" s="23" t="n"/>
      <c r="L208" s="23" t="n"/>
      <c r="M208" s="50" t="n"/>
      <c r="N208" s="50" t="n"/>
      <c r="O208" s="25" t="n"/>
      <c r="P208" s="28">
        <f>IF(OR($A208="",$B208="",$C208="",$E208="",NOT(ISNUMBER($F208)),NOT(ISNUMBER($G208))),"",$G208-$F208)</f>
        <v/>
      </c>
      <c r="Q208" s="28">
        <f>IF($P208="","",ABS($P208))</f>
        <v/>
      </c>
      <c r="R208" s="49">
        <f>IF(OR($P208="",NOT(ISNUMBER($H208))),"",$P208*$H208)</f>
        <v/>
      </c>
      <c r="S208" s="49">
        <f>IF($R208="","",ABS($R208))</f>
        <v/>
      </c>
      <c r="T208" s="18">
        <f>IF($P208="","",IF($P208=0,"Sim","Não"))</f>
        <v/>
      </c>
      <c r="U208" s="48">
        <f>IFERROR(IF($P208="","",IF(MAX($F208,$G208)=0,1,MAX(0,1-$Q208/MAX($F208,$G208)))),"")</f>
        <v/>
      </c>
      <c r="V208" s="21">
        <f>IF($P208="","",IF($P208=0,"",IF($J208&lt;&gt;"",$J208,$I208)))</f>
        <v/>
      </c>
      <c r="W208" s="28">
        <f>IF($P208="","",IF(OR($P208=0,$K208="Concluída",$K208="Dispensada"),0,MAX(0,'Configurações'!$B$10-$B208)))</f>
        <v/>
      </c>
      <c r="X208" s="18">
        <f>IF($P208="","",IF($P208=0,"Baixa",IF(OR(AND(ISNUMBER($S208),$S208&gt;='Configurações'!$B$4),AND($K208&lt;&gt;"Concluída",$K208&lt;&gt;"Dispensada",ISNUMBER($M208),$M208&lt;'Configurações'!$B$10)),"Crítica",IF(OR(AND(ISNUMBER($S208),$S208&gt;='Configurações'!$B$5),$Q208&gt;='Configurações'!$B$6),"Alta","Média"))))</f>
        <v/>
      </c>
      <c r="Y208" s="21">
        <f>IF($A208="","",_xlfn.TEXTJOIN(" | ",TRUE,IF(COUNTIF($A$2:$A$501,$A208)&gt;1,"ID duplicado",""),IF(OR($B208="",$C208="",$D208="",$E208="",NOT(ISNUMBER($F208)),NOT(ISNUMBER($G208)),NOT(ISNUMBER($H208)),$K208=""),"Dados obrigatórios incompletos",""),IF(AND(ISNUMBER($P208),$P208&lt;&gt;0,$V208=""),"Informar motivo preliminar",""),IF(AND(ISNUMBER($P208),$P208&lt;&gt;0,$H208=0),"Revisar custo zerado",""),IF(AND($K208="Concluída",$T208="Não",$J208=""),"Confirmar causa",""),IF(AND($K208="Concluída",$N208=""),"Informar data de conclusão",""),IF(AND($K208&lt;&gt;"",$K208&lt;&gt;"Concluída",$K208&lt;&gt;"Dispensada",ISNUMBER($M208),$M208&lt;'Configurações'!$B$10),"Prazo vencido",""),IF(AND($K208&lt;&gt;"",$K208&lt;&gt;"Concluída",$K208&lt;&gt;"Dispensada",$M208="",ISNUMBER($B208),'Configurações'!$B$10-$B208&gt;'Configurações'!$B$9),"Definir prazo",""),IF(AND($K208&lt;&gt;"Concluída",$N208&lt;&gt;""),"Revisar data de conclusão","")))</f>
        <v/>
      </c>
      <c r="Z208" s="21">
        <f>IF(OR($C208="",$E208=""),"",$C208&amp;" | "&amp;$E208)</f>
        <v/>
      </c>
      <c r="AA208" s="18">
        <f>IF($Z208="","",IF(COUNTIF($Z$2:$Z208,$Z208)=1,ROW(),""))</f>
        <v/>
      </c>
      <c r="AB208" s="18">
        <f>IF($A208="","",IF(AND(ISNUMBER($B208),$B208&lt;='Configurações'!$B$10,$C208&lt;&gt;"",$D208&lt;&gt;"",$E208&lt;&gt;"",ISNUMBER($F208),$F208&gt;=0,ISNUMBER($G208),$G208&gt;=0,ISNUMBER($H208),$H208&gt;=0,$K208&lt;&gt;"",COUNTIF($A$2:$A$501,$A208)=1),"Sim","Não"))</f>
        <v/>
      </c>
      <c r="AC208" s="18">
        <f>IF(OR($AB208&lt;&gt;"Sim",$P208=0,$K208="Concluída",$K208="Dispensada"),"",IF($X208="Crítica",4,IF($X208="Alta",3,IF($X208="Média",2,1)))*1000000000000+MIN(IF(ISNUMBER($S208),$S208,0),999999999)*1000+MIN($W208,999))</f>
        <v/>
      </c>
      <c r="AD208" s="28">
        <f>IF($AC208="","",COUNTIF($AC$2:$AC$501,"&gt;"&amp;$AC208)+COUNTIF($AC$2:$AC208,$AC208))</f>
        <v/>
      </c>
    </row>
    <row r="209">
      <c r="A209" s="23" t="n"/>
      <c r="B209" s="50" t="n"/>
      <c r="C209" s="23" t="n"/>
      <c r="D209" s="25" t="n"/>
      <c r="E209" s="23" t="n"/>
      <c r="F209" s="26" t="n"/>
      <c r="G209" s="26" t="n"/>
      <c r="H209" s="51" t="n"/>
      <c r="I209" s="25" t="n"/>
      <c r="J209" s="25" t="n"/>
      <c r="K209" s="23" t="n"/>
      <c r="L209" s="23" t="n"/>
      <c r="M209" s="50" t="n"/>
      <c r="N209" s="50" t="n"/>
      <c r="O209" s="25" t="n"/>
      <c r="P209" s="29">
        <f>IF(OR($A209="",$B209="",$C209="",$E209="",NOT(ISNUMBER($F209)),NOT(ISNUMBER($G209))),"",$G209-$F209)</f>
        <v/>
      </c>
      <c r="Q209" s="29">
        <f>IF($P209="","",ABS($P209))</f>
        <v/>
      </c>
      <c r="R209" s="46">
        <f>IF(OR($P209="",NOT(ISNUMBER($H209))),"",$P209*$H209)</f>
        <v/>
      </c>
      <c r="S209" s="46">
        <f>IF($R209="","",ABS($R209))</f>
        <v/>
      </c>
      <c r="T209" s="13">
        <f>IF($P209="","",IF($P209=0,"Sim","Não"))</f>
        <v/>
      </c>
      <c r="U209" s="45">
        <f>IFERROR(IF($P209="","",IF(MAX($F209,$G209)=0,1,MAX(0,1-$Q209/MAX($F209,$G209)))),"")</f>
        <v/>
      </c>
      <c r="V209" s="16">
        <f>IF($P209="","",IF($P209=0,"",IF($J209&lt;&gt;"",$J209,$I209)))</f>
        <v/>
      </c>
      <c r="W209" s="29">
        <f>IF($P209="","",IF(OR($P209=0,$K209="Concluída",$K209="Dispensada"),0,MAX(0,'Configurações'!$B$10-$B209)))</f>
        <v/>
      </c>
      <c r="X209" s="13">
        <f>IF($P209="","",IF($P209=0,"Baixa",IF(OR(AND(ISNUMBER($S209),$S209&gt;='Configurações'!$B$4),AND($K209&lt;&gt;"Concluída",$K209&lt;&gt;"Dispensada",ISNUMBER($M209),$M209&lt;'Configurações'!$B$10)),"Crítica",IF(OR(AND(ISNUMBER($S209),$S209&gt;='Configurações'!$B$5),$Q209&gt;='Configurações'!$B$6),"Alta","Média"))))</f>
        <v/>
      </c>
      <c r="Y209" s="16">
        <f>IF($A209="","",_xlfn.TEXTJOIN(" | ",TRUE,IF(COUNTIF($A$2:$A$501,$A209)&gt;1,"ID duplicado",""),IF(OR($B209="",$C209="",$D209="",$E209="",NOT(ISNUMBER($F209)),NOT(ISNUMBER($G209)),NOT(ISNUMBER($H209)),$K209=""),"Dados obrigatórios incompletos",""),IF(AND(ISNUMBER($P209),$P209&lt;&gt;0,$V209=""),"Informar motivo preliminar",""),IF(AND(ISNUMBER($P209),$P209&lt;&gt;0,$H209=0),"Revisar custo zerado",""),IF(AND($K209="Concluída",$T209="Não",$J209=""),"Confirmar causa",""),IF(AND($K209="Concluída",$N209=""),"Informar data de conclusão",""),IF(AND($K209&lt;&gt;"",$K209&lt;&gt;"Concluída",$K209&lt;&gt;"Dispensada",ISNUMBER($M209),$M209&lt;'Configurações'!$B$10),"Prazo vencido",""),IF(AND($K209&lt;&gt;"",$K209&lt;&gt;"Concluída",$K209&lt;&gt;"Dispensada",$M209="",ISNUMBER($B209),'Configurações'!$B$10-$B209&gt;'Configurações'!$B$9),"Definir prazo",""),IF(AND($K209&lt;&gt;"Concluída",$N209&lt;&gt;""),"Revisar data de conclusão","")))</f>
        <v/>
      </c>
      <c r="Z209" s="16">
        <f>IF(OR($C209="",$E209=""),"",$C209&amp;" | "&amp;$E209)</f>
        <v/>
      </c>
      <c r="AA209" s="13">
        <f>IF($Z209="","",IF(COUNTIF($Z$2:$Z209,$Z209)=1,ROW(),""))</f>
        <v/>
      </c>
      <c r="AB209" s="13">
        <f>IF($A209="","",IF(AND(ISNUMBER($B209),$B209&lt;='Configurações'!$B$10,$C209&lt;&gt;"",$D209&lt;&gt;"",$E209&lt;&gt;"",ISNUMBER($F209),$F209&gt;=0,ISNUMBER($G209),$G209&gt;=0,ISNUMBER($H209),$H209&gt;=0,$K209&lt;&gt;"",COUNTIF($A$2:$A$501,$A209)=1),"Sim","Não"))</f>
        <v/>
      </c>
      <c r="AC209" s="13">
        <f>IF(OR($AB209&lt;&gt;"Sim",$P209=0,$K209="Concluída",$K209="Dispensada"),"",IF($X209="Crítica",4,IF($X209="Alta",3,IF($X209="Média",2,1)))*1000000000000+MIN(IF(ISNUMBER($S209),$S209,0),999999999)*1000+MIN($W209,999))</f>
        <v/>
      </c>
      <c r="AD209" s="29">
        <f>IF($AC209="","",COUNTIF($AC$2:$AC$501,"&gt;"&amp;$AC209)+COUNTIF($AC$2:$AC209,$AC209))</f>
        <v/>
      </c>
    </row>
    <row r="210">
      <c r="A210" s="23" t="n"/>
      <c r="B210" s="50" t="n"/>
      <c r="C210" s="23" t="n"/>
      <c r="D210" s="25" t="n"/>
      <c r="E210" s="23" t="n"/>
      <c r="F210" s="26" t="n"/>
      <c r="G210" s="26" t="n"/>
      <c r="H210" s="51" t="n"/>
      <c r="I210" s="25" t="n"/>
      <c r="J210" s="25" t="n"/>
      <c r="K210" s="23" t="n"/>
      <c r="L210" s="23" t="n"/>
      <c r="M210" s="50" t="n"/>
      <c r="N210" s="50" t="n"/>
      <c r="O210" s="25" t="n"/>
      <c r="P210" s="28">
        <f>IF(OR($A210="",$B210="",$C210="",$E210="",NOT(ISNUMBER($F210)),NOT(ISNUMBER($G210))),"",$G210-$F210)</f>
        <v/>
      </c>
      <c r="Q210" s="28">
        <f>IF($P210="","",ABS($P210))</f>
        <v/>
      </c>
      <c r="R210" s="49">
        <f>IF(OR($P210="",NOT(ISNUMBER($H210))),"",$P210*$H210)</f>
        <v/>
      </c>
      <c r="S210" s="49">
        <f>IF($R210="","",ABS($R210))</f>
        <v/>
      </c>
      <c r="T210" s="18">
        <f>IF($P210="","",IF($P210=0,"Sim","Não"))</f>
        <v/>
      </c>
      <c r="U210" s="48">
        <f>IFERROR(IF($P210="","",IF(MAX($F210,$G210)=0,1,MAX(0,1-$Q210/MAX($F210,$G210)))),"")</f>
        <v/>
      </c>
      <c r="V210" s="21">
        <f>IF($P210="","",IF($P210=0,"",IF($J210&lt;&gt;"",$J210,$I210)))</f>
        <v/>
      </c>
      <c r="W210" s="28">
        <f>IF($P210="","",IF(OR($P210=0,$K210="Concluída",$K210="Dispensada"),0,MAX(0,'Configurações'!$B$10-$B210)))</f>
        <v/>
      </c>
      <c r="X210" s="18">
        <f>IF($P210="","",IF($P210=0,"Baixa",IF(OR(AND(ISNUMBER($S210),$S210&gt;='Configurações'!$B$4),AND($K210&lt;&gt;"Concluída",$K210&lt;&gt;"Dispensada",ISNUMBER($M210),$M210&lt;'Configurações'!$B$10)),"Crítica",IF(OR(AND(ISNUMBER($S210),$S210&gt;='Configurações'!$B$5),$Q210&gt;='Configurações'!$B$6),"Alta","Média"))))</f>
        <v/>
      </c>
      <c r="Y210" s="21">
        <f>IF($A210="","",_xlfn.TEXTJOIN(" | ",TRUE,IF(COUNTIF($A$2:$A$501,$A210)&gt;1,"ID duplicado",""),IF(OR($B210="",$C210="",$D210="",$E210="",NOT(ISNUMBER($F210)),NOT(ISNUMBER($G210)),NOT(ISNUMBER($H210)),$K210=""),"Dados obrigatórios incompletos",""),IF(AND(ISNUMBER($P210),$P210&lt;&gt;0,$V210=""),"Informar motivo preliminar",""),IF(AND(ISNUMBER($P210),$P210&lt;&gt;0,$H210=0),"Revisar custo zerado",""),IF(AND($K210="Concluída",$T210="Não",$J210=""),"Confirmar causa",""),IF(AND($K210="Concluída",$N210=""),"Informar data de conclusão",""),IF(AND($K210&lt;&gt;"",$K210&lt;&gt;"Concluída",$K210&lt;&gt;"Dispensada",ISNUMBER($M210),$M210&lt;'Configurações'!$B$10),"Prazo vencido",""),IF(AND($K210&lt;&gt;"",$K210&lt;&gt;"Concluída",$K210&lt;&gt;"Dispensada",$M210="",ISNUMBER($B210),'Configurações'!$B$10-$B210&gt;'Configurações'!$B$9),"Definir prazo",""),IF(AND($K210&lt;&gt;"Concluída",$N210&lt;&gt;""),"Revisar data de conclusão","")))</f>
        <v/>
      </c>
      <c r="Z210" s="21">
        <f>IF(OR($C210="",$E210=""),"",$C210&amp;" | "&amp;$E210)</f>
        <v/>
      </c>
      <c r="AA210" s="18">
        <f>IF($Z210="","",IF(COUNTIF($Z$2:$Z210,$Z210)=1,ROW(),""))</f>
        <v/>
      </c>
      <c r="AB210" s="18">
        <f>IF($A210="","",IF(AND(ISNUMBER($B210),$B210&lt;='Configurações'!$B$10,$C210&lt;&gt;"",$D210&lt;&gt;"",$E210&lt;&gt;"",ISNUMBER($F210),$F210&gt;=0,ISNUMBER($G210),$G210&gt;=0,ISNUMBER($H210),$H210&gt;=0,$K210&lt;&gt;"",COUNTIF($A$2:$A$501,$A210)=1),"Sim","Não"))</f>
        <v/>
      </c>
      <c r="AC210" s="18">
        <f>IF(OR($AB210&lt;&gt;"Sim",$P210=0,$K210="Concluída",$K210="Dispensada"),"",IF($X210="Crítica",4,IF($X210="Alta",3,IF($X210="Média",2,1)))*1000000000000+MIN(IF(ISNUMBER($S210),$S210,0),999999999)*1000+MIN($W210,999))</f>
        <v/>
      </c>
      <c r="AD210" s="28">
        <f>IF($AC210="","",COUNTIF($AC$2:$AC$501,"&gt;"&amp;$AC210)+COUNTIF($AC$2:$AC210,$AC210))</f>
        <v/>
      </c>
    </row>
    <row r="211">
      <c r="A211" s="23" t="n"/>
      <c r="B211" s="50" t="n"/>
      <c r="C211" s="23" t="n"/>
      <c r="D211" s="25" t="n"/>
      <c r="E211" s="23" t="n"/>
      <c r="F211" s="26" t="n"/>
      <c r="G211" s="26" t="n"/>
      <c r="H211" s="51" t="n"/>
      <c r="I211" s="25" t="n"/>
      <c r="J211" s="25" t="n"/>
      <c r="K211" s="23" t="n"/>
      <c r="L211" s="23" t="n"/>
      <c r="M211" s="50" t="n"/>
      <c r="N211" s="50" t="n"/>
      <c r="O211" s="25" t="n"/>
      <c r="P211" s="29">
        <f>IF(OR($A211="",$B211="",$C211="",$E211="",NOT(ISNUMBER($F211)),NOT(ISNUMBER($G211))),"",$G211-$F211)</f>
        <v/>
      </c>
      <c r="Q211" s="29">
        <f>IF($P211="","",ABS($P211))</f>
        <v/>
      </c>
      <c r="R211" s="46">
        <f>IF(OR($P211="",NOT(ISNUMBER($H211))),"",$P211*$H211)</f>
        <v/>
      </c>
      <c r="S211" s="46">
        <f>IF($R211="","",ABS($R211))</f>
        <v/>
      </c>
      <c r="T211" s="13">
        <f>IF($P211="","",IF($P211=0,"Sim","Não"))</f>
        <v/>
      </c>
      <c r="U211" s="45">
        <f>IFERROR(IF($P211="","",IF(MAX($F211,$G211)=0,1,MAX(0,1-$Q211/MAX($F211,$G211)))),"")</f>
        <v/>
      </c>
      <c r="V211" s="16">
        <f>IF($P211="","",IF($P211=0,"",IF($J211&lt;&gt;"",$J211,$I211)))</f>
        <v/>
      </c>
      <c r="W211" s="29">
        <f>IF($P211="","",IF(OR($P211=0,$K211="Concluída",$K211="Dispensada"),0,MAX(0,'Configurações'!$B$10-$B211)))</f>
        <v/>
      </c>
      <c r="X211" s="13">
        <f>IF($P211="","",IF($P211=0,"Baixa",IF(OR(AND(ISNUMBER($S211),$S211&gt;='Configurações'!$B$4),AND($K211&lt;&gt;"Concluída",$K211&lt;&gt;"Dispensada",ISNUMBER($M211),$M211&lt;'Configurações'!$B$10)),"Crítica",IF(OR(AND(ISNUMBER($S211),$S211&gt;='Configurações'!$B$5),$Q211&gt;='Configurações'!$B$6),"Alta","Média"))))</f>
        <v/>
      </c>
      <c r="Y211" s="16">
        <f>IF($A211="","",_xlfn.TEXTJOIN(" | ",TRUE,IF(COUNTIF($A$2:$A$501,$A211)&gt;1,"ID duplicado",""),IF(OR($B211="",$C211="",$D211="",$E211="",NOT(ISNUMBER($F211)),NOT(ISNUMBER($G211)),NOT(ISNUMBER($H211)),$K211=""),"Dados obrigatórios incompletos",""),IF(AND(ISNUMBER($P211),$P211&lt;&gt;0,$V211=""),"Informar motivo preliminar",""),IF(AND(ISNUMBER($P211),$P211&lt;&gt;0,$H211=0),"Revisar custo zerado",""),IF(AND($K211="Concluída",$T211="Não",$J211=""),"Confirmar causa",""),IF(AND($K211="Concluída",$N211=""),"Informar data de conclusão",""),IF(AND($K211&lt;&gt;"",$K211&lt;&gt;"Concluída",$K211&lt;&gt;"Dispensada",ISNUMBER($M211),$M211&lt;'Configurações'!$B$10),"Prazo vencido",""),IF(AND($K211&lt;&gt;"",$K211&lt;&gt;"Concluída",$K211&lt;&gt;"Dispensada",$M211="",ISNUMBER($B211),'Configurações'!$B$10-$B211&gt;'Configurações'!$B$9),"Definir prazo",""),IF(AND($K211&lt;&gt;"Concluída",$N211&lt;&gt;""),"Revisar data de conclusão","")))</f>
        <v/>
      </c>
      <c r="Z211" s="16">
        <f>IF(OR($C211="",$E211=""),"",$C211&amp;" | "&amp;$E211)</f>
        <v/>
      </c>
      <c r="AA211" s="13">
        <f>IF($Z211="","",IF(COUNTIF($Z$2:$Z211,$Z211)=1,ROW(),""))</f>
        <v/>
      </c>
      <c r="AB211" s="13">
        <f>IF($A211="","",IF(AND(ISNUMBER($B211),$B211&lt;='Configurações'!$B$10,$C211&lt;&gt;"",$D211&lt;&gt;"",$E211&lt;&gt;"",ISNUMBER($F211),$F211&gt;=0,ISNUMBER($G211),$G211&gt;=0,ISNUMBER($H211),$H211&gt;=0,$K211&lt;&gt;"",COUNTIF($A$2:$A$501,$A211)=1),"Sim","Não"))</f>
        <v/>
      </c>
      <c r="AC211" s="13">
        <f>IF(OR($AB211&lt;&gt;"Sim",$P211=0,$K211="Concluída",$K211="Dispensada"),"",IF($X211="Crítica",4,IF($X211="Alta",3,IF($X211="Média",2,1)))*1000000000000+MIN(IF(ISNUMBER($S211),$S211,0),999999999)*1000+MIN($W211,999))</f>
        <v/>
      </c>
      <c r="AD211" s="29">
        <f>IF($AC211="","",COUNTIF($AC$2:$AC$501,"&gt;"&amp;$AC211)+COUNTIF($AC$2:$AC211,$AC211))</f>
        <v/>
      </c>
    </row>
    <row r="212">
      <c r="A212" s="23" t="n"/>
      <c r="B212" s="50" t="n"/>
      <c r="C212" s="23" t="n"/>
      <c r="D212" s="25" t="n"/>
      <c r="E212" s="23" t="n"/>
      <c r="F212" s="26" t="n"/>
      <c r="G212" s="26" t="n"/>
      <c r="H212" s="51" t="n"/>
      <c r="I212" s="25" t="n"/>
      <c r="J212" s="25" t="n"/>
      <c r="K212" s="23" t="n"/>
      <c r="L212" s="23" t="n"/>
      <c r="M212" s="50" t="n"/>
      <c r="N212" s="50" t="n"/>
      <c r="O212" s="25" t="n"/>
      <c r="P212" s="28">
        <f>IF(OR($A212="",$B212="",$C212="",$E212="",NOT(ISNUMBER($F212)),NOT(ISNUMBER($G212))),"",$G212-$F212)</f>
        <v/>
      </c>
      <c r="Q212" s="28">
        <f>IF($P212="","",ABS($P212))</f>
        <v/>
      </c>
      <c r="R212" s="49">
        <f>IF(OR($P212="",NOT(ISNUMBER($H212))),"",$P212*$H212)</f>
        <v/>
      </c>
      <c r="S212" s="49">
        <f>IF($R212="","",ABS($R212))</f>
        <v/>
      </c>
      <c r="T212" s="18">
        <f>IF($P212="","",IF($P212=0,"Sim","Não"))</f>
        <v/>
      </c>
      <c r="U212" s="48">
        <f>IFERROR(IF($P212="","",IF(MAX($F212,$G212)=0,1,MAX(0,1-$Q212/MAX($F212,$G212)))),"")</f>
        <v/>
      </c>
      <c r="V212" s="21">
        <f>IF($P212="","",IF($P212=0,"",IF($J212&lt;&gt;"",$J212,$I212)))</f>
        <v/>
      </c>
      <c r="W212" s="28">
        <f>IF($P212="","",IF(OR($P212=0,$K212="Concluída",$K212="Dispensada"),0,MAX(0,'Configurações'!$B$10-$B212)))</f>
        <v/>
      </c>
      <c r="X212" s="18">
        <f>IF($P212="","",IF($P212=0,"Baixa",IF(OR(AND(ISNUMBER($S212),$S212&gt;='Configurações'!$B$4),AND($K212&lt;&gt;"Concluída",$K212&lt;&gt;"Dispensada",ISNUMBER($M212),$M212&lt;'Configurações'!$B$10)),"Crítica",IF(OR(AND(ISNUMBER($S212),$S212&gt;='Configurações'!$B$5),$Q212&gt;='Configurações'!$B$6),"Alta","Média"))))</f>
        <v/>
      </c>
      <c r="Y212" s="21">
        <f>IF($A212="","",_xlfn.TEXTJOIN(" | ",TRUE,IF(COUNTIF($A$2:$A$501,$A212)&gt;1,"ID duplicado",""),IF(OR($B212="",$C212="",$D212="",$E212="",NOT(ISNUMBER($F212)),NOT(ISNUMBER($G212)),NOT(ISNUMBER($H212)),$K212=""),"Dados obrigatórios incompletos",""),IF(AND(ISNUMBER($P212),$P212&lt;&gt;0,$V212=""),"Informar motivo preliminar",""),IF(AND(ISNUMBER($P212),$P212&lt;&gt;0,$H212=0),"Revisar custo zerado",""),IF(AND($K212="Concluída",$T212="Não",$J212=""),"Confirmar causa",""),IF(AND($K212="Concluída",$N212=""),"Informar data de conclusão",""),IF(AND($K212&lt;&gt;"",$K212&lt;&gt;"Concluída",$K212&lt;&gt;"Dispensada",ISNUMBER($M212),$M212&lt;'Configurações'!$B$10),"Prazo vencido",""),IF(AND($K212&lt;&gt;"",$K212&lt;&gt;"Concluída",$K212&lt;&gt;"Dispensada",$M212="",ISNUMBER($B212),'Configurações'!$B$10-$B212&gt;'Configurações'!$B$9),"Definir prazo",""),IF(AND($K212&lt;&gt;"Concluída",$N212&lt;&gt;""),"Revisar data de conclusão","")))</f>
        <v/>
      </c>
      <c r="Z212" s="21">
        <f>IF(OR($C212="",$E212=""),"",$C212&amp;" | "&amp;$E212)</f>
        <v/>
      </c>
      <c r="AA212" s="18">
        <f>IF($Z212="","",IF(COUNTIF($Z$2:$Z212,$Z212)=1,ROW(),""))</f>
        <v/>
      </c>
      <c r="AB212" s="18">
        <f>IF($A212="","",IF(AND(ISNUMBER($B212),$B212&lt;='Configurações'!$B$10,$C212&lt;&gt;"",$D212&lt;&gt;"",$E212&lt;&gt;"",ISNUMBER($F212),$F212&gt;=0,ISNUMBER($G212),$G212&gt;=0,ISNUMBER($H212),$H212&gt;=0,$K212&lt;&gt;"",COUNTIF($A$2:$A$501,$A212)=1),"Sim","Não"))</f>
        <v/>
      </c>
      <c r="AC212" s="18">
        <f>IF(OR($AB212&lt;&gt;"Sim",$P212=0,$K212="Concluída",$K212="Dispensada"),"",IF($X212="Crítica",4,IF($X212="Alta",3,IF($X212="Média",2,1)))*1000000000000+MIN(IF(ISNUMBER($S212),$S212,0),999999999)*1000+MIN($W212,999))</f>
        <v/>
      </c>
      <c r="AD212" s="28">
        <f>IF($AC212="","",COUNTIF($AC$2:$AC$501,"&gt;"&amp;$AC212)+COUNTIF($AC$2:$AC212,$AC212))</f>
        <v/>
      </c>
    </row>
    <row r="213">
      <c r="A213" s="23" t="n"/>
      <c r="B213" s="50" t="n"/>
      <c r="C213" s="23" t="n"/>
      <c r="D213" s="25" t="n"/>
      <c r="E213" s="23" t="n"/>
      <c r="F213" s="26" t="n"/>
      <c r="G213" s="26" t="n"/>
      <c r="H213" s="51" t="n"/>
      <c r="I213" s="25" t="n"/>
      <c r="J213" s="25" t="n"/>
      <c r="K213" s="23" t="n"/>
      <c r="L213" s="23" t="n"/>
      <c r="M213" s="50" t="n"/>
      <c r="N213" s="50" t="n"/>
      <c r="O213" s="25" t="n"/>
      <c r="P213" s="29">
        <f>IF(OR($A213="",$B213="",$C213="",$E213="",NOT(ISNUMBER($F213)),NOT(ISNUMBER($G213))),"",$G213-$F213)</f>
        <v/>
      </c>
      <c r="Q213" s="29">
        <f>IF($P213="","",ABS($P213))</f>
        <v/>
      </c>
      <c r="R213" s="46">
        <f>IF(OR($P213="",NOT(ISNUMBER($H213))),"",$P213*$H213)</f>
        <v/>
      </c>
      <c r="S213" s="46">
        <f>IF($R213="","",ABS($R213))</f>
        <v/>
      </c>
      <c r="T213" s="13">
        <f>IF($P213="","",IF($P213=0,"Sim","Não"))</f>
        <v/>
      </c>
      <c r="U213" s="45">
        <f>IFERROR(IF($P213="","",IF(MAX($F213,$G213)=0,1,MAX(0,1-$Q213/MAX($F213,$G213)))),"")</f>
        <v/>
      </c>
      <c r="V213" s="16">
        <f>IF($P213="","",IF($P213=0,"",IF($J213&lt;&gt;"",$J213,$I213)))</f>
        <v/>
      </c>
      <c r="W213" s="29">
        <f>IF($P213="","",IF(OR($P213=0,$K213="Concluída",$K213="Dispensada"),0,MAX(0,'Configurações'!$B$10-$B213)))</f>
        <v/>
      </c>
      <c r="X213" s="13">
        <f>IF($P213="","",IF($P213=0,"Baixa",IF(OR(AND(ISNUMBER($S213),$S213&gt;='Configurações'!$B$4),AND($K213&lt;&gt;"Concluída",$K213&lt;&gt;"Dispensada",ISNUMBER($M213),$M213&lt;'Configurações'!$B$10)),"Crítica",IF(OR(AND(ISNUMBER($S213),$S213&gt;='Configurações'!$B$5),$Q213&gt;='Configurações'!$B$6),"Alta","Média"))))</f>
        <v/>
      </c>
      <c r="Y213" s="16">
        <f>IF($A213="","",_xlfn.TEXTJOIN(" | ",TRUE,IF(COUNTIF($A$2:$A$501,$A213)&gt;1,"ID duplicado",""),IF(OR($B213="",$C213="",$D213="",$E213="",NOT(ISNUMBER($F213)),NOT(ISNUMBER($G213)),NOT(ISNUMBER($H213)),$K213=""),"Dados obrigatórios incompletos",""),IF(AND(ISNUMBER($P213),$P213&lt;&gt;0,$V213=""),"Informar motivo preliminar",""),IF(AND(ISNUMBER($P213),$P213&lt;&gt;0,$H213=0),"Revisar custo zerado",""),IF(AND($K213="Concluída",$T213="Não",$J213=""),"Confirmar causa",""),IF(AND($K213="Concluída",$N213=""),"Informar data de conclusão",""),IF(AND($K213&lt;&gt;"",$K213&lt;&gt;"Concluída",$K213&lt;&gt;"Dispensada",ISNUMBER($M213),$M213&lt;'Configurações'!$B$10),"Prazo vencido",""),IF(AND($K213&lt;&gt;"",$K213&lt;&gt;"Concluída",$K213&lt;&gt;"Dispensada",$M213="",ISNUMBER($B213),'Configurações'!$B$10-$B213&gt;'Configurações'!$B$9),"Definir prazo",""),IF(AND($K213&lt;&gt;"Concluída",$N213&lt;&gt;""),"Revisar data de conclusão","")))</f>
        <v/>
      </c>
      <c r="Z213" s="16">
        <f>IF(OR($C213="",$E213=""),"",$C213&amp;" | "&amp;$E213)</f>
        <v/>
      </c>
      <c r="AA213" s="13">
        <f>IF($Z213="","",IF(COUNTIF($Z$2:$Z213,$Z213)=1,ROW(),""))</f>
        <v/>
      </c>
      <c r="AB213" s="13">
        <f>IF($A213="","",IF(AND(ISNUMBER($B213),$B213&lt;='Configurações'!$B$10,$C213&lt;&gt;"",$D213&lt;&gt;"",$E213&lt;&gt;"",ISNUMBER($F213),$F213&gt;=0,ISNUMBER($G213),$G213&gt;=0,ISNUMBER($H213),$H213&gt;=0,$K213&lt;&gt;"",COUNTIF($A$2:$A$501,$A213)=1),"Sim","Não"))</f>
        <v/>
      </c>
      <c r="AC213" s="13">
        <f>IF(OR($AB213&lt;&gt;"Sim",$P213=0,$K213="Concluída",$K213="Dispensada"),"",IF($X213="Crítica",4,IF($X213="Alta",3,IF($X213="Média",2,1)))*1000000000000+MIN(IF(ISNUMBER($S213),$S213,0),999999999)*1000+MIN($W213,999))</f>
        <v/>
      </c>
      <c r="AD213" s="29">
        <f>IF($AC213="","",COUNTIF($AC$2:$AC$501,"&gt;"&amp;$AC213)+COUNTIF($AC$2:$AC213,$AC213))</f>
        <v/>
      </c>
    </row>
    <row r="214">
      <c r="A214" s="23" t="n"/>
      <c r="B214" s="50" t="n"/>
      <c r="C214" s="23" t="n"/>
      <c r="D214" s="25" t="n"/>
      <c r="E214" s="23" t="n"/>
      <c r="F214" s="26" t="n"/>
      <c r="G214" s="26" t="n"/>
      <c r="H214" s="51" t="n"/>
      <c r="I214" s="25" t="n"/>
      <c r="J214" s="25" t="n"/>
      <c r="K214" s="23" t="n"/>
      <c r="L214" s="23" t="n"/>
      <c r="M214" s="50" t="n"/>
      <c r="N214" s="50" t="n"/>
      <c r="O214" s="25" t="n"/>
      <c r="P214" s="28">
        <f>IF(OR($A214="",$B214="",$C214="",$E214="",NOT(ISNUMBER($F214)),NOT(ISNUMBER($G214))),"",$G214-$F214)</f>
        <v/>
      </c>
      <c r="Q214" s="28">
        <f>IF($P214="","",ABS($P214))</f>
        <v/>
      </c>
      <c r="R214" s="49">
        <f>IF(OR($P214="",NOT(ISNUMBER($H214))),"",$P214*$H214)</f>
        <v/>
      </c>
      <c r="S214" s="49">
        <f>IF($R214="","",ABS($R214))</f>
        <v/>
      </c>
      <c r="T214" s="18">
        <f>IF($P214="","",IF($P214=0,"Sim","Não"))</f>
        <v/>
      </c>
      <c r="U214" s="48">
        <f>IFERROR(IF($P214="","",IF(MAX($F214,$G214)=0,1,MAX(0,1-$Q214/MAX($F214,$G214)))),"")</f>
        <v/>
      </c>
      <c r="V214" s="21">
        <f>IF($P214="","",IF($P214=0,"",IF($J214&lt;&gt;"",$J214,$I214)))</f>
        <v/>
      </c>
      <c r="W214" s="28">
        <f>IF($P214="","",IF(OR($P214=0,$K214="Concluída",$K214="Dispensada"),0,MAX(0,'Configurações'!$B$10-$B214)))</f>
        <v/>
      </c>
      <c r="X214" s="18">
        <f>IF($P214="","",IF($P214=0,"Baixa",IF(OR(AND(ISNUMBER($S214),$S214&gt;='Configurações'!$B$4),AND($K214&lt;&gt;"Concluída",$K214&lt;&gt;"Dispensada",ISNUMBER($M214),$M214&lt;'Configurações'!$B$10)),"Crítica",IF(OR(AND(ISNUMBER($S214),$S214&gt;='Configurações'!$B$5),$Q214&gt;='Configurações'!$B$6),"Alta","Média"))))</f>
        <v/>
      </c>
      <c r="Y214" s="21">
        <f>IF($A214="","",_xlfn.TEXTJOIN(" | ",TRUE,IF(COUNTIF($A$2:$A$501,$A214)&gt;1,"ID duplicado",""),IF(OR($B214="",$C214="",$D214="",$E214="",NOT(ISNUMBER($F214)),NOT(ISNUMBER($G214)),NOT(ISNUMBER($H214)),$K214=""),"Dados obrigatórios incompletos",""),IF(AND(ISNUMBER($P214),$P214&lt;&gt;0,$V214=""),"Informar motivo preliminar",""),IF(AND(ISNUMBER($P214),$P214&lt;&gt;0,$H214=0),"Revisar custo zerado",""),IF(AND($K214="Concluída",$T214="Não",$J214=""),"Confirmar causa",""),IF(AND($K214="Concluída",$N214=""),"Informar data de conclusão",""),IF(AND($K214&lt;&gt;"",$K214&lt;&gt;"Concluída",$K214&lt;&gt;"Dispensada",ISNUMBER($M214),$M214&lt;'Configurações'!$B$10),"Prazo vencido",""),IF(AND($K214&lt;&gt;"",$K214&lt;&gt;"Concluída",$K214&lt;&gt;"Dispensada",$M214="",ISNUMBER($B214),'Configurações'!$B$10-$B214&gt;'Configurações'!$B$9),"Definir prazo",""),IF(AND($K214&lt;&gt;"Concluída",$N214&lt;&gt;""),"Revisar data de conclusão","")))</f>
        <v/>
      </c>
      <c r="Z214" s="21">
        <f>IF(OR($C214="",$E214=""),"",$C214&amp;" | "&amp;$E214)</f>
        <v/>
      </c>
      <c r="AA214" s="18">
        <f>IF($Z214="","",IF(COUNTIF($Z$2:$Z214,$Z214)=1,ROW(),""))</f>
        <v/>
      </c>
      <c r="AB214" s="18">
        <f>IF($A214="","",IF(AND(ISNUMBER($B214),$B214&lt;='Configurações'!$B$10,$C214&lt;&gt;"",$D214&lt;&gt;"",$E214&lt;&gt;"",ISNUMBER($F214),$F214&gt;=0,ISNUMBER($G214),$G214&gt;=0,ISNUMBER($H214),$H214&gt;=0,$K214&lt;&gt;"",COUNTIF($A$2:$A$501,$A214)=1),"Sim","Não"))</f>
        <v/>
      </c>
      <c r="AC214" s="18">
        <f>IF(OR($AB214&lt;&gt;"Sim",$P214=0,$K214="Concluída",$K214="Dispensada"),"",IF($X214="Crítica",4,IF($X214="Alta",3,IF($X214="Média",2,1)))*1000000000000+MIN(IF(ISNUMBER($S214),$S214,0),999999999)*1000+MIN($W214,999))</f>
        <v/>
      </c>
      <c r="AD214" s="28">
        <f>IF($AC214="","",COUNTIF($AC$2:$AC$501,"&gt;"&amp;$AC214)+COUNTIF($AC$2:$AC214,$AC214))</f>
        <v/>
      </c>
    </row>
    <row r="215">
      <c r="A215" s="23" t="n"/>
      <c r="B215" s="50" t="n"/>
      <c r="C215" s="23" t="n"/>
      <c r="D215" s="25" t="n"/>
      <c r="E215" s="23" t="n"/>
      <c r="F215" s="26" t="n"/>
      <c r="G215" s="26" t="n"/>
      <c r="H215" s="51" t="n"/>
      <c r="I215" s="25" t="n"/>
      <c r="J215" s="25" t="n"/>
      <c r="K215" s="23" t="n"/>
      <c r="L215" s="23" t="n"/>
      <c r="M215" s="50" t="n"/>
      <c r="N215" s="50" t="n"/>
      <c r="O215" s="25" t="n"/>
      <c r="P215" s="29">
        <f>IF(OR($A215="",$B215="",$C215="",$E215="",NOT(ISNUMBER($F215)),NOT(ISNUMBER($G215))),"",$G215-$F215)</f>
        <v/>
      </c>
      <c r="Q215" s="29">
        <f>IF($P215="","",ABS($P215))</f>
        <v/>
      </c>
      <c r="R215" s="46">
        <f>IF(OR($P215="",NOT(ISNUMBER($H215))),"",$P215*$H215)</f>
        <v/>
      </c>
      <c r="S215" s="46">
        <f>IF($R215="","",ABS($R215))</f>
        <v/>
      </c>
      <c r="T215" s="13">
        <f>IF($P215="","",IF($P215=0,"Sim","Não"))</f>
        <v/>
      </c>
      <c r="U215" s="45">
        <f>IFERROR(IF($P215="","",IF(MAX($F215,$G215)=0,1,MAX(0,1-$Q215/MAX($F215,$G215)))),"")</f>
        <v/>
      </c>
      <c r="V215" s="16">
        <f>IF($P215="","",IF($P215=0,"",IF($J215&lt;&gt;"",$J215,$I215)))</f>
        <v/>
      </c>
      <c r="W215" s="29">
        <f>IF($P215="","",IF(OR($P215=0,$K215="Concluída",$K215="Dispensada"),0,MAX(0,'Configurações'!$B$10-$B215)))</f>
        <v/>
      </c>
      <c r="X215" s="13">
        <f>IF($P215="","",IF($P215=0,"Baixa",IF(OR(AND(ISNUMBER($S215),$S215&gt;='Configurações'!$B$4),AND($K215&lt;&gt;"Concluída",$K215&lt;&gt;"Dispensada",ISNUMBER($M215),$M215&lt;'Configurações'!$B$10)),"Crítica",IF(OR(AND(ISNUMBER($S215),$S215&gt;='Configurações'!$B$5),$Q215&gt;='Configurações'!$B$6),"Alta","Média"))))</f>
        <v/>
      </c>
      <c r="Y215" s="16">
        <f>IF($A215="","",_xlfn.TEXTJOIN(" | ",TRUE,IF(COUNTIF($A$2:$A$501,$A215)&gt;1,"ID duplicado",""),IF(OR($B215="",$C215="",$D215="",$E215="",NOT(ISNUMBER($F215)),NOT(ISNUMBER($G215)),NOT(ISNUMBER($H215)),$K215=""),"Dados obrigatórios incompletos",""),IF(AND(ISNUMBER($P215),$P215&lt;&gt;0,$V215=""),"Informar motivo preliminar",""),IF(AND(ISNUMBER($P215),$P215&lt;&gt;0,$H215=0),"Revisar custo zerado",""),IF(AND($K215="Concluída",$T215="Não",$J215=""),"Confirmar causa",""),IF(AND($K215="Concluída",$N215=""),"Informar data de conclusão",""),IF(AND($K215&lt;&gt;"",$K215&lt;&gt;"Concluída",$K215&lt;&gt;"Dispensada",ISNUMBER($M215),$M215&lt;'Configurações'!$B$10),"Prazo vencido",""),IF(AND($K215&lt;&gt;"",$K215&lt;&gt;"Concluída",$K215&lt;&gt;"Dispensada",$M215="",ISNUMBER($B215),'Configurações'!$B$10-$B215&gt;'Configurações'!$B$9),"Definir prazo",""),IF(AND($K215&lt;&gt;"Concluída",$N215&lt;&gt;""),"Revisar data de conclusão","")))</f>
        <v/>
      </c>
      <c r="Z215" s="16">
        <f>IF(OR($C215="",$E215=""),"",$C215&amp;" | "&amp;$E215)</f>
        <v/>
      </c>
      <c r="AA215" s="13">
        <f>IF($Z215="","",IF(COUNTIF($Z$2:$Z215,$Z215)=1,ROW(),""))</f>
        <v/>
      </c>
      <c r="AB215" s="13">
        <f>IF($A215="","",IF(AND(ISNUMBER($B215),$B215&lt;='Configurações'!$B$10,$C215&lt;&gt;"",$D215&lt;&gt;"",$E215&lt;&gt;"",ISNUMBER($F215),$F215&gt;=0,ISNUMBER($G215),$G215&gt;=0,ISNUMBER($H215),$H215&gt;=0,$K215&lt;&gt;"",COUNTIF($A$2:$A$501,$A215)=1),"Sim","Não"))</f>
        <v/>
      </c>
      <c r="AC215" s="13">
        <f>IF(OR($AB215&lt;&gt;"Sim",$P215=0,$K215="Concluída",$K215="Dispensada"),"",IF($X215="Crítica",4,IF($X215="Alta",3,IF($X215="Média",2,1)))*1000000000000+MIN(IF(ISNUMBER($S215),$S215,0),999999999)*1000+MIN($W215,999))</f>
        <v/>
      </c>
      <c r="AD215" s="29">
        <f>IF($AC215="","",COUNTIF($AC$2:$AC$501,"&gt;"&amp;$AC215)+COUNTIF($AC$2:$AC215,$AC215))</f>
        <v/>
      </c>
    </row>
    <row r="216">
      <c r="A216" s="23" t="n"/>
      <c r="B216" s="50" t="n"/>
      <c r="C216" s="23" t="n"/>
      <c r="D216" s="25" t="n"/>
      <c r="E216" s="23" t="n"/>
      <c r="F216" s="26" t="n"/>
      <c r="G216" s="26" t="n"/>
      <c r="H216" s="51" t="n"/>
      <c r="I216" s="25" t="n"/>
      <c r="J216" s="25" t="n"/>
      <c r="K216" s="23" t="n"/>
      <c r="L216" s="23" t="n"/>
      <c r="M216" s="50" t="n"/>
      <c r="N216" s="50" t="n"/>
      <c r="O216" s="25" t="n"/>
      <c r="P216" s="28">
        <f>IF(OR($A216="",$B216="",$C216="",$E216="",NOT(ISNUMBER($F216)),NOT(ISNUMBER($G216))),"",$G216-$F216)</f>
        <v/>
      </c>
      <c r="Q216" s="28">
        <f>IF($P216="","",ABS($P216))</f>
        <v/>
      </c>
      <c r="R216" s="49">
        <f>IF(OR($P216="",NOT(ISNUMBER($H216))),"",$P216*$H216)</f>
        <v/>
      </c>
      <c r="S216" s="49">
        <f>IF($R216="","",ABS($R216))</f>
        <v/>
      </c>
      <c r="T216" s="18">
        <f>IF($P216="","",IF($P216=0,"Sim","Não"))</f>
        <v/>
      </c>
      <c r="U216" s="48">
        <f>IFERROR(IF($P216="","",IF(MAX($F216,$G216)=0,1,MAX(0,1-$Q216/MAX($F216,$G216)))),"")</f>
        <v/>
      </c>
      <c r="V216" s="21">
        <f>IF($P216="","",IF($P216=0,"",IF($J216&lt;&gt;"",$J216,$I216)))</f>
        <v/>
      </c>
      <c r="W216" s="28">
        <f>IF($P216="","",IF(OR($P216=0,$K216="Concluída",$K216="Dispensada"),0,MAX(0,'Configurações'!$B$10-$B216)))</f>
        <v/>
      </c>
      <c r="X216" s="18">
        <f>IF($P216="","",IF($P216=0,"Baixa",IF(OR(AND(ISNUMBER($S216),$S216&gt;='Configurações'!$B$4),AND($K216&lt;&gt;"Concluída",$K216&lt;&gt;"Dispensada",ISNUMBER($M216),$M216&lt;'Configurações'!$B$10)),"Crítica",IF(OR(AND(ISNUMBER($S216),$S216&gt;='Configurações'!$B$5),$Q216&gt;='Configurações'!$B$6),"Alta","Média"))))</f>
        <v/>
      </c>
      <c r="Y216" s="21">
        <f>IF($A216="","",_xlfn.TEXTJOIN(" | ",TRUE,IF(COUNTIF($A$2:$A$501,$A216)&gt;1,"ID duplicado",""),IF(OR($B216="",$C216="",$D216="",$E216="",NOT(ISNUMBER($F216)),NOT(ISNUMBER($G216)),NOT(ISNUMBER($H216)),$K216=""),"Dados obrigatórios incompletos",""),IF(AND(ISNUMBER($P216),$P216&lt;&gt;0,$V216=""),"Informar motivo preliminar",""),IF(AND(ISNUMBER($P216),$P216&lt;&gt;0,$H216=0),"Revisar custo zerado",""),IF(AND($K216="Concluída",$T216="Não",$J216=""),"Confirmar causa",""),IF(AND($K216="Concluída",$N216=""),"Informar data de conclusão",""),IF(AND($K216&lt;&gt;"",$K216&lt;&gt;"Concluída",$K216&lt;&gt;"Dispensada",ISNUMBER($M216),$M216&lt;'Configurações'!$B$10),"Prazo vencido",""),IF(AND($K216&lt;&gt;"",$K216&lt;&gt;"Concluída",$K216&lt;&gt;"Dispensada",$M216="",ISNUMBER($B216),'Configurações'!$B$10-$B216&gt;'Configurações'!$B$9),"Definir prazo",""),IF(AND($K216&lt;&gt;"Concluída",$N216&lt;&gt;""),"Revisar data de conclusão","")))</f>
        <v/>
      </c>
      <c r="Z216" s="21">
        <f>IF(OR($C216="",$E216=""),"",$C216&amp;" | "&amp;$E216)</f>
        <v/>
      </c>
      <c r="AA216" s="18">
        <f>IF($Z216="","",IF(COUNTIF($Z$2:$Z216,$Z216)=1,ROW(),""))</f>
        <v/>
      </c>
      <c r="AB216" s="18">
        <f>IF($A216="","",IF(AND(ISNUMBER($B216),$B216&lt;='Configurações'!$B$10,$C216&lt;&gt;"",$D216&lt;&gt;"",$E216&lt;&gt;"",ISNUMBER($F216),$F216&gt;=0,ISNUMBER($G216),$G216&gt;=0,ISNUMBER($H216),$H216&gt;=0,$K216&lt;&gt;"",COUNTIF($A$2:$A$501,$A216)=1),"Sim","Não"))</f>
        <v/>
      </c>
      <c r="AC216" s="18">
        <f>IF(OR($AB216&lt;&gt;"Sim",$P216=0,$K216="Concluída",$K216="Dispensada"),"",IF($X216="Crítica",4,IF($X216="Alta",3,IF($X216="Média",2,1)))*1000000000000+MIN(IF(ISNUMBER($S216),$S216,0),999999999)*1000+MIN($W216,999))</f>
        <v/>
      </c>
      <c r="AD216" s="28">
        <f>IF($AC216="","",COUNTIF($AC$2:$AC$501,"&gt;"&amp;$AC216)+COUNTIF($AC$2:$AC216,$AC216))</f>
        <v/>
      </c>
    </row>
    <row r="217">
      <c r="A217" s="23" t="n"/>
      <c r="B217" s="50" t="n"/>
      <c r="C217" s="23" t="n"/>
      <c r="D217" s="25" t="n"/>
      <c r="E217" s="23" t="n"/>
      <c r="F217" s="26" t="n"/>
      <c r="G217" s="26" t="n"/>
      <c r="H217" s="51" t="n"/>
      <c r="I217" s="25" t="n"/>
      <c r="J217" s="25" t="n"/>
      <c r="K217" s="23" t="n"/>
      <c r="L217" s="23" t="n"/>
      <c r="M217" s="50" t="n"/>
      <c r="N217" s="50" t="n"/>
      <c r="O217" s="25" t="n"/>
      <c r="P217" s="29">
        <f>IF(OR($A217="",$B217="",$C217="",$E217="",NOT(ISNUMBER($F217)),NOT(ISNUMBER($G217))),"",$G217-$F217)</f>
        <v/>
      </c>
      <c r="Q217" s="29">
        <f>IF($P217="","",ABS($P217))</f>
        <v/>
      </c>
      <c r="R217" s="46">
        <f>IF(OR($P217="",NOT(ISNUMBER($H217))),"",$P217*$H217)</f>
        <v/>
      </c>
      <c r="S217" s="46">
        <f>IF($R217="","",ABS($R217))</f>
        <v/>
      </c>
      <c r="T217" s="13">
        <f>IF($P217="","",IF($P217=0,"Sim","Não"))</f>
        <v/>
      </c>
      <c r="U217" s="45">
        <f>IFERROR(IF($P217="","",IF(MAX($F217,$G217)=0,1,MAX(0,1-$Q217/MAX($F217,$G217)))),"")</f>
        <v/>
      </c>
      <c r="V217" s="16">
        <f>IF($P217="","",IF($P217=0,"",IF($J217&lt;&gt;"",$J217,$I217)))</f>
        <v/>
      </c>
      <c r="W217" s="29">
        <f>IF($P217="","",IF(OR($P217=0,$K217="Concluída",$K217="Dispensada"),0,MAX(0,'Configurações'!$B$10-$B217)))</f>
        <v/>
      </c>
      <c r="X217" s="13">
        <f>IF($P217="","",IF($P217=0,"Baixa",IF(OR(AND(ISNUMBER($S217),$S217&gt;='Configurações'!$B$4),AND($K217&lt;&gt;"Concluída",$K217&lt;&gt;"Dispensada",ISNUMBER($M217),$M217&lt;'Configurações'!$B$10)),"Crítica",IF(OR(AND(ISNUMBER($S217),$S217&gt;='Configurações'!$B$5),$Q217&gt;='Configurações'!$B$6),"Alta","Média"))))</f>
        <v/>
      </c>
      <c r="Y217" s="16">
        <f>IF($A217="","",_xlfn.TEXTJOIN(" | ",TRUE,IF(COUNTIF($A$2:$A$501,$A217)&gt;1,"ID duplicado",""),IF(OR($B217="",$C217="",$D217="",$E217="",NOT(ISNUMBER($F217)),NOT(ISNUMBER($G217)),NOT(ISNUMBER($H217)),$K217=""),"Dados obrigatórios incompletos",""),IF(AND(ISNUMBER($P217),$P217&lt;&gt;0,$V217=""),"Informar motivo preliminar",""),IF(AND(ISNUMBER($P217),$P217&lt;&gt;0,$H217=0),"Revisar custo zerado",""),IF(AND($K217="Concluída",$T217="Não",$J217=""),"Confirmar causa",""),IF(AND($K217="Concluída",$N217=""),"Informar data de conclusão",""),IF(AND($K217&lt;&gt;"",$K217&lt;&gt;"Concluída",$K217&lt;&gt;"Dispensada",ISNUMBER($M217),$M217&lt;'Configurações'!$B$10),"Prazo vencido",""),IF(AND($K217&lt;&gt;"",$K217&lt;&gt;"Concluída",$K217&lt;&gt;"Dispensada",$M217="",ISNUMBER($B217),'Configurações'!$B$10-$B217&gt;'Configurações'!$B$9),"Definir prazo",""),IF(AND($K217&lt;&gt;"Concluída",$N217&lt;&gt;""),"Revisar data de conclusão","")))</f>
        <v/>
      </c>
      <c r="Z217" s="16">
        <f>IF(OR($C217="",$E217=""),"",$C217&amp;" | "&amp;$E217)</f>
        <v/>
      </c>
      <c r="AA217" s="13">
        <f>IF($Z217="","",IF(COUNTIF($Z$2:$Z217,$Z217)=1,ROW(),""))</f>
        <v/>
      </c>
      <c r="AB217" s="13">
        <f>IF($A217="","",IF(AND(ISNUMBER($B217),$B217&lt;='Configurações'!$B$10,$C217&lt;&gt;"",$D217&lt;&gt;"",$E217&lt;&gt;"",ISNUMBER($F217),$F217&gt;=0,ISNUMBER($G217),$G217&gt;=0,ISNUMBER($H217),$H217&gt;=0,$K217&lt;&gt;"",COUNTIF($A$2:$A$501,$A217)=1),"Sim","Não"))</f>
        <v/>
      </c>
      <c r="AC217" s="13">
        <f>IF(OR($AB217&lt;&gt;"Sim",$P217=0,$K217="Concluída",$K217="Dispensada"),"",IF($X217="Crítica",4,IF($X217="Alta",3,IF($X217="Média",2,1)))*1000000000000+MIN(IF(ISNUMBER($S217),$S217,0),999999999)*1000+MIN($W217,999))</f>
        <v/>
      </c>
      <c r="AD217" s="29">
        <f>IF($AC217="","",COUNTIF($AC$2:$AC$501,"&gt;"&amp;$AC217)+COUNTIF($AC$2:$AC217,$AC217))</f>
        <v/>
      </c>
    </row>
    <row r="218">
      <c r="A218" s="23" t="n"/>
      <c r="B218" s="50" t="n"/>
      <c r="C218" s="23" t="n"/>
      <c r="D218" s="25" t="n"/>
      <c r="E218" s="23" t="n"/>
      <c r="F218" s="26" t="n"/>
      <c r="G218" s="26" t="n"/>
      <c r="H218" s="51" t="n"/>
      <c r="I218" s="25" t="n"/>
      <c r="J218" s="25" t="n"/>
      <c r="K218" s="23" t="n"/>
      <c r="L218" s="23" t="n"/>
      <c r="M218" s="50" t="n"/>
      <c r="N218" s="50" t="n"/>
      <c r="O218" s="25" t="n"/>
      <c r="P218" s="28">
        <f>IF(OR($A218="",$B218="",$C218="",$E218="",NOT(ISNUMBER($F218)),NOT(ISNUMBER($G218))),"",$G218-$F218)</f>
        <v/>
      </c>
      <c r="Q218" s="28">
        <f>IF($P218="","",ABS($P218))</f>
        <v/>
      </c>
      <c r="R218" s="49">
        <f>IF(OR($P218="",NOT(ISNUMBER($H218))),"",$P218*$H218)</f>
        <v/>
      </c>
      <c r="S218" s="49">
        <f>IF($R218="","",ABS($R218))</f>
        <v/>
      </c>
      <c r="T218" s="18">
        <f>IF($P218="","",IF($P218=0,"Sim","Não"))</f>
        <v/>
      </c>
      <c r="U218" s="48">
        <f>IFERROR(IF($P218="","",IF(MAX($F218,$G218)=0,1,MAX(0,1-$Q218/MAX($F218,$G218)))),"")</f>
        <v/>
      </c>
      <c r="V218" s="21">
        <f>IF($P218="","",IF($P218=0,"",IF($J218&lt;&gt;"",$J218,$I218)))</f>
        <v/>
      </c>
      <c r="W218" s="28">
        <f>IF($P218="","",IF(OR($P218=0,$K218="Concluída",$K218="Dispensada"),0,MAX(0,'Configurações'!$B$10-$B218)))</f>
        <v/>
      </c>
      <c r="X218" s="18">
        <f>IF($P218="","",IF($P218=0,"Baixa",IF(OR(AND(ISNUMBER($S218),$S218&gt;='Configurações'!$B$4),AND($K218&lt;&gt;"Concluída",$K218&lt;&gt;"Dispensada",ISNUMBER($M218),$M218&lt;'Configurações'!$B$10)),"Crítica",IF(OR(AND(ISNUMBER($S218),$S218&gt;='Configurações'!$B$5),$Q218&gt;='Configurações'!$B$6),"Alta","Média"))))</f>
        <v/>
      </c>
      <c r="Y218" s="21">
        <f>IF($A218="","",_xlfn.TEXTJOIN(" | ",TRUE,IF(COUNTIF($A$2:$A$501,$A218)&gt;1,"ID duplicado",""),IF(OR($B218="",$C218="",$D218="",$E218="",NOT(ISNUMBER($F218)),NOT(ISNUMBER($G218)),NOT(ISNUMBER($H218)),$K218=""),"Dados obrigatórios incompletos",""),IF(AND(ISNUMBER($P218),$P218&lt;&gt;0,$V218=""),"Informar motivo preliminar",""),IF(AND(ISNUMBER($P218),$P218&lt;&gt;0,$H218=0),"Revisar custo zerado",""),IF(AND($K218="Concluída",$T218="Não",$J218=""),"Confirmar causa",""),IF(AND($K218="Concluída",$N218=""),"Informar data de conclusão",""),IF(AND($K218&lt;&gt;"",$K218&lt;&gt;"Concluída",$K218&lt;&gt;"Dispensada",ISNUMBER($M218),$M218&lt;'Configurações'!$B$10),"Prazo vencido",""),IF(AND($K218&lt;&gt;"",$K218&lt;&gt;"Concluída",$K218&lt;&gt;"Dispensada",$M218="",ISNUMBER($B218),'Configurações'!$B$10-$B218&gt;'Configurações'!$B$9),"Definir prazo",""),IF(AND($K218&lt;&gt;"Concluída",$N218&lt;&gt;""),"Revisar data de conclusão","")))</f>
        <v/>
      </c>
      <c r="Z218" s="21">
        <f>IF(OR($C218="",$E218=""),"",$C218&amp;" | "&amp;$E218)</f>
        <v/>
      </c>
      <c r="AA218" s="18">
        <f>IF($Z218="","",IF(COUNTIF($Z$2:$Z218,$Z218)=1,ROW(),""))</f>
        <v/>
      </c>
      <c r="AB218" s="18">
        <f>IF($A218="","",IF(AND(ISNUMBER($B218),$B218&lt;='Configurações'!$B$10,$C218&lt;&gt;"",$D218&lt;&gt;"",$E218&lt;&gt;"",ISNUMBER($F218),$F218&gt;=0,ISNUMBER($G218),$G218&gt;=0,ISNUMBER($H218),$H218&gt;=0,$K218&lt;&gt;"",COUNTIF($A$2:$A$501,$A218)=1),"Sim","Não"))</f>
        <v/>
      </c>
      <c r="AC218" s="18">
        <f>IF(OR($AB218&lt;&gt;"Sim",$P218=0,$K218="Concluída",$K218="Dispensada"),"",IF($X218="Crítica",4,IF($X218="Alta",3,IF($X218="Média",2,1)))*1000000000000+MIN(IF(ISNUMBER($S218),$S218,0),999999999)*1000+MIN($W218,999))</f>
        <v/>
      </c>
      <c r="AD218" s="28">
        <f>IF($AC218="","",COUNTIF($AC$2:$AC$501,"&gt;"&amp;$AC218)+COUNTIF($AC$2:$AC218,$AC218))</f>
        <v/>
      </c>
    </row>
    <row r="219">
      <c r="A219" s="23" t="n"/>
      <c r="B219" s="50" t="n"/>
      <c r="C219" s="23" t="n"/>
      <c r="D219" s="25" t="n"/>
      <c r="E219" s="23" t="n"/>
      <c r="F219" s="26" t="n"/>
      <c r="G219" s="26" t="n"/>
      <c r="H219" s="51" t="n"/>
      <c r="I219" s="25" t="n"/>
      <c r="J219" s="25" t="n"/>
      <c r="K219" s="23" t="n"/>
      <c r="L219" s="23" t="n"/>
      <c r="M219" s="50" t="n"/>
      <c r="N219" s="50" t="n"/>
      <c r="O219" s="25" t="n"/>
      <c r="P219" s="29">
        <f>IF(OR($A219="",$B219="",$C219="",$E219="",NOT(ISNUMBER($F219)),NOT(ISNUMBER($G219))),"",$G219-$F219)</f>
        <v/>
      </c>
      <c r="Q219" s="29">
        <f>IF($P219="","",ABS($P219))</f>
        <v/>
      </c>
      <c r="R219" s="46">
        <f>IF(OR($P219="",NOT(ISNUMBER($H219))),"",$P219*$H219)</f>
        <v/>
      </c>
      <c r="S219" s="46">
        <f>IF($R219="","",ABS($R219))</f>
        <v/>
      </c>
      <c r="T219" s="13">
        <f>IF($P219="","",IF($P219=0,"Sim","Não"))</f>
        <v/>
      </c>
      <c r="U219" s="45">
        <f>IFERROR(IF($P219="","",IF(MAX($F219,$G219)=0,1,MAX(0,1-$Q219/MAX($F219,$G219)))),"")</f>
        <v/>
      </c>
      <c r="V219" s="16">
        <f>IF($P219="","",IF($P219=0,"",IF($J219&lt;&gt;"",$J219,$I219)))</f>
        <v/>
      </c>
      <c r="W219" s="29">
        <f>IF($P219="","",IF(OR($P219=0,$K219="Concluída",$K219="Dispensada"),0,MAX(0,'Configurações'!$B$10-$B219)))</f>
        <v/>
      </c>
      <c r="X219" s="13">
        <f>IF($P219="","",IF($P219=0,"Baixa",IF(OR(AND(ISNUMBER($S219),$S219&gt;='Configurações'!$B$4),AND($K219&lt;&gt;"Concluída",$K219&lt;&gt;"Dispensada",ISNUMBER($M219),$M219&lt;'Configurações'!$B$10)),"Crítica",IF(OR(AND(ISNUMBER($S219),$S219&gt;='Configurações'!$B$5),$Q219&gt;='Configurações'!$B$6),"Alta","Média"))))</f>
        <v/>
      </c>
      <c r="Y219" s="16">
        <f>IF($A219="","",_xlfn.TEXTJOIN(" | ",TRUE,IF(COUNTIF($A$2:$A$501,$A219)&gt;1,"ID duplicado",""),IF(OR($B219="",$C219="",$D219="",$E219="",NOT(ISNUMBER($F219)),NOT(ISNUMBER($G219)),NOT(ISNUMBER($H219)),$K219=""),"Dados obrigatórios incompletos",""),IF(AND(ISNUMBER($P219),$P219&lt;&gt;0,$V219=""),"Informar motivo preliminar",""),IF(AND(ISNUMBER($P219),$P219&lt;&gt;0,$H219=0),"Revisar custo zerado",""),IF(AND($K219="Concluída",$T219="Não",$J219=""),"Confirmar causa",""),IF(AND($K219="Concluída",$N219=""),"Informar data de conclusão",""),IF(AND($K219&lt;&gt;"",$K219&lt;&gt;"Concluída",$K219&lt;&gt;"Dispensada",ISNUMBER($M219),$M219&lt;'Configurações'!$B$10),"Prazo vencido",""),IF(AND($K219&lt;&gt;"",$K219&lt;&gt;"Concluída",$K219&lt;&gt;"Dispensada",$M219="",ISNUMBER($B219),'Configurações'!$B$10-$B219&gt;'Configurações'!$B$9),"Definir prazo",""),IF(AND($K219&lt;&gt;"Concluída",$N219&lt;&gt;""),"Revisar data de conclusão","")))</f>
        <v/>
      </c>
      <c r="Z219" s="16">
        <f>IF(OR($C219="",$E219=""),"",$C219&amp;" | "&amp;$E219)</f>
        <v/>
      </c>
      <c r="AA219" s="13">
        <f>IF($Z219="","",IF(COUNTIF($Z$2:$Z219,$Z219)=1,ROW(),""))</f>
        <v/>
      </c>
      <c r="AB219" s="13">
        <f>IF($A219="","",IF(AND(ISNUMBER($B219),$B219&lt;='Configurações'!$B$10,$C219&lt;&gt;"",$D219&lt;&gt;"",$E219&lt;&gt;"",ISNUMBER($F219),$F219&gt;=0,ISNUMBER($G219),$G219&gt;=0,ISNUMBER($H219),$H219&gt;=0,$K219&lt;&gt;"",COUNTIF($A$2:$A$501,$A219)=1),"Sim","Não"))</f>
        <v/>
      </c>
      <c r="AC219" s="13">
        <f>IF(OR($AB219&lt;&gt;"Sim",$P219=0,$K219="Concluída",$K219="Dispensada"),"",IF($X219="Crítica",4,IF($X219="Alta",3,IF($X219="Média",2,1)))*1000000000000+MIN(IF(ISNUMBER($S219),$S219,0),999999999)*1000+MIN($W219,999))</f>
        <v/>
      </c>
      <c r="AD219" s="29">
        <f>IF($AC219="","",COUNTIF($AC$2:$AC$501,"&gt;"&amp;$AC219)+COUNTIF($AC$2:$AC219,$AC219))</f>
        <v/>
      </c>
    </row>
    <row r="220">
      <c r="A220" s="23" t="n"/>
      <c r="B220" s="50" t="n"/>
      <c r="C220" s="23" t="n"/>
      <c r="D220" s="25" t="n"/>
      <c r="E220" s="23" t="n"/>
      <c r="F220" s="26" t="n"/>
      <c r="G220" s="26" t="n"/>
      <c r="H220" s="51" t="n"/>
      <c r="I220" s="25" t="n"/>
      <c r="J220" s="25" t="n"/>
      <c r="K220" s="23" t="n"/>
      <c r="L220" s="23" t="n"/>
      <c r="M220" s="50" t="n"/>
      <c r="N220" s="50" t="n"/>
      <c r="O220" s="25" t="n"/>
      <c r="P220" s="28">
        <f>IF(OR($A220="",$B220="",$C220="",$E220="",NOT(ISNUMBER($F220)),NOT(ISNUMBER($G220))),"",$G220-$F220)</f>
        <v/>
      </c>
      <c r="Q220" s="28">
        <f>IF($P220="","",ABS($P220))</f>
        <v/>
      </c>
      <c r="R220" s="49">
        <f>IF(OR($P220="",NOT(ISNUMBER($H220))),"",$P220*$H220)</f>
        <v/>
      </c>
      <c r="S220" s="49">
        <f>IF($R220="","",ABS($R220))</f>
        <v/>
      </c>
      <c r="T220" s="18">
        <f>IF($P220="","",IF($P220=0,"Sim","Não"))</f>
        <v/>
      </c>
      <c r="U220" s="48">
        <f>IFERROR(IF($P220="","",IF(MAX($F220,$G220)=0,1,MAX(0,1-$Q220/MAX($F220,$G220)))),"")</f>
        <v/>
      </c>
      <c r="V220" s="21">
        <f>IF($P220="","",IF($P220=0,"",IF($J220&lt;&gt;"",$J220,$I220)))</f>
        <v/>
      </c>
      <c r="W220" s="28">
        <f>IF($P220="","",IF(OR($P220=0,$K220="Concluída",$K220="Dispensada"),0,MAX(0,'Configurações'!$B$10-$B220)))</f>
        <v/>
      </c>
      <c r="X220" s="18">
        <f>IF($P220="","",IF($P220=0,"Baixa",IF(OR(AND(ISNUMBER($S220),$S220&gt;='Configurações'!$B$4),AND($K220&lt;&gt;"Concluída",$K220&lt;&gt;"Dispensada",ISNUMBER($M220),$M220&lt;'Configurações'!$B$10)),"Crítica",IF(OR(AND(ISNUMBER($S220),$S220&gt;='Configurações'!$B$5),$Q220&gt;='Configurações'!$B$6),"Alta","Média"))))</f>
        <v/>
      </c>
      <c r="Y220" s="21">
        <f>IF($A220="","",_xlfn.TEXTJOIN(" | ",TRUE,IF(COUNTIF($A$2:$A$501,$A220)&gt;1,"ID duplicado",""),IF(OR($B220="",$C220="",$D220="",$E220="",NOT(ISNUMBER($F220)),NOT(ISNUMBER($G220)),NOT(ISNUMBER($H220)),$K220=""),"Dados obrigatórios incompletos",""),IF(AND(ISNUMBER($P220),$P220&lt;&gt;0,$V220=""),"Informar motivo preliminar",""),IF(AND(ISNUMBER($P220),$P220&lt;&gt;0,$H220=0),"Revisar custo zerado",""),IF(AND($K220="Concluída",$T220="Não",$J220=""),"Confirmar causa",""),IF(AND($K220="Concluída",$N220=""),"Informar data de conclusão",""),IF(AND($K220&lt;&gt;"",$K220&lt;&gt;"Concluída",$K220&lt;&gt;"Dispensada",ISNUMBER($M220),$M220&lt;'Configurações'!$B$10),"Prazo vencido",""),IF(AND($K220&lt;&gt;"",$K220&lt;&gt;"Concluída",$K220&lt;&gt;"Dispensada",$M220="",ISNUMBER($B220),'Configurações'!$B$10-$B220&gt;'Configurações'!$B$9),"Definir prazo",""),IF(AND($K220&lt;&gt;"Concluída",$N220&lt;&gt;""),"Revisar data de conclusão","")))</f>
        <v/>
      </c>
      <c r="Z220" s="21">
        <f>IF(OR($C220="",$E220=""),"",$C220&amp;" | "&amp;$E220)</f>
        <v/>
      </c>
      <c r="AA220" s="18">
        <f>IF($Z220="","",IF(COUNTIF($Z$2:$Z220,$Z220)=1,ROW(),""))</f>
        <v/>
      </c>
      <c r="AB220" s="18">
        <f>IF($A220="","",IF(AND(ISNUMBER($B220),$B220&lt;='Configurações'!$B$10,$C220&lt;&gt;"",$D220&lt;&gt;"",$E220&lt;&gt;"",ISNUMBER($F220),$F220&gt;=0,ISNUMBER($G220),$G220&gt;=0,ISNUMBER($H220),$H220&gt;=0,$K220&lt;&gt;"",COUNTIF($A$2:$A$501,$A220)=1),"Sim","Não"))</f>
        <v/>
      </c>
      <c r="AC220" s="18">
        <f>IF(OR($AB220&lt;&gt;"Sim",$P220=0,$K220="Concluída",$K220="Dispensada"),"",IF($X220="Crítica",4,IF($X220="Alta",3,IF($X220="Média",2,1)))*1000000000000+MIN(IF(ISNUMBER($S220),$S220,0),999999999)*1000+MIN($W220,999))</f>
        <v/>
      </c>
      <c r="AD220" s="28">
        <f>IF($AC220="","",COUNTIF($AC$2:$AC$501,"&gt;"&amp;$AC220)+COUNTIF($AC$2:$AC220,$AC220))</f>
        <v/>
      </c>
    </row>
    <row r="221">
      <c r="A221" s="23" t="n"/>
      <c r="B221" s="50" t="n"/>
      <c r="C221" s="23" t="n"/>
      <c r="D221" s="25" t="n"/>
      <c r="E221" s="23" t="n"/>
      <c r="F221" s="26" t="n"/>
      <c r="G221" s="26" t="n"/>
      <c r="H221" s="51" t="n"/>
      <c r="I221" s="25" t="n"/>
      <c r="J221" s="25" t="n"/>
      <c r="K221" s="23" t="n"/>
      <c r="L221" s="23" t="n"/>
      <c r="M221" s="50" t="n"/>
      <c r="N221" s="50" t="n"/>
      <c r="O221" s="25" t="n"/>
      <c r="P221" s="29">
        <f>IF(OR($A221="",$B221="",$C221="",$E221="",NOT(ISNUMBER($F221)),NOT(ISNUMBER($G221))),"",$G221-$F221)</f>
        <v/>
      </c>
      <c r="Q221" s="29">
        <f>IF($P221="","",ABS($P221))</f>
        <v/>
      </c>
      <c r="R221" s="46">
        <f>IF(OR($P221="",NOT(ISNUMBER($H221))),"",$P221*$H221)</f>
        <v/>
      </c>
      <c r="S221" s="46">
        <f>IF($R221="","",ABS($R221))</f>
        <v/>
      </c>
      <c r="T221" s="13">
        <f>IF($P221="","",IF($P221=0,"Sim","Não"))</f>
        <v/>
      </c>
      <c r="U221" s="45">
        <f>IFERROR(IF($P221="","",IF(MAX($F221,$G221)=0,1,MAX(0,1-$Q221/MAX($F221,$G221)))),"")</f>
        <v/>
      </c>
      <c r="V221" s="16">
        <f>IF($P221="","",IF($P221=0,"",IF($J221&lt;&gt;"",$J221,$I221)))</f>
        <v/>
      </c>
      <c r="W221" s="29">
        <f>IF($P221="","",IF(OR($P221=0,$K221="Concluída",$K221="Dispensada"),0,MAX(0,'Configurações'!$B$10-$B221)))</f>
        <v/>
      </c>
      <c r="X221" s="13">
        <f>IF($P221="","",IF($P221=0,"Baixa",IF(OR(AND(ISNUMBER($S221),$S221&gt;='Configurações'!$B$4),AND($K221&lt;&gt;"Concluída",$K221&lt;&gt;"Dispensada",ISNUMBER($M221),$M221&lt;'Configurações'!$B$10)),"Crítica",IF(OR(AND(ISNUMBER($S221),$S221&gt;='Configurações'!$B$5),$Q221&gt;='Configurações'!$B$6),"Alta","Média"))))</f>
        <v/>
      </c>
      <c r="Y221" s="16">
        <f>IF($A221="","",_xlfn.TEXTJOIN(" | ",TRUE,IF(COUNTIF($A$2:$A$501,$A221)&gt;1,"ID duplicado",""),IF(OR($B221="",$C221="",$D221="",$E221="",NOT(ISNUMBER($F221)),NOT(ISNUMBER($G221)),NOT(ISNUMBER($H221)),$K221=""),"Dados obrigatórios incompletos",""),IF(AND(ISNUMBER($P221),$P221&lt;&gt;0,$V221=""),"Informar motivo preliminar",""),IF(AND(ISNUMBER($P221),$P221&lt;&gt;0,$H221=0),"Revisar custo zerado",""),IF(AND($K221="Concluída",$T221="Não",$J221=""),"Confirmar causa",""),IF(AND($K221="Concluída",$N221=""),"Informar data de conclusão",""),IF(AND($K221&lt;&gt;"",$K221&lt;&gt;"Concluída",$K221&lt;&gt;"Dispensada",ISNUMBER($M221),$M221&lt;'Configurações'!$B$10),"Prazo vencido",""),IF(AND($K221&lt;&gt;"",$K221&lt;&gt;"Concluída",$K221&lt;&gt;"Dispensada",$M221="",ISNUMBER($B221),'Configurações'!$B$10-$B221&gt;'Configurações'!$B$9),"Definir prazo",""),IF(AND($K221&lt;&gt;"Concluída",$N221&lt;&gt;""),"Revisar data de conclusão","")))</f>
        <v/>
      </c>
      <c r="Z221" s="16">
        <f>IF(OR($C221="",$E221=""),"",$C221&amp;" | "&amp;$E221)</f>
        <v/>
      </c>
      <c r="AA221" s="13">
        <f>IF($Z221="","",IF(COUNTIF($Z$2:$Z221,$Z221)=1,ROW(),""))</f>
        <v/>
      </c>
      <c r="AB221" s="13">
        <f>IF($A221="","",IF(AND(ISNUMBER($B221),$B221&lt;='Configurações'!$B$10,$C221&lt;&gt;"",$D221&lt;&gt;"",$E221&lt;&gt;"",ISNUMBER($F221),$F221&gt;=0,ISNUMBER($G221),$G221&gt;=0,ISNUMBER($H221),$H221&gt;=0,$K221&lt;&gt;"",COUNTIF($A$2:$A$501,$A221)=1),"Sim","Não"))</f>
        <v/>
      </c>
      <c r="AC221" s="13">
        <f>IF(OR($AB221&lt;&gt;"Sim",$P221=0,$K221="Concluída",$K221="Dispensada"),"",IF($X221="Crítica",4,IF($X221="Alta",3,IF($X221="Média",2,1)))*1000000000000+MIN(IF(ISNUMBER($S221),$S221,0),999999999)*1000+MIN($W221,999))</f>
        <v/>
      </c>
      <c r="AD221" s="29">
        <f>IF($AC221="","",COUNTIF($AC$2:$AC$501,"&gt;"&amp;$AC221)+COUNTIF($AC$2:$AC221,$AC221))</f>
        <v/>
      </c>
    </row>
    <row r="222">
      <c r="A222" s="23" t="n"/>
      <c r="B222" s="50" t="n"/>
      <c r="C222" s="23" t="n"/>
      <c r="D222" s="25" t="n"/>
      <c r="E222" s="23" t="n"/>
      <c r="F222" s="26" t="n"/>
      <c r="G222" s="26" t="n"/>
      <c r="H222" s="51" t="n"/>
      <c r="I222" s="25" t="n"/>
      <c r="J222" s="25" t="n"/>
      <c r="K222" s="23" t="n"/>
      <c r="L222" s="23" t="n"/>
      <c r="M222" s="50" t="n"/>
      <c r="N222" s="50" t="n"/>
      <c r="O222" s="25" t="n"/>
      <c r="P222" s="28">
        <f>IF(OR($A222="",$B222="",$C222="",$E222="",NOT(ISNUMBER($F222)),NOT(ISNUMBER($G222))),"",$G222-$F222)</f>
        <v/>
      </c>
      <c r="Q222" s="28">
        <f>IF($P222="","",ABS($P222))</f>
        <v/>
      </c>
      <c r="R222" s="49">
        <f>IF(OR($P222="",NOT(ISNUMBER($H222))),"",$P222*$H222)</f>
        <v/>
      </c>
      <c r="S222" s="49">
        <f>IF($R222="","",ABS($R222))</f>
        <v/>
      </c>
      <c r="T222" s="18">
        <f>IF($P222="","",IF($P222=0,"Sim","Não"))</f>
        <v/>
      </c>
      <c r="U222" s="48">
        <f>IFERROR(IF($P222="","",IF(MAX($F222,$G222)=0,1,MAX(0,1-$Q222/MAX($F222,$G222)))),"")</f>
        <v/>
      </c>
      <c r="V222" s="21">
        <f>IF($P222="","",IF($P222=0,"",IF($J222&lt;&gt;"",$J222,$I222)))</f>
        <v/>
      </c>
      <c r="W222" s="28">
        <f>IF($P222="","",IF(OR($P222=0,$K222="Concluída",$K222="Dispensada"),0,MAX(0,'Configurações'!$B$10-$B222)))</f>
        <v/>
      </c>
      <c r="X222" s="18">
        <f>IF($P222="","",IF($P222=0,"Baixa",IF(OR(AND(ISNUMBER($S222),$S222&gt;='Configurações'!$B$4),AND($K222&lt;&gt;"Concluída",$K222&lt;&gt;"Dispensada",ISNUMBER($M222),$M222&lt;'Configurações'!$B$10)),"Crítica",IF(OR(AND(ISNUMBER($S222),$S222&gt;='Configurações'!$B$5),$Q222&gt;='Configurações'!$B$6),"Alta","Média"))))</f>
        <v/>
      </c>
      <c r="Y222" s="21">
        <f>IF($A222="","",_xlfn.TEXTJOIN(" | ",TRUE,IF(COUNTIF($A$2:$A$501,$A222)&gt;1,"ID duplicado",""),IF(OR($B222="",$C222="",$D222="",$E222="",NOT(ISNUMBER($F222)),NOT(ISNUMBER($G222)),NOT(ISNUMBER($H222)),$K222=""),"Dados obrigatórios incompletos",""),IF(AND(ISNUMBER($P222),$P222&lt;&gt;0,$V222=""),"Informar motivo preliminar",""),IF(AND(ISNUMBER($P222),$P222&lt;&gt;0,$H222=0),"Revisar custo zerado",""),IF(AND($K222="Concluída",$T222="Não",$J222=""),"Confirmar causa",""),IF(AND($K222="Concluída",$N222=""),"Informar data de conclusão",""),IF(AND($K222&lt;&gt;"",$K222&lt;&gt;"Concluída",$K222&lt;&gt;"Dispensada",ISNUMBER($M222),$M222&lt;'Configurações'!$B$10),"Prazo vencido",""),IF(AND($K222&lt;&gt;"",$K222&lt;&gt;"Concluída",$K222&lt;&gt;"Dispensada",$M222="",ISNUMBER($B222),'Configurações'!$B$10-$B222&gt;'Configurações'!$B$9),"Definir prazo",""),IF(AND($K222&lt;&gt;"Concluída",$N222&lt;&gt;""),"Revisar data de conclusão","")))</f>
        <v/>
      </c>
      <c r="Z222" s="21">
        <f>IF(OR($C222="",$E222=""),"",$C222&amp;" | "&amp;$E222)</f>
        <v/>
      </c>
      <c r="AA222" s="18">
        <f>IF($Z222="","",IF(COUNTIF($Z$2:$Z222,$Z222)=1,ROW(),""))</f>
        <v/>
      </c>
      <c r="AB222" s="18">
        <f>IF($A222="","",IF(AND(ISNUMBER($B222),$B222&lt;='Configurações'!$B$10,$C222&lt;&gt;"",$D222&lt;&gt;"",$E222&lt;&gt;"",ISNUMBER($F222),$F222&gt;=0,ISNUMBER($G222),$G222&gt;=0,ISNUMBER($H222),$H222&gt;=0,$K222&lt;&gt;"",COUNTIF($A$2:$A$501,$A222)=1),"Sim","Não"))</f>
        <v/>
      </c>
      <c r="AC222" s="18">
        <f>IF(OR($AB222&lt;&gt;"Sim",$P222=0,$K222="Concluída",$K222="Dispensada"),"",IF($X222="Crítica",4,IF($X222="Alta",3,IF($X222="Média",2,1)))*1000000000000+MIN(IF(ISNUMBER($S222),$S222,0),999999999)*1000+MIN($W222,999))</f>
        <v/>
      </c>
      <c r="AD222" s="28">
        <f>IF($AC222="","",COUNTIF($AC$2:$AC$501,"&gt;"&amp;$AC222)+COUNTIF($AC$2:$AC222,$AC222))</f>
        <v/>
      </c>
    </row>
    <row r="223">
      <c r="A223" s="23" t="n"/>
      <c r="B223" s="50" t="n"/>
      <c r="C223" s="23" t="n"/>
      <c r="D223" s="25" t="n"/>
      <c r="E223" s="23" t="n"/>
      <c r="F223" s="26" t="n"/>
      <c r="G223" s="26" t="n"/>
      <c r="H223" s="51" t="n"/>
      <c r="I223" s="25" t="n"/>
      <c r="J223" s="25" t="n"/>
      <c r="K223" s="23" t="n"/>
      <c r="L223" s="23" t="n"/>
      <c r="M223" s="50" t="n"/>
      <c r="N223" s="50" t="n"/>
      <c r="O223" s="25" t="n"/>
      <c r="P223" s="29">
        <f>IF(OR($A223="",$B223="",$C223="",$E223="",NOT(ISNUMBER($F223)),NOT(ISNUMBER($G223))),"",$G223-$F223)</f>
        <v/>
      </c>
      <c r="Q223" s="29">
        <f>IF($P223="","",ABS($P223))</f>
        <v/>
      </c>
      <c r="R223" s="46">
        <f>IF(OR($P223="",NOT(ISNUMBER($H223))),"",$P223*$H223)</f>
        <v/>
      </c>
      <c r="S223" s="46">
        <f>IF($R223="","",ABS($R223))</f>
        <v/>
      </c>
      <c r="T223" s="13">
        <f>IF($P223="","",IF($P223=0,"Sim","Não"))</f>
        <v/>
      </c>
      <c r="U223" s="45">
        <f>IFERROR(IF($P223="","",IF(MAX($F223,$G223)=0,1,MAX(0,1-$Q223/MAX($F223,$G223)))),"")</f>
        <v/>
      </c>
      <c r="V223" s="16">
        <f>IF($P223="","",IF($P223=0,"",IF($J223&lt;&gt;"",$J223,$I223)))</f>
        <v/>
      </c>
      <c r="W223" s="29">
        <f>IF($P223="","",IF(OR($P223=0,$K223="Concluída",$K223="Dispensada"),0,MAX(0,'Configurações'!$B$10-$B223)))</f>
        <v/>
      </c>
      <c r="X223" s="13">
        <f>IF($P223="","",IF($P223=0,"Baixa",IF(OR(AND(ISNUMBER($S223),$S223&gt;='Configurações'!$B$4),AND($K223&lt;&gt;"Concluída",$K223&lt;&gt;"Dispensada",ISNUMBER($M223),$M223&lt;'Configurações'!$B$10)),"Crítica",IF(OR(AND(ISNUMBER($S223),$S223&gt;='Configurações'!$B$5),$Q223&gt;='Configurações'!$B$6),"Alta","Média"))))</f>
        <v/>
      </c>
      <c r="Y223" s="16">
        <f>IF($A223="","",_xlfn.TEXTJOIN(" | ",TRUE,IF(COUNTIF($A$2:$A$501,$A223)&gt;1,"ID duplicado",""),IF(OR($B223="",$C223="",$D223="",$E223="",NOT(ISNUMBER($F223)),NOT(ISNUMBER($G223)),NOT(ISNUMBER($H223)),$K223=""),"Dados obrigatórios incompletos",""),IF(AND(ISNUMBER($P223),$P223&lt;&gt;0,$V223=""),"Informar motivo preliminar",""),IF(AND(ISNUMBER($P223),$P223&lt;&gt;0,$H223=0),"Revisar custo zerado",""),IF(AND($K223="Concluída",$T223="Não",$J223=""),"Confirmar causa",""),IF(AND($K223="Concluída",$N223=""),"Informar data de conclusão",""),IF(AND($K223&lt;&gt;"",$K223&lt;&gt;"Concluída",$K223&lt;&gt;"Dispensada",ISNUMBER($M223),$M223&lt;'Configurações'!$B$10),"Prazo vencido",""),IF(AND($K223&lt;&gt;"",$K223&lt;&gt;"Concluída",$K223&lt;&gt;"Dispensada",$M223="",ISNUMBER($B223),'Configurações'!$B$10-$B223&gt;'Configurações'!$B$9),"Definir prazo",""),IF(AND($K223&lt;&gt;"Concluída",$N223&lt;&gt;""),"Revisar data de conclusão","")))</f>
        <v/>
      </c>
      <c r="Z223" s="16">
        <f>IF(OR($C223="",$E223=""),"",$C223&amp;" | "&amp;$E223)</f>
        <v/>
      </c>
      <c r="AA223" s="13">
        <f>IF($Z223="","",IF(COUNTIF($Z$2:$Z223,$Z223)=1,ROW(),""))</f>
        <v/>
      </c>
      <c r="AB223" s="13">
        <f>IF($A223="","",IF(AND(ISNUMBER($B223),$B223&lt;='Configurações'!$B$10,$C223&lt;&gt;"",$D223&lt;&gt;"",$E223&lt;&gt;"",ISNUMBER($F223),$F223&gt;=0,ISNUMBER($G223),$G223&gt;=0,ISNUMBER($H223),$H223&gt;=0,$K223&lt;&gt;"",COUNTIF($A$2:$A$501,$A223)=1),"Sim","Não"))</f>
        <v/>
      </c>
      <c r="AC223" s="13">
        <f>IF(OR($AB223&lt;&gt;"Sim",$P223=0,$K223="Concluída",$K223="Dispensada"),"",IF($X223="Crítica",4,IF($X223="Alta",3,IF($X223="Média",2,1)))*1000000000000+MIN(IF(ISNUMBER($S223),$S223,0),999999999)*1000+MIN($W223,999))</f>
        <v/>
      </c>
      <c r="AD223" s="29">
        <f>IF($AC223="","",COUNTIF($AC$2:$AC$501,"&gt;"&amp;$AC223)+COUNTIF($AC$2:$AC223,$AC223))</f>
        <v/>
      </c>
    </row>
    <row r="224">
      <c r="A224" s="23" t="n"/>
      <c r="B224" s="50" t="n"/>
      <c r="C224" s="23" t="n"/>
      <c r="D224" s="25" t="n"/>
      <c r="E224" s="23" t="n"/>
      <c r="F224" s="26" t="n"/>
      <c r="G224" s="26" t="n"/>
      <c r="H224" s="51" t="n"/>
      <c r="I224" s="25" t="n"/>
      <c r="J224" s="25" t="n"/>
      <c r="K224" s="23" t="n"/>
      <c r="L224" s="23" t="n"/>
      <c r="M224" s="50" t="n"/>
      <c r="N224" s="50" t="n"/>
      <c r="O224" s="25" t="n"/>
      <c r="P224" s="28">
        <f>IF(OR($A224="",$B224="",$C224="",$E224="",NOT(ISNUMBER($F224)),NOT(ISNUMBER($G224))),"",$G224-$F224)</f>
        <v/>
      </c>
      <c r="Q224" s="28">
        <f>IF($P224="","",ABS($P224))</f>
        <v/>
      </c>
      <c r="R224" s="49">
        <f>IF(OR($P224="",NOT(ISNUMBER($H224))),"",$P224*$H224)</f>
        <v/>
      </c>
      <c r="S224" s="49">
        <f>IF($R224="","",ABS($R224))</f>
        <v/>
      </c>
      <c r="T224" s="18">
        <f>IF($P224="","",IF($P224=0,"Sim","Não"))</f>
        <v/>
      </c>
      <c r="U224" s="48">
        <f>IFERROR(IF($P224="","",IF(MAX($F224,$G224)=0,1,MAX(0,1-$Q224/MAX($F224,$G224)))),"")</f>
        <v/>
      </c>
      <c r="V224" s="21">
        <f>IF($P224="","",IF($P224=0,"",IF($J224&lt;&gt;"",$J224,$I224)))</f>
        <v/>
      </c>
      <c r="W224" s="28">
        <f>IF($P224="","",IF(OR($P224=0,$K224="Concluída",$K224="Dispensada"),0,MAX(0,'Configurações'!$B$10-$B224)))</f>
        <v/>
      </c>
      <c r="X224" s="18">
        <f>IF($P224="","",IF($P224=0,"Baixa",IF(OR(AND(ISNUMBER($S224),$S224&gt;='Configurações'!$B$4),AND($K224&lt;&gt;"Concluída",$K224&lt;&gt;"Dispensada",ISNUMBER($M224),$M224&lt;'Configurações'!$B$10)),"Crítica",IF(OR(AND(ISNUMBER($S224),$S224&gt;='Configurações'!$B$5),$Q224&gt;='Configurações'!$B$6),"Alta","Média"))))</f>
        <v/>
      </c>
      <c r="Y224" s="21">
        <f>IF($A224="","",_xlfn.TEXTJOIN(" | ",TRUE,IF(COUNTIF($A$2:$A$501,$A224)&gt;1,"ID duplicado",""),IF(OR($B224="",$C224="",$D224="",$E224="",NOT(ISNUMBER($F224)),NOT(ISNUMBER($G224)),NOT(ISNUMBER($H224)),$K224=""),"Dados obrigatórios incompletos",""),IF(AND(ISNUMBER($P224),$P224&lt;&gt;0,$V224=""),"Informar motivo preliminar",""),IF(AND(ISNUMBER($P224),$P224&lt;&gt;0,$H224=0),"Revisar custo zerado",""),IF(AND($K224="Concluída",$T224="Não",$J224=""),"Confirmar causa",""),IF(AND($K224="Concluída",$N224=""),"Informar data de conclusão",""),IF(AND($K224&lt;&gt;"",$K224&lt;&gt;"Concluída",$K224&lt;&gt;"Dispensada",ISNUMBER($M224),$M224&lt;'Configurações'!$B$10),"Prazo vencido",""),IF(AND($K224&lt;&gt;"",$K224&lt;&gt;"Concluída",$K224&lt;&gt;"Dispensada",$M224="",ISNUMBER($B224),'Configurações'!$B$10-$B224&gt;'Configurações'!$B$9),"Definir prazo",""),IF(AND($K224&lt;&gt;"Concluída",$N224&lt;&gt;""),"Revisar data de conclusão","")))</f>
        <v/>
      </c>
      <c r="Z224" s="21">
        <f>IF(OR($C224="",$E224=""),"",$C224&amp;" | "&amp;$E224)</f>
        <v/>
      </c>
      <c r="AA224" s="18">
        <f>IF($Z224="","",IF(COUNTIF($Z$2:$Z224,$Z224)=1,ROW(),""))</f>
        <v/>
      </c>
      <c r="AB224" s="18">
        <f>IF($A224="","",IF(AND(ISNUMBER($B224),$B224&lt;='Configurações'!$B$10,$C224&lt;&gt;"",$D224&lt;&gt;"",$E224&lt;&gt;"",ISNUMBER($F224),$F224&gt;=0,ISNUMBER($G224),$G224&gt;=0,ISNUMBER($H224),$H224&gt;=0,$K224&lt;&gt;"",COUNTIF($A$2:$A$501,$A224)=1),"Sim","Não"))</f>
        <v/>
      </c>
      <c r="AC224" s="18">
        <f>IF(OR($AB224&lt;&gt;"Sim",$P224=0,$K224="Concluída",$K224="Dispensada"),"",IF($X224="Crítica",4,IF($X224="Alta",3,IF($X224="Média",2,1)))*1000000000000+MIN(IF(ISNUMBER($S224),$S224,0),999999999)*1000+MIN($W224,999))</f>
        <v/>
      </c>
      <c r="AD224" s="28">
        <f>IF($AC224="","",COUNTIF($AC$2:$AC$501,"&gt;"&amp;$AC224)+COUNTIF($AC$2:$AC224,$AC224))</f>
        <v/>
      </c>
    </row>
    <row r="225">
      <c r="A225" s="23" t="n"/>
      <c r="B225" s="50" t="n"/>
      <c r="C225" s="23" t="n"/>
      <c r="D225" s="25" t="n"/>
      <c r="E225" s="23" t="n"/>
      <c r="F225" s="26" t="n"/>
      <c r="G225" s="26" t="n"/>
      <c r="H225" s="51" t="n"/>
      <c r="I225" s="25" t="n"/>
      <c r="J225" s="25" t="n"/>
      <c r="K225" s="23" t="n"/>
      <c r="L225" s="23" t="n"/>
      <c r="M225" s="50" t="n"/>
      <c r="N225" s="50" t="n"/>
      <c r="O225" s="25" t="n"/>
      <c r="P225" s="29">
        <f>IF(OR($A225="",$B225="",$C225="",$E225="",NOT(ISNUMBER($F225)),NOT(ISNUMBER($G225))),"",$G225-$F225)</f>
        <v/>
      </c>
      <c r="Q225" s="29">
        <f>IF($P225="","",ABS($P225))</f>
        <v/>
      </c>
      <c r="R225" s="46">
        <f>IF(OR($P225="",NOT(ISNUMBER($H225))),"",$P225*$H225)</f>
        <v/>
      </c>
      <c r="S225" s="46">
        <f>IF($R225="","",ABS($R225))</f>
        <v/>
      </c>
      <c r="T225" s="13">
        <f>IF($P225="","",IF($P225=0,"Sim","Não"))</f>
        <v/>
      </c>
      <c r="U225" s="45">
        <f>IFERROR(IF($P225="","",IF(MAX($F225,$G225)=0,1,MAX(0,1-$Q225/MAX($F225,$G225)))),"")</f>
        <v/>
      </c>
      <c r="V225" s="16">
        <f>IF($P225="","",IF($P225=0,"",IF($J225&lt;&gt;"",$J225,$I225)))</f>
        <v/>
      </c>
      <c r="W225" s="29">
        <f>IF($P225="","",IF(OR($P225=0,$K225="Concluída",$K225="Dispensada"),0,MAX(0,'Configurações'!$B$10-$B225)))</f>
        <v/>
      </c>
      <c r="X225" s="13">
        <f>IF($P225="","",IF($P225=0,"Baixa",IF(OR(AND(ISNUMBER($S225),$S225&gt;='Configurações'!$B$4),AND($K225&lt;&gt;"Concluída",$K225&lt;&gt;"Dispensada",ISNUMBER($M225),$M225&lt;'Configurações'!$B$10)),"Crítica",IF(OR(AND(ISNUMBER($S225),$S225&gt;='Configurações'!$B$5),$Q225&gt;='Configurações'!$B$6),"Alta","Média"))))</f>
        <v/>
      </c>
      <c r="Y225" s="16">
        <f>IF($A225="","",_xlfn.TEXTJOIN(" | ",TRUE,IF(COUNTIF($A$2:$A$501,$A225)&gt;1,"ID duplicado",""),IF(OR($B225="",$C225="",$D225="",$E225="",NOT(ISNUMBER($F225)),NOT(ISNUMBER($G225)),NOT(ISNUMBER($H225)),$K225=""),"Dados obrigatórios incompletos",""),IF(AND(ISNUMBER($P225),$P225&lt;&gt;0,$V225=""),"Informar motivo preliminar",""),IF(AND(ISNUMBER($P225),$P225&lt;&gt;0,$H225=0),"Revisar custo zerado",""),IF(AND($K225="Concluída",$T225="Não",$J225=""),"Confirmar causa",""),IF(AND($K225="Concluída",$N225=""),"Informar data de conclusão",""),IF(AND($K225&lt;&gt;"",$K225&lt;&gt;"Concluída",$K225&lt;&gt;"Dispensada",ISNUMBER($M225),$M225&lt;'Configurações'!$B$10),"Prazo vencido",""),IF(AND($K225&lt;&gt;"",$K225&lt;&gt;"Concluída",$K225&lt;&gt;"Dispensada",$M225="",ISNUMBER($B225),'Configurações'!$B$10-$B225&gt;'Configurações'!$B$9),"Definir prazo",""),IF(AND($K225&lt;&gt;"Concluída",$N225&lt;&gt;""),"Revisar data de conclusão","")))</f>
        <v/>
      </c>
      <c r="Z225" s="16">
        <f>IF(OR($C225="",$E225=""),"",$C225&amp;" | "&amp;$E225)</f>
        <v/>
      </c>
      <c r="AA225" s="13">
        <f>IF($Z225="","",IF(COUNTIF($Z$2:$Z225,$Z225)=1,ROW(),""))</f>
        <v/>
      </c>
      <c r="AB225" s="13">
        <f>IF($A225="","",IF(AND(ISNUMBER($B225),$B225&lt;='Configurações'!$B$10,$C225&lt;&gt;"",$D225&lt;&gt;"",$E225&lt;&gt;"",ISNUMBER($F225),$F225&gt;=0,ISNUMBER($G225),$G225&gt;=0,ISNUMBER($H225),$H225&gt;=0,$K225&lt;&gt;"",COUNTIF($A$2:$A$501,$A225)=1),"Sim","Não"))</f>
        <v/>
      </c>
      <c r="AC225" s="13">
        <f>IF(OR($AB225&lt;&gt;"Sim",$P225=0,$K225="Concluída",$K225="Dispensada"),"",IF($X225="Crítica",4,IF($X225="Alta",3,IF($X225="Média",2,1)))*1000000000000+MIN(IF(ISNUMBER($S225),$S225,0),999999999)*1000+MIN($W225,999))</f>
        <v/>
      </c>
      <c r="AD225" s="29">
        <f>IF($AC225="","",COUNTIF($AC$2:$AC$501,"&gt;"&amp;$AC225)+COUNTIF($AC$2:$AC225,$AC225))</f>
        <v/>
      </c>
    </row>
    <row r="226">
      <c r="A226" s="23" t="n"/>
      <c r="B226" s="50" t="n"/>
      <c r="C226" s="23" t="n"/>
      <c r="D226" s="25" t="n"/>
      <c r="E226" s="23" t="n"/>
      <c r="F226" s="26" t="n"/>
      <c r="G226" s="26" t="n"/>
      <c r="H226" s="51" t="n"/>
      <c r="I226" s="25" t="n"/>
      <c r="J226" s="25" t="n"/>
      <c r="K226" s="23" t="n"/>
      <c r="L226" s="23" t="n"/>
      <c r="M226" s="50" t="n"/>
      <c r="N226" s="50" t="n"/>
      <c r="O226" s="25" t="n"/>
      <c r="P226" s="28">
        <f>IF(OR($A226="",$B226="",$C226="",$E226="",NOT(ISNUMBER($F226)),NOT(ISNUMBER($G226))),"",$G226-$F226)</f>
        <v/>
      </c>
      <c r="Q226" s="28">
        <f>IF($P226="","",ABS($P226))</f>
        <v/>
      </c>
      <c r="R226" s="49">
        <f>IF(OR($P226="",NOT(ISNUMBER($H226))),"",$P226*$H226)</f>
        <v/>
      </c>
      <c r="S226" s="49">
        <f>IF($R226="","",ABS($R226))</f>
        <v/>
      </c>
      <c r="T226" s="18">
        <f>IF($P226="","",IF($P226=0,"Sim","Não"))</f>
        <v/>
      </c>
      <c r="U226" s="48">
        <f>IFERROR(IF($P226="","",IF(MAX($F226,$G226)=0,1,MAX(0,1-$Q226/MAX($F226,$G226)))),"")</f>
        <v/>
      </c>
      <c r="V226" s="21">
        <f>IF($P226="","",IF($P226=0,"",IF($J226&lt;&gt;"",$J226,$I226)))</f>
        <v/>
      </c>
      <c r="W226" s="28">
        <f>IF($P226="","",IF(OR($P226=0,$K226="Concluída",$K226="Dispensada"),0,MAX(0,'Configurações'!$B$10-$B226)))</f>
        <v/>
      </c>
      <c r="X226" s="18">
        <f>IF($P226="","",IF($P226=0,"Baixa",IF(OR(AND(ISNUMBER($S226),$S226&gt;='Configurações'!$B$4),AND($K226&lt;&gt;"Concluída",$K226&lt;&gt;"Dispensada",ISNUMBER($M226),$M226&lt;'Configurações'!$B$10)),"Crítica",IF(OR(AND(ISNUMBER($S226),$S226&gt;='Configurações'!$B$5),$Q226&gt;='Configurações'!$B$6),"Alta","Média"))))</f>
        <v/>
      </c>
      <c r="Y226" s="21">
        <f>IF($A226="","",_xlfn.TEXTJOIN(" | ",TRUE,IF(COUNTIF($A$2:$A$501,$A226)&gt;1,"ID duplicado",""),IF(OR($B226="",$C226="",$D226="",$E226="",NOT(ISNUMBER($F226)),NOT(ISNUMBER($G226)),NOT(ISNUMBER($H226)),$K226=""),"Dados obrigatórios incompletos",""),IF(AND(ISNUMBER($P226),$P226&lt;&gt;0,$V226=""),"Informar motivo preliminar",""),IF(AND(ISNUMBER($P226),$P226&lt;&gt;0,$H226=0),"Revisar custo zerado",""),IF(AND($K226="Concluída",$T226="Não",$J226=""),"Confirmar causa",""),IF(AND($K226="Concluída",$N226=""),"Informar data de conclusão",""),IF(AND($K226&lt;&gt;"",$K226&lt;&gt;"Concluída",$K226&lt;&gt;"Dispensada",ISNUMBER($M226),$M226&lt;'Configurações'!$B$10),"Prazo vencido",""),IF(AND($K226&lt;&gt;"",$K226&lt;&gt;"Concluída",$K226&lt;&gt;"Dispensada",$M226="",ISNUMBER($B226),'Configurações'!$B$10-$B226&gt;'Configurações'!$B$9),"Definir prazo",""),IF(AND($K226&lt;&gt;"Concluída",$N226&lt;&gt;""),"Revisar data de conclusão","")))</f>
        <v/>
      </c>
      <c r="Z226" s="21">
        <f>IF(OR($C226="",$E226=""),"",$C226&amp;" | "&amp;$E226)</f>
        <v/>
      </c>
      <c r="AA226" s="18">
        <f>IF($Z226="","",IF(COUNTIF($Z$2:$Z226,$Z226)=1,ROW(),""))</f>
        <v/>
      </c>
      <c r="AB226" s="18">
        <f>IF($A226="","",IF(AND(ISNUMBER($B226),$B226&lt;='Configurações'!$B$10,$C226&lt;&gt;"",$D226&lt;&gt;"",$E226&lt;&gt;"",ISNUMBER($F226),$F226&gt;=0,ISNUMBER($G226),$G226&gt;=0,ISNUMBER($H226),$H226&gt;=0,$K226&lt;&gt;"",COUNTIF($A$2:$A$501,$A226)=1),"Sim","Não"))</f>
        <v/>
      </c>
      <c r="AC226" s="18">
        <f>IF(OR($AB226&lt;&gt;"Sim",$P226=0,$K226="Concluída",$K226="Dispensada"),"",IF($X226="Crítica",4,IF($X226="Alta",3,IF($X226="Média",2,1)))*1000000000000+MIN(IF(ISNUMBER($S226),$S226,0),999999999)*1000+MIN($W226,999))</f>
        <v/>
      </c>
      <c r="AD226" s="28">
        <f>IF($AC226="","",COUNTIF($AC$2:$AC$501,"&gt;"&amp;$AC226)+COUNTIF($AC$2:$AC226,$AC226))</f>
        <v/>
      </c>
    </row>
    <row r="227">
      <c r="A227" s="23" t="n"/>
      <c r="B227" s="50" t="n"/>
      <c r="C227" s="23" t="n"/>
      <c r="D227" s="25" t="n"/>
      <c r="E227" s="23" t="n"/>
      <c r="F227" s="26" t="n"/>
      <c r="G227" s="26" t="n"/>
      <c r="H227" s="51" t="n"/>
      <c r="I227" s="25" t="n"/>
      <c r="J227" s="25" t="n"/>
      <c r="K227" s="23" t="n"/>
      <c r="L227" s="23" t="n"/>
      <c r="M227" s="50" t="n"/>
      <c r="N227" s="50" t="n"/>
      <c r="O227" s="25" t="n"/>
      <c r="P227" s="29">
        <f>IF(OR($A227="",$B227="",$C227="",$E227="",NOT(ISNUMBER($F227)),NOT(ISNUMBER($G227))),"",$G227-$F227)</f>
        <v/>
      </c>
      <c r="Q227" s="29">
        <f>IF($P227="","",ABS($P227))</f>
        <v/>
      </c>
      <c r="R227" s="46">
        <f>IF(OR($P227="",NOT(ISNUMBER($H227))),"",$P227*$H227)</f>
        <v/>
      </c>
      <c r="S227" s="46">
        <f>IF($R227="","",ABS($R227))</f>
        <v/>
      </c>
      <c r="T227" s="13">
        <f>IF($P227="","",IF($P227=0,"Sim","Não"))</f>
        <v/>
      </c>
      <c r="U227" s="45">
        <f>IFERROR(IF($P227="","",IF(MAX($F227,$G227)=0,1,MAX(0,1-$Q227/MAX($F227,$G227)))),"")</f>
        <v/>
      </c>
      <c r="V227" s="16">
        <f>IF($P227="","",IF($P227=0,"",IF($J227&lt;&gt;"",$J227,$I227)))</f>
        <v/>
      </c>
      <c r="W227" s="29">
        <f>IF($P227="","",IF(OR($P227=0,$K227="Concluída",$K227="Dispensada"),0,MAX(0,'Configurações'!$B$10-$B227)))</f>
        <v/>
      </c>
      <c r="X227" s="13">
        <f>IF($P227="","",IF($P227=0,"Baixa",IF(OR(AND(ISNUMBER($S227),$S227&gt;='Configurações'!$B$4),AND($K227&lt;&gt;"Concluída",$K227&lt;&gt;"Dispensada",ISNUMBER($M227),$M227&lt;'Configurações'!$B$10)),"Crítica",IF(OR(AND(ISNUMBER($S227),$S227&gt;='Configurações'!$B$5),$Q227&gt;='Configurações'!$B$6),"Alta","Média"))))</f>
        <v/>
      </c>
      <c r="Y227" s="16">
        <f>IF($A227="","",_xlfn.TEXTJOIN(" | ",TRUE,IF(COUNTIF($A$2:$A$501,$A227)&gt;1,"ID duplicado",""),IF(OR($B227="",$C227="",$D227="",$E227="",NOT(ISNUMBER($F227)),NOT(ISNUMBER($G227)),NOT(ISNUMBER($H227)),$K227=""),"Dados obrigatórios incompletos",""),IF(AND(ISNUMBER($P227),$P227&lt;&gt;0,$V227=""),"Informar motivo preliminar",""),IF(AND(ISNUMBER($P227),$P227&lt;&gt;0,$H227=0),"Revisar custo zerado",""),IF(AND($K227="Concluída",$T227="Não",$J227=""),"Confirmar causa",""),IF(AND($K227="Concluída",$N227=""),"Informar data de conclusão",""),IF(AND($K227&lt;&gt;"",$K227&lt;&gt;"Concluída",$K227&lt;&gt;"Dispensada",ISNUMBER($M227),$M227&lt;'Configurações'!$B$10),"Prazo vencido",""),IF(AND($K227&lt;&gt;"",$K227&lt;&gt;"Concluída",$K227&lt;&gt;"Dispensada",$M227="",ISNUMBER($B227),'Configurações'!$B$10-$B227&gt;'Configurações'!$B$9),"Definir prazo",""),IF(AND($K227&lt;&gt;"Concluída",$N227&lt;&gt;""),"Revisar data de conclusão","")))</f>
        <v/>
      </c>
      <c r="Z227" s="16">
        <f>IF(OR($C227="",$E227=""),"",$C227&amp;" | "&amp;$E227)</f>
        <v/>
      </c>
      <c r="AA227" s="13">
        <f>IF($Z227="","",IF(COUNTIF($Z$2:$Z227,$Z227)=1,ROW(),""))</f>
        <v/>
      </c>
      <c r="AB227" s="13">
        <f>IF($A227="","",IF(AND(ISNUMBER($B227),$B227&lt;='Configurações'!$B$10,$C227&lt;&gt;"",$D227&lt;&gt;"",$E227&lt;&gt;"",ISNUMBER($F227),$F227&gt;=0,ISNUMBER($G227),$G227&gt;=0,ISNUMBER($H227),$H227&gt;=0,$K227&lt;&gt;"",COUNTIF($A$2:$A$501,$A227)=1),"Sim","Não"))</f>
        <v/>
      </c>
      <c r="AC227" s="13">
        <f>IF(OR($AB227&lt;&gt;"Sim",$P227=0,$K227="Concluída",$K227="Dispensada"),"",IF($X227="Crítica",4,IF($X227="Alta",3,IF($X227="Média",2,1)))*1000000000000+MIN(IF(ISNUMBER($S227),$S227,0),999999999)*1000+MIN($W227,999))</f>
        <v/>
      </c>
      <c r="AD227" s="29">
        <f>IF($AC227="","",COUNTIF($AC$2:$AC$501,"&gt;"&amp;$AC227)+COUNTIF($AC$2:$AC227,$AC227))</f>
        <v/>
      </c>
    </row>
    <row r="228">
      <c r="A228" s="23" t="n"/>
      <c r="B228" s="50" t="n"/>
      <c r="C228" s="23" t="n"/>
      <c r="D228" s="25" t="n"/>
      <c r="E228" s="23" t="n"/>
      <c r="F228" s="26" t="n"/>
      <c r="G228" s="26" t="n"/>
      <c r="H228" s="51" t="n"/>
      <c r="I228" s="25" t="n"/>
      <c r="J228" s="25" t="n"/>
      <c r="K228" s="23" t="n"/>
      <c r="L228" s="23" t="n"/>
      <c r="M228" s="50" t="n"/>
      <c r="N228" s="50" t="n"/>
      <c r="O228" s="25" t="n"/>
      <c r="P228" s="28">
        <f>IF(OR($A228="",$B228="",$C228="",$E228="",NOT(ISNUMBER($F228)),NOT(ISNUMBER($G228))),"",$G228-$F228)</f>
        <v/>
      </c>
      <c r="Q228" s="28">
        <f>IF($P228="","",ABS($P228))</f>
        <v/>
      </c>
      <c r="R228" s="49">
        <f>IF(OR($P228="",NOT(ISNUMBER($H228))),"",$P228*$H228)</f>
        <v/>
      </c>
      <c r="S228" s="49">
        <f>IF($R228="","",ABS($R228))</f>
        <v/>
      </c>
      <c r="T228" s="18">
        <f>IF($P228="","",IF($P228=0,"Sim","Não"))</f>
        <v/>
      </c>
      <c r="U228" s="48">
        <f>IFERROR(IF($P228="","",IF(MAX($F228,$G228)=0,1,MAX(0,1-$Q228/MAX($F228,$G228)))),"")</f>
        <v/>
      </c>
      <c r="V228" s="21">
        <f>IF($P228="","",IF($P228=0,"",IF($J228&lt;&gt;"",$J228,$I228)))</f>
        <v/>
      </c>
      <c r="W228" s="28">
        <f>IF($P228="","",IF(OR($P228=0,$K228="Concluída",$K228="Dispensada"),0,MAX(0,'Configurações'!$B$10-$B228)))</f>
        <v/>
      </c>
      <c r="X228" s="18">
        <f>IF($P228="","",IF($P228=0,"Baixa",IF(OR(AND(ISNUMBER($S228),$S228&gt;='Configurações'!$B$4),AND($K228&lt;&gt;"Concluída",$K228&lt;&gt;"Dispensada",ISNUMBER($M228),$M228&lt;'Configurações'!$B$10)),"Crítica",IF(OR(AND(ISNUMBER($S228),$S228&gt;='Configurações'!$B$5),$Q228&gt;='Configurações'!$B$6),"Alta","Média"))))</f>
        <v/>
      </c>
      <c r="Y228" s="21">
        <f>IF($A228="","",_xlfn.TEXTJOIN(" | ",TRUE,IF(COUNTIF($A$2:$A$501,$A228)&gt;1,"ID duplicado",""),IF(OR($B228="",$C228="",$D228="",$E228="",NOT(ISNUMBER($F228)),NOT(ISNUMBER($G228)),NOT(ISNUMBER($H228)),$K228=""),"Dados obrigatórios incompletos",""),IF(AND(ISNUMBER($P228),$P228&lt;&gt;0,$V228=""),"Informar motivo preliminar",""),IF(AND(ISNUMBER($P228),$P228&lt;&gt;0,$H228=0),"Revisar custo zerado",""),IF(AND($K228="Concluída",$T228="Não",$J228=""),"Confirmar causa",""),IF(AND($K228="Concluída",$N228=""),"Informar data de conclusão",""),IF(AND($K228&lt;&gt;"",$K228&lt;&gt;"Concluída",$K228&lt;&gt;"Dispensada",ISNUMBER($M228),$M228&lt;'Configurações'!$B$10),"Prazo vencido",""),IF(AND($K228&lt;&gt;"",$K228&lt;&gt;"Concluída",$K228&lt;&gt;"Dispensada",$M228="",ISNUMBER($B228),'Configurações'!$B$10-$B228&gt;'Configurações'!$B$9),"Definir prazo",""),IF(AND($K228&lt;&gt;"Concluída",$N228&lt;&gt;""),"Revisar data de conclusão","")))</f>
        <v/>
      </c>
      <c r="Z228" s="21">
        <f>IF(OR($C228="",$E228=""),"",$C228&amp;" | "&amp;$E228)</f>
        <v/>
      </c>
      <c r="AA228" s="18">
        <f>IF($Z228="","",IF(COUNTIF($Z$2:$Z228,$Z228)=1,ROW(),""))</f>
        <v/>
      </c>
      <c r="AB228" s="18">
        <f>IF($A228="","",IF(AND(ISNUMBER($B228),$B228&lt;='Configurações'!$B$10,$C228&lt;&gt;"",$D228&lt;&gt;"",$E228&lt;&gt;"",ISNUMBER($F228),$F228&gt;=0,ISNUMBER($G228),$G228&gt;=0,ISNUMBER($H228),$H228&gt;=0,$K228&lt;&gt;"",COUNTIF($A$2:$A$501,$A228)=1),"Sim","Não"))</f>
        <v/>
      </c>
      <c r="AC228" s="18">
        <f>IF(OR($AB228&lt;&gt;"Sim",$P228=0,$K228="Concluída",$K228="Dispensada"),"",IF($X228="Crítica",4,IF($X228="Alta",3,IF($X228="Média",2,1)))*1000000000000+MIN(IF(ISNUMBER($S228),$S228,0),999999999)*1000+MIN($W228,999))</f>
        <v/>
      </c>
      <c r="AD228" s="28">
        <f>IF($AC228="","",COUNTIF($AC$2:$AC$501,"&gt;"&amp;$AC228)+COUNTIF($AC$2:$AC228,$AC228))</f>
        <v/>
      </c>
    </row>
    <row r="229">
      <c r="A229" s="23" t="n"/>
      <c r="B229" s="50" t="n"/>
      <c r="C229" s="23" t="n"/>
      <c r="D229" s="25" t="n"/>
      <c r="E229" s="23" t="n"/>
      <c r="F229" s="26" t="n"/>
      <c r="G229" s="26" t="n"/>
      <c r="H229" s="51" t="n"/>
      <c r="I229" s="25" t="n"/>
      <c r="J229" s="25" t="n"/>
      <c r="K229" s="23" t="n"/>
      <c r="L229" s="23" t="n"/>
      <c r="M229" s="50" t="n"/>
      <c r="N229" s="50" t="n"/>
      <c r="O229" s="25" t="n"/>
      <c r="P229" s="29">
        <f>IF(OR($A229="",$B229="",$C229="",$E229="",NOT(ISNUMBER($F229)),NOT(ISNUMBER($G229))),"",$G229-$F229)</f>
        <v/>
      </c>
      <c r="Q229" s="29">
        <f>IF($P229="","",ABS($P229))</f>
        <v/>
      </c>
      <c r="R229" s="46">
        <f>IF(OR($P229="",NOT(ISNUMBER($H229))),"",$P229*$H229)</f>
        <v/>
      </c>
      <c r="S229" s="46">
        <f>IF($R229="","",ABS($R229))</f>
        <v/>
      </c>
      <c r="T229" s="13">
        <f>IF($P229="","",IF($P229=0,"Sim","Não"))</f>
        <v/>
      </c>
      <c r="U229" s="45">
        <f>IFERROR(IF($P229="","",IF(MAX($F229,$G229)=0,1,MAX(0,1-$Q229/MAX($F229,$G229)))),"")</f>
        <v/>
      </c>
      <c r="V229" s="16">
        <f>IF($P229="","",IF($P229=0,"",IF($J229&lt;&gt;"",$J229,$I229)))</f>
        <v/>
      </c>
      <c r="W229" s="29">
        <f>IF($P229="","",IF(OR($P229=0,$K229="Concluída",$K229="Dispensada"),0,MAX(0,'Configurações'!$B$10-$B229)))</f>
        <v/>
      </c>
      <c r="X229" s="13">
        <f>IF($P229="","",IF($P229=0,"Baixa",IF(OR(AND(ISNUMBER($S229),$S229&gt;='Configurações'!$B$4),AND($K229&lt;&gt;"Concluída",$K229&lt;&gt;"Dispensada",ISNUMBER($M229),$M229&lt;'Configurações'!$B$10)),"Crítica",IF(OR(AND(ISNUMBER($S229),$S229&gt;='Configurações'!$B$5),$Q229&gt;='Configurações'!$B$6),"Alta","Média"))))</f>
        <v/>
      </c>
      <c r="Y229" s="16">
        <f>IF($A229="","",_xlfn.TEXTJOIN(" | ",TRUE,IF(COUNTIF($A$2:$A$501,$A229)&gt;1,"ID duplicado",""),IF(OR($B229="",$C229="",$D229="",$E229="",NOT(ISNUMBER($F229)),NOT(ISNUMBER($G229)),NOT(ISNUMBER($H229)),$K229=""),"Dados obrigatórios incompletos",""),IF(AND(ISNUMBER($P229),$P229&lt;&gt;0,$V229=""),"Informar motivo preliminar",""),IF(AND(ISNUMBER($P229),$P229&lt;&gt;0,$H229=0),"Revisar custo zerado",""),IF(AND($K229="Concluída",$T229="Não",$J229=""),"Confirmar causa",""),IF(AND($K229="Concluída",$N229=""),"Informar data de conclusão",""),IF(AND($K229&lt;&gt;"",$K229&lt;&gt;"Concluída",$K229&lt;&gt;"Dispensada",ISNUMBER($M229),$M229&lt;'Configurações'!$B$10),"Prazo vencido",""),IF(AND($K229&lt;&gt;"",$K229&lt;&gt;"Concluída",$K229&lt;&gt;"Dispensada",$M229="",ISNUMBER($B229),'Configurações'!$B$10-$B229&gt;'Configurações'!$B$9),"Definir prazo",""),IF(AND($K229&lt;&gt;"Concluída",$N229&lt;&gt;""),"Revisar data de conclusão","")))</f>
        <v/>
      </c>
      <c r="Z229" s="16">
        <f>IF(OR($C229="",$E229=""),"",$C229&amp;" | "&amp;$E229)</f>
        <v/>
      </c>
      <c r="AA229" s="13">
        <f>IF($Z229="","",IF(COUNTIF($Z$2:$Z229,$Z229)=1,ROW(),""))</f>
        <v/>
      </c>
      <c r="AB229" s="13">
        <f>IF($A229="","",IF(AND(ISNUMBER($B229),$B229&lt;='Configurações'!$B$10,$C229&lt;&gt;"",$D229&lt;&gt;"",$E229&lt;&gt;"",ISNUMBER($F229),$F229&gt;=0,ISNUMBER($G229),$G229&gt;=0,ISNUMBER($H229),$H229&gt;=0,$K229&lt;&gt;"",COUNTIF($A$2:$A$501,$A229)=1),"Sim","Não"))</f>
        <v/>
      </c>
      <c r="AC229" s="13">
        <f>IF(OR($AB229&lt;&gt;"Sim",$P229=0,$K229="Concluída",$K229="Dispensada"),"",IF($X229="Crítica",4,IF($X229="Alta",3,IF($X229="Média",2,1)))*1000000000000+MIN(IF(ISNUMBER($S229),$S229,0),999999999)*1000+MIN($W229,999))</f>
        <v/>
      </c>
      <c r="AD229" s="29">
        <f>IF($AC229="","",COUNTIF($AC$2:$AC$501,"&gt;"&amp;$AC229)+COUNTIF($AC$2:$AC229,$AC229))</f>
        <v/>
      </c>
    </row>
    <row r="230">
      <c r="A230" s="23" t="n"/>
      <c r="B230" s="50" t="n"/>
      <c r="C230" s="23" t="n"/>
      <c r="D230" s="25" t="n"/>
      <c r="E230" s="23" t="n"/>
      <c r="F230" s="26" t="n"/>
      <c r="G230" s="26" t="n"/>
      <c r="H230" s="51" t="n"/>
      <c r="I230" s="25" t="n"/>
      <c r="J230" s="25" t="n"/>
      <c r="K230" s="23" t="n"/>
      <c r="L230" s="23" t="n"/>
      <c r="M230" s="50" t="n"/>
      <c r="N230" s="50" t="n"/>
      <c r="O230" s="25" t="n"/>
      <c r="P230" s="28">
        <f>IF(OR($A230="",$B230="",$C230="",$E230="",NOT(ISNUMBER($F230)),NOT(ISNUMBER($G230))),"",$G230-$F230)</f>
        <v/>
      </c>
      <c r="Q230" s="28">
        <f>IF($P230="","",ABS($P230))</f>
        <v/>
      </c>
      <c r="R230" s="49">
        <f>IF(OR($P230="",NOT(ISNUMBER($H230))),"",$P230*$H230)</f>
        <v/>
      </c>
      <c r="S230" s="49">
        <f>IF($R230="","",ABS($R230))</f>
        <v/>
      </c>
      <c r="T230" s="18">
        <f>IF($P230="","",IF($P230=0,"Sim","Não"))</f>
        <v/>
      </c>
      <c r="U230" s="48">
        <f>IFERROR(IF($P230="","",IF(MAX($F230,$G230)=0,1,MAX(0,1-$Q230/MAX($F230,$G230)))),"")</f>
        <v/>
      </c>
      <c r="V230" s="21">
        <f>IF($P230="","",IF($P230=0,"",IF($J230&lt;&gt;"",$J230,$I230)))</f>
        <v/>
      </c>
      <c r="W230" s="28">
        <f>IF($P230="","",IF(OR($P230=0,$K230="Concluída",$K230="Dispensada"),0,MAX(0,'Configurações'!$B$10-$B230)))</f>
        <v/>
      </c>
      <c r="X230" s="18">
        <f>IF($P230="","",IF($P230=0,"Baixa",IF(OR(AND(ISNUMBER($S230),$S230&gt;='Configurações'!$B$4),AND($K230&lt;&gt;"Concluída",$K230&lt;&gt;"Dispensada",ISNUMBER($M230),$M230&lt;'Configurações'!$B$10)),"Crítica",IF(OR(AND(ISNUMBER($S230),$S230&gt;='Configurações'!$B$5),$Q230&gt;='Configurações'!$B$6),"Alta","Média"))))</f>
        <v/>
      </c>
      <c r="Y230" s="21">
        <f>IF($A230="","",_xlfn.TEXTJOIN(" | ",TRUE,IF(COUNTIF($A$2:$A$501,$A230)&gt;1,"ID duplicado",""),IF(OR($B230="",$C230="",$D230="",$E230="",NOT(ISNUMBER($F230)),NOT(ISNUMBER($G230)),NOT(ISNUMBER($H230)),$K230=""),"Dados obrigatórios incompletos",""),IF(AND(ISNUMBER($P230),$P230&lt;&gt;0,$V230=""),"Informar motivo preliminar",""),IF(AND(ISNUMBER($P230),$P230&lt;&gt;0,$H230=0),"Revisar custo zerado",""),IF(AND($K230="Concluída",$T230="Não",$J230=""),"Confirmar causa",""),IF(AND($K230="Concluída",$N230=""),"Informar data de conclusão",""),IF(AND($K230&lt;&gt;"",$K230&lt;&gt;"Concluída",$K230&lt;&gt;"Dispensada",ISNUMBER($M230),$M230&lt;'Configurações'!$B$10),"Prazo vencido",""),IF(AND($K230&lt;&gt;"",$K230&lt;&gt;"Concluída",$K230&lt;&gt;"Dispensada",$M230="",ISNUMBER($B230),'Configurações'!$B$10-$B230&gt;'Configurações'!$B$9),"Definir prazo",""),IF(AND($K230&lt;&gt;"Concluída",$N230&lt;&gt;""),"Revisar data de conclusão","")))</f>
        <v/>
      </c>
      <c r="Z230" s="21">
        <f>IF(OR($C230="",$E230=""),"",$C230&amp;" | "&amp;$E230)</f>
        <v/>
      </c>
      <c r="AA230" s="18">
        <f>IF($Z230="","",IF(COUNTIF($Z$2:$Z230,$Z230)=1,ROW(),""))</f>
        <v/>
      </c>
      <c r="AB230" s="18">
        <f>IF($A230="","",IF(AND(ISNUMBER($B230),$B230&lt;='Configurações'!$B$10,$C230&lt;&gt;"",$D230&lt;&gt;"",$E230&lt;&gt;"",ISNUMBER($F230),$F230&gt;=0,ISNUMBER($G230),$G230&gt;=0,ISNUMBER($H230),$H230&gt;=0,$K230&lt;&gt;"",COUNTIF($A$2:$A$501,$A230)=1),"Sim","Não"))</f>
        <v/>
      </c>
      <c r="AC230" s="18">
        <f>IF(OR($AB230&lt;&gt;"Sim",$P230=0,$K230="Concluída",$K230="Dispensada"),"",IF($X230="Crítica",4,IF($X230="Alta",3,IF($X230="Média",2,1)))*1000000000000+MIN(IF(ISNUMBER($S230),$S230,0),999999999)*1000+MIN($W230,999))</f>
        <v/>
      </c>
      <c r="AD230" s="28">
        <f>IF($AC230="","",COUNTIF($AC$2:$AC$501,"&gt;"&amp;$AC230)+COUNTIF($AC$2:$AC230,$AC230))</f>
        <v/>
      </c>
    </row>
    <row r="231">
      <c r="A231" s="23" t="n"/>
      <c r="B231" s="50" t="n"/>
      <c r="C231" s="23" t="n"/>
      <c r="D231" s="25" t="n"/>
      <c r="E231" s="23" t="n"/>
      <c r="F231" s="26" t="n"/>
      <c r="G231" s="26" t="n"/>
      <c r="H231" s="51" t="n"/>
      <c r="I231" s="25" t="n"/>
      <c r="J231" s="25" t="n"/>
      <c r="K231" s="23" t="n"/>
      <c r="L231" s="23" t="n"/>
      <c r="M231" s="50" t="n"/>
      <c r="N231" s="50" t="n"/>
      <c r="O231" s="25" t="n"/>
      <c r="P231" s="29">
        <f>IF(OR($A231="",$B231="",$C231="",$E231="",NOT(ISNUMBER($F231)),NOT(ISNUMBER($G231))),"",$G231-$F231)</f>
        <v/>
      </c>
      <c r="Q231" s="29">
        <f>IF($P231="","",ABS($P231))</f>
        <v/>
      </c>
      <c r="R231" s="46">
        <f>IF(OR($P231="",NOT(ISNUMBER($H231))),"",$P231*$H231)</f>
        <v/>
      </c>
      <c r="S231" s="46">
        <f>IF($R231="","",ABS($R231))</f>
        <v/>
      </c>
      <c r="T231" s="13">
        <f>IF($P231="","",IF($P231=0,"Sim","Não"))</f>
        <v/>
      </c>
      <c r="U231" s="45">
        <f>IFERROR(IF($P231="","",IF(MAX($F231,$G231)=0,1,MAX(0,1-$Q231/MAX($F231,$G231)))),"")</f>
        <v/>
      </c>
      <c r="V231" s="16">
        <f>IF($P231="","",IF($P231=0,"",IF($J231&lt;&gt;"",$J231,$I231)))</f>
        <v/>
      </c>
      <c r="W231" s="29">
        <f>IF($P231="","",IF(OR($P231=0,$K231="Concluída",$K231="Dispensada"),0,MAX(0,'Configurações'!$B$10-$B231)))</f>
        <v/>
      </c>
      <c r="X231" s="13">
        <f>IF($P231="","",IF($P231=0,"Baixa",IF(OR(AND(ISNUMBER($S231),$S231&gt;='Configurações'!$B$4),AND($K231&lt;&gt;"Concluída",$K231&lt;&gt;"Dispensada",ISNUMBER($M231),$M231&lt;'Configurações'!$B$10)),"Crítica",IF(OR(AND(ISNUMBER($S231),$S231&gt;='Configurações'!$B$5),$Q231&gt;='Configurações'!$B$6),"Alta","Média"))))</f>
        <v/>
      </c>
      <c r="Y231" s="16">
        <f>IF($A231="","",_xlfn.TEXTJOIN(" | ",TRUE,IF(COUNTIF($A$2:$A$501,$A231)&gt;1,"ID duplicado",""),IF(OR($B231="",$C231="",$D231="",$E231="",NOT(ISNUMBER($F231)),NOT(ISNUMBER($G231)),NOT(ISNUMBER($H231)),$K231=""),"Dados obrigatórios incompletos",""),IF(AND(ISNUMBER($P231),$P231&lt;&gt;0,$V231=""),"Informar motivo preliminar",""),IF(AND(ISNUMBER($P231),$P231&lt;&gt;0,$H231=0),"Revisar custo zerado",""),IF(AND($K231="Concluída",$T231="Não",$J231=""),"Confirmar causa",""),IF(AND($K231="Concluída",$N231=""),"Informar data de conclusão",""),IF(AND($K231&lt;&gt;"",$K231&lt;&gt;"Concluída",$K231&lt;&gt;"Dispensada",ISNUMBER($M231),$M231&lt;'Configurações'!$B$10),"Prazo vencido",""),IF(AND($K231&lt;&gt;"",$K231&lt;&gt;"Concluída",$K231&lt;&gt;"Dispensada",$M231="",ISNUMBER($B231),'Configurações'!$B$10-$B231&gt;'Configurações'!$B$9),"Definir prazo",""),IF(AND($K231&lt;&gt;"Concluída",$N231&lt;&gt;""),"Revisar data de conclusão","")))</f>
        <v/>
      </c>
      <c r="Z231" s="16">
        <f>IF(OR($C231="",$E231=""),"",$C231&amp;" | "&amp;$E231)</f>
        <v/>
      </c>
      <c r="AA231" s="13">
        <f>IF($Z231="","",IF(COUNTIF($Z$2:$Z231,$Z231)=1,ROW(),""))</f>
        <v/>
      </c>
      <c r="AB231" s="13">
        <f>IF($A231="","",IF(AND(ISNUMBER($B231),$B231&lt;='Configurações'!$B$10,$C231&lt;&gt;"",$D231&lt;&gt;"",$E231&lt;&gt;"",ISNUMBER($F231),$F231&gt;=0,ISNUMBER($G231),$G231&gt;=0,ISNUMBER($H231),$H231&gt;=0,$K231&lt;&gt;"",COUNTIF($A$2:$A$501,$A231)=1),"Sim","Não"))</f>
        <v/>
      </c>
      <c r="AC231" s="13">
        <f>IF(OR($AB231&lt;&gt;"Sim",$P231=0,$K231="Concluída",$K231="Dispensada"),"",IF($X231="Crítica",4,IF($X231="Alta",3,IF($X231="Média",2,1)))*1000000000000+MIN(IF(ISNUMBER($S231),$S231,0),999999999)*1000+MIN($W231,999))</f>
        <v/>
      </c>
      <c r="AD231" s="29">
        <f>IF($AC231="","",COUNTIF($AC$2:$AC$501,"&gt;"&amp;$AC231)+COUNTIF($AC$2:$AC231,$AC231))</f>
        <v/>
      </c>
    </row>
    <row r="232">
      <c r="A232" s="23" t="n"/>
      <c r="B232" s="50" t="n"/>
      <c r="C232" s="23" t="n"/>
      <c r="D232" s="25" t="n"/>
      <c r="E232" s="23" t="n"/>
      <c r="F232" s="26" t="n"/>
      <c r="G232" s="26" t="n"/>
      <c r="H232" s="51" t="n"/>
      <c r="I232" s="25" t="n"/>
      <c r="J232" s="25" t="n"/>
      <c r="K232" s="23" t="n"/>
      <c r="L232" s="23" t="n"/>
      <c r="M232" s="50" t="n"/>
      <c r="N232" s="50" t="n"/>
      <c r="O232" s="25" t="n"/>
      <c r="P232" s="28">
        <f>IF(OR($A232="",$B232="",$C232="",$E232="",NOT(ISNUMBER($F232)),NOT(ISNUMBER($G232))),"",$G232-$F232)</f>
        <v/>
      </c>
      <c r="Q232" s="28">
        <f>IF($P232="","",ABS($P232))</f>
        <v/>
      </c>
      <c r="R232" s="49">
        <f>IF(OR($P232="",NOT(ISNUMBER($H232))),"",$P232*$H232)</f>
        <v/>
      </c>
      <c r="S232" s="49">
        <f>IF($R232="","",ABS($R232))</f>
        <v/>
      </c>
      <c r="T232" s="18">
        <f>IF($P232="","",IF($P232=0,"Sim","Não"))</f>
        <v/>
      </c>
      <c r="U232" s="48">
        <f>IFERROR(IF($P232="","",IF(MAX($F232,$G232)=0,1,MAX(0,1-$Q232/MAX($F232,$G232)))),"")</f>
        <v/>
      </c>
      <c r="V232" s="21">
        <f>IF($P232="","",IF($P232=0,"",IF($J232&lt;&gt;"",$J232,$I232)))</f>
        <v/>
      </c>
      <c r="W232" s="28">
        <f>IF($P232="","",IF(OR($P232=0,$K232="Concluída",$K232="Dispensada"),0,MAX(0,'Configurações'!$B$10-$B232)))</f>
        <v/>
      </c>
      <c r="X232" s="18">
        <f>IF($P232="","",IF($P232=0,"Baixa",IF(OR(AND(ISNUMBER($S232),$S232&gt;='Configurações'!$B$4),AND($K232&lt;&gt;"Concluída",$K232&lt;&gt;"Dispensada",ISNUMBER($M232),$M232&lt;'Configurações'!$B$10)),"Crítica",IF(OR(AND(ISNUMBER($S232),$S232&gt;='Configurações'!$B$5),$Q232&gt;='Configurações'!$B$6),"Alta","Média"))))</f>
        <v/>
      </c>
      <c r="Y232" s="21">
        <f>IF($A232="","",_xlfn.TEXTJOIN(" | ",TRUE,IF(COUNTIF($A$2:$A$501,$A232)&gt;1,"ID duplicado",""),IF(OR($B232="",$C232="",$D232="",$E232="",NOT(ISNUMBER($F232)),NOT(ISNUMBER($G232)),NOT(ISNUMBER($H232)),$K232=""),"Dados obrigatórios incompletos",""),IF(AND(ISNUMBER($P232),$P232&lt;&gt;0,$V232=""),"Informar motivo preliminar",""),IF(AND(ISNUMBER($P232),$P232&lt;&gt;0,$H232=0),"Revisar custo zerado",""),IF(AND($K232="Concluída",$T232="Não",$J232=""),"Confirmar causa",""),IF(AND($K232="Concluída",$N232=""),"Informar data de conclusão",""),IF(AND($K232&lt;&gt;"",$K232&lt;&gt;"Concluída",$K232&lt;&gt;"Dispensada",ISNUMBER($M232),$M232&lt;'Configurações'!$B$10),"Prazo vencido",""),IF(AND($K232&lt;&gt;"",$K232&lt;&gt;"Concluída",$K232&lt;&gt;"Dispensada",$M232="",ISNUMBER($B232),'Configurações'!$B$10-$B232&gt;'Configurações'!$B$9),"Definir prazo",""),IF(AND($K232&lt;&gt;"Concluída",$N232&lt;&gt;""),"Revisar data de conclusão","")))</f>
        <v/>
      </c>
      <c r="Z232" s="21">
        <f>IF(OR($C232="",$E232=""),"",$C232&amp;" | "&amp;$E232)</f>
        <v/>
      </c>
      <c r="AA232" s="18">
        <f>IF($Z232="","",IF(COUNTIF($Z$2:$Z232,$Z232)=1,ROW(),""))</f>
        <v/>
      </c>
      <c r="AB232" s="18">
        <f>IF($A232="","",IF(AND(ISNUMBER($B232),$B232&lt;='Configurações'!$B$10,$C232&lt;&gt;"",$D232&lt;&gt;"",$E232&lt;&gt;"",ISNUMBER($F232),$F232&gt;=0,ISNUMBER($G232),$G232&gt;=0,ISNUMBER($H232),$H232&gt;=0,$K232&lt;&gt;"",COUNTIF($A$2:$A$501,$A232)=1),"Sim","Não"))</f>
        <v/>
      </c>
      <c r="AC232" s="18">
        <f>IF(OR($AB232&lt;&gt;"Sim",$P232=0,$K232="Concluída",$K232="Dispensada"),"",IF($X232="Crítica",4,IF($X232="Alta",3,IF($X232="Média",2,1)))*1000000000000+MIN(IF(ISNUMBER($S232),$S232,0),999999999)*1000+MIN($W232,999))</f>
        <v/>
      </c>
      <c r="AD232" s="28">
        <f>IF($AC232="","",COUNTIF($AC$2:$AC$501,"&gt;"&amp;$AC232)+COUNTIF($AC$2:$AC232,$AC232))</f>
        <v/>
      </c>
    </row>
    <row r="233">
      <c r="A233" s="23" t="n"/>
      <c r="B233" s="50" t="n"/>
      <c r="C233" s="23" t="n"/>
      <c r="D233" s="25" t="n"/>
      <c r="E233" s="23" t="n"/>
      <c r="F233" s="26" t="n"/>
      <c r="G233" s="26" t="n"/>
      <c r="H233" s="51" t="n"/>
      <c r="I233" s="25" t="n"/>
      <c r="J233" s="25" t="n"/>
      <c r="K233" s="23" t="n"/>
      <c r="L233" s="23" t="n"/>
      <c r="M233" s="50" t="n"/>
      <c r="N233" s="50" t="n"/>
      <c r="O233" s="25" t="n"/>
      <c r="P233" s="29">
        <f>IF(OR($A233="",$B233="",$C233="",$E233="",NOT(ISNUMBER($F233)),NOT(ISNUMBER($G233))),"",$G233-$F233)</f>
        <v/>
      </c>
      <c r="Q233" s="29">
        <f>IF($P233="","",ABS($P233))</f>
        <v/>
      </c>
      <c r="R233" s="46">
        <f>IF(OR($P233="",NOT(ISNUMBER($H233))),"",$P233*$H233)</f>
        <v/>
      </c>
      <c r="S233" s="46">
        <f>IF($R233="","",ABS($R233))</f>
        <v/>
      </c>
      <c r="T233" s="13">
        <f>IF($P233="","",IF($P233=0,"Sim","Não"))</f>
        <v/>
      </c>
      <c r="U233" s="45">
        <f>IFERROR(IF($P233="","",IF(MAX($F233,$G233)=0,1,MAX(0,1-$Q233/MAX($F233,$G233)))),"")</f>
        <v/>
      </c>
      <c r="V233" s="16">
        <f>IF($P233="","",IF($P233=0,"",IF($J233&lt;&gt;"",$J233,$I233)))</f>
        <v/>
      </c>
      <c r="W233" s="29">
        <f>IF($P233="","",IF(OR($P233=0,$K233="Concluída",$K233="Dispensada"),0,MAX(0,'Configurações'!$B$10-$B233)))</f>
        <v/>
      </c>
      <c r="X233" s="13">
        <f>IF($P233="","",IF($P233=0,"Baixa",IF(OR(AND(ISNUMBER($S233),$S233&gt;='Configurações'!$B$4),AND($K233&lt;&gt;"Concluída",$K233&lt;&gt;"Dispensada",ISNUMBER($M233),$M233&lt;'Configurações'!$B$10)),"Crítica",IF(OR(AND(ISNUMBER($S233),$S233&gt;='Configurações'!$B$5),$Q233&gt;='Configurações'!$B$6),"Alta","Média"))))</f>
        <v/>
      </c>
      <c r="Y233" s="16">
        <f>IF($A233="","",_xlfn.TEXTJOIN(" | ",TRUE,IF(COUNTIF($A$2:$A$501,$A233)&gt;1,"ID duplicado",""),IF(OR($B233="",$C233="",$D233="",$E233="",NOT(ISNUMBER($F233)),NOT(ISNUMBER($G233)),NOT(ISNUMBER($H233)),$K233=""),"Dados obrigatórios incompletos",""),IF(AND(ISNUMBER($P233),$P233&lt;&gt;0,$V233=""),"Informar motivo preliminar",""),IF(AND(ISNUMBER($P233),$P233&lt;&gt;0,$H233=0),"Revisar custo zerado",""),IF(AND($K233="Concluída",$T233="Não",$J233=""),"Confirmar causa",""),IF(AND($K233="Concluída",$N233=""),"Informar data de conclusão",""),IF(AND($K233&lt;&gt;"",$K233&lt;&gt;"Concluída",$K233&lt;&gt;"Dispensada",ISNUMBER($M233),$M233&lt;'Configurações'!$B$10),"Prazo vencido",""),IF(AND($K233&lt;&gt;"",$K233&lt;&gt;"Concluída",$K233&lt;&gt;"Dispensada",$M233="",ISNUMBER($B233),'Configurações'!$B$10-$B233&gt;'Configurações'!$B$9),"Definir prazo",""),IF(AND($K233&lt;&gt;"Concluída",$N233&lt;&gt;""),"Revisar data de conclusão","")))</f>
        <v/>
      </c>
      <c r="Z233" s="16">
        <f>IF(OR($C233="",$E233=""),"",$C233&amp;" | "&amp;$E233)</f>
        <v/>
      </c>
      <c r="AA233" s="13">
        <f>IF($Z233="","",IF(COUNTIF($Z$2:$Z233,$Z233)=1,ROW(),""))</f>
        <v/>
      </c>
      <c r="AB233" s="13">
        <f>IF($A233="","",IF(AND(ISNUMBER($B233),$B233&lt;='Configurações'!$B$10,$C233&lt;&gt;"",$D233&lt;&gt;"",$E233&lt;&gt;"",ISNUMBER($F233),$F233&gt;=0,ISNUMBER($G233),$G233&gt;=0,ISNUMBER($H233),$H233&gt;=0,$K233&lt;&gt;"",COUNTIF($A$2:$A$501,$A233)=1),"Sim","Não"))</f>
        <v/>
      </c>
      <c r="AC233" s="13">
        <f>IF(OR($AB233&lt;&gt;"Sim",$P233=0,$K233="Concluída",$K233="Dispensada"),"",IF($X233="Crítica",4,IF($X233="Alta",3,IF($X233="Média",2,1)))*1000000000000+MIN(IF(ISNUMBER($S233),$S233,0),999999999)*1000+MIN($W233,999))</f>
        <v/>
      </c>
      <c r="AD233" s="29">
        <f>IF($AC233="","",COUNTIF($AC$2:$AC$501,"&gt;"&amp;$AC233)+COUNTIF($AC$2:$AC233,$AC233))</f>
        <v/>
      </c>
    </row>
    <row r="234">
      <c r="A234" s="23" t="n"/>
      <c r="B234" s="50" t="n"/>
      <c r="C234" s="23" t="n"/>
      <c r="D234" s="25" t="n"/>
      <c r="E234" s="23" t="n"/>
      <c r="F234" s="26" t="n"/>
      <c r="G234" s="26" t="n"/>
      <c r="H234" s="51" t="n"/>
      <c r="I234" s="25" t="n"/>
      <c r="J234" s="25" t="n"/>
      <c r="K234" s="23" t="n"/>
      <c r="L234" s="23" t="n"/>
      <c r="M234" s="50" t="n"/>
      <c r="N234" s="50" t="n"/>
      <c r="O234" s="25" t="n"/>
      <c r="P234" s="28">
        <f>IF(OR($A234="",$B234="",$C234="",$E234="",NOT(ISNUMBER($F234)),NOT(ISNUMBER($G234))),"",$G234-$F234)</f>
        <v/>
      </c>
      <c r="Q234" s="28">
        <f>IF($P234="","",ABS($P234))</f>
        <v/>
      </c>
      <c r="R234" s="49">
        <f>IF(OR($P234="",NOT(ISNUMBER($H234))),"",$P234*$H234)</f>
        <v/>
      </c>
      <c r="S234" s="49">
        <f>IF($R234="","",ABS($R234))</f>
        <v/>
      </c>
      <c r="T234" s="18">
        <f>IF($P234="","",IF($P234=0,"Sim","Não"))</f>
        <v/>
      </c>
      <c r="U234" s="48">
        <f>IFERROR(IF($P234="","",IF(MAX($F234,$G234)=0,1,MAX(0,1-$Q234/MAX($F234,$G234)))),"")</f>
        <v/>
      </c>
      <c r="V234" s="21">
        <f>IF($P234="","",IF($P234=0,"",IF($J234&lt;&gt;"",$J234,$I234)))</f>
        <v/>
      </c>
      <c r="W234" s="28">
        <f>IF($P234="","",IF(OR($P234=0,$K234="Concluída",$K234="Dispensada"),0,MAX(0,'Configurações'!$B$10-$B234)))</f>
        <v/>
      </c>
      <c r="X234" s="18">
        <f>IF($P234="","",IF($P234=0,"Baixa",IF(OR(AND(ISNUMBER($S234),$S234&gt;='Configurações'!$B$4),AND($K234&lt;&gt;"Concluída",$K234&lt;&gt;"Dispensada",ISNUMBER($M234),$M234&lt;'Configurações'!$B$10)),"Crítica",IF(OR(AND(ISNUMBER($S234),$S234&gt;='Configurações'!$B$5),$Q234&gt;='Configurações'!$B$6),"Alta","Média"))))</f>
        <v/>
      </c>
      <c r="Y234" s="21">
        <f>IF($A234="","",_xlfn.TEXTJOIN(" | ",TRUE,IF(COUNTIF($A$2:$A$501,$A234)&gt;1,"ID duplicado",""),IF(OR($B234="",$C234="",$D234="",$E234="",NOT(ISNUMBER($F234)),NOT(ISNUMBER($G234)),NOT(ISNUMBER($H234)),$K234=""),"Dados obrigatórios incompletos",""),IF(AND(ISNUMBER($P234),$P234&lt;&gt;0,$V234=""),"Informar motivo preliminar",""),IF(AND(ISNUMBER($P234),$P234&lt;&gt;0,$H234=0),"Revisar custo zerado",""),IF(AND($K234="Concluída",$T234="Não",$J234=""),"Confirmar causa",""),IF(AND($K234="Concluída",$N234=""),"Informar data de conclusão",""),IF(AND($K234&lt;&gt;"",$K234&lt;&gt;"Concluída",$K234&lt;&gt;"Dispensada",ISNUMBER($M234),$M234&lt;'Configurações'!$B$10),"Prazo vencido",""),IF(AND($K234&lt;&gt;"",$K234&lt;&gt;"Concluída",$K234&lt;&gt;"Dispensada",$M234="",ISNUMBER($B234),'Configurações'!$B$10-$B234&gt;'Configurações'!$B$9),"Definir prazo",""),IF(AND($K234&lt;&gt;"Concluída",$N234&lt;&gt;""),"Revisar data de conclusão","")))</f>
        <v/>
      </c>
      <c r="Z234" s="21">
        <f>IF(OR($C234="",$E234=""),"",$C234&amp;" | "&amp;$E234)</f>
        <v/>
      </c>
      <c r="AA234" s="18">
        <f>IF($Z234="","",IF(COUNTIF($Z$2:$Z234,$Z234)=1,ROW(),""))</f>
        <v/>
      </c>
      <c r="AB234" s="18">
        <f>IF($A234="","",IF(AND(ISNUMBER($B234),$B234&lt;='Configurações'!$B$10,$C234&lt;&gt;"",$D234&lt;&gt;"",$E234&lt;&gt;"",ISNUMBER($F234),$F234&gt;=0,ISNUMBER($G234),$G234&gt;=0,ISNUMBER($H234),$H234&gt;=0,$K234&lt;&gt;"",COUNTIF($A$2:$A$501,$A234)=1),"Sim","Não"))</f>
        <v/>
      </c>
      <c r="AC234" s="18">
        <f>IF(OR($AB234&lt;&gt;"Sim",$P234=0,$K234="Concluída",$K234="Dispensada"),"",IF($X234="Crítica",4,IF($X234="Alta",3,IF($X234="Média",2,1)))*1000000000000+MIN(IF(ISNUMBER($S234),$S234,0),999999999)*1000+MIN($W234,999))</f>
        <v/>
      </c>
      <c r="AD234" s="28">
        <f>IF($AC234="","",COUNTIF($AC$2:$AC$501,"&gt;"&amp;$AC234)+COUNTIF($AC$2:$AC234,$AC234))</f>
        <v/>
      </c>
    </row>
    <row r="235">
      <c r="A235" s="23" t="n"/>
      <c r="B235" s="50" t="n"/>
      <c r="C235" s="23" t="n"/>
      <c r="D235" s="25" t="n"/>
      <c r="E235" s="23" t="n"/>
      <c r="F235" s="26" t="n"/>
      <c r="G235" s="26" t="n"/>
      <c r="H235" s="51" t="n"/>
      <c r="I235" s="25" t="n"/>
      <c r="J235" s="25" t="n"/>
      <c r="K235" s="23" t="n"/>
      <c r="L235" s="23" t="n"/>
      <c r="M235" s="50" t="n"/>
      <c r="N235" s="50" t="n"/>
      <c r="O235" s="25" t="n"/>
      <c r="P235" s="29">
        <f>IF(OR($A235="",$B235="",$C235="",$E235="",NOT(ISNUMBER($F235)),NOT(ISNUMBER($G235))),"",$G235-$F235)</f>
        <v/>
      </c>
      <c r="Q235" s="29">
        <f>IF($P235="","",ABS($P235))</f>
        <v/>
      </c>
      <c r="R235" s="46">
        <f>IF(OR($P235="",NOT(ISNUMBER($H235))),"",$P235*$H235)</f>
        <v/>
      </c>
      <c r="S235" s="46">
        <f>IF($R235="","",ABS($R235))</f>
        <v/>
      </c>
      <c r="T235" s="13">
        <f>IF($P235="","",IF($P235=0,"Sim","Não"))</f>
        <v/>
      </c>
      <c r="U235" s="45">
        <f>IFERROR(IF($P235="","",IF(MAX($F235,$G235)=0,1,MAX(0,1-$Q235/MAX($F235,$G235)))),"")</f>
        <v/>
      </c>
      <c r="V235" s="16">
        <f>IF($P235="","",IF($P235=0,"",IF($J235&lt;&gt;"",$J235,$I235)))</f>
        <v/>
      </c>
      <c r="W235" s="29">
        <f>IF($P235="","",IF(OR($P235=0,$K235="Concluída",$K235="Dispensada"),0,MAX(0,'Configurações'!$B$10-$B235)))</f>
        <v/>
      </c>
      <c r="X235" s="13">
        <f>IF($P235="","",IF($P235=0,"Baixa",IF(OR(AND(ISNUMBER($S235),$S235&gt;='Configurações'!$B$4),AND($K235&lt;&gt;"Concluída",$K235&lt;&gt;"Dispensada",ISNUMBER($M235),$M235&lt;'Configurações'!$B$10)),"Crítica",IF(OR(AND(ISNUMBER($S235),$S235&gt;='Configurações'!$B$5),$Q235&gt;='Configurações'!$B$6),"Alta","Média"))))</f>
        <v/>
      </c>
      <c r="Y235" s="16">
        <f>IF($A235="","",_xlfn.TEXTJOIN(" | ",TRUE,IF(COUNTIF($A$2:$A$501,$A235)&gt;1,"ID duplicado",""),IF(OR($B235="",$C235="",$D235="",$E235="",NOT(ISNUMBER($F235)),NOT(ISNUMBER($G235)),NOT(ISNUMBER($H235)),$K235=""),"Dados obrigatórios incompletos",""),IF(AND(ISNUMBER($P235),$P235&lt;&gt;0,$V235=""),"Informar motivo preliminar",""),IF(AND(ISNUMBER($P235),$P235&lt;&gt;0,$H235=0),"Revisar custo zerado",""),IF(AND($K235="Concluída",$T235="Não",$J235=""),"Confirmar causa",""),IF(AND($K235="Concluída",$N235=""),"Informar data de conclusão",""),IF(AND($K235&lt;&gt;"",$K235&lt;&gt;"Concluída",$K235&lt;&gt;"Dispensada",ISNUMBER($M235),$M235&lt;'Configurações'!$B$10),"Prazo vencido",""),IF(AND($K235&lt;&gt;"",$K235&lt;&gt;"Concluída",$K235&lt;&gt;"Dispensada",$M235="",ISNUMBER($B235),'Configurações'!$B$10-$B235&gt;'Configurações'!$B$9),"Definir prazo",""),IF(AND($K235&lt;&gt;"Concluída",$N235&lt;&gt;""),"Revisar data de conclusão","")))</f>
        <v/>
      </c>
      <c r="Z235" s="16">
        <f>IF(OR($C235="",$E235=""),"",$C235&amp;" | "&amp;$E235)</f>
        <v/>
      </c>
      <c r="AA235" s="13">
        <f>IF($Z235="","",IF(COUNTIF($Z$2:$Z235,$Z235)=1,ROW(),""))</f>
        <v/>
      </c>
      <c r="AB235" s="13">
        <f>IF($A235="","",IF(AND(ISNUMBER($B235),$B235&lt;='Configurações'!$B$10,$C235&lt;&gt;"",$D235&lt;&gt;"",$E235&lt;&gt;"",ISNUMBER($F235),$F235&gt;=0,ISNUMBER($G235),$G235&gt;=0,ISNUMBER($H235),$H235&gt;=0,$K235&lt;&gt;"",COUNTIF($A$2:$A$501,$A235)=1),"Sim","Não"))</f>
        <v/>
      </c>
      <c r="AC235" s="13">
        <f>IF(OR($AB235&lt;&gt;"Sim",$P235=0,$K235="Concluída",$K235="Dispensada"),"",IF($X235="Crítica",4,IF($X235="Alta",3,IF($X235="Média",2,1)))*1000000000000+MIN(IF(ISNUMBER($S235),$S235,0),999999999)*1000+MIN($W235,999))</f>
        <v/>
      </c>
      <c r="AD235" s="29">
        <f>IF($AC235="","",COUNTIF($AC$2:$AC$501,"&gt;"&amp;$AC235)+COUNTIF($AC$2:$AC235,$AC235))</f>
        <v/>
      </c>
    </row>
    <row r="236">
      <c r="A236" s="23" t="n"/>
      <c r="B236" s="50" t="n"/>
      <c r="C236" s="23" t="n"/>
      <c r="D236" s="25" t="n"/>
      <c r="E236" s="23" t="n"/>
      <c r="F236" s="26" t="n"/>
      <c r="G236" s="26" t="n"/>
      <c r="H236" s="51" t="n"/>
      <c r="I236" s="25" t="n"/>
      <c r="J236" s="25" t="n"/>
      <c r="K236" s="23" t="n"/>
      <c r="L236" s="23" t="n"/>
      <c r="M236" s="50" t="n"/>
      <c r="N236" s="50" t="n"/>
      <c r="O236" s="25" t="n"/>
      <c r="P236" s="28">
        <f>IF(OR($A236="",$B236="",$C236="",$E236="",NOT(ISNUMBER($F236)),NOT(ISNUMBER($G236))),"",$G236-$F236)</f>
        <v/>
      </c>
      <c r="Q236" s="28">
        <f>IF($P236="","",ABS($P236))</f>
        <v/>
      </c>
      <c r="R236" s="49">
        <f>IF(OR($P236="",NOT(ISNUMBER($H236))),"",$P236*$H236)</f>
        <v/>
      </c>
      <c r="S236" s="49">
        <f>IF($R236="","",ABS($R236))</f>
        <v/>
      </c>
      <c r="T236" s="18">
        <f>IF($P236="","",IF($P236=0,"Sim","Não"))</f>
        <v/>
      </c>
      <c r="U236" s="48">
        <f>IFERROR(IF($P236="","",IF(MAX($F236,$G236)=0,1,MAX(0,1-$Q236/MAX($F236,$G236)))),"")</f>
        <v/>
      </c>
      <c r="V236" s="21">
        <f>IF($P236="","",IF($P236=0,"",IF($J236&lt;&gt;"",$J236,$I236)))</f>
        <v/>
      </c>
      <c r="W236" s="28">
        <f>IF($P236="","",IF(OR($P236=0,$K236="Concluída",$K236="Dispensada"),0,MAX(0,'Configurações'!$B$10-$B236)))</f>
        <v/>
      </c>
      <c r="X236" s="18">
        <f>IF($P236="","",IF($P236=0,"Baixa",IF(OR(AND(ISNUMBER($S236),$S236&gt;='Configurações'!$B$4),AND($K236&lt;&gt;"Concluída",$K236&lt;&gt;"Dispensada",ISNUMBER($M236),$M236&lt;'Configurações'!$B$10)),"Crítica",IF(OR(AND(ISNUMBER($S236),$S236&gt;='Configurações'!$B$5),$Q236&gt;='Configurações'!$B$6),"Alta","Média"))))</f>
        <v/>
      </c>
      <c r="Y236" s="21">
        <f>IF($A236="","",_xlfn.TEXTJOIN(" | ",TRUE,IF(COUNTIF($A$2:$A$501,$A236)&gt;1,"ID duplicado",""),IF(OR($B236="",$C236="",$D236="",$E236="",NOT(ISNUMBER($F236)),NOT(ISNUMBER($G236)),NOT(ISNUMBER($H236)),$K236=""),"Dados obrigatórios incompletos",""),IF(AND(ISNUMBER($P236),$P236&lt;&gt;0,$V236=""),"Informar motivo preliminar",""),IF(AND(ISNUMBER($P236),$P236&lt;&gt;0,$H236=0),"Revisar custo zerado",""),IF(AND($K236="Concluída",$T236="Não",$J236=""),"Confirmar causa",""),IF(AND($K236="Concluída",$N236=""),"Informar data de conclusão",""),IF(AND($K236&lt;&gt;"",$K236&lt;&gt;"Concluída",$K236&lt;&gt;"Dispensada",ISNUMBER($M236),$M236&lt;'Configurações'!$B$10),"Prazo vencido",""),IF(AND($K236&lt;&gt;"",$K236&lt;&gt;"Concluída",$K236&lt;&gt;"Dispensada",$M236="",ISNUMBER($B236),'Configurações'!$B$10-$B236&gt;'Configurações'!$B$9),"Definir prazo",""),IF(AND($K236&lt;&gt;"Concluída",$N236&lt;&gt;""),"Revisar data de conclusão","")))</f>
        <v/>
      </c>
      <c r="Z236" s="21">
        <f>IF(OR($C236="",$E236=""),"",$C236&amp;" | "&amp;$E236)</f>
        <v/>
      </c>
      <c r="AA236" s="18">
        <f>IF($Z236="","",IF(COUNTIF($Z$2:$Z236,$Z236)=1,ROW(),""))</f>
        <v/>
      </c>
      <c r="AB236" s="18">
        <f>IF($A236="","",IF(AND(ISNUMBER($B236),$B236&lt;='Configurações'!$B$10,$C236&lt;&gt;"",$D236&lt;&gt;"",$E236&lt;&gt;"",ISNUMBER($F236),$F236&gt;=0,ISNUMBER($G236),$G236&gt;=0,ISNUMBER($H236),$H236&gt;=0,$K236&lt;&gt;"",COUNTIF($A$2:$A$501,$A236)=1),"Sim","Não"))</f>
        <v/>
      </c>
      <c r="AC236" s="18">
        <f>IF(OR($AB236&lt;&gt;"Sim",$P236=0,$K236="Concluída",$K236="Dispensada"),"",IF($X236="Crítica",4,IF($X236="Alta",3,IF($X236="Média",2,1)))*1000000000000+MIN(IF(ISNUMBER($S236),$S236,0),999999999)*1000+MIN($W236,999))</f>
        <v/>
      </c>
      <c r="AD236" s="28">
        <f>IF($AC236="","",COUNTIF($AC$2:$AC$501,"&gt;"&amp;$AC236)+COUNTIF($AC$2:$AC236,$AC236))</f>
        <v/>
      </c>
    </row>
    <row r="237">
      <c r="A237" s="23" t="n"/>
      <c r="B237" s="50" t="n"/>
      <c r="C237" s="23" t="n"/>
      <c r="D237" s="25" t="n"/>
      <c r="E237" s="23" t="n"/>
      <c r="F237" s="26" t="n"/>
      <c r="G237" s="26" t="n"/>
      <c r="H237" s="51" t="n"/>
      <c r="I237" s="25" t="n"/>
      <c r="J237" s="25" t="n"/>
      <c r="K237" s="23" t="n"/>
      <c r="L237" s="23" t="n"/>
      <c r="M237" s="50" t="n"/>
      <c r="N237" s="50" t="n"/>
      <c r="O237" s="25" t="n"/>
      <c r="P237" s="29">
        <f>IF(OR($A237="",$B237="",$C237="",$E237="",NOT(ISNUMBER($F237)),NOT(ISNUMBER($G237))),"",$G237-$F237)</f>
        <v/>
      </c>
      <c r="Q237" s="29">
        <f>IF($P237="","",ABS($P237))</f>
        <v/>
      </c>
      <c r="R237" s="46">
        <f>IF(OR($P237="",NOT(ISNUMBER($H237))),"",$P237*$H237)</f>
        <v/>
      </c>
      <c r="S237" s="46">
        <f>IF($R237="","",ABS($R237))</f>
        <v/>
      </c>
      <c r="T237" s="13">
        <f>IF($P237="","",IF($P237=0,"Sim","Não"))</f>
        <v/>
      </c>
      <c r="U237" s="45">
        <f>IFERROR(IF($P237="","",IF(MAX($F237,$G237)=0,1,MAX(0,1-$Q237/MAX($F237,$G237)))),"")</f>
        <v/>
      </c>
      <c r="V237" s="16">
        <f>IF($P237="","",IF($P237=0,"",IF($J237&lt;&gt;"",$J237,$I237)))</f>
        <v/>
      </c>
      <c r="W237" s="29">
        <f>IF($P237="","",IF(OR($P237=0,$K237="Concluída",$K237="Dispensada"),0,MAX(0,'Configurações'!$B$10-$B237)))</f>
        <v/>
      </c>
      <c r="X237" s="13">
        <f>IF($P237="","",IF($P237=0,"Baixa",IF(OR(AND(ISNUMBER($S237),$S237&gt;='Configurações'!$B$4),AND($K237&lt;&gt;"Concluída",$K237&lt;&gt;"Dispensada",ISNUMBER($M237),$M237&lt;'Configurações'!$B$10)),"Crítica",IF(OR(AND(ISNUMBER($S237),$S237&gt;='Configurações'!$B$5),$Q237&gt;='Configurações'!$B$6),"Alta","Média"))))</f>
        <v/>
      </c>
      <c r="Y237" s="16">
        <f>IF($A237="","",_xlfn.TEXTJOIN(" | ",TRUE,IF(COUNTIF($A$2:$A$501,$A237)&gt;1,"ID duplicado",""),IF(OR($B237="",$C237="",$D237="",$E237="",NOT(ISNUMBER($F237)),NOT(ISNUMBER($G237)),NOT(ISNUMBER($H237)),$K237=""),"Dados obrigatórios incompletos",""),IF(AND(ISNUMBER($P237),$P237&lt;&gt;0,$V237=""),"Informar motivo preliminar",""),IF(AND(ISNUMBER($P237),$P237&lt;&gt;0,$H237=0),"Revisar custo zerado",""),IF(AND($K237="Concluída",$T237="Não",$J237=""),"Confirmar causa",""),IF(AND($K237="Concluída",$N237=""),"Informar data de conclusão",""),IF(AND($K237&lt;&gt;"",$K237&lt;&gt;"Concluída",$K237&lt;&gt;"Dispensada",ISNUMBER($M237),$M237&lt;'Configurações'!$B$10),"Prazo vencido",""),IF(AND($K237&lt;&gt;"",$K237&lt;&gt;"Concluída",$K237&lt;&gt;"Dispensada",$M237="",ISNUMBER($B237),'Configurações'!$B$10-$B237&gt;'Configurações'!$B$9),"Definir prazo",""),IF(AND($K237&lt;&gt;"Concluída",$N237&lt;&gt;""),"Revisar data de conclusão","")))</f>
        <v/>
      </c>
      <c r="Z237" s="16">
        <f>IF(OR($C237="",$E237=""),"",$C237&amp;" | "&amp;$E237)</f>
        <v/>
      </c>
      <c r="AA237" s="13">
        <f>IF($Z237="","",IF(COUNTIF($Z$2:$Z237,$Z237)=1,ROW(),""))</f>
        <v/>
      </c>
      <c r="AB237" s="13">
        <f>IF($A237="","",IF(AND(ISNUMBER($B237),$B237&lt;='Configurações'!$B$10,$C237&lt;&gt;"",$D237&lt;&gt;"",$E237&lt;&gt;"",ISNUMBER($F237),$F237&gt;=0,ISNUMBER($G237),$G237&gt;=0,ISNUMBER($H237),$H237&gt;=0,$K237&lt;&gt;"",COUNTIF($A$2:$A$501,$A237)=1),"Sim","Não"))</f>
        <v/>
      </c>
      <c r="AC237" s="13">
        <f>IF(OR($AB237&lt;&gt;"Sim",$P237=0,$K237="Concluída",$K237="Dispensada"),"",IF($X237="Crítica",4,IF($X237="Alta",3,IF($X237="Média",2,1)))*1000000000000+MIN(IF(ISNUMBER($S237),$S237,0),999999999)*1000+MIN($W237,999))</f>
        <v/>
      </c>
      <c r="AD237" s="29">
        <f>IF($AC237="","",COUNTIF($AC$2:$AC$501,"&gt;"&amp;$AC237)+COUNTIF($AC$2:$AC237,$AC237))</f>
        <v/>
      </c>
    </row>
    <row r="238">
      <c r="A238" s="23" t="n"/>
      <c r="B238" s="50" t="n"/>
      <c r="C238" s="23" t="n"/>
      <c r="D238" s="25" t="n"/>
      <c r="E238" s="23" t="n"/>
      <c r="F238" s="26" t="n"/>
      <c r="G238" s="26" t="n"/>
      <c r="H238" s="51" t="n"/>
      <c r="I238" s="25" t="n"/>
      <c r="J238" s="25" t="n"/>
      <c r="K238" s="23" t="n"/>
      <c r="L238" s="23" t="n"/>
      <c r="M238" s="50" t="n"/>
      <c r="N238" s="50" t="n"/>
      <c r="O238" s="25" t="n"/>
      <c r="P238" s="28">
        <f>IF(OR($A238="",$B238="",$C238="",$E238="",NOT(ISNUMBER($F238)),NOT(ISNUMBER($G238))),"",$G238-$F238)</f>
        <v/>
      </c>
      <c r="Q238" s="28">
        <f>IF($P238="","",ABS($P238))</f>
        <v/>
      </c>
      <c r="R238" s="49">
        <f>IF(OR($P238="",NOT(ISNUMBER($H238))),"",$P238*$H238)</f>
        <v/>
      </c>
      <c r="S238" s="49">
        <f>IF($R238="","",ABS($R238))</f>
        <v/>
      </c>
      <c r="T238" s="18">
        <f>IF($P238="","",IF($P238=0,"Sim","Não"))</f>
        <v/>
      </c>
      <c r="U238" s="48">
        <f>IFERROR(IF($P238="","",IF(MAX($F238,$G238)=0,1,MAX(0,1-$Q238/MAX($F238,$G238)))),"")</f>
        <v/>
      </c>
      <c r="V238" s="21">
        <f>IF($P238="","",IF($P238=0,"",IF($J238&lt;&gt;"",$J238,$I238)))</f>
        <v/>
      </c>
      <c r="W238" s="28">
        <f>IF($P238="","",IF(OR($P238=0,$K238="Concluída",$K238="Dispensada"),0,MAX(0,'Configurações'!$B$10-$B238)))</f>
        <v/>
      </c>
      <c r="X238" s="18">
        <f>IF($P238="","",IF($P238=0,"Baixa",IF(OR(AND(ISNUMBER($S238),$S238&gt;='Configurações'!$B$4),AND($K238&lt;&gt;"Concluída",$K238&lt;&gt;"Dispensada",ISNUMBER($M238),$M238&lt;'Configurações'!$B$10)),"Crítica",IF(OR(AND(ISNUMBER($S238),$S238&gt;='Configurações'!$B$5),$Q238&gt;='Configurações'!$B$6),"Alta","Média"))))</f>
        <v/>
      </c>
      <c r="Y238" s="21">
        <f>IF($A238="","",_xlfn.TEXTJOIN(" | ",TRUE,IF(COUNTIF($A$2:$A$501,$A238)&gt;1,"ID duplicado",""),IF(OR($B238="",$C238="",$D238="",$E238="",NOT(ISNUMBER($F238)),NOT(ISNUMBER($G238)),NOT(ISNUMBER($H238)),$K238=""),"Dados obrigatórios incompletos",""),IF(AND(ISNUMBER($P238),$P238&lt;&gt;0,$V238=""),"Informar motivo preliminar",""),IF(AND(ISNUMBER($P238),$P238&lt;&gt;0,$H238=0),"Revisar custo zerado",""),IF(AND($K238="Concluída",$T238="Não",$J238=""),"Confirmar causa",""),IF(AND($K238="Concluída",$N238=""),"Informar data de conclusão",""),IF(AND($K238&lt;&gt;"",$K238&lt;&gt;"Concluída",$K238&lt;&gt;"Dispensada",ISNUMBER($M238),$M238&lt;'Configurações'!$B$10),"Prazo vencido",""),IF(AND($K238&lt;&gt;"",$K238&lt;&gt;"Concluída",$K238&lt;&gt;"Dispensada",$M238="",ISNUMBER($B238),'Configurações'!$B$10-$B238&gt;'Configurações'!$B$9),"Definir prazo",""),IF(AND($K238&lt;&gt;"Concluída",$N238&lt;&gt;""),"Revisar data de conclusão","")))</f>
        <v/>
      </c>
      <c r="Z238" s="21">
        <f>IF(OR($C238="",$E238=""),"",$C238&amp;" | "&amp;$E238)</f>
        <v/>
      </c>
      <c r="AA238" s="18">
        <f>IF($Z238="","",IF(COUNTIF($Z$2:$Z238,$Z238)=1,ROW(),""))</f>
        <v/>
      </c>
      <c r="AB238" s="18">
        <f>IF($A238="","",IF(AND(ISNUMBER($B238),$B238&lt;='Configurações'!$B$10,$C238&lt;&gt;"",$D238&lt;&gt;"",$E238&lt;&gt;"",ISNUMBER($F238),$F238&gt;=0,ISNUMBER($G238),$G238&gt;=0,ISNUMBER($H238),$H238&gt;=0,$K238&lt;&gt;"",COUNTIF($A$2:$A$501,$A238)=1),"Sim","Não"))</f>
        <v/>
      </c>
      <c r="AC238" s="18">
        <f>IF(OR($AB238&lt;&gt;"Sim",$P238=0,$K238="Concluída",$K238="Dispensada"),"",IF($X238="Crítica",4,IF($X238="Alta",3,IF($X238="Média",2,1)))*1000000000000+MIN(IF(ISNUMBER($S238),$S238,0),999999999)*1000+MIN($W238,999))</f>
        <v/>
      </c>
      <c r="AD238" s="28">
        <f>IF($AC238="","",COUNTIF($AC$2:$AC$501,"&gt;"&amp;$AC238)+COUNTIF($AC$2:$AC238,$AC238))</f>
        <v/>
      </c>
    </row>
    <row r="239">
      <c r="A239" s="23" t="n"/>
      <c r="B239" s="50" t="n"/>
      <c r="C239" s="23" t="n"/>
      <c r="D239" s="25" t="n"/>
      <c r="E239" s="23" t="n"/>
      <c r="F239" s="26" t="n"/>
      <c r="G239" s="26" t="n"/>
      <c r="H239" s="51" t="n"/>
      <c r="I239" s="25" t="n"/>
      <c r="J239" s="25" t="n"/>
      <c r="K239" s="23" t="n"/>
      <c r="L239" s="23" t="n"/>
      <c r="M239" s="50" t="n"/>
      <c r="N239" s="50" t="n"/>
      <c r="O239" s="25" t="n"/>
      <c r="P239" s="29">
        <f>IF(OR($A239="",$B239="",$C239="",$E239="",NOT(ISNUMBER($F239)),NOT(ISNUMBER($G239))),"",$G239-$F239)</f>
        <v/>
      </c>
      <c r="Q239" s="29">
        <f>IF($P239="","",ABS($P239))</f>
        <v/>
      </c>
      <c r="R239" s="46">
        <f>IF(OR($P239="",NOT(ISNUMBER($H239))),"",$P239*$H239)</f>
        <v/>
      </c>
      <c r="S239" s="46">
        <f>IF($R239="","",ABS($R239))</f>
        <v/>
      </c>
      <c r="T239" s="13">
        <f>IF($P239="","",IF($P239=0,"Sim","Não"))</f>
        <v/>
      </c>
      <c r="U239" s="45">
        <f>IFERROR(IF($P239="","",IF(MAX($F239,$G239)=0,1,MAX(0,1-$Q239/MAX($F239,$G239)))),"")</f>
        <v/>
      </c>
      <c r="V239" s="16">
        <f>IF($P239="","",IF($P239=0,"",IF($J239&lt;&gt;"",$J239,$I239)))</f>
        <v/>
      </c>
      <c r="W239" s="29">
        <f>IF($P239="","",IF(OR($P239=0,$K239="Concluída",$K239="Dispensada"),0,MAX(0,'Configurações'!$B$10-$B239)))</f>
        <v/>
      </c>
      <c r="X239" s="13">
        <f>IF($P239="","",IF($P239=0,"Baixa",IF(OR(AND(ISNUMBER($S239),$S239&gt;='Configurações'!$B$4),AND($K239&lt;&gt;"Concluída",$K239&lt;&gt;"Dispensada",ISNUMBER($M239),$M239&lt;'Configurações'!$B$10)),"Crítica",IF(OR(AND(ISNUMBER($S239),$S239&gt;='Configurações'!$B$5),$Q239&gt;='Configurações'!$B$6),"Alta","Média"))))</f>
        <v/>
      </c>
      <c r="Y239" s="16">
        <f>IF($A239="","",_xlfn.TEXTJOIN(" | ",TRUE,IF(COUNTIF($A$2:$A$501,$A239)&gt;1,"ID duplicado",""),IF(OR($B239="",$C239="",$D239="",$E239="",NOT(ISNUMBER($F239)),NOT(ISNUMBER($G239)),NOT(ISNUMBER($H239)),$K239=""),"Dados obrigatórios incompletos",""),IF(AND(ISNUMBER($P239),$P239&lt;&gt;0,$V239=""),"Informar motivo preliminar",""),IF(AND(ISNUMBER($P239),$P239&lt;&gt;0,$H239=0),"Revisar custo zerado",""),IF(AND($K239="Concluída",$T239="Não",$J239=""),"Confirmar causa",""),IF(AND($K239="Concluída",$N239=""),"Informar data de conclusão",""),IF(AND($K239&lt;&gt;"",$K239&lt;&gt;"Concluída",$K239&lt;&gt;"Dispensada",ISNUMBER($M239),$M239&lt;'Configurações'!$B$10),"Prazo vencido",""),IF(AND($K239&lt;&gt;"",$K239&lt;&gt;"Concluída",$K239&lt;&gt;"Dispensada",$M239="",ISNUMBER($B239),'Configurações'!$B$10-$B239&gt;'Configurações'!$B$9),"Definir prazo",""),IF(AND($K239&lt;&gt;"Concluída",$N239&lt;&gt;""),"Revisar data de conclusão","")))</f>
        <v/>
      </c>
      <c r="Z239" s="16">
        <f>IF(OR($C239="",$E239=""),"",$C239&amp;" | "&amp;$E239)</f>
        <v/>
      </c>
      <c r="AA239" s="13">
        <f>IF($Z239="","",IF(COUNTIF($Z$2:$Z239,$Z239)=1,ROW(),""))</f>
        <v/>
      </c>
      <c r="AB239" s="13">
        <f>IF($A239="","",IF(AND(ISNUMBER($B239),$B239&lt;='Configurações'!$B$10,$C239&lt;&gt;"",$D239&lt;&gt;"",$E239&lt;&gt;"",ISNUMBER($F239),$F239&gt;=0,ISNUMBER($G239),$G239&gt;=0,ISNUMBER($H239),$H239&gt;=0,$K239&lt;&gt;"",COUNTIF($A$2:$A$501,$A239)=1),"Sim","Não"))</f>
        <v/>
      </c>
      <c r="AC239" s="13">
        <f>IF(OR($AB239&lt;&gt;"Sim",$P239=0,$K239="Concluída",$K239="Dispensada"),"",IF($X239="Crítica",4,IF($X239="Alta",3,IF($X239="Média",2,1)))*1000000000000+MIN(IF(ISNUMBER($S239),$S239,0),999999999)*1000+MIN($W239,999))</f>
        <v/>
      </c>
      <c r="AD239" s="29">
        <f>IF($AC239="","",COUNTIF($AC$2:$AC$501,"&gt;"&amp;$AC239)+COUNTIF($AC$2:$AC239,$AC239))</f>
        <v/>
      </c>
    </row>
    <row r="240">
      <c r="A240" s="23" t="n"/>
      <c r="B240" s="50" t="n"/>
      <c r="C240" s="23" t="n"/>
      <c r="D240" s="25" t="n"/>
      <c r="E240" s="23" t="n"/>
      <c r="F240" s="26" t="n"/>
      <c r="G240" s="26" t="n"/>
      <c r="H240" s="51" t="n"/>
      <c r="I240" s="25" t="n"/>
      <c r="J240" s="25" t="n"/>
      <c r="K240" s="23" t="n"/>
      <c r="L240" s="23" t="n"/>
      <c r="M240" s="50" t="n"/>
      <c r="N240" s="50" t="n"/>
      <c r="O240" s="25" t="n"/>
      <c r="P240" s="28">
        <f>IF(OR($A240="",$B240="",$C240="",$E240="",NOT(ISNUMBER($F240)),NOT(ISNUMBER($G240))),"",$G240-$F240)</f>
        <v/>
      </c>
      <c r="Q240" s="28">
        <f>IF($P240="","",ABS($P240))</f>
        <v/>
      </c>
      <c r="R240" s="49">
        <f>IF(OR($P240="",NOT(ISNUMBER($H240))),"",$P240*$H240)</f>
        <v/>
      </c>
      <c r="S240" s="49">
        <f>IF($R240="","",ABS($R240))</f>
        <v/>
      </c>
      <c r="T240" s="18">
        <f>IF($P240="","",IF($P240=0,"Sim","Não"))</f>
        <v/>
      </c>
      <c r="U240" s="48">
        <f>IFERROR(IF($P240="","",IF(MAX($F240,$G240)=0,1,MAX(0,1-$Q240/MAX($F240,$G240)))),"")</f>
        <v/>
      </c>
      <c r="V240" s="21">
        <f>IF($P240="","",IF($P240=0,"",IF($J240&lt;&gt;"",$J240,$I240)))</f>
        <v/>
      </c>
      <c r="W240" s="28">
        <f>IF($P240="","",IF(OR($P240=0,$K240="Concluída",$K240="Dispensada"),0,MAX(0,'Configurações'!$B$10-$B240)))</f>
        <v/>
      </c>
      <c r="X240" s="18">
        <f>IF($P240="","",IF($P240=0,"Baixa",IF(OR(AND(ISNUMBER($S240),$S240&gt;='Configurações'!$B$4),AND($K240&lt;&gt;"Concluída",$K240&lt;&gt;"Dispensada",ISNUMBER($M240),$M240&lt;'Configurações'!$B$10)),"Crítica",IF(OR(AND(ISNUMBER($S240),$S240&gt;='Configurações'!$B$5),$Q240&gt;='Configurações'!$B$6),"Alta","Média"))))</f>
        <v/>
      </c>
      <c r="Y240" s="21">
        <f>IF($A240="","",_xlfn.TEXTJOIN(" | ",TRUE,IF(COUNTIF($A$2:$A$501,$A240)&gt;1,"ID duplicado",""),IF(OR($B240="",$C240="",$D240="",$E240="",NOT(ISNUMBER($F240)),NOT(ISNUMBER($G240)),NOT(ISNUMBER($H240)),$K240=""),"Dados obrigatórios incompletos",""),IF(AND(ISNUMBER($P240),$P240&lt;&gt;0,$V240=""),"Informar motivo preliminar",""),IF(AND(ISNUMBER($P240),$P240&lt;&gt;0,$H240=0),"Revisar custo zerado",""),IF(AND($K240="Concluída",$T240="Não",$J240=""),"Confirmar causa",""),IF(AND($K240="Concluída",$N240=""),"Informar data de conclusão",""),IF(AND($K240&lt;&gt;"",$K240&lt;&gt;"Concluída",$K240&lt;&gt;"Dispensada",ISNUMBER($M240),$M240&lt;'Configurações'!$B$10),"Prazo vencido",""),IF(AND($K240&lt;&gt;"",$K240&lt;&gt;"Concluída",$K240&lt;&gt;"Dispensada",$M240="",ISNUMBER($B240),'Configurações'!$B$10-$B240&gt;'Configurações'!$B$9),"Definir prazo",""),IF(AND($K240&lt;&gt;"Concluída",$N240&lt;&gt;""),"Revisar data de conclusão","")))</f>
        <v/>
      </c>
      <c r="Z240" s="21">
        <f>IF(OR($C240="",$E240=""),"",$C240&amp;" | "&amp;$E240)</f>
        <v/>
      </c>
      <c r="AA240" s="18">
        <f>IF($Z240="","",IF(COUNTIF($Z$2:$Z240,$Z240)=1,ROW(),""))</f>
        <v/>
      </c>
      <c r="AB240" s="18">
        <f>IF($A240="","",IF(AND(ISNUMBER($B240),$B240&lt;='Configurações'!$B$10,$C240&lt;&gt;"",$D240&lt;&gt;"",$E240&lt;&gt;"",ISNUMBER($F240),$F240&gt;=0,ISNUMBER($G240),$G240&gt;=0,ISNUMBER($H240),$H240&gt;=0,$K240&lt;&gt;"",COUNTIF($A$2:$A$501,$A240)=1),"Sim","Não"))</f>
        <v/>
      </c>
      <c r="AC240" s="18">
        <f>IF(OR($AB240&lt;&gt;"Sim",$P240=0,$K240="Concluída",$K240="Dispensada"),"",IF($X240="Crítica",4,IF($X240="Alta",3,IF($X240="Média",2,1)))*1000000000000+MIN(IF(ISNUMBER($S240),$S240,0),999999999)*1000+MIN($W240,999))</f>
        <v/>
      </c>
      <c r="AD240" s="28">
        <f>IF($AC240="","",COUNTIF($AC$2:$AC$501,"&gt;"&amp;$AC240)+COUNTIF($AC$2:$AC240,$AC240))</f>
        <v/>
      </c>
    </row>
    <row r="241">
      <c r="A241" s="23" t="n"/>
      <c r="B241" s="50" t="n"/>
      <c r="C241" s="23" t="n"/>
      <c r="D241" s="25" t="n"/>
      <c r="E241" s="23" t="n"/>
      <c r="F241" s="26" t="n"/>
      <c r="G241" s="26" t="n"/>
      <c r="H241" s="51" t="n"/>
      <c r="I241" s="25" t="n"/>
      <c r="J241" s="25" t="n"/>
      <c r="K241" s="23" t="n"/>
      <c r="L241" s="23" t="n"/>
      <c r="M241" s="50" t="n"/>
      <c r="N241" s="50" t="n"/>
      <c r="O241" s="25" t="n"/>
      <c r="P241" s="29">
        <f>IF(OR($A241="",$B241="",$C241="",$E241="",NOT(ISNUMBER($F241)),NOT(ISNUMBER($G241))),"",$G241-$F241)</f>
        <v/>
      </c>
      <c r="Q241" s="29">
        <f>IF($P241="","",ABS($P241))</f>
        <v/>
      </c>
      <c r="R241" s="46">
        <f>IF(OR($P241="",NOT(ISNUMBER($H241))),"",$P241*$H241)</f>
        <v/>
      </c>
      <c r="S241" s="46">
        <f>IF($R241="","",ABS($R241))</f>
        <v/>
      </c>
      <c r="T241" s="13">
        <f>IF($P241="","",IF($P241=0,"Sim","Não"))</f>
        <v/>
      </c>
      <c r="U241" s="45">
        <f>IFERROR(IF($P241="","",IF(MAX($F241,$G241)=0,1,MAX(0,1-$Q241/MAX($F241,$G241)))),"")</f>
        <v/>
      </c>
      <c r="V241" s="16">
        <f>IF($P241="","",IF($P241=0,"",IF($J241&lt;&gt;"",$J241,$I241)))</f>
        <v/>
      </c>
      <c r="W241" s="29">
        <f>IF($P241="","",IF(OR($P241=0,$K241="Concluída",$K241="Dispensada"),0,MAX(0,'Configurações'!$B$10-$B241)))</f>
        <v/>
      </c>
      <c r="X241" s="13">
        <f>IF($P241="","",IF($P241=0,"Baixa",IF(OR(AND(ISNUMBER($S241),$S241&gt;='Configurações'!$B$4),AND($K241&lt;&gt;"Concluída",$K241&lt;&gt;"Dispensada",ISNUMBER($M241),$M241&lt;'Configurações'!$B$10)),"Crítica",IF(OR(AND(ISNUMBER($S241),$S241&gt;='Configurações'!$B$5),$Q241&gt;='Configurações'!$B$6),"Alta","Média"))))</f>
        <v/>
      </c>
      <c r="Y241" s="16">
        <f>IF($A241="","",_xlfn.TEXTJOIN(" | ",TRUE,IF(COUNTIF($A$2:$A$501,$A241)&gt;1,"ID duplicado",""),IF(OR($B241="",$C241="",$D241="",$E241="",NOT(ISNUMBER($F241)),NOT(ISNUMBER($G241)),NOT(ISNUMBER($H241)),$K241=""),"Dados obrigatórios incompletos",""),IF(AND(ISNUMBER($P241),$P241&lt;&gt;0,$V241=""),"Informar motivo preliminar",""),IF(AND(ISNUMBER($P241),$P241&lt;&gt;0,$H241=0),"Revisar custo zerado",""),IF(AND($K241="Concluída",$T241="Não",$J241=""),"Confirmar causa",""),IF(AND($K241="Concluída",$N241=""),"Informar data de conclusão",""),IF(AND($K241&lt;&gt;"",$K241&lt;&gt;"Concluída",$K241&lt;&gt;"Dispensada",ISNUMBER($M241),$M241&lt;'Configurações'!$B$10),"Prazo vencido",""),IF(AND($K241&lt;&gt;"",$K241&lt;&gt;"Concluída",$K241&lt;&gt;"Dispensada",$M241="",ISNUMBER($B241),'Configurações'!$B$10-$B241&gt;'Configurações'!$B$9),"Definir prazo",""),IF(AND($K241&lt;&gt;"Concluída",$N241&lt;&gt;""),"Revisar data de conclusão","")))</f>
        <v/>
      </c>
      <c r="Z241" s="16">
        <f>IF(OR($C241="",$E241=""),"",$C241&amp;" | "&amp;$E241)</f>
        <v/>
      </c>
      <c r="AA241" s="13">
        <f>IF($Z241="","",IF(COUNTIF($Z$2:$Z241,$Z241)=1,ROW(),""))</f>
        <v/>
      </c>
      <c r="AB241" s="13">
        <f>IF($A241="","",IF(AND(ISNUMBER($B241),$B241&lt;='Configurações'!$B$10,$C241&lt;&gt;"",$D241&lt;&gt;"",$E241&lt;&gt;"",ISNUMBER($F241),$F241&gt;=0,ISNUMBER($G241),$G241&gt;=0,ISNUMBER($H241),$H241&gt;=0,$K241&lt;&gt;"",COUNTIF($A$2:$A$501,$A241)=1),"Sim","Não"))</f>
        <v/>
      </c>
      <c r="AC241" s="13">
        <f>IF(OR($AB241&lt;&gt;"Sim",$P241=0,$K241="Concluída",$K241="Dispensada"),"",IF($X241="Crítica",4,IF($X241="Alta",3,IF($X241="Média",2,1)))*1000000000000+MIN(IF(ISNUMBER($S241),$S241,0),999999999)*1000+MIN($W241,999))</f>
        <v/>
      </c>
      <c r="AD241" s="29">
        <f>IF($AC241="","",COUNTIF($AC$2:$AC$501,"&gt;"&amp;$AC241)+COUNTIF($AC$2:$AC241,$AC241))</f>
        <v/>
      </c>
    </row>
    <row r="242">
      <c r="A242" s="23" t="n"/>
      <c r="B242" s="50" t="n"/>
      <c r="C242" s="23" t="n"/>
      <c r="D242" s="25" t="n"/>
      <c r="E242" s="23" t="n"/>
      <c r="F242" s="26" t="n"/>
      <c r="G242" s="26" t="n"/>
      <c r="H242" s="51" t="n"/>
      <c r="I242" s="25" t="n"/>
      <c r="J242" s="25" t="n"/>
      <c r="K242" s="23" t="n"/>
      <c r="L242" s="23" t="n"/>
      <c r="M242" s="50" t="n"/>
      <c r="N242" s="50" t="n"/>
      <c r="O242" s="25" t="n"/>
      <c r="P242" s="28">
        <f>IF(OR($A242="",$B242="",$C242="",$E242="",NOT(ISNUMBER($F242)),NOT(ISNUMBER($G242))),"",$G242-$F242)</f>
        <v/>
      </c>
      <c r="Q242" s="28">
        <f>IF($P242="","",ABS($P242))</f>
        <v/>
      </c>
      <c r="R242" s="49">
        <f>IF(OR($P242="",NOT(ISNUMBER($H242))),"",$P242*$H242)</f>
        <v/>
      </c>
      <c r="S242" s="49">
        <f>IF($R242="","",ABS($R242))</f>
        <v/>
      </c>
      <c r="T242" s="18">
        <f>IF($P242="","",IF($P242=0,"Sim","Não"))</f>
        <v/>
      </c>
      <c r="U242" s="48">
        <f>IFERROR(IF($P242="","",IF(MAX($F242,$G242)=0,1,MAX(0,1-$Q242/MAX($F242,$G242)))),"")</f>
        <v/>
      </c>
      <c r="V242" s="21">
        <f>IF($P242="","",IF($P242=0,"",IF($J242&lt;&gt;"",$J242,$I242)))</f>
        <v/>
      </c>
      <c r="W242" s="28">
        <f>IF($P242="","",IF(OR($P242=0,$K242="Concluída",$K242="Dispensada"),0,MAX(0,'Configurações'!$B$10-$B242)))</f>
        <v/>
      </c>
      <c r="X242" s="18">
        <f>IF($P242="","",IF($P242=0,"Baixa",IF(OR(AND(ISNUMBER($S242),$S242&gt;='Configurações'!$B$4),AND($K242&lt;&gt;"Concluída",$K242&lt;&gt;"Dispensada",ISNUMBER($M242),$M242&lt;'Configurações'!$B$10)),"Crítica",IF(OR(AND(ISNUMBER($S242),$S242&gt;='Configurações'!$B$5),$Q242&gt;='Configurações'!$B$6),"Alta","Média"))))</f>
        <v/>
      </c>
      <c r="Y242" s="21">
        <f>IF($A242="","",_xlfn.TEXTJOIN(" | ",TRUE,IF(COUNTIF($A$2:$A$501,$A242)&gt;1,"ID duplicado",""),IF(OR($B242="",$C242="",$D242="",$E242="",NOT(ISNUMBER($F242)),NOT(ISNUMBER($G242)),NOT(ISNUMBER($H242)),$K242=""),"Dados obrigatórios incompletos",""),IF(AND(ISNUMBER($P242),$P242&lt;&gt;0,$V242=""),"Informar motivo preliminar",""),IF(AND(ISNUMBER($P242),$P242&lt;&gt;0,$H242=0),"Revisar custo zerado",""),IF(AND($K242="Concluída",$T242="Não",$J242=""),"Confirmar causa",""),IF(AND($K242="Concluída",$N242=""),"Informar data de conclusão",""),IF(AND($K242&lt;&gt;"",$K242&lt;&gt;"Concluída",$K242&lt;&gt;"Dispensada",ISNUMBER($M242),$M242&lt;'Configurações'!$B$10),"Prazo vencido",""),IF(AND($K242&lt;&gt;"",$K242&lt;&gt;"Concluída",$K242&lt;&gt;"Dispensada",$M242="",ISNUMBER($B242),'Configurações'!$B$10-$B242&gt;'Configurações'!$B$9),"Definir prazo",""),IF(AND($K242&lt;&gt;"Concluída",$N242&lt;&gt;""),"Revisar data de conclusão","")))</f>
        <v/>
      </c>
      <c r="Z242" s="21">
        <f>IF(OR($C242="",$E242=""),"",$C242&amp;" | "&amp;$E242)</f>
        <v/>
      </c>
      <c r="AA242" s="18">
        <f>IF($Z242="","",IF(COUNTIF($Z$2:$Z242,$Z242)=1,ROW(),""))</f>
        <v/>
      </c>
      <c r="AB242" s="18">
        <f>IF($A242="","",IF(AND(ISNUMBER($B242),$B242&lt;='Configurações'!$B$10,$C242&lt;&gt;"",$D242&lt;&gt;"",$E242&lt;&gt;"",ISNUMBER($F242),$F242&gt;=0,ISNUMBER($G242),$G242&gt;=0,ISNUMBER($H242),$H242&gt;=0,$K242&lt;&gt;"",COUNTIF($A$2:$A$501,$A242)=1),"Sim","Não"))</f>
        <v/>
      </c>
      <c r="AC242" s="18">
        <f>IF(OR($AB242&lt;&gt;"Sim",$P242=0,$K242="Concluída",$K242="Dispensada"),"",IF($X242="Crítica",4,IF($X242="Alta",3,IF($X242="Média",2,1)))*1000000000000+MIN(IF(ISNUMBER($S242),$S242,0),999999999)*1000+MIN($W242,999))</f>
        <v/>
      </c>
      <c r="AD242" s="28">
        <f>IF($AC242="","",COUNTIF($AC$2:$AC$501,"&gt;"&amp;$AC242)+COUNTIF($AC$2:$AC242,$AC242))</f>
        <v/>
      </c>
    </row>
    <row r="243">
      <c r="A243" s="23" t="n"/>
      <c r="B243" s="50" t="n"/>
      <c r="C243" s="23" t="n"/>
      <c r="D243" s="25" t="n"/>
      <c r="E243" s="23" t="n"/>
      <c r="F243" s="26" t="n"/>
      <c r="G243" s="26" t="n"/>
      <c r="H243" s="51" t="n"/>
      <c r="I243" s="25" t="n"/>
      <c r="J243" s="25" t="n"/>
      <c r="K243" s="23" t="n"/>
      <c r="L243" s="23" t="n"/>
      <c r="M243" s="50" t="n"/>
      <c r="N243" s="50" t="n"/>
      <c r="O243" s="25" t="n"/>
      <c r="P243" s="29">
        <f>IF(OR($A243="",$B243="",$C243="",$E243="",NOT(ISNUMBER($F243)),NOT(ISNUMBER($G243))),"",$G243-$F243)</f>
        <v/>
      </c>
      <c r="Q243" s="29">
        <f>IF($P243="","",ABS($P243))</f>
        <v/>
      </c>
      <c r="R243" s="46">
        <f>IF(OR($P243="",NOT(ISNUMBER($H243))),"",$P243*$H243)</f>
        <v/>
      </c>
      <c r="S243" s="46">
        <f>IF($R243="","",ABS($R243))</f>
        <v/>
      </c>
      <c r="T243" s="13">
        <f>IF($P243="","",IF($P243=0,"Sim","Não"))</f>
        <v/>
      </c>
      <c r="U243" s="45">
        <f>IFERROR(IF($P243="","",IF(MAX($F243,$G243)=0,1,MAX(0,1-$Q243/MAX($F243,$G243)))),"")</f>
        <v/>
      </c>
      <c r="V243" s="16">
        <f>IF($P243="","",IF($P243=0,"",IF($J243&lt;&gt;"",$J243,$I243)))</f>
        <v/>
      </c>
      <c r="W243" s="29">
        <f>IF($P243="","",IF(OR($P243=0,$K243="Concluída",$K243="Dispensada"),0,MAX(0,'Configurações'!$B$10-$B243)))</f>
        <v/>
      </c>
      <c r="X243" s="13">
        <f>IF($P243="","",IF($P243=0,"Baixa",IF(OR(AND(ISNUMBER($S243),$S243&gt;='Configurações'!$B$4),AND($K243&lt;&gt;"Concluída",$K243&lt;&gt;"Dispensada",ISNUMBER($M243),$M243&lt;'Configurações'!$B$10)),"Crítica",IF(OR(AND(ISNUMBER($S243),$S243&gt;='Configurações'!$B$5),$Q243&gt;='Configurações'!$B$6),"Alta","Média"))))</f>
        <v/>
      </c>
      <c r="Y243" s="16">
        <f>IF($A243="","",_xlfn.TEXTJOIN(" | ",TRUE,IF(COUNTIF($A$2:$A$501,$A243)&gt;1,"ID duplicado",""),IF(OR($B243="",$C243="",$D243="",$E243="",NOT(ISNUMBER($F243)),NOT(ISNUMBER($G243)),NOT(ISNUMBER($H243)),$K243=""),"Dados obrigatórios incompletos",""),IF(AND(ISNUMBER($P243),$P243&lt;&gt;0,$V243=""),"Informar motivo preliminar",""),IF(AND(ISNUMBER($P243),$P243&lt;&gt;0,$H243=0),"Revisar custo zerado",""),IF(AND($K243="Concluída",$T243="Não",$J243=""),"Confirmar causa",""),IF(AND($K243="Concluída",$N243=""),"Informar data de conclusão",""),IF(AND($K243&lt;&gt;"",$K243&lt;&gt;"Concluída",$K243&lt;&gt;"Dispensada",ISNUMBER($M243),$M243&lt;'Configurações'!$B$10),"Prazo vencido",""),IF(AND($K243&lt;&gt;"",$K243&lt;&gt;"Concluída",$K243&lt;&gt;"Dispensada",$M243="",ISNUMBER($B243),'Configurações'!$B$10-$B243&gt;'Configurações'!$B$9),"Definir prazo",""),IF(AND($K243&lt;&gt;"Concluída",$N243&lt;&gt;""),"Revisar data de conclusão","")))</f>
        <v/>
      </c>
      <c r="Z243" s="16">
        <f>IF(OR($C243="",$E243=""),"",$C243&amp;" | "&amp;$E243)</f>
        <v/>
      </c>
      <c r="AA243" s="13">
        <f>IF($Z243="","",IF(COUNTIF($Z$2:$Z243,$Z243)=1,ROW(),""))</f>
        <v/>
      </c>
      <c r="AB243" s="13">
        <f>IF($A243="","",IF(AND(ISNUMBER($B243),$B243&lt;='Configurações'!$B$10,$C243&lt;&gt;"",$D243&lt;&gt;"",$E243&lt;&gt;"",ISNUMBER($F243),$F243&gt;=0,ISNUMBER($G243),$G243&gt;=0,ISNUMBER($H243),$H243&gt;=0,$K243&lt;&gt;"",COUNTIF($A$2:$A$501,$A243)=1),"Sim","Não"))</f>
        <v/>
      </c>
      <c r="AC243" s="13">
        <f>IF(OR($AB243&lt;&gt;"Sim",$P243=0,$K243="Concluída",$K243="Dispensada"),"",IF($X243="Crítica",4,IF($X243="Alta",3,IF($X243="Média",2,1)))*1000000000000+MIN(IF(ISNUMBER($S243),$S243,0),999999999)*1000+MIN($W243,999))</f>
        <v/>
      </c>
      <c r="AD243" s="29">
        <f>IF($AC243="","",COUNTIF($AC$2:$AC$501,"&gt;"&amp;$AC243)+COUNTIF($AC$2:$AC243,$AC243))</f>
        <v/>
      </c>
    </row>
    <row r="244">
      <c r="A244" s="23" t="n"/>
      <c r="B244" s="50" t="n"/>
      <c r="C244" s="23" t="n"/>
      <c r="D244" s="25" t="n"/>
      <c r="E244" s="23" t="n"/>
      <c r="F244" s="26" t="n"/>
      <c r="G244" s="26" t="n"/>
      <c r="H244" s="51" t="n"/>
      <c r="I244" s="25" t="n"/>
      <c r="J244" s="25" t="n"/>
      <c r="K244" s="23" t="n"/>
      <c r="L244" s="23" t="n"/>
      <c r="M244" s="50" t="n"/>
      <c r="N244" s="50" t="n"/>
      <c r="O244" s="25" t="n"/>
      <c r="P244" s="28">
        <f>IF(OR($A244="",$B244="",$C244="",$E244="",NOT(ISNUMBER($F244)),NOT(ISNUMBER($G244))),"",$G244-$F244)</f>
        <v/>
      </c>
      <c r="Q244" s="28">
        <f>IF($P244="","",ABS($P244))</f>
        <v/>
      </c>
      <c r="R244" s="49">
        <f>IF(OR($P244="",NOT(ISNUMBER($H244))),"",$P244*$H244)</f>
        <v/>
      </c>
      <c r="S244" s="49">
        <f>IF($R244="","",ABS($R244))</f>
        <v/>
      </c>
      <c r="T244" s="18">
        <f>IF($P244="","",IF($P244=0,"Sim","Não"))</f>
        <v/>
      </c>
      <c r="U244" s="48">
        <f>IFERROR(IF($P244="","",IF(MAX($F244,$G244)=0,1,MAX(0,1-$Q244/MAX($F244,$G244)))),"")</f>
        <v/>
      </c>
      <c r="V244" s="21">
        <f>IF($P244="","",IF($P244=0,"",IF($J244&lt;&gt;"",$J244,$I244)))</f>
        <v/>
      </c>
      <c r="W244" s="28">
        <f>IF($P244="","",IF(OR($P244=0,$K244="Concluída",$K244="Dispensada"),0,MAX(0,'Configurações'!$B$10-$B244)))</f>
        <v/>
      </c>
      <c r="X244" s="18">
        <f>IF($P244="","",IF($P244=0,"Baixa",IF(OR(AND(ISNUMBER($S244),$S244&gt;='Configurações'!$B$4),AND($K244&lt;&gt;"Concluída",$K244&lt;&gt;"Dispensada",ISNUMBER($M244),$M244&lt;'Configurações'!$B$10)),"Crítica",IF(OR(AND(ISNUMBER($S244),$S244&gt;='Configurações'!$B$5),$Q244&gt;='Configurações'!$B$6),"Alta","Média"))))</f>
        <v/>
      </c>
      <c r="Y244" s="21">
        <f>IF($A244="","",_xlfn.TEXTJOIN(" | ",TRUE,IF(COUNTIF($A$2:$A$501,$A244)&gt;1,"ID duplicado",""),IF(OR($B244="",$C244="",$D244="",$E244="",NOT(ISNUMBER($F244)),NOT(ISNUMBER($G244)),NOT(ISNUMBER($H244)),$K244=""),"Dados obrigatórios incompletos",""),IF(AND(ISNUMBER($P244),$P244&lt;&gt;0,$V244=""),"Informar motivo preliminar",""),IF(AND(ISNUMBER($P244),$P244&lt;&gt;0,$H244=0),"Revisar custo zerado",""),IF(AND($K244="Concluída",$T244="Não",$J244=""),"Confirmar causa",""),IF(AND($K244="Concluída",$N244=""),"Informar data de conclusão",""),IF(AND($K244&lt;&gt;"",$K244&lt;&gt;"Concluída",$K244&lt;&gt;"Dispensada",ISNUMBER($M244),$M244&lt;'Configurações'!$B$10),"Prazo vencido",""),IF(AND($K244&lt;&gt;"",$K244&lt;&gt;"Concluída",$K244&lt;&gt;"Dispensada",$M244="",ISNUMBER($B244),'Configurações'!$B$10-$B244&gt;'Configurações'!$B$9),"Definir prazo",""),IF(AND($K244&lt;&gt;"Concluída",$N244&lt;&gt;""),"Revisar data de conclusão","")))</f>
        <v/>
      </c>
      <c r="Z244" s="21">
        <f>IF(OR($C244="",$E244=""),"",$C244&amp;" | "&amp;$E244)</f>
        <v/>
      </c>
      <c r="AA244" s="18">
        <f>IF($Z244="","",IF(COUNTIF($Z$2:$Z244,$Z244)=1,ROW(),""))</f>
        <v/>
      </c>
      <c r="AB244" s="18">
        <f>IF($A244="","",IF(AND(ISNUMBER($B244),$B244&lt;='Configurações'!$B$10,$C244&lt;&gt;"",$D244&lt;&gt;"",$E244&lt;&gt;"",ISNUMBER($F244),$F244&gt;=0,ISNUMBER($G244),$G244&gt;=0,ISNUMBER($H244),$H244&gt;=0,$K244&lt;&gt;"",COUNTIF($A$2:$A$501,$A244)=1),"Sim","Não"))</f>
        <v/>
      </c>
      <c r="AC244" s="18">
        <f>IF(OR($AB244&lt;&gt;"Sim",$P244=0,$K244="Concluída",$K244="Dispensada"),"",IF($X244="Crítica",4,IF($X244="Alta",3,IF($X244="Média",2,1)))*1000000000000+MIN(IF(ISNUMBER($S244),$S244,0),999999999)*1000+MIN($W244,999))</f>
        <v/>
      </c>
      <c r="AD244" s="28">
        <f>IF($AC244="","",COUNTIF($AC$2:$AC$501,"&gt;"&amp;$AC244)+COUNTIF($AC$2:$AC244,$AC244))</f>
        <v/>
      </c>
    </row>
    <row r="245">
      <c r="A245" s="23" t="n"/>
      <c r="B245" s="50" t="n"/>
      <c r="C245" s="23" t="n"/>
      <c r="D245" s="25" t="n"/>
      <c r="E245" s="23" t="n"/>
      <c r="F245" s="26" t="n"/>
      <c r="G245" s="26" t="n"/>
      <c r="H245" s="51" t="n"/>
      <c r="I245" s="25" t="n"/>
      <c r="J245" s="25" t="n"/>
      <c r="K245" s="23" t="n"/>
      <c r="L245" s="23" t="n"/>
      <c r="M245" s="50" t="n"/>
      <c r="N245" s="50" t="n"/>
      <c r="O245" s="25" t="n"/>
      <c r="P245" s="29">
        <f>IF(OR($A245="",$B245="",$C245="",$E245="",NOT(ISNUMBER($F245)),NOT(ISNUMBER($G245))),"",$G245-$F245)</f>
        <v/>
      </c>
      <c r="Q245" s="29">
        <f>IF($P245="","",ABS($P245))</f>
        <v/>
      </c>
      <c r="R245" s="46">
        <f>IF(OR($P245="",NOT(ISNUMBER($H245))),"",$P245*$H245)</f>
        <v/>
      </c>
      <c r="S245" s="46">
        <f>IF($R245="","",ABS($R245))</f>
        <v/>
      </c>
      <c r="T245" s="13">
        <f>IF($P245="","",IF($P245=0,"Sim","Não"))</f>
        <v/>
      </c>
      <c r="U245" s="45">
        <f>IFERROR(IF($P245="","",IF(MAX($F245,$G245)=0,1,MAX(0,1-$Q245/MAX($F245,$G245)))),"")</f>
        <v/>
      </c>
      <c r="V245" s="16">
        <f>IF($P245="","",IF($P245=0,"",IF($J245&lt;&gt;"",$J245,$I245)))</f>
        <v/>
      </c>
      <c r="W245" s="29">
        <f>IF($P245="","",IF(OR($P245=0,$K245="Concluída",$K245="Dispensada"),0,MAX(0,'Configurações'!$B$10-$B245)))</f>
        <v/>
      </c>
      <c r="X245" s="13">
        <f>IF($P245="","",IF($P245=0,"Baixa",IF(OR(AND(ISNUMBER($S245),$S245&gt;='Configurações'!$B$4),AND($K245&lt;&gt;"Concluída",$K245&lt;&gt;"Dispensada",ISNUMBER($M245),$M245&lt;'Configurações'!$B$10)),"Crítica",IF(OR(AND(ISNUMBER($S245),$S245&gt;='Configurações'!$B$5),$Q245&gt;='Configurações'!$B$6),"Alta","Média"))))</f>
        <v/>
      </c>
      <c r="Y245" s="16">
        <f>IF($A245="","",_xlfn.TEXTJOIN(" | ",TRUE,IF(COUNTIF($A$2:$A$501,$A245)&gt;1,"ID duplicado",""),IF(OR($B245="",$C245="",$D245="",$E245="",NOT(ISNUMBER($F245)),NOT(ISNUMBER($G245)),NOT(ISNUMBER($H245)),$K245=""),"Dados obrigatórios incompletos",""),IF(AND(ISNUMBER($P245),$P245&lt;&gt;0,$V245=""),"Informar motivo preliminar",""),IF(AND(ISNUMBER($P245),$P245&lt;&gt;0,$H245=0),"Revisar custo zerado",""),IF(AND($K245="Concluída",$T245="Não",$J245=""),"Confirmar causa",""),IF(AND($K245="Concluída",$N245=""),"Informar data de conclusão",""),IF(AND($K245&lt;&gt;"",$K245&lt;&gt;"Concluída",$K245&lt;&gt;"Dispensada",ISNUMBER($M245),$M245&lt;'Configurações'!$B$10),"Prazo vencido",""),IF(AND($K245&lt;&gt;"",$K245&lt;&gt;"Concluída",$K245&lt;&gt;"Dispensada",$M245="",ISNUMBER($B245),'Configurações'!$B$10-$B245&gt;'Configurações'!$B$9),"Definir prazo",""),IF(AND($K245&lt;&gt;"Concluída",$N245&lt;&gt;""),"Revisar data de conclusão","")))</f>
        <v/>
      </c>
      <c r="Z245" s="16">
        <f>IF(OR($C245="",$E245=""),"",$C245&amp;" | "&amp;$E245)</f>
        <v/>
      </c>
      <c r="AA245" s="13">
        <f>IF($Z245="","",IF(COUNTIF($Z$2:$Z245,$Z245)=1,ROW(),""))</f>
        <v/>
      </c>
      <c r="AB245" s="13">
        <f>IF($A245="","",IF(AND(ISNUMBER($B245),$B245&lt;='Configurações'!$B$10,$C245&lt;&gt;"",$D245&lt;&gt;"",$E245&lt;&gt;"",ISNUMBER($F245),$F245&gt;=0,ISNUMBER($G245),$G245&gt;=0,ISNUMBER($H245),$H245&gt;=0,$K245&lt;&gt;"",COUNTIF($A$2:$A$501,$A245)=1),"Sim","Não"))</f>
        <v/>
      </c>
      <c r="AC245" s="13">
        <f>IF(OR($AB245&lt;&gt;"Sim",$P245=0,$K245="Concluída",$K245="Dispensada"),"",IF($X245="Crítica",4,IF($X245="Alta",3,IF($X245="Média",2,1)))*1000000000000+MIN(IF(ISNUMBER($S245),$S245,0),999999999)*1000+MIN($W245,999))</f>
        <v/>
      </c>
      <c r="AD245" s="29">
        <f>IF($AC245="","",COUNTIF($AC$2:$AC$501,"&gt;"&amp;$AC245)+COUNTIF($AC$2:$AC245,$AC245))</f>
        <v/>
      </c>
    </row>
    <row r="246">
      <c r="A246" s="23" t="n"/>
      <c r="B246" s="50" t="n"/>
      <c r="C246" s="23" t="n"/>
      <c r="D246" s="25" t="n"/>
      <c r="E246" s="23" t="n"/>
      <c r="F246" s="26" t="n"/>
      <c r="G246" s="26" t="n"/>
      <c r="H246" s="51" t="n"/>
      <c r="I246" s="25" t="n"/>
      <c r="J246" s="25" t="n"/>
      <c r="K246" s="23" t="n"/>
      <c r="L246" s="23" t="n"/>
      <c r="M246" s="50" t="n"/>
      <c r="N246" s="50" t="n"/>
      <c r="O246" s="25" t="n"/>
      <c r="P246" s="28">
        <f>IF(OR($A246="",$B246="",$C246="",$E246="",NOT(ISNUMBER($F246)),NOT(ISNUMBER($G246))),"",$G246-$F246)</f>
        <v/>
      </c>
      <c r="Q246" s="28">
        <f>IF($P246="","",ABS($P246))</f>
        <v/>
      </c>
      <c r="R246" s="49">
        <f>IF(OR($P246="",NOT(ISNUMBER($H246))),"",$P246*$H246)</f>
        <v/>
      </c>
      <c r="S246" s="49">
        <f>IF($R246="","",ABS($R246))</f>
        <v/>
      </c>
      <c r="T246" s="18">
        <f>IF($P246="","",IF($P246=0,"Sim","Não"))</f>
        <v/>
      </c>
      <c r="U246" s="48">
        <f>IFERROR(IF($P246="","",IF(MAX($F246,$G246)=0,1,MAX(0,1-$Q246/MAX($F246,$G246)))),"")</f>
        <v/>
      </c>
      <c r="V246" s="21">
        <f>IF($P246="","",IF($P246=0,"",IF($J246&lt;&gt;"",$J246,$I246)))</f>
        <v/>
      </c>
      <c r="W246" s="28">
        <f>IF($P246="","",IF(OR($P246=0,$K246="Concluída",$K246="Dispensada"),0,MAX(0,'Configurações'!$B$10-$B246)))</f>
        <v/>
      </c>
      <c r="X246" s="18">
        <f>IF($P246="","",IF($P246=0,"Baixa",IF(OR(AND(ISNUMBER($S246),$S246&gt;='Configurações'!$B$4),AND($K246&lt;&gt;"Concluída",$K246&lt;&gt;"Dispensada",ISNUMBER($M246),$M246&lt;'Configurações'!$B$10)),"Crítica",IF(OR(AND(ISNUMBER($S246),$S246&gt;='Configurações'!$B$5),$Q246&gt;='Configurações'!$B$6),"Alta","Média"))))</f>
        <v/>
      </c>
      <c r="Y246" s="21">
        <f>IF($A246="","",_xlfn.TEXTJOIN(" | ",TRUE,IF(COUNTIF($A$2:$A$501,$A246)&gt;1,"ID duplicado",""),IF(OR($B246="",$C246="",$D246="",$E246="",NOT(ISNUMBER($F246)),NOT(ISNUMBER($G246)),NOT(ISNUMBER($H246)),$K246=""),"Dados obrigatórios incompletos",""),IF(AND(ISNUMBER($P246),$P246&lt;&gt;0,$V246=""),"Informar motivo preliminar",""),IF(AND(ISNUMBER($P246),$P246&lt;&gt;0,$H246=0),"Revisar custo zerado",""),IF(AND($K246="Concluída",$T246="Não",$J246=""),"Confirmar causa",""),IF(AND($K246="Concluída",$N246=""),"Informar data de conclusão",""),IF(AND($K246&lt;&gt;"",$K246&lt;&gt;"Concluída",$K246&lt;&gt;"Dispensada",ISNUMBER($M246),$M246&lt;'Configurações'!$B$10),"Prazo vencido",""),IF(AND($K246&lt;&gt;"",$K246&lt;&gt;"Concluída",$K246&lt;&gt;"Dispensada",$M246="",ISNUMBER($B246),'Configurações'!$B$10-$B246&gt;'Configurações'!$B$9),"Definir prazo",""),IF(AND($K246&lt;&gt;"Concluída",$N246&lt;&gt;""),"Revisar data de conclusão","")))</f>
        <v/>
      </c>
      <c r="Z246" s="21">
        <f>IF(OR($C246="",$E246=""),"",$C246&amp;" | "&amp;$E246)</f>
        <v/>
      </c>
      <c r="AA246" s="18">
        <f>IF($Z246="","",IF(COUNTIF($Z$2:$Z246,$Z246)=1,ROW(),""))</f>
        <v/>
      </c>
      <c r="AB246" s="18">
        <f>IF($A246="","",IF(AND(ISNUMBER($B246),$B246&lt;='Configurações'!$B$10,$C246&lt;&gt;"",$D246&lt;&gt;"",$E246&lt;&gt;"",ISNUMBER($F246),$F246&gt;=0,ISNUMBER($G246),$G246&gt;=0,ISNUMBER($H246),$H246&gt;=0,$K246&lt;&gt;"",COUNTIF($A$2:$A$501,$A246)=1),"Sim","Não"))</f>
        <v/>
      </c>
      <c r="AC246" s="18">
        <f>IF(OR($AB246&lt;&gt;"Sim",$P246=0,$K246="Concluída",$K246="Dispensada"),"",IF($X246="Crítica",4,IF($X246="Alta",3,IF($X246="Média",2,1)))*1000000000000+MIN(IF(ISNUMBER($S246),$S246,0),999999999)*1000+MIN($W246,999))</f>
        <v/>
      </c>
      <c r="AD246" s="28">
        <f>IF($AC246="","",COUNTIF($AC$2:$AC$501,"&gt;"&amp;$AC246)+COUNTIF($AC$2:$AC246,$AC246))</f>
        <v/>
      </c>
    </row>
    <row r="247">
      <c r="A247" s="23" t="n"/>
      <c r="B247" s="50" t="n"/>
      <c r="C247" s="23" t="n"/>
      <c r="D247" s="25" t="n"/>
      <c r="E247" s="23" t="n"/>
      <c r="F247" s="26" t="n"/>
      <c r="G247" s="26" t="n"/>
      <c r="H247" s="51" t="n"/>
      <c r="I247" s="25" t="n"/>
      <c r="J247" s="25" t="n"/>
      <c r="K247" s="23" t="n"/>
      <c r="L247" s="23" t="n"/>
      <c r="M247" s="50" t="n"/>
      <c r="N247" s="50" t="n"/>
      <c r="O247" s="25" t="n"/>
      <c r="P247" s="29">
        <f>IF(OR($A247="",$B247="",$C247="",$E247="",NOT(ISNUMBER($F247)),NOT(ISNUMBER($G247))),"",$G247-$F247)</f>
        <v/>
      </c>
      <c r="Q247" s="29">
        <f>IF($P247="","",ABS($P247))</f>
        <v/>
      </c>
      <c r="R247" s="46">
        <f>IF(OR($P247="",NOT(ISNUMBER($H247))),"",$P247*$H247)</f>
        <v/>
      </c>
      <c r="S247" s="46">
        <f>IF($R247="","",ABS($R247))</f>
        <v/>
      </c>
      <c r="T247" s="13">
        <f>IF($P247="","",IF($P247=0,"Sim","Não"))</f>
        <v/>
      </c>
      <c r="U247" s="45">
        <f>IFERROR(IF($P247="","",IF(MAX($F247,$G247)=0,1,MAX(0,1-$Q247/MAX($F247,$G247)))),"")</f>
        <v/>
      </c>
      <c r="V247" s="16">
        <f>IF($P247="","",IF($P247=0,"",IF($J247&lt;&gt;"",$J247,$I247)))</f>
        <v/>
      </c>
      <c r="W247" s="29">
        <f>IF($P247="","",IF(OR($P247=0,$K247="Concluída",$K247="Dispensada"),0,MAX(0,'Configurações'!$B$10-$B247)))</f>
        <v/>
      </c>
      <c r="X247" s="13">
        <f>IF($P247="","",IF($P247=0,"Baixa",IF(OR(AND(ISNUMBER($S247),$S247&gt;='Configurações'!$B$4),AND($K247&lt;&gt;"Concluída",$K247&lt;&gt;"Dispensada",ISNUMBER($M247),$M247&lt;'Configurações'!$B$10)),"Crítica",IF(OR(AND(ISNUMBER($S247),$S247&gt;='Configurações'!$B$5),$Q247&gt;='Configurações'!$B$6),"Alta","Média"))))</f>
        <v/>
      </c>
      <c r="Y247" s="16">
        <f>IF($A247="","",_xlfn.TEXTJOIN(" | ",TRUE,IF(COUNTIF($A$2:$A$501,$A247)&gt;1,"ID duplicado",""),IF(OR($B247="",$C247="",$D247="",$E247="",NOT(ISNUMBER($F247)),NOT(ISNUMBER($G247)),NOT(ISNUMBER($H247)),$K247=""),"Dados obrigatórios incompletos",""),IF(AND(ISNUMBER($P247),$P247&lt;&gt;0,$V247=""),"Informar motivo preliminar",""),IF(AND(ISNUMBER($P247),$P247&lt;&gt;0,$H247=0),"Revisar custo zerado",""),IF(AND($K247="Concluída",$T247="Não",$J247=""),"Confirmar causa",""),IF(AND($K247="Concluída",$N247=""),"Informar data de conclusão",""),IF(AND($K247&lt;&gt;"",$K247&lt;&gt;"Concluída",$K247&lt;&gt;"Dispensada",ISNUMBER($M247),$M247&lt;'Configurações'!$B$10),"Prazo vencido",""),IF(AND($K247&lt;&gt;"",$K247&lt;&gt;"Concluída",$K247&lt;&gt;"Dispensada",$M247="",ISNUMBER($B247),'Configurações'!$B$10-$B247&gt;'Configurações'!$B$9),"Definir prazo",""),IF(AND($K247&lt;&gt;"Concluída",$N247&lt;&gt;""),"Revisar data de conclusão","")))</f>
        <v/>
      </c>
      <c r="Z247" s="16">
        <f>IF(OR($C247="",$E247=""),"",$C247&amp;" | "&amp;$E247)</f>
        <v/>
      </c>
      <c r="AA247" s="13">
        <f>IF($Z247="","",IF(COUNTIF($Z$2:$Z247,$Z247)=1,ROW(),""))</f>
        <v/>
      </c>
      <c r="AB247" s="13">
        <f>IF($A247="","",IF(AND(ISNUMBER($B247),$B247&lt;='Configurações'!$B$10,$C247&lt;&gt;"",$D247&lt;&gt;"",$E247&lt;&gt;"",ISNUMBER($F247),$F247&gt;=0,ISNUMBER($G247),$G247&gt;=0,ISNUMBER($H247),$H247&gt;=0,$K247&lt;&gt;"",COUNTIF($A$2:$A$501,$A247)=1),"Sim","Não"))</f>
        <v/>
      </c>
      <c r="AC247" s="13">
        <f>IF(OR($AB247&lt;&gt;"Sim",$P247=0,$K247="Concluída",$K247="Dispensada"),"",IF($X247="Crítica",4,IF($X247="Alta",3,IF($X247="Média",2,1)))*1000000000000+MIN(IF(ISNUMBER($S247),$S247,0),999999999)*1000+MIN($W247,999))</f>
        <v/>
      </c>
      <c r="AD247" s="29">
        <f>IF($AC247="","",COUNTIF($AC$2:$AC$501,"&gt;"&amp;$AC247)+COUNTIF($AC$2:$AC247,$AC247))</f>
        <v/>
      </c>
    </row>
    <row r="248">
      <c r="A248" s="23" t="n"/>
      <c r="B248" s="50" t="n"/>
      <c r="C248" s="23" t="n"/>
      <c r="D248" s="25" t="n"/>
      <c r="E248" s="23" t="n"/>
      <c r="F248" s="26" t="n"/>
      <c r="G248" s="26" t="n"/>
      <c r="H248" s="51" t="n"/>
      <c r="I248" s="25" t="n"/>
      <c r="J248" s="25" t="n"/>
      <c r="K248" s="23" t="n"/>
      <c r="L248" s="23" t="n"/>
      <c r="M248" s="50" t="n"/>
      <c r="N248" s="50" t="n"/>
      <c r="O248" s="25" t="n"/>
      <c r="P248" s="28">
        <f>IF(OR($A248="",$B248="",$C248="",$E248="",NOT(ISNUMBER($F248)),NOT(ISNUMBER($G248))),"",$G248-$F248)</f>
        <v/>
      </c>
      <c r="Q248" s="28">
        <f>IF($P248="","",ABS($P248))</f>
        <v/>
      </c>
      <c r="R248" s="49">
        <f>IF(OR($P248="",NOT(ISNUMBER($H248))),"",$P248*$H248)</f>
        <v/>
      </c>
      <c r="S248" s="49">
        <f>IF($R248="","",ABS($R248))</f>
        <v/>
      </c>
      <c r="T248" s="18">
        <f>IF($P248="","",IF($P248=0,"Sim","Não"))</f>
        <v/>
      </c>
      <c r="U248" s="48">
        <f>IFERROR(IF($P248="","",IF(MAX($F248,$G248)=0,1,MAX(0,1-$Q248/MAX($F248,$G248)))),"")</f>
        <v/>
      </c>
      <c r="V248" s="21">
        <f>IF($P248="","",IF($P248=0,"",IF($J248&lt;&gt;"",$J248,$I248)))</f>
        <v/>
      </c>
      <c r="W248" s="28">
        <f>IF($P248="","",IF(OR($P248=0,$K248="Concluída",$K248="Dispensada"),0,MAX(0,'Configurações'!$B$10-$B248)))</f>
        <v/>
      </c>
      <c r="X248" s="18">
        <f>IF($P248="","",IF($P248=0,"Baixa",IF(OR(AND(ISNUMBER($S248),$S248&gt;='Configurações'!$B$4),AND($K248&lt;&gt;"Concluída",$K248&lt;&gt;"Dispensada",ISNUMBER($M248),$M248&lt;'Configurações'!$B$10)),"Crítica",IF(OR(AND(ISNUMBER($S248),$S248&gt;='Configurações'!$B$5),$Q248&gt;='Configurações'!$B$6),"Alta","Média"))))</f>
        <v/>
      </c>
      <c r="Y248" s="21">
        <f>IF($A248="","",_xlfn.TEXTJOIN(" | ",TRUE,IF(COUNTIF($A$2:$A$501,$A248)&gt;1,"ID duplicado",""),IF(OR($B248="",$C248="",$D248="",$E248="",NOT(ISNUMBER($F248)),NOT(ISNUMBER($G248)),NOT(ISNUMBER($H248)),$K248=""),"Dados obrigatórios incompletos",""),IF(AND(ISNUMBER($P248),$P248&lt;&gt;0,$V248=""),"Informar motivo preliminar",""),IF(AND(ISNUMBER($P248),$P248&lt;&gt;0,$H248=0),"Revisar custo zerado",""),IF(AND($K248="Concluída",$T248="Não",$J248=""),"Confirmar causa",""),IF(AND($K248="Concluída",$N248=""),"Informar data de conclusão",""),IF(AND($K248&lt;&gt;"",$K248&lt;&gt;"Concluída",$K248&lt;&gt;"Dispensada",ISNUMBER($M248),$M248&lt;'Configurações'!$B$10),"Prazo vencido",""),IF(AND($K248&lt;&gt;"",$K248&lt;&gt;"Concluída",$K248&lt;&gt;"Dispensada",$M248="",ISNUMBER($B248),'Configurações'!$B$10-$B248&gt;'Configurações'!$B$9),"Definir prazo",""),IF(AND($K248&lt;&gt;"Concluída",$N248&lt;&gt;""),"Revisar data de conclusão","")))</f>
        <v/>
      </c>
      <c r="Z248" s="21">
        <f>IF(OR($C248="",$E248=""),"",$C248&amp;" | "&amp;$E248)</f>
        <v/>
      </c>
      <c r="AA248" s="18">
        <f>IF($Z248="","",IF(COUNTIF($Z$2:$Z248,$Z248)=1,ROW(),""))</f>
        <v/>
      </c>
      <c r="AB248" s="18">
        <f>IF($A248="","",IF(AND(ISNUMBER($B248),$B248&lt;='Configurações'!$B$10,$C248&lt;&gt;"",$D248&lt;&gt;"",$E248&lt;&gt;"",ISNUMBER($F248),$F248&gt;=0,ISNUMBER($G248),$G248&gt;=0,ISNUMBER($H248),$H248&gt;=0,$K248&lt;&gt;"",COUNTIF($A$2:$A$501,$A248)=1),"Sim","Não"))</f>
        <v/>
      </c>
      <c r="AC248" s="18">
        <f>IF(OR($AB248&lt;&gt;"Sim",$P248=0,$K248="Concluída",$K248="Dispensada"),"",IF($X248="Crítica",4,IF($X248="Alta",3,IF($X248="Média",2,1)))*1000000000000+MIN(IF(ISNUMBER($S248),$S248,0),999999999)*1000+MIN($W248,999))</f>
        <v/>
      </c>
      <c r="AD248" s="28">
        <f>IF($AC248="","",COUNTIF($AC$2:$AC$501,"&gt;"&amp;$AC248)+COUNTIF($AC$2:$AC248,$AC248))</f>
        <v/>
      </c>
    </row>
    <row r="249">
      <c r="A249" s="23" t="n"/>
      <c r="B249" s="50" t="n"/>
      <c r="C249" s="23" t="n"/>
      <c r="D249" s="25" t="n"/>
      <c r="E249" s="23" t="n"/>
      <c r="F249" s="26" t="n"/>
      <c r="G249" s="26" t="n"/>
      <c r="H249" s="51" t="n"/>
      <c r="I249" s="25" t="n"/>
      <c r="J249" s="25" t="n"/>
      <c r="K249" s="23" t="n"/>
      <c r="L249" s="23" t="n"/>
      <c r="M249" s="50" t="n"/>
      <c r="N249" s="50" t="n"/>
      <c r="O249" s="25" t="n"/>
      <c r="P249" s="29">
        <f>IF(OR($A249="",$B249="",$C249="",$E249="",NOT(ISNUMBER($F249)),NOT(ISNUMBER($G249))),"",$G249-$F249)</f>
        <v/>
      </c>
      <c r="Q249" s="29">
        <f>IF($P249="","",ABS($P249))</f>
        <v/>
      </c>
      <c r="R249" s="46">
        <f>IF(OR($P249="",NOT(ISNUMBER($H249))),"",$P249*$H249)</f>
        <v/>
      </c>
      <c r="S249" s="46">
        <f>IF($R249="","",ABS($R249))</f>
        <v/>
      </c>
      <c r="T249" s="13">
        <f>IF($P249="","",IF($P249=0,"Sim","Não"))</f>
        <v/>
      </c>
      <c r="U249" s="45">
        <f>IFERROR(IF($P249="","",IF(MAX($F249,$G249)=0,1,MAX(0,1-$Q249/MAX($F249,$G249)))),"")</f>
        <v/>
      </c>
      <c r="V249" s="16">
        <f>IF($P249="","",IF($P249=0,"",IF($J249&lt;&gt;"",$J249,$I249)))</f>
        <v/>
      </c>
      <c r="W249" s="29">
        <f>IF($P249="","",IF(OR($P249=0,$K249="Concluída",$K249="Dispensada"),0,MAX(0,'Configurações'!$B$10-$B249)))</f>
        <v/>
      </c>
      <c r="X249" s="13">
        <f>IF($P249="","",IF($P249=0,"Baixa",IF(OR(AND(ISNUMBER($S249),$S249&gt;='Configurações'!$B$4),AND($K249&lt;&gt;"Concluída",$K249&lt;&gt;"Dispensada",ISNUMBER($M249),$M249&lt;'Configurações'!$B$10)),"Crítica",IF(OR(AND(ISNUMBER($S249),$S249&gt;='Configurações'!$B$5),$Q249&gt;='Configurações'!$B$6),"Alta","Média"))))</f>
        <v/>
      </c>
      <c r="Y249" s="16">
        <f>IF($A249="","",_xlfn.TEXTJOIN(" | ",TRUE,IF(COUNTIF($A$2:$A$501,$A249)&gt;1,"ID duplicado",""),IF(OR($B249="",$C249="",$D249="",$E249="",NOT(ISNUMBER($F249)),NOT(ISNUMBER($G249)),NOT(ISNUMBER($H249)),$K249=""),"Dados obrigatórios incompletos",""),IF(AND(ISNUMBER($P249),$P249&lt;&gt;0,$V249=""),"Informar motivo preliminar",""),IF(AND(ISNUMBER($P249),$P249&lt;&gt;0,$H249=0),"Revisar custo zerado",""),IF(AND($K249="Concluída",$T249="Não",$J249=""),"Confirmar causa",""),IF(AND($K249="Concluída",$N249=""),"Informar data de conclusão",""),IF(AND($K249&lt;&gt;"",$K249&lt;&gt;"Concluída",$K249&lt;&gt;"Dispensada",ISNUMBER($M249),$M249&lt;'Configurações'!$B$10),"Prazo vencido",""),IF(AND($K249&lt;&gt;"",$K249&lt;&gt;"Concluída",$K249&lt;&gt;"Dispensada",$M249="",ISNUMBER($B249),'Configurações'!$B$10-$B249&gt;'Configurações'!$B$9),"Definir prazo",""),IF(AND($K249&lt;&gt;"Concluída",$N249&lt;&gt;""),"Revisar data de conclusão","")))</f>
        <v/>
      </c>
      <c r="Z249" s="16">
        <f>IF(OR($C249="",$E249=""),"",$C249&amp;" | "&amp;$E249)</f>
        <v/>
      </c>
      <c r="AA249" s="13">
        <f>IF($Z249="","",IF(COUNTIF($Z$2:$Z249,$Z249)=1,ROW(),""))</f>
        <v/>
      </c>
      <c r="AB249" s="13">
        <f>IF($A249="","",IF(AND(ISNUMBER($B249),$B249&lt;='Configurações'!$B$10,$C249&lt;&gt;"",$D249&lt;&gt;"",$E249&lt;&gt;"",ISNUMBER($F249),$F249&gt;=0,ISNUMBER($G249),$G249&gt;=0,ISNUMBER($H249),$H249&gt;=0,$K249&lt;&gt;"",COUNTIF($A$2:$A$501,$A249)=1),"Sim","Não"))</f>
        <v/>
      </c>
      <c r="AC249" s="13">
        <f>IF(OR($AB249&lt;&gt;"Sim",$P249=0,$K249="Concluída",$K249="Dispensada"),"",IF($X249="Crítica",4,IF($X249="Alta",3,IF($X249="Média",2,1)))*1000000000000+MIN(IF(ISNUMBER($S249),$S249,0),999999999)*1000+MIN($W249,999))</f>
        <v/>
      </c>
      <c r="AD249" s="29">
        <f>IF($AC249="","",COUNTIF($AC$2:$AC$501,"&gt;"&amp;$AC249)+COUNTIF($AC$2:$AC249,$AC249))</f>
        <v/>
      </c>
    </row>
    <row r="250">
      <c r="A250" s="23" t="n"/>
      <c r="B250" s="50" t="n"/>
      <c r="C250" s="23" t="n"/>
      <c r="D250" s="25" t="n"/>
      <c r="E250" s="23" t="n"/>
      <c r="F250" s="26" t="n"/>
      <c r="G250" s="26" t="n"/>
      <c r="H250" s="51" t="n"/>
      <c r="I250" s="25" t="n"/>
      <c r="J250" s="25" t="n"/>
      <c r="K250" s="23" t="n"/>
      <c r="L250" s="23" t="n"/>
      <c r="M250" s="50" t="n"/>
      <c r="N250" s="50" t="n"/>
      <c r="O250" s="25" t="n"/>
      <c r="P250" s="28">
        <f>IF(OR($A250="",$B250="",$C250="",$E250="",NOT(ISNUMBER($F250)),NOT(ISNUMBER($G250))),"",$G250-$F250)</f>
        <v/>
      </c>
      <c r="Q250" s="28">
        <f>IF($P250="","",ABS($P250))</f>
        <v/>
      </c>
      <c r="R250" s="49">
        <f>IF(OR($P250="",NOT(ISNUMBER($H250))),"",$P250*$H250)</f>
        <v/>
      </c>
      <c r="S250" s="49">
        <f>IF($R250="","",ABS($R250))</f>
        <v/>
      </c>
      <c r="T250" s="18">
        <f>IF($P250="","",IF($P250=0,"Sim","Não"))</f>
        <v/>
      </c>
      <c r="U250" s="48">
        <f>IFERROR(IF($P250="","",IF(MAX($F250,$G250)=0,1,MAX(0,1-$Q250/MAX($F250,$G250)))),"")</f>
        <v/>
      </c>
      <c r="V250" s="21">
        <f>IF($P250="","",IF($P250=0,"",IF($J250&lt;&gt;"",$J250,$I250)))</f>
        <v/>
      </c>
      <c r="W250" s="28">
        <f>IF($P250="","",IF(OR($P250=0,$K250="Concluída",$K250="Dispensada"),0,MAX(0,'Configurações'!$B$10-$B250)))</f>
        <v/>
      </c>
      <c r="X250" s="18">
        <f>IF($P250="","",IF($P250=0,"Baixa",IF(OR(AND(ISNUMBER($S250),$S250&gt;='Configurações'!$B$4),AND($K250&lt;&gt;"Concluída",$K250&lt;&gt;"Dispensada",ISNUMBER($M250),$M250&lt;'Configurações'!$B$10)),"Crítica",IF(OR(AND(ISNUMBER($S250),$S250&gt;='Configurações'!$B$5),$Q250&gt;='Configurações'!$B$6),"Alta","Média"))))</f>
        <v/>
      </c>
      <c r="Y250" s="21">
        <f>IF($A250="","",_xlfn.TEXTJOIN(" | ",TRUE,IF(COUNTIF($A$2:$A$501,$A250)&gt;1,"ID duplicado",""),IF(OR($B250="",$C250="",$D250="",$E250="",NOT(ISNUMBER($F250)),NOT(ISNUMBER($G250)),NOT(ISNUMBER($H250)),$K250=""),"Dados obrigatórios incompletos",""),IF(AND(ISNUMBER($P250),$P250&lt;&gt;0,$V250=""),"Informar motivo preliminar",""),IF(AND(ISNUMBER($P250),$P250&lt;&gt;0,$H250=0),"Revisar custo zerado",""),IF(AND($K250="Concluída",$T250="Não",$J250=""),"Confirmar causa",""),IF(AND($K250="Concluída",$N250=""),"Informar data de conclusão",""),IF(AND($K250&lt;&gt;"",$K250&lt;&gt;"Concluída",$K250&lt;&gt;"Dispensada",ISNUMBER($M250),$M250&lt;'Configurações'!$B$10),"Prazo vencido",""),IF(AND($K250&lt;&gt;"",$K250&lt;&gt;"Concluída",$K250&lt;&gt;"Dispensada",$M250="",ISNUMBER($B250),'Configurações'!$B$10-$B250&gt;'Configurações'!$B$9),"Definir prazo",""),IF(AND($K250&lt;&gt;"Concluída",$N250&lt;&gt;""),"Revisar data de conclusão","")))</f>
        <v/>
      </c>
      <c r="Z250" s="21">
        <f>IF(OR($C250="",$E250=""),"",$C250&amp;" | "&amp;$E250)</f>
        <v/>
      </c>
      <c r="AA250" s="18">
        <f>IF($Z250="","",IF(COUNTIF($Z$2:$Z250,$Z250)=1,ROW(),""))</f>
        <v/>
      </c>
      <c r="AB250" s="18">
        <f>IF($A250="","",IF(AND(ISNUMBER($B250),$B250&lt;='Configurações'!$B$10,$C250&lt;&gt;"",$D250&lt;&gt;"",$E250&lt;&gt;"",ISNUMBER($F250),$F250&gt;=0,ISNUMBER($G250),$G250&gt;=0,ISNUMBER($H250),$H250&gt;=0,$K250&lt;&gt;"",COUNTIF($A$2:$A$501,$A250)=1),"Sim","Não"))</f>
        <v/>
      </c>
      <c r="AC250" s="18">
        <f>IF(OR($AB250&lt;&gt;"Sim",$P250=0,$K250="Concluída",$K250="Dispensada"),"",IF($X250="Crítica",4,IF($X250="Alta",3,IF($X250="Média",2,1)))*1000000000000+MIN(IF(ISNUMBER($S250),$S250,0),999999999)*1000+MIN($W250,999))</f>
        <v/>
      </c>
      <c r="AD250" s="28">
        <f>IF($AC250="","",COUNTIF($AC$2:$AC$501,"&gt;"&amp;$AC250)+COUNTIF($AC$2:$AC250,$AC250))</f>
        <v/>
      </c>
    </row>
    <row r="251">
      <c r="A251" s="23" t="n"/>
      <c r="B251" s="50" t="n"/>
      <c r="C251" s="23" t="n"/>
      <c r="D251" s="25" t="n"/>
      <c r="E251" s="23" t="n"/>
      <c r="F251" s="26" t="n"/>
      <c r="G251" s="26" t="n"/>
      <c r="H251" s="51" t="n"/>
      <c r="I251" s="25" t="n"/>
      <c r="J251" s="25" t="n"/>
      <c r="K251" s="23" t="n"/>
      <c r="L251" s="23" t="n"/>
      <c r="M251" s="50" t="n"/>
      <c r="N251" s="50" t="n"/>
      <c r="O251" s="25" t="n"/>
      <c r="P251" s="29">
        <f>IF(OR($A251="",$B251="",$C251="",$E251="",NOT(ISNUMBER($F251)),NOT(ISNUMBER($G251))),"",$G251-$F251)</f>
        <v/>
      </c>
      <c r="Q251" s="29">
        <f>IF($P251="","",ABS($P251))</f>
        <v/>
      </c>
      <c r="R251" s="46">
        <f>IF(OR($P251="",NOT(ISNUMBER($H251))),"",$P251*$H251)</f>
        <v/>
      </c>
      <c r="S251" s="46">
        <f>IF($R251="","",ABS($R251))</f>
        <v/>
      </c>
      <c r="T251" s="13">
        <f>IF($P251="","",IF($P251=0,"Sim","Não"))</f>
        <v/>
      </c>
      <c r="U251" s="45">
        <f>IFERROR(IF($P251="","",IF(MAX($F251,$G251)=0,1,MAX(0,1-$Q251/MAX($F251,$G251)))),"")</f>
        <v/>
      </c>
      <c r="V251" s="16">
        <f>IF($P251="","",IF($P251=0,"",IF($J251&lt;&gt;"",$J251,$I251)))</f>
        <v/>
      </c>
      <c r="W251" s="29">
        <f>IF($P251="","",IF(OR($P251=0,$K251="Concluída",$K251="Dispensada"),0,MAX(0,'Configurações'!$B$10-$B251)))</f>
        <v/>
      </c>
      <c r="X251" s="13">
        <f>IF($P251="","",IF($P251=0,"Baixa",IF(OR(AND(ISNUMBER($S251),$S251&gt;='Configurações'!$B$4),AND($K251&lt;&gt;"Concluída",$K251&lt;&gt;"Dispensada",ISNUMBER($M251),$M251&lt;'Configurações'!$B$10)),"Crítica",IF(OR(AND(ISNUMBER($S251),$S251&gt;='Configurações'!$B$5),$Q251&gt;='Configurações'!$B$6),"Alta","Média"))))</f>
        <v/>
      </c>
      <c r="Y251" s="16">
        <f>IF($A251="","",_xlfn.TEXTJOIN(" | ",TRUE,IF(COUNTIF($A$2:$A$501,$A251)&gt;1,"ID duplicado",""),IF(OR($B251="",$C251="",$D251="",$E251="",NOT(ISNUMBER($F251)),NOT(ISNUMBER($G251)),NOT(ISNUMBER($H251)),$K251=""),"Dados obrigatórios incompletos",""),IF(AND(ISNUMBER($P251),$P251&lt;&gt;0,$V251=""),"Informar motivo preliminar",""),IF(AND(ISNUMBER($P251),$P251&lt;&gt;0,$H251=0),"Revisar custo zerado",""),IF(AND($K251="Concluída",$T251="Não",$J251=""),"Confirmar causa",""),IF(AND($K251="Concluída",$N251=""),"Informar data de conclusão",""),IF(AND($K251&lt;&gt;"",$K251&lt;&gt;"Concluída",$K251&lt;&gt;"Dispensada",ISNUMBER($M251),$M251&lt;'Configurações'!$B$10),"Prazo vencido",""),IF(AND($K251&lt;&gt;"",$K251&lt;&gt;"Concluída",$K251&lt;&gt;"Dispensada",$M251="",ISNUMBER($B251),'Configurações'!$B$10-$B251&gt;'Configurações'!$B$9),"Definir prazo",""),IF(AND($K251&lt;&gt;"Concluída",$N251&lt;&gt;""),"Revisar data de conclusão","")))</f>
        <v/>
      </c>
      <c r="Z251" s="16">
        <f>IF(OR($C251="",$E251=""),"",$C251&amp;" | "&amp;$E251)</f>
        <v/>
      </c>
      <c r="AA251" s="13">
        <f>IF($Z251="","",IF(COUNTIF($Z$2:$Z251,$Z251)=1,ROW(),""))</f>
        <v/>
      </c>
      <c r="AB251" s="13">
        <f>IF($A251="","",IF(AND(ISNUMBER($B251),$B251&lt;='Configurações'!$B$10,$C251&lt;&gt;"",$D251&lt;&gt;"",$E251&lt;&gt;"",ISNUMBER($F251),$F251&gt;=0,ISNUMBER($G251),$G251&gt;=0,ISNUMBER($H251),$H251&gt;=0,$K251&lt;&gt;"",COUNTIF($A$2:$A$501,$A251)=1),"Sim","Não"))</f>
        <v/>
      </c>
      <c r="AC251" s="13">
        <f>IF(OR($AB251&lt;&gt;"Sim",$P251=0,$K251="Concluída",$K251="Dispensada"),"",IF($X251="Crítica",4,IF($X251="Alta",3,IF($X251="Média",2,1)))*1000000000000+MIN(IF(ISNUMBER($S251),$S251,0),999999999)*1000+MIN($W251,999))</f>
        <v/>
      </c>
      <c r="AD251" s="29">
        <f>IF($AC251="","",COUNTIF($AC$2:$AC$501,"&gt;"&amp;$AC251)+COUNTIF($AC$2:$AC251,$AC251))</f>
        <v/>
      </c>
    </row>
    <row r="252">
      <c r="A252" s="23" t="n"/>
      <c r="B252" s="50" t="n"/>
      <c r="C252" s="23" t="n"/>
      <c r="D252" s="25" t="n"/>
      <c r="E252" s="23" t="n"/>
      <c r="F252" s="26" t="n"/>
      <c r="G252" s="26" t="n"/>
      <c r="H252" s="51" t="n"/>
      <c r="I252" s="25" t="n"/>
      <c r="J252" s="25" t="n"/>
      <c r="K252" s="23" t="n"/>
      <c r="L252" s="23" t="n"/>
      <c r="M252" s="50" t="n"/>
      <c r="N252" s="50" t="n"/>
      <c r="O252" s="25" t="n"/>
      <c r="P252" s="28">
        <f>IF(OR($A252="",$B252="",$C252="",$E252="",NOT(ISNUMBER($F252)),NOT(ISNUMBER($G252))),"",$G252-$F252)</f>
        <v/>
      </c>
      <c r="Q252" s="28">
        <f>IF($P252="","",ABS($P252))</f>
        <v/>
      </c>
      <c r="R252" s="49">
        <f>IF(OR($P252="",NOT(ISNUMBER($H252))),"",$P252*$H252)</f>
        <v/>
      </c>
      <c r="S252" s="49">
        <f>IF($R252="","",ABS($R252))</f>
        <v/>
      </c>
      <c r="T252" s="18">
        <f>IF($P252="","",IF($P252=0,"Sim","Não"))</f>
        <v/>
      </c>
      <c r="U252" s="48">
        <f>IFERROR(IF($P252="","",IF(MAX($F252,$G252)=0,1,MAX(0,1-$Q252/MAX($F252,$G252)))),"")</f>
        <v/>
      </c>
      <c r="V252" s="21">
        <f>IF($P252="","",IF($P252=0,"",IF($J252&lt;&gt;"",$J252,$I252)))</f>
        <v/>
      </c>
      <c r="W252" s="28">
        <f>IF($P252="","",IF(OR($P252=0,$K252="Concluída",$K252="Dispensada"),0,MAX(0,'Configurações'!$B$10-$B252)))</f>
        <v/>
      </c>
      <c r="X252" s="18">
        <f>IF($P252="","",IF($P252=0,"Baixa",IF(OR(AND(ISNUMBER($S252),$S252&gt;='Configurações'!$B$4),AND($K252&lt;&gt;"Concluída",$K252&lt;&gt;"Dispensada",ISNUMBER($M252),$M252&lt;'Configurações'!$B$10)),"Crítica",IF(OR(AND(ISNUMBER($S252),$S252&gt;='Configurações'!$B$5),$Q252&gt;='Configurações'!$B$6),"Alta","Média"))))</f>
        <v/>
      </c>
      <c r="Y252" s="21">
        <f>IF($A252="","",_xlfn.TEXTJOIN(" | ",TRUE,IF(COUNTIF($A$2:$A$501,$A252)&gt;1,"ID duplicado",""),IF(OR($B252="",$C252="",$D252="",$E252="",NOT(ISNUMBER($F252)),NOT(ISNUMBER($G252)),NOT(ISNUMBER($H252)),$K252=""),"Dados obrigatórios incompletos",""),IF(AND(ISNUMBER($P252),$P252&lt;&gt;0,$V252=""),"Informar motivo preliminar",""),IF(AND(ISNUMBER($P252),$P252&lt;&gt;0,$H252=0),"Revisar custo zerado",""),IF(AND($K252="Concluída",$T252="Não",$J252=""),"Confirmar causa",""),IF(AND($K252="Concluída",$N252=""),"Informar data de conclusão",""),IF(AND($K252&lt;&gt;"",$K252&lt;&gt;"Concluída",$K252&lt;&gt;"Dispensada",ISNUMBER($M252),$M252&lt;'Configurações'!$B$10),"Prazo vencido",""),IF(AND($K252&lt;&gt;"",$K252&lt;&gt;"Concluída",$K252&lt;&gt;"Dispensada",$M252="",ISNUMBER($B252),'Configurações'!$B$10-$B252&gt;'Configurações'!$B$9),"Definir prazo",""),IF(AND($K252&lt;&gt;"Concluída",$N252&lt;&gt;""),"Revisar data de conclusão","")))</f>
        <v/>
      </c>
      <c r="Z252" s="21">
        <f>IF(OR($C252="",$E252=""),"",$C252&amp;" | "&amp;$E252)</f>
        <v/>
      </c>
      <c r="AA252" s="18">
        <f>IF($Z252="","",IF(COUNTIF($Z$2:$Z252,$Z252)=1,ROW(),""))</f>
        <v/>
      </c>
      <c r="AB252" s="18">
        <f>IF($A252="","",IF(AND(ISNUMBER($B252),$B252&lt;='Configurações'!$B$10,$C252&lt;&gt;"",$D252&lt;&gt;"",$E252&lt;&gt;"",ISNUMBER($F252),$F252&gt;=0,ISNUMBER($G252),$G252&gt;=0,ISNUMBER($H252),$H252&gt;=0,$K252&lt;&gt;"",COUNTIF($A$2:$A$501,$A252)=1),"Sim","Não"))</f>
        <v/>
      </c>
      <c r="AC252" s="18">
        <f>IF(OR($AB252&lt;&gt;"Sim",$P252=0,$K252="Concluída",$K252="Dispensada"),"",IF($X252="Crítica",4,IF($X252="Alta",3,IF($X252="Média",2,1)))*1000000000000+MIN(IF(ISNUMBER($S252),$S252,0),999999999)*1000+MIN($W252,999))</f>
        <v/>
      </c>
      <c r="AD252" s="28">
        <f>IF($AC252="","",COUNTIF($AC$2:$AC$501,"&gt;"&amp;$AC252)+COUNTIF($AC$2:$AC252,$AC252))</f>
        <v/>
      </c>
    </row>
    <row r="253">
      <c r="A253" s="23" t="n"/>
      <c r="B253" s="50" t="n"/>
      <c r="C253" s="23" t="n"/>
      <c r="D253" s="25" t="n"/>
      <c r="E253" s="23" t="n"/>
      <c r="F253" s="26" t="n"/>
      <c r="G253" s="26" t="n"/>
      <c r="H253" s="51" t="n"/>
      <c r="I253" s="25" t="n"/>
      <c r="J253" s="25" t="n"/>
      <c r="K253" s="23" t="n"/>
      <c r="L253" s="23" t="n"/>
      <c r="M253" s="50" t="n"/>
      <c r="N253" s="50" t="n"/>
      <c r="O253" s="25" t="n"/>
      <c r="P253" s="29">
        <f>IF(OR($A253="",$B253="",$C253="",$E253="",NOT(ISNUMBER($F253)),NOT(ISNUMBER($G253))),"",$G253-$F253)</f>
        <v/>
      </c>
      <c r="Q253" s="29">
        <f>IF($P253="","",ABS($P253))</f>
        <v/>
      </c>
      <c r="R253" s="46">
        <f>IF(OR($P253="",NOT(ISNUMBER($H253))),"",$P253*$H253)</f>
        <v/>
      </c>
      <c r="S253" s="46">
        <f>IF($R253="","",ABS($R253))</f>
        <v/>
      </c>
      <c r="T253" s="13">
        <f>IF($P253="","",IF($P253=0,"Sim","Não"))</f>
        <v/>
      </c>
      <c r="U253" s="45">
        <f>IFERROR(IF($P253="","",IF(MAX($F253,$G253)=0,1,MAX(0,1-$Q253/MAX($F253,$G253)))),"")</f>
        <v/>
      </c>
      <c r="V253" s="16">
        <f>IF($P253="","",IF($P253=0,"",IF($J253&lt;&gt;"",$J253,$I253)))</f>
        <v/>
      </c>
      <c r="W253" s="29">
        <f>IF($P253="","",IF(OR($P253=0,$K253="Concluída",$K253="Dispensada"),0,MAX(0,'Configurações'!$B$10-$B253)))</f>
        <v/>
      </c>
      <c r="X253" s="13">
        <f>IF($P253="","",IF($P253=0,"Baixa",IF(OR(AND(ISNUMBER($S253),$S253&gt;='Configurações'!$B$4),AND($K253&lt;&gt;"Concluída",$K253&lt;&gt;"Dispensada",ISNUMBER($M253),$M253&lt;'Configurações'!$B$10)),"Crítica",IF(OR(AND(ISNUMBER($S253),$S253&gt;='Configurações'!$B$5),$Q253&gt;='Configurações'!$B$6),"Alta","Média"))))</f>
        <v/>
      </c>
      <c r="Y253" s="16">
        <f>IF($A253="","",_xlfn.TEXTJOIN(" | ",TRUE,IF(COUNTIF($A$2:$A$501,$A253)&gt;1,"ID duplicado",""),IF(OR($B253="",$C253="",$D253="",$E253="",NOT(ISNUMBER($F253)),NOT(ISNUMBER($G253)),NOT(ISNUMBER($H253)),$K253=""),"Dados obrigatórios incompletos",""),IF(AND(ISNUMBER($P253),$P253&lt;&gt;0,$V253=""),"Informar motivo preliminar",""),IF(AND(ISNUMBER($P253),$P253&lt;&gt;0,$H253=0),"Revisar custo zerado",""),IF(AND($K253="Concluída",$T253="Não",$J253=""),"Confirmar causa",""),IF(AND($K253="Concluída",$N253=""),"Informar data de conclusão",""),IF(AND($K253&lt;&gt;"",$K253&lt;&gt;"Concluída",$K253&lt;&gt;"Dispensada",ISNUMBER($M253),$M253&lt;'Configurações'!$B$10),"Prazo vencido",""),IF(AND($K253&lt;&gt;"",$K253&lt;&gt;"Concluída",$K253&lt;&gt;"Dispensada",$M253="",ISNUMBER($B253),'Configurações'!$B$10-$B253&gt;'Configurações'!$B$9),"Definir prazo",""),IF(AND($K253&lt;&gt;"Concluída",$N253&lt;&gt;""),"Revisar data de conclusão","")))</f>
        <v/>
      </c>
      <c r="Z253" s="16">
        <f>IF(OR($C253="",$E253=""),"",$C253&amp;" | "&amp;$E253)</f>
        <v/>
      </c>
      <c r="AA253" s="13">
        <f>IF($Z253="","",IF(COUNTIF($Z$2:$Z253,$Z253)=1,ROW(),""))</f>
        <v/>
      </c>
      <c r="AB253" s="13">
        <f>IF($A253="","",IF(AND(ISNUMBER($B253),$B253&lt;='Configurações'!$B$10,$C253&lt;&gt;"",$D253&lt;&gt;"",$E253&lt;&gt;"",ISNUMBER($F253),$F253&gt;=0,ISNUMBER($G253),$G253&gt;=0,ISNUMBER($H253),$H253&gt;=0,$K253&lt;&gt;"",COUNTIF($A$2:$A$501,$A253)=1),"Sim","Não"))</f>
        <v/>
      </c>
      <c r="AC253" s="13">
        <f>IF(OR($AB253&lt;&gt;"Sim",$P253=0,$K253="Concluída",$K253="Dispensada"),"",IF($X253="Crítica",4,IF($X253="Alta",3,IF($X253="Média",2,1)))*1000000000000+MIN(IF(ISNUMBER($S253),$S253,0),999999999)*1000+MIN($W253,999))</f>
        <v/>
      </c>
      <c r="AD253" s="29">
        <f>IF($AC253="","",COUNTIF($AC$2:$AC$501,"&gt;"&amp;$AC253)+COUNTIF($AC$2:$AC253,$AC253))</f>
        <v/>
      </c>
    </row>
    <row r="254">
      <c r="A254" s="23" t="n"/>
      <c r="B254" s="50" t="n"/>
      <c r="C254" s="23" t="n"/>
      <c r="D254" s="25" t="n"/>
      <c r="E254" s="23" t="n"/>
      <c r="F254" s="26" t="n"/>
      <c r="G254" s="26" t="n"/>
      <c r="H254" s="51" t="n"/>
      <c r="I254" s="25" t="n"/>
      <c r="J254" s="25" t="n"/>
      <c r="K254" s="23" t="n"/>
      <c r="L254" s="23" t="n"/>
      <c r="M254" s="50" t="n"/>
      <c r="N254" s="50" t="n"/>
      <c r="O254" s="25" t="n"/>
      <c r="P254" s="28">
        <f>IF(OR($A254="",$B254="",$C254="",$E254="",NOT(ISNUMBER($F254)),NOT(ISNUMBER($G254))),"",$G254-$F254)</f>
        <v/>
      </c>
      <c r="Q254" s="28">
        <f>IF($P254="","",ABS($P254))</f>
        <v/>
      </c>
      <c r="R254" s="49">
        <f>IF(OR($P254="",NOT(ISNUMBER($H254))),"",$P254*$H254)</f>
        <v/>
      </c>
      <c r="S254" s="49">
        <f>IF($R254="","",ABS($R254))</f>
        <v/>
      </c>
      <c r="T254" s="18">
        <f>IF($P254="","",IF($P254=0,"Sim","Não"))</f>
        <v/>
      </c>
      <c r="U254" s="48">
        <f>IFERROR(IF($P254="","",IF(MAX($F254,$G254)=0,1,MAX(0,1-$Q254/MAX($F254,$G254)))),"")</f>
        <v/>
      </c>
      <c r="V254" s="21">
        <f>IF($P254="","",IF($P254=0,"",IF($J254&lt;&gt;"",$J254,$I254)))</f>
        <v/>
      </c>
      <c r="W254" s="28">
        <f>IF($P254="","",IF(OR($P254=0,$K254="Concluída",$K254="Dispensada"),0,MAX(0,'Configurações'!$B$10-$B254)))</f>
        <v/>
      </c>
      <c r="X254" s="18">
        <f>IF($P254="","",IF($P254=0,"Baixa",IF(OR(AND(ISNUMBER($S254),$S254&gt;='Configurações'!$B$4),AND($K254&lt;&gt;"Concluída",$K254&lt;&gt;"Dispensada",ISNUMBER($M254),$M254&lt;'Configurações'!$B$10)),"Crítica",IF(OR(AND(ISNUMBER($S254),$S254&gt;='Configurações'!$B$5),$Q254&gt;='Configurações'!$B$6),"Alta","Média"))))</f>
        <v/>
      </c>
      <c r="Y254" s="21">
        <f>IF($A254="","",_xlfn.TEXTJOIN(" | ",TRUE,IF(COUNTIF($A$2:$A$501,$A254)&gt;1,"ID duplicado",""),IF(OR($B254="",$C254="",$D254="",$E254="",NOT(ISNUMBER($F254)),NOT(ISNUMBER($G254)),NOT(ISNUMBER($H254)),$K254=""),"Dados obrigatórios incompletos",""),IF(AND(ISNUMBER($P254),$P254&lt;&gt;0,$V254=""),"Informar motivo preliminar",""),IF(AND(ISNUMBER($P254),$P254&lt;&gt;0,$H254=0),"Revisar custo zerado",""),IF(AND($K254="Concluída",$T254="Não",$J254=""),"Confirmar causa",""),IF(AND($K254="Concluída",$N254=""),"Informar data de conclusão",""),IF(AND($K254&lt;&gt;"",$K254&lt;&gt;"Concluída",$K254&lt;&gt;"Dispensada",ISNUMBER($M254),$M254&lt;'Configurações'!$B$10),"Prazo vencido",""),IF(AND($K254&lt;&gt;"",$K254&lt;&gt;"Concluída",$K254&lt;&gt;"Dispensada",$M254="",ISNUMBER($B254),'Configurações'!$B$10-$B254&gt;'Configurações'!$B$9),"Definir prazo",""),IF(AND($K254&lt;&gt;"Concluída",$N254&lt;&gt;""),"Revisar data de conclusão","")))</f>
        <v/>
      </c>
      <c r="Z254" s="21">
        <f>IF(OR($C254="",$E254=""),"",$C254&amp;" | "&amp;$E254)</f>
        <v/>
      </c>
      <c r="AA254" s="18">
        <f>IF($Z254="","",IF(COUNTIF($Z$2:$Z254,$Z254)=1,ROW(),""))</f>
        <v/>
      </c>
      <c r="AB254" s="18">
        <f>IF($A254="","",IF(AND(ISNUMBER($B254),$B254&lt;='Configurações'!$B$10,$C254&lt;&gt;"",$D254&lt;&gt;"",$E254&lt;&gt;"",ISNUMBER($F254),$F254&gt;=0,ISNUMBER($G254),$G254&gt;=0,ISNUMBER($H254),$H254&gt;=0,$K254&lt;&gt;"",COUNTIF($A$2:$A$501,$A254)=1),"Sim","Não"))</f>
        <v/>
      </c>
      <c r="AC254" s="18">
        <f>IF(OR($AB254&lt;&gt;"Sim",$P254=0,$K254="Concluída",$K254="Dispensada"),"",IF($X254="Crítica",4,IF($X254="Alta",3,IF($X254="Média",2,1)))*1000000000000+MIN(IF(ISNUMBER($S254),$S254,0),999999999)*1000+MIN($W254,999))</f>
        <v/>
      </c>
      <c r="AD254" s="28">
        <f>IF($AC254="","",COUNTIF($AC$2:$AC$501,"&gt;"&amp;$AC254)+COUNTIF($AC$2:$AC254,$AC254))</f>
        <v/>
      </c>
    </row>
    <row r="255">
      <c r="A255" s="23" t="n"/>
      <c r="B255" s="50" t="n"/>
      <c r="C255" s="23" t="n"/>
      <c r="D255" s="25" t="n"/>
      <c r="E255" s="23" t="n"/>
      <c r="F255" s="26" t="n"/>
      <c r="G255" s="26" t="n"/>
      <c r="H255" s="51" t="n"/>
      <c r="I255" s="25" t="n"/>
      <c r="J255" s="25" t="n"/>
      <c r="K255" s="23" t="n"/>
      <c r="L255" s="23" t="n"/>
      <c r="M255" s="50" t="n"/>
      <c r="N255" s="50" t="n"/>
      <c r="O255" s="25" t="n"/>
      <c r="P255" s="29">
        <f>IF(OR($A255="",$B255="",$C255="",$E255="",NOT(ISNUMBER($F255)),NOT(ISNUMBER($G255))),"",$G255-$F255)</f>
        <v/>
      </c>
      <c r="Q255" s="29">
        <f>IF($P255="","",ABS($P255))</f>
        <v/>
      </c>
      <c r="R255" s="46">
        <f>IF(OR($P255="",NOT(ISNUMBER($H255))),"",$P255*$H255)</f>
        <v/>
      </c>
      <c r="S255" s="46">
        <f>IF($R255="","",ABS($R255))</f>
        <v/>
      </c>
      <c r="T255" s="13">
        <f>IF($P255="","",IF($P255=0,"Sim","Não"))</f>
        <v/>
      </c>
      <c r="U255" s="45">
        <f>IFERROR(IF($P255="","",IF(MAX($F255,$G255)=0,1,MAX(0,1-$Q255/MAX($F255,$G255)))),"")</f>
        <v/>
      </c>
      <c r="V255" s="16">
        <f>IF($P255="","",IF($P255=0,"",IF($J255&lt;&gt;"",$J255,$I255)))</f>
        <v/>
      </c>
      <c r="W255" s="29">
        <f>IF($P255="","",IF(OR($P255=0,$K255="Concluída",$K255="Dispensada"),0,MAX(0,'Configurações'!$B$10-$B255)))</f>
        <v/>
      </c>
      <c r="X255" s="13">
        <f>IF($P255="","",IF($P255=0,"Baixa",IF(OR(AND(ISNUMBER($S255),$S255&gt;='Configurações'!$B$4),AND($K255&lt;&gt;"Concluída",$K255&lt;&gt;"Dispensada",ISNUMBER($M255),$M255&lt;'Configurações'!$B$10)),"Crítica",IF(OR(AND(ISNUMBER($S255),$S255&gt;='Configurações'!$B$5),$Q255&gt;='Configurações'!$B$6),"Alta","Média"))))</f>
        <v/>
      </c>
      <c r="Y255" s="16">
        <f>IF($A255="","",_xlfn.TEXTJOIN(" | ",TRUE,IF(COUNTIF($A$2:$A$501,$A255)&gt;1,"ID duplicado",""),IF(OR($B255="",$C255="",$D255="",$E255="",NOT(ISNUMBER($F255)),NOT(ISNUMBER($G255)),NOT(ISNUMBER($H255)),$K255=""),"Dados obrigatórios incompletos",""),IF(AND(ISNUMBER($P255),$P255&lt;&gt;0,$V255=""),"Informar motivo preliminar",""),IF(AND(ISNUMBER($P255),$P255&lt;&gt;0,$H255=0),"Revisar custo zerado",""),IF(AND($K255="Concluída",$T255="Não",$J255=""),"Confirmar causa",""),IF(AND($K255="Concluída",$N255=""),"Informar data de conclusão",""),IF(AND($K255&lt;&gt;"",$K255&lt;&gt;"Concluída",$K255&lt;&gt;"Dispensada",ISNUMBER($M255),$M255&lt;'Configurações'!$B$10),"Prazo vencido",""),IF(AND($K255&lt;&gt;"",$K255&lt;&gt;"Concluída",$K255&lt;&gt;"Dispensada",$M255="",ISNUMBER($B255),'Configurações'!$B$10-$B255&gt;'Configurações'!$B$9),"Definir prazo",""),IF(AND($K255&lt;&gt;"Concluída",$N255&lt;&gt;""),"Revisar data de conclusão","")))</f>
        <v/>
      </c>
      <c r="Z255" s="16">
        <f>IF(OR($C255="",$E255=""),"",$C255&amp;" | "&amp;$E255)</f>
        <v/>
      </c>
      <c r="AA255" s="13">
        <f>IF($Z255="","",IF(COUNTIF($Z$2:$Z255,$Z255)=1,ROW(),""))</f>
        <v/>
      </c>
      <c r="AB255" s="13">
        <f>IF($A255="","",IF(AND(ISNUMBER($B255),$B255&lt;='Configurações'!$B$10,$C255&lt;&gt;"",$D255&lt;&gt;"",$E255&lt;&gt;"",ISNUMBER($F255),$F255&gt;=0,ISNUMBER($G255),$G255&gt;=0,ISNUMBER($H255),$H255&gt;=0,$K255&lt;&gt;"",COUNTIF($A$2:$A$501,$A255)=1),"Sim","Não"))</f>
        <v/>
      </c>
      <c r="AC255" s="13">
        <f>IF(OR($AB255&lt;&gt;"Sim",$P255=0,$K255="Concluída",$K255="Dispensada"),"",IF($X255="Crítica",4,IF($X255="Alta",3,IF($X255="Média",2,1)))*1000000000000+MIN(IF(ISNUMBER($S255),$S255,0),999999999)*1000+MIN($W255,999))</f>
        <v/>
      </c>
      <c r="AD255" s="29">
        <f>IF($AC255="","",COUNTIF($AC$2:$AC$501,"&gt;"&amp;$AC255)+COUNTIF($AC$2:$AC255,$AC255))</f>
        <v/>
      </c>
    </row>
    <row r="256">
      <c r="A256" s="23" t="n"/>
      <c r="B256" s="50" t="n"/>
      <c r="C256" s="23" t="n"/>
      <c r="D256" s="25" t="n"/>
      <c r="E256" s="23" t="n"/>
      <c r="F256" s="26" t="n"/>
      <c r="G256" s="26" t="n"/>
      <c r="H256" s="51" t="n"/>
      <c r="I256" s="25" t="n"/>
      <c r="J256" s="25" t="n"/>
      <c r="K256" s="23" t="n"/>
      <c r="L256" s="23" t="n"/>
      <c r="M256" s="50" t="n"/>
      <c r="N256" s="50" t="n"/>
      <c r="O256" s="25" t="n"/>
      <c r="P256" s="28">
        <f>IF(OR($A256="",$B256="",$C256="",$E256="",NOT(ISNUMBER($F256)),NOT(ISNUMBER($G256))),"",$G256-$F256)</f>
        <v/>
      </c>
      <c r="Q256" s="28">
        <f>IF($P256="","",ABS($P256))</f>
        <v/>
      </c>
      <c r="R256" s="49">
        <f>IF(OR($P256="",NOT(ISNUMBER($H256))),"",$P256*$H256)</f>
        <v/>
      </c>
      <c r="S256" s="49">
        <f>IF($R256="","",ABS($R256))</f>
        <v/>
      </c>
      <c r="T256" s="18">
        <f>IF($P256="","",IF($P256=0,"Sim","Não"))</f>
        <v/>
      </c>
      <c r="U256" s="48">
        <f>IFERROR(IF($P256="","",IF(MAX($F256,$G256)=0,1,MAX(0,1-$Q256/MAX($F256,$G256)))),"")</f>
        <v/>
      </c>
      <c r="V256" s="21">
        <f>IF($P256="","",IF($P256=0,"",IF($J256&lt;&gt;"",$J256,$I256)))</f>
        <v/>
      </c>
      <c r="W256" s="28">
        <f>IF($P256="","",IF(OR($P256=0,$K256="Concluída",$K256="Dispensada"),0,MAX(0,'Configurações'!$B$10-$B256)))</f>
        <v/>
      </c>
      <c r="X256" s="18">
        <f>IF($P256="","",IF($P256=0,"Baixa",IF(OR(AND(ISNUMBER($S256),$S256&gt;='Configurações'!$B$4),AND($K256&lt;&gt;"Concluída",$K256&lt;&gt;"Dispensada",ISNUMBER($M256),$M256&lt;'Configurações'!$B$10)),"Crítica",IF(OR(AND(ISNUMBER($S256),$S256&gt;='Configurações'!$B$5),$Q256&gt;='Configurações'!$B$6),"Alta","Média"))))</f>
        <v/>
      </c>
      <c r="Y256" s="21">
        <f>IF($A256="","",_xlfn.TEXTJOIN(" | ",TRUE,IF(COUNTIF($A$2:$A$501,$A256)&gt;1,"ID duplicado",""),IF(OR($B256="",$C256="",$D256="",$E256="",NOT(ISNUMBER($F256)),NOT(ISNUMBER($G256)),NOT(ISNUMBER($H256)),$K256=""),"Dados obrigatórios incompletos",""),IF(AND(ISNUMBER($P256),$P256&lt;&gt;0,$V256=""),"Informar motivo preliminar",""),IF(AND(ISNUMBER($P256),$P256&lt;&gt;0,$H256=0),"Revisar custo zerado",""),IF(AND($K256="Concluída",$T256="Não",$J256=""),"Confirmar causa",""),IF(AND($K256="Concluída",$N256=""),"Informar data de conclusão",""),IF(AND($K256&lt;&gt;"",$K256&lt;&gt;"Concluída",$K256&lt;&gt;"Dispensada",ISNUMBER($M256),$M256&lt;'Configurações'!$B$10),"Prazo vencido",""),IF(AND($K256&lt;&gt;"",$K256&lt;&gt;"Concluída",$K256&lt;&gt;"Dispensada",$M256="",ISNUMBER($B256),'Configurações'!$B$10-$B256&gt;'Configurações'!$B$9),"Definir prazo",""),IF(AND($K256&lt;&gt;"Concluída",$N256&lt;&gt;""),"Revisar data de conclusão","")))</f>
        <v/>
      </c>
      <c r="Z256" s="21">
        <f>IF(OR($C256="",$E256=""),"",$C256&amp;" | "&amp;$E256)</f>
        <v/>
      </c>
      <c r="AA256" s="18">
        <f>IF($Z256="","",IF(COUNTIF($Z$2:$Z256,$Z256)=1,ROW(),""))</f>
        <v/>
      </c>
      <c r="AB256" s="18">
        <f>IF($A256="","",IF(AND(ISNUMBER($B256),$B256&lt;='Configurações'!$B$10,$C256&lt;&gt;"",$D256&lt;&gt;"",$E256&lt;&gt;"",ISNUMBER($F256),$F256&gt;=0,ISNUMBER($G256),$G256&gt;=0,ISNUMBER($H256),$H256&gt;=0,$K256&lt;&gt;"",COUNTIF($A$2:$A$501,$A256)=1),"Sim","Não"))</f>
        <v/>
      </c>
      <c r="AC256" s="18">
        <f>IF(OR($AB256&lt;&gt;"Sim",$P256=0,$K256="Concluída",$K256="Dispensada"),"",IF($X256="Crítica",4,IF($X256="Alta",3,IF($X256="Média",2,1)))*1000000000000+MIN(IF(ISNUMBER($S256),$S256,0),999999999)*1000+MIN($W256,999))</f>
        <v/>
      </c>
      <c r="AD256" s="28">
        <f>IF($AC256="","",COUNTIF($AC$2:$AC$501,"&gt;"&amp;$AC256)+COUNTIF($AC$2:$AC256,$AC256))</f>
        <v/>
      </c>
    </row>
    <row r="257">
      <c r="A257" s="23" t="n"/>
      <c r="B257" s="50" t="n"/>
      <c r="C257" s="23" t="n"/>
      <c r="D257" s="25" t="n"/>
      <c r="E257" s="23" t="n"/>
      <c r="F257" s="26" t="n"/>
      <c r="G257" s="26" t="n"/>
      <c r="H257" s="51" t="n"/>
      <c r="I257" s="25" t="n"/>
      <c r="J257" s="25" t="n"/>
      <c r="K257" s="23" t="n"/>
      <c r="L257" s="23" t="n"/>
      <c r="M257" s="50" t="n"/>
      <c r="N257" s="50" t="n"/>
      <c r="O257" s="25" t="n"/>
      <c r="P257" s="29">
        <f>IF(OR($A257="",$B257="",$C257="",$E257="",NOT(ISNUMBER($F257)),NOT(ISNUMBER($G257))),"",$G257-$F257)</f>
        <v/>
      </c>
      <c r="Q257" s="29">
        <f>IF($P257="","",ABS($P257))</f>
        <v/>
      </c>
      <c r="R257" s="46">
        <f>IF(OR($P257="",NOT(ISNUMBER($H257))),"",$P257*$H257)</f>
        <v/>
      </c>
      <c r="S257" s="46">
        <f>IF($R257="","",ABS($R257))</f>
        <v/>
      </c>
      <c r="T257" s="13">
        <f>IF($P257="","",IF($P257=0,"Sim","Não"))</f>
        <v/>
      </c>
      <c r="U257" s="45">
        <f>IFERROR(IF($P257="","",IF(MAX($F257,$G257)=0,1,MAX(0,1-$Q257/MAX($F257,$G257)))),"")</f>
        <v/>
      </c>
      <c r="V257" s="16">
        <f>IF($P257="","",IF($P257=0,"",IF($J257&lt;&gt;"",$J257,$I257)))</f>
        <v/>
      </c>
      <c r="W257" s="29">
        <f>IF($P257="","",IF(OR($P257=0,$K257="Concluída",$K257="Dispensada"),0,MAX(0,'Configurações'!$B$10-$B257)))</f>
        <v/>
      </c>
      <c r="X257" s="13">
        <f>IF($P257="","",IF($P257=0,"Baixa",IF(OR(AND(ISNUMBER($S257),$S257&gt;='Configurações'!$B$4),AND($K257&lt;&gt;"Concluída",$K257&lt;&gt;"Dispensada",ISNUMBER($M257),$M257&lt;'Configurações'!$B$10)),"Crítica",IF(OR(AND(ISNUMBER($S257),$S257&gt;='Configurações'!$B$5),$Q257&gt;='Configurações'!$B$6),"Alta","Média"))))</f>
        <v/>
      </c>
      <c r="Y257" s="16">
        <f>IF($A257="","",_xlfn.TEXTJOIN(" | ",TRUE,IF(COUNTIF($A$2:$A$501,$A257)&gt;1,"ID duplicado",""),IF(OR($B257="",$C257="",$D257="",$E257="",NOT(ISNUMBER($F257)),NOT(ISNUMBER($G257)),NOT(ISNUMBER($H257)),$K257=""),"Dados obrigatórios incompletos",""),IF(AND(ISNUMBER($P257),$P257&lt;&gt;0,$V257=""),"Informar motivo preliminar",""),IF(AND(ISNUMBER($P257),$P257&lt;&gt;0,$H257=0),"Revisar custo zerado",""),IF(AND($K257="Concluída",$T257="Não",$J257=""),"Confirmar causa",""),IF(AND($K257="Concluída",$N257=""),"Informar data de conclusão",""),IF(AND($K257&lt;&gt;"",$K257&lt;&gt;"Concluída",$K257&lt;&gt;"Dispensada",ISNUMBER($M257),$M257&lt;'Configurações'!$B$10),"Prazo vencido",""),IF(AND($K257&lt;&gt;"",$K257&lt;&gt;"Concluída",$K257&lt;&gt;"Dispensada",$M257="",ISNUMBER($B257),'Configurações'!$B$10-$B257&gt;'Configurações'!$B$9),"Definir prazo",""),IF(AND($K257&lt;&gt;"Concluída",$N257&lt;&gt;""),"Revisar data de conclusão","")))</f>
        <v/>
      </c>
      <c r="Z257" s="16">
        <f>IF(OR($C257="",$E257=""),"",$C257&amp;" | "&amp;$E257)</f>
        <v/>
      </c>
      <c r="AA257" s="13">
        <f>IF($Z257="","",IF(COUNTIF($Z$2:$Z257,$Z257)=1,ROW(),""))</f>
        <v/>
      </c>
      <c r="AB257" s="13">
        <f>IF($A257="","",IF(AND(ISNUMBER($B257),$B257&lt;='Configurações'!$B$10,$C257&lt;&gt;"",$D257&lt;&gt;"",$E257&lt;&gt;"",ISNUMBER($F257),$F257&gt;=0,ISNUMBER($G257),$G257&gt;=0,ISNUMBER($H257),$H257&gt;=0,$K257&lt;&gt;"",COUNTIF($A$2:$A$501,$A257)=1),"Sim","Não"))</f>
        <v/>
      </c>
      <c r="AC257" s="13">
        <f>IF(OR($AB257&lt;&gt;"Sim",$P257=0,$K257="Concluída",$K257="Dispensada"),"",IF($X257="Crítica",4,IF($X257="Alta",3,IF($X257="Média",2,1)))*1000000000000+MIN(IF(ISNUMBER($S257),$S257,0),999999999)*1000+MIN($W257,999))</f>
        <v/>
      </c>
      <c r="AD257" s="29">
        <f>IF($AC257="","",COUNTIF($AC$2:$AC$501,"&gt;"&amp;$AC257)+COUNTIF($AC$2:$AC257,$AC257))</f>
        <v/>
      </c>
    </row>
    <row r="258">
      <c r="A258" s="23" t="n"/>
      <c r="B258" s="50" t="n"/>
      <c r="C258" s="23" t="n"/>
      <c r="D258" s="25" t="n"/>
      <c r="E258" s="23" t="n"/>
      <c r="F258" s="26" t="n"/>
      <c r="G258" s="26" t="n"/>
      <c r="H258" s="51" t="n"/>
      <c r="I258" s="25" t="n"/>
      <c r="J258" s="25" t="n"/>
      <c r="K258" s="23" t="n"/>
      <c r="L258" s="23" t="n"/>
      <c r="M258" s="50" t="n"/>
      <c r="N258" s="50" t="n"/>
      <c r="O258" s="25" t="n"/>
      <c r="P258" s="28">
        <f>IF(OR($A258="",$B258="",$C258="",$E258="",NOT(ISNUMBER($F258)),NOT(ISNUMBER($G258))),"",$G258-$F258)</f>
        <v/>
      </c>
      <c r="Q258" s="28">
        <f>IF($P258="","",ABS($P258))</f>
        <v/>
      </c>
      <c r="R258" s="49">
        <f>IF(OR($P258="",NOT(ISNUMBER($H258))),"",$P258*$H258)</f>
        <v/>
      </c>
      <c r="S258" s="49">
        <f>IF($R258="","",ABS($R258))</f>
        <v/>
      </c>
      <c r="T258" s="18">
        <f>IF($P258="","",IF($P258=0,"Sim","Não"))</f>
        <v/>
      </c>
      <c r="U258" s="48">
        <f>IFERROR(IF($P258="","",IF(MAX($F258,$G258)=0,1,MAX(0,1-$Q258/MAX($F258,$G258)))),"")</f>
        <v/>
      </c>
      <c r="V258" s="21">
        <f>IF($P258="","",IF($P258=0,"",IF($J258&lt;&gt;"",$J258,$I258)))</f>
        <v/>
      </c>
      <c r="W258" s="28">
        <f>IF($P258="","",IF(OR($P258=0,$K258="Concluída",$K258="Dispensada"),0,MAX(0,'Configurações'!$B$10-$B258)))</f>
        <v/>
      </c>
      <c r="X258" s="18">
        <f>IF($P258="","",IF($P258=0,"Baixa",IF(OR(AND(ISNUMBER($S258),$S258&gt;='Configurações'!$B$4),AND($K258&lt;&gt;"Concluída",$K258&lt;&gt;"Dispensada",ISNUMBER($M258),$M258&lt;'Configurações'!$B$10)),"Crítica",IF(OR(AND(ISNUMBER($S258),$S258&gt;='Configurações'!$B$5),$Q258&gt;='Configurações'!$B$6),"Alta","Média"))))</f>
        <v/>
      </c>
      <c r="Y258" s="21">
        <f>IF($A258="","",_xlfn.TEXTJOIN(" | ",TRUE,IF(COUNTIF($A$2:$A$501,$A258)&gt;1,"ID duplicado",""),IF(OR($B258="",$C258="",$D258="",$E258="",NOT(ISNUMBER($F258)),NOT(ISNUMBER($G258)),NOT(ISNUMBER($H258)),$K258=""),"Dados obrigatórios incompletos",""),IF(AND(ISNUMBER($P258),$P258&lt;&gt;0,$V258=""),"Informar motivo preliminar",""),IF(AND(ISNUMBER($P258),$P258&lt;&gt;0,$H258=0),"Revisar custo zerado",""),IF(AND($K258="Concluída",$T258="Não",$J258=""),"Confirmar causa",""),IF(AND($K258="Concluída",$N258=""),"Informar data de conclusão",""),IF(AND($K258&lt;&gt;"",$K258&lt;&gt;"Concluída",$K258&lt;&gt;"Dispensada",ISNUMBER($M258),$M258&lt;'Configurações'!$B$10),"Prazo vencido",""),IF(AND($K258&lt;&gt;"",$K258&lt;&gt;"Concluída",$K258&lt;&gt;"Dispensada",$M258="",ISNUMBER($B258),'Configurações'!$B$10-$B258&gt;'Configurações'!$B$9),"Definir prazo",""),IF(AND($K258&lt;&gt;"Concluída",$N258&lt;&gt;""),"Revisar data de conclusão","")))</f>
        <v/>
      </c>
      <c r="Z258" s="21">
        <f>IF(OR($C258="",$E258=""),"",$C258&amp;" | "&amp;$E258)</f>
        <v/>
      </c>
      <c r="AA258" s="18">
        <f>IF($Z258="","",IF(COUNTIF($Z$2:$Z258,$Z258)=1,ROW(),""))</f>
        <v/>
      </c>
      <c r="AB258" s="18">
        <f>IF($A258="","",IF(AND(ISNUMBER($B258),$B258&lt;='Configurações'!$B$10,$C258&lt;&gt;"",$D258&lt;&gt;"",$E258&lt;&gt;"",ISNUMBER($F258),$F258&gt;=0,ISNUMBER($G258),$G258&gt;=0,ISNUMBER($H258),$H258&gt;=0,$K258&lt;&gt;"",COUNTIF($A$2:$A$501,$A258)=1),"Sim","Não"))</f>
        <v/>
      </c>
      <c r="AC258" s="18">
        <f>IF(OR($AB258&lt;&gt;"Sim",$P258=0,$K258="Concluída",$K258="Dispensada"),"",IF($X258="Crítica",4,IF($X258="Alta",3,IF($X258="Média",2,1)))*1000000000000+MIN(IF(ISNUMBER($S258),$S258,0),999999999)*1000+MIN($W258,999))</f>
        <v/>
      </c>
      <c r="AD258" s="28">
        <f>IF($AC258="","",COUNTIF($AC$2:$AC$501,"&gt;"&amp;$AC258)+COUNTIF($AC$2:$AC258,$AC258))</f>
        <v/>
      </c>
    </row>
    <row r="259">
      <c r="A259" s="23" t="n"/>
      <c r="B259" s="50" t="n"/>
      <c r="C259" s="23" t="n"/>
      <c r="D259" s="25" t="n"/>
      <c r="E259" s="23" t="n"/>
      <c r="F259" s="26" t="n"/>
      <c r="G259" s="26" t="n"/>
      <c r="H259" s="51" t="n"/>
      <c r="I259" s="25" t="n"/>
      <c r="J259" s="25" t="n"/>
      <c r="K259" s="23" t="n"/>
      <c r="L259" s="23" t="n"/>
      <c r="M259" s="50" t="n"/>
      <c r="N259" s="50" t="n"/>
      <c r="O259" s="25" t="n"/>
      <c r="P259" s="29">
        <f>IF(OR($A259="",$B259="",$C259="",$E259="",NOT(ISNUMBER($F259)),NOT(ISNUMBER($G259))),"",$G259-$F259)</f>
        <v/>
      </c>
      <c r="Q259" s="29">
        <f>IF($P259="","",ABS($P259))</f>
        <v/>
      </c>
      <c r="R259" s="46">
        <f>IF(OR($P259="",NOT(ISNUMBER($H259))),"",$P259*$H259)</f>
        <v/>
      </c>
      <c r="S259" s="46">
        <f>IF($R259="","",ABS($R259))</f>
        <v/>
      </c>
      <c r="T259" s="13">
        <f>IF($P259="","",IF($P259=0,"Sim","Não"))</f>
        <v/>
      </c>
      <c r="U259" s="45">
        <f>IFERROR(IF($P259="","",IF(MAX($F259,$G259)=0,1,MAX(0,1-$Q259/MAX($F259,$G259)))),"")</f>
        <v/>
      </c>
      <c r="V259" s="16">
        <f>IF($P259="","",IF($P259=0,"",IF($J259&lt;&gt;"",$J259,$I259)))</f>
        <v/>
      </c>
      <c r="W259" s="29">
        <f>IF($P259="","",IF(OR($P259=0,$K259="Concluída",$K259="Dispensada"),0,MAX(0,'Configurações'!$B$10-$B259)))</f>
        <v/>
      </c>
      <c r="X259" s="13">
        <f>IF($P259="","",IF($P259=0,"Baixa",IF(OR(AND(ISNUMBER($S259),$S259&gt;='Configurações'!$B$4),AND($K259&lt;&gt;"Concluída",$K259&lt;&gt;"Dispensada",ISNUMBER($M259),$M259&lt;'Configurações'!$B$10)),"Crítica",IF(OR(AND(ISNUMBER($S259),$S259&gt;='Configurações'!$B$5),$Q259&gt;='Configurações'!$B$6),"Alta","Média"))))</f>
        <v/>
      </c>
      <c r="Y259" s="16">
        <f>IF($A259="","",_xlfn.TEXTJOIN(" | ",TRUE,IF(COUNTIF($A$2:$A$501,$A259)&gt;1,"ID duplicado",""),IF(OR($B259="",$C259="",$D259="",$E259="",NOT(ISNUMBER($F259)),NOT(ISNUMBER($G259)),NOT(ISNUMBER($H259)),$K259=""),"Dados obrigatórios incompletos",""),IF(AND(ISNUMBER($P259),$P259&lt;&gt;0,$V259=""),"Informar motivo preliminar",""),IF(AND(ISNUMBER($P259),$P259&lt;&gt;0,$H259=0),"Revisar custo zerado",""),IF(AND($K259="Concluída",$T259="Não",$J259=""),"Confirmar causa",""),IF(AND($K259="Concluída",$N259=""),"Informar data de conclusão",""),IF(AND($K259&lt;&gt;"",$K259&lt;&gt;"Concluída",$K259&lt;&gt;"Dispensada",ISNUMBER($M259),$M259&lt;'Configurações'!$B$10),"Prazo vencido",""),IF(AND($K259&lt;&gt;"",$K259&lt;&gt;"Concluída",$K259&lt;&gt;"Dispensada",$M259="",ISNUMBER($B259),'Configurações'!$B$10-$B259&gt;'Configurações'!$B$9),"Definir prazo",""),IF(AND($K259&lt;&gt;"Concluída",$N259&lt;&gt;""),"Revisar data de conclusão","")))</f>
        <v/>
      </c>
      <c r="Z259" s="16">
        <f>IF(OR($C259="",$E259=""),"",$C259&amp;" | "&amp;$E259)</f>
        <v/>
      </c>
      <c r="AA259" s="13">
        <f>IF($Z259="","",IF(COUNTIF($Z$2:$Z259,$Z259)=1,ROW(),""))</f>
        <v/>
      </c>
      <c r="AB259" s="13">
        <f>IF($A259="","",IF(AND(ISNUMBER($B259),$B259&lt;='Configurações'!$B$10,$C259&lt;&gt;"",$D259&lt;&gt;"",$E259&lt;&gt;"",ISNUMBER($F259),$F259&gt;=0,ISNUMBER($G259),$G259&gt;=0,ISNUMBER($H259),$H259&gt;=0,$K259&lt;&gt;"",COUNTIF($A$2:$A$501,$A259)=1),"Sim","Não"))</f>
        <v/>
      </c>
      <c r="AC259" s="13">
        <f>IF(OR($AB259&lt;&gt;"Sim",$P259=0,$K259="Concluída",$K259="Dispensada"),"",IF($X259="Crítica",4,IF($X259="Alta",3,IF($X259="Média",2,1)))*1000000000000+MIN(IF(ISNUMBER($S259),$S259,0),999999999)*1000+MIN($W259,999))</f>
        <v/>
      </c>
      <c r="AD259" s="29">
        <f>IF($AC259="","",COUNTIF($AC$2:$AC$501,"&gt;"&amp;$AC259)+COUNTIF($AC$2:$AC259,$AC259))</f>
        <v/>
      </c>
    </row>
    <row r="260">
      <c r="A260" s="23" t="n"/>
      <c r="B260" s="50" t="n"/>
      <c r="C260" s="23" t="n"/>
      <c r="D260" s="25" t="n"/>
      <c r="E260" s="23" t="n"/>
      <c r="F260" s="26" t="n"/>
      <c r="G260" s="26" t="n"/>
      <c r="H260" s="51" t="n"/>
      <c r="I260" s="25" t="n"/>
      <c r="J260" s="25" t="n"/>
      <c r="K260" s="23" t="n"/>
      <c r="L260" s="23" t="n"/>
      <c r="M260" s="50" t="n"/>
      <c r="N260" s="50" t="n"/>
      <c r="O260" s="25" t="n"/>
      <c r="P260" s="28">
        <f>IF(OR($A260="",$B260="",$C260="",$E260="",NOT(ISNUMBER($F260)),NOT(ISNUMBER($G260))),"",$G260-$F260)</f>
        <v/>
      </c>
      <c r="Q260" s="28">
        <f>IF($P260="","",ABS($P260))</f>
        <v/>
      </c>
      <c r="R260" s="49">
        <f>IF(OR($P260="",NOT(ISNUMBER($H260))),"",$P260*$H260)</f>
        <v/>
      </c>
      <c r="S260" s="49">
        <f>IF($R260="","",ABS($R260))</f>
        <v/>
      </c>
      <c r="T260" s="18">
        <f>IF($P260="","",IF($P260=0,"Sim","Não"))</f>
        <v/>
      </c>
      <c r="U260" s="48">
        <f>IFERROR(IF($P260="","",IF(MAX($F260,$G260)=0,1,MAX(0,1-$Q260/MAX($F260,$G260)))),"")</f>
        <v/>
      </c>
      <c r="V260" s="21">
        <f>IF($P260="","",IF($P260=0,"",IF($J260&lt;&gt;"",$J260,$I260)))</f>
        <v/>
      </c>
      <c r="W260" s="28">
        <f>IF($P260="","",IF(OR($P260=0,$K260="Concluída",$K260="Dispensada"),0,MAX(0,'Configurações'!$B$10-$B260)))</f>
        <v/>
      </c>
      <c r="X260" s="18">
        <f>IF($P260="","",IF($P260=0,"Baixa",IF(OR(AND(ISNUMBER($S260),$S260&gt;='Configurações'!$B$4),AND($K260&lt;&gt;"Concluída",$K260&lt;&gt;"Dispensada",ISNUMBER($M260),$M260&lt;'Configurações'!$B$10)),"Crítica",IF(OR(AND(ISNUMBER($S260),$S260&gt;='Configurações'!$B$5),$Q260&gt;='Configurações'!$B$6),"Alta","Média"))))</f>
        <v/>
      </c>
      <c r="Y260" s="21">
        <f>IF($A260="","",_xlfn.TEXTJOIN(" | ",TRUE,IF(COUNTIF($A$2:$A$501,$A260)&gt;1,"ID duplicado",""),IF(OR($B260="",$C260="",$D260="",$E260="",NOT(ISNUMBER($F260)),NOT(ISNUMBER($G260)),NOT(ISNUMBER($H260)),$K260=""),"Dados obrigatórios incompletos",""),IF(AND(ISNUMBER($P260),$P260&lt;&gt;0,$V260=""),"Informar motivo preliminar",""),IF(AND(ISNUMBER($P260),$P260&lt;&gt;0,$H260=0),"Revisar custo zerado",""),IF(AND($K260="Concluída",$T260="Não",$J260=""),"Confirmar causa",""),IF(AND($K260="Concluída",$N260=""),"Informar data de conclusão",""),IF(AND($K260&lt;&gt;"",$K260&lt;&gt;"Concluída",$K260&lt;&gt;"Dispensada",ISNUMBER($M260),$M260&lt;'Configurações'!$B$10),"Prazo vencido",""),IF(AND($K260&lt;&gt;"",$K260&lt;&gt;"Concluída",$K260&lt;&gt;"Dispensada",$M260="",ISNUMBER($B260),'Configurações'!$B$10-$B260&gt;'Configurações'!$B$9),"Definir prazo",""),IF(AND($K260&lt;&gt;"Concluída",$N260&lt;&gt;""),"Revisar data de conclusão","")))</f>
        <v/>
      </c>
      <c r="Z260" s="21">
        <f>IF(OR($C260="",$E260=""),"",$C260&amp;" | "&amp;$E260)</f>
        <v/>
      </c>
      <c r="AA260" s="18">
        <f>IF($Z260="","",IF(COUNTIF($Z$2:$Z260,$Z260)=1,ROW(),""))</f>
        <v/>
      </c>
      <c r="AB260" s="18">
        <f>IF($A260="","",IF(AND(ISNUMBER($B260),$B260&lt;='Configurações'!$B$10,$C260&lt;&gt;"",$D260&lt;&gt;"",$E260&lt;&gt;"",ISNUMBER($F260),$F260&gt;=0,ISNUMBER($G260),$G260&gt;=0,ISNUMBER($H260),$H260&gt;=0,$K260&lt;&gt;"",COUNTIF($A$2:$A$501,$A260)=1),"Sim","Não"))</f>
        <v/>
      </c>
      <c r="AC260" s="18">
        <f>IF(OR($AB260&lt;&gt;"Sim",$P260=0,$K260="Concluída",$K260="Dispensada"),"",IF($X260="Crítica",4,IF($X260="Alta",3,IF($X260="Média",2,1)))*1000000000000+MIN(IF(ISNUMBER($S260),$S260,0),999999999)*1000+MIN($W260,999))</f>
        <v/>
      </c>
      <c r="AD260" s="28">
        <f>IF($AC260="","",COUNTIF($AC$2:$AC$501,"&gt;"&amp;$AC260)+COUNTIF($AC$2:$AC260,$AC260))</f>
        <v/>
      </c>
    </row>
    <row r="261">
      <c r="A261" s="23" t="n"/>
      <c r="B261" s="50" t="n"/>
      <c r="C261" s="23" t="n"/>
      <c r="D261" s="25" t="n"/>
      <c r="E261" s="23" t="n"/>
      <c r="F261" s="26" t="n"/>
      <c r="G261" s="26" t="n"/>
      <c r="H261" s="51" t="n"/>
      <c r="I261" s="25" t="n"/>
      <c r="J261" s="25" t="n"/>
      <c r="K261" s="23" t="n"/>
      <c r="L261" s="23" t="n"/>
      <c r="M261" s="50" t="n"/>
      <c r="N261" s="50" t="n"/>
      <c r="O261" s="25" t="n"/>
      <c r="P261" s="29">
        <f>IF(OR($A261="",$B261="",$C261="",$E261="",NOT(ISNUMBER($F261)),NOT(ISNUMBER($G261))),"",$G261-$F261)</f>
        <v/>
      </c>
      <c r="Q261" s="29">
        <f>IF($P261="","",ABS($P261))</f>
        <v/>
      </c>
      <c r="R261" s="46">
        <f>IF(OR($P261="",NOT(ISNUMBER($H261))),"",$P261*$H261)</f>
        <v/>
      </c>
      <c r="S261" s="46">
        <f>IF($R261="","",ABS($R261))</f>
        <v/>
      </c>
      <c r="T261" s="13">
        <f>IF($P261="","",IF($P261=0,"Sim","Não"))</f>
        <v/>
      </c>
      <c r="U261" s="45">
        <f>IFERROR(IF($P261="","",IF(MAX($F261,$G261)=0,1,MAX(0,1-$Q261/MAX($F261,$G261)))),"")</f>
        <v/>
      </c>
      <c r="V261" s="16">
        <f>IF($P261="","",IF($P261=0,"",IF($J261&lt;&gt;"",$J261,$I261)))</f>
        <v/>
      </c>
      <c r="W261" s="29">
        <f>IF($P261="","",IF(OR($P261=0,$K261="Concluída",$K261="Dispensada"),0,MAX(0,'Configurações'!$B$10-$B261)))</f>
        <v/>
      </c>
      <c r="X261" s="13">
        <f>IF($P261="","",IF($P261=0,"Baixa",IF(OR(AND(ISNUMBER($S261),$S261&gt;='Configurações'!$B$4),AND($K261&lt;&gt;"Concluída",$K261&lt;&gt;"Dispensada",ISNUMBER($M261),$M261&lt;'Configurações'!$B$10)),"Crítica",IF(OR(AND(ISNUMBER($S261),$S261&gt;='Configurações'!$B$5),$Q261&gt;='Configurações'!$B$6),"Alta","Média"))))</f>
        <v/>
      </c>
      <c r="Y261" s="16">
        <f>IF($A261="","",_xlfn.TEXTJOIN(" | ",TRUE,IF(COUNTIF($A$2:$A$501,$A261)&gt;1,"ID duplicado",""),IF(OR($B261="",$C261="",$D261="",$E261="",NOT(ISNUMBER($F261)),NOT(ISNUMBER($G261)),NOT(ISNUMBER($H261)),$K261=""),"Dados obrigatórios incompletos",""),IF(AND(ISNUMBER($P261),$P261&lt;&gt;0,$V261=""),"Informar motivo preliminar",""),IF(AND(ISNUMBER($P261),$P261&lt;&gt;0,$H261=0),"Revisar custo zerado",""),IF(AND($K261="Concluída",$T261="Não",$J261=""),"Confirmar causa",""),IF(AND($K261="Concluída",$N261=""),"Informar data de conclusão",""),IF(AND($K261&lt;&gt;"",$K261&lt;&gt;"Concluída",$K261&lt;&gt;"Dispensada",ISNUMBER($M261),$M261&lt;'Configurações'!$B$10),"Prazo vencido",""),IF(AND($K261&lt;&gt;"",$K261&lt;&gt;"Concluída",$K261&lt;&gt;"Dispensada",$M261="",ISNUMBER($B261),'Configurações'!$B$10-$B261&gt;'Configurações'!$B$9),"Definir prazo",""),IF(AND($K261&lt;&gt;"Concluída",$N261&lt;&gt;""),"Revisar data de conclusão","")))</f>
        <v/>
      </c>
      <c r="Z261" s="16">
        <f>IF(OR($C261="",$E261=""),"",$C261&amp;" | "&amp;$E261)</f>
        <v/>
      </c>
      <c r="AA261" s="13">
        <f>IF($Z261="","",IF(COUNTIF($Z$2:$Z261,$Z261)=1,ROW(),""))</f>
        <v/>
      </c>
      <c r="AB261" s="13">
        <f>IF($A261="","",IF(AND(ISNUMBER($B261),$B261&lt;='Configurações'!$B$10,$C261&lt;&gt;"",$D261&lt;&gt;"",$E261&lt;&gt;"",ISNUMBER($F261),$F261&gt;=0,ISNUMBER($G261),$G261&gt;=0,ISNUMBER($H261),$H261&gt;=0,$K261&lt;&gt;"",COUNTIF($A$2:$A$501,$A261)=1),"Sim","Não"))</f>
        <v/>
      </c>
      <c r="AC261" s="13">
        <f>IF(OR($AB261&lt;&gt;"Sim",$P261=0,$K261="Concluída",$K261="Dispensada"),"",IF($X261="Crítica",4,IF($X261="Alta",3,IF($X261="Média",2,1)))*1000000000000+MIN(IF(ISNUMBER($S261),$S261,0),999999999)*1000+MIN($W261,999))</f>
        <v/>
      </c>
      <c r="AD261" s="29">
        <f>IF($AC261="","",COUNTIF($AC$2:$AC$501,"&gt;"&amp;$AC261)+COUNTIF($AC$2:$AC261,$AC261))</f>
        <v/>
      </c>
    </row>
    <row r="262">
      <c r="A262" s="23" t="n"/>
      <c r="B262" s="50" t="n"/>
      <c r="C262" s="23" t="n"/>
      <c r="D262" s="25" t="n"/>
      <c r="E262" s="23" t="n"/>
      <c r="F262" s="26" t="n"/>
      <c r="G262" s="26" t="n"/>
      <c r="H262" s="51" t="n"/>
      <c r="I262" s="25" t="n"/>
      <c r="J262" s="25" t="n"/>
      <c r="K262" s="23" t="n"/>
      <c r="L262" s="23" t="n"/>
      <c r="M262" s="50" t="n"/>
      <c r="N262" s="50" t="n"/>
      <c r="O262" s="25" t="n"/>
      <c r="P262" s="28">
        <f>IF(OR($A262="",$B262="",$C262="",$E262="",NOT(ISNUMBER($F262)),NOT(ISNUMBER($G262))),"",$G262-$F262)</f>
        <v/>
      </c>
      <c r="Q262" s="28">
        <f>IF($P262="","",ABS($P262))</f>
        <v/>
      </c>
      <c r="R262" s="49">
        <f>IF(OR($P262="",NOT(ISNUMBER($H262))),"",$P262*$H262)</f>
        <v/>
      </c>
      <c r="S262" s="49">
        <f>IF($R262="","",ABS($R262))</f>
        <v/>
      </c>
      <c r="T262" s="18">
        <f>IF($P262="","",IF($P262=0,"Sim","Não"))</f>
        <v/>
      </c>
      <c r="U262" s="48">
        <f>IFERROR(IF($P262="","",IF(MAX($F262,$G262)=0,1,MAX(0,1-$Q262/MAX($F262,$G262)))),"")</f>
        <v/>
      </c>
      <c r="V262" s="21">
        <f>IF($P262="","",IF($P262=0,"",IF($J262&lt;&gt;"",$J262,$I262)))</f>
        <v/>
      </c>
      <c r="W262" s="28">
        <f>IF($P262="","",IF(OR($P262=0,$K262="Concluída",$K262="Dispensada"),0,MAX(0,'Configurações'!$B$10-$B262)))</f>
        <v/>
      </c>
      <c r="X262" s="18">
        <f>IF($P262="","",IF($P262=0,"Baixa",IF(OR(AND(ISNUMBER($S262),$S262&gt;='Configurações'!$B$4),AND($K262&lt;&gt;"Concluída",$K262&lt;&gt;"Dispensada",ISNUMBER($M262),$M262&lt;'Configurações'!$B$10)),"Crítica",IF(OR(AND(ISNUMBER($S262),$S262&gt;='Configurações'!$B$5),$Q262&gt;='Configurações'!$B$6),"Alta","Média"))))</f>
        <v/>
      </c>
      <c r="Y262" s="21">
        <f>IF($A262="","",_xlfn.TEXTJOIN(" | ",TRUE,IF(COUNTIF($A$2:$A$501,$A262)&gt;1,"ID duplicado",""),IF(OR($B262="",$C262="",$D262="",$E262="",NOT(ISNUMBER($F262)),NOT(ISNUMBER($G262)),NOT(ISNUMBER($H262)),$K262=""),"Dados obrigatórios incompletos",""),IF(AND(ISNUMBER($P262),$P262&lt;&gt;0,$V262=""),"Informar motivo preliminar",""),IF(AND(ISNUMBER($P262),$P262&lt;&gt;0,$H262=0),"Revisar custo zerado",""),IF(AND($K262="Concluída",$T262="Não",$J262=""),"Confirmar causa",""),IF(AND($K262="Concluída",$N262=""),"Informar data de conclusão",""),IF(AND($K262&lt;&gt;"",$K262&lt;&gt;"Concluída",$K262&lt;&gt;"Dispensada",ISNUMBER($M262),$M262&lt;'Configurações'!$B$10),"Prazo vencido",""),IF(AND($K262&lt;&gt;"",$K262&lt;&gt;"Concluída",$K262&lt;&gt;"Dispensada",$M262="",ISNUMBER($B262),'Configurações'!$B$10-$B262&gt;'Configurações'!$B$9),"Definir prazo",""),IF(AND($K262&lt;&gt;"Concluída",$N262&lt;&gt;""),"Revisar data de conclusão","")))</f>
        <v/>
      </c>
      <c r="Z262" s="21">
        <f>IF(OR($C262="",$E262=""),"",$C262&amp;" | "&amp;$E262)</f>
        <v/>
      </c>
      <c r="AA262" s="18">
        <f>IF($Z262="","",IF(COUNTIF($Z$2:$Z262,$Z262)=1,ROW(),""))</f>
        <v/>
      </c>
      <c r="AB262" s="18">
        <f>IF($A262="","",IF(AND(ISNUMBER($B262),$B262&lt;='Configurações'!$B$10,$C262&lt;&gt;"",$D262&lt;&gt;"",$E262&lt;&gt;"",ISNUMBER($F262),$F262&gt;=0,ISNUMBER($G262),$G262&gt;=0,ISNUMBER($H262),$H262&gt;=0,$K262&lt;&gt;"",COUNTIF($A$2:$A$501,$A262)=1),"Sim","Não"))</f>
        <v/>
      </c>
      <c r="AC262" s="18">
        <f>IF(OR($AB262&lt;&gt;"Sim",$P262=0,$K262="Concluída",$K262="Dispensada"),"",IF($X262="Crítica",4,IF($X262="Alta",3,IF($X262="Média",2,1)))*1000000000000+MIN(IF(ISNUMBER($S262),$S262,0),999999999)*1000+MIN($W262,999))</f>
        <v/>
      </c>
      <c r="AD262" s="28">
        <f>IF($AC262="","",COUNTIF($AC$2:$AC$501,"&gt;"&amp;$AC262)+COUNTIF($AC$2:$AC262,$AC262))</f>
        <v/>
      </c>
    </row>
    <row r="263">
      <c r="A263" s="23" t="n"/>
      <c r="B263" s="50" t="n"/>
      <c r="C263" s="23" t="n"/>
      <c r="D263" s="25" t="n"/>
      <c r="E263" s="23" t="n"/>
      <c r="F263" s="26" t="n"/>
      <c r="G263" s="26" t="n"/>
      <c r="H263" s="51" t="n"/>
      <c r="I263" s="25" t="n"/>
      <c r="J263" s="25" t="n"/>
      <c r="K263" s="23" t="n"/>
      <c r="L263" s="23" t="n"/>
      <c r="M263" s="50" t="n"/>
      <c r="N263" s="50" t="n"/>
      <c r="O263" s="25" t="n"/>
      <c r="P263" s="29">
        <f>IF(OR($A263="",$B263="",$C263="",$E263="",NOT(ISNUMBER($F263)),NOT(ISNUMBER($G263))),"",$G263-$F263)</f>
        <v/>
      </c>
      <c r="Q263" s="29">
        <f>IF($P263="","",ABS($P263))</f>
        <v/>
      </c>
      <c r="R263" s="46">
        <f>IF(OR($P263="",NOT(ISNUMBER($H263))),"",$P263*$H263)</f>
        <v/>
      </c>
      <c r="S263" s="46">
        <f>IF($R263="","",ABS($R263))</f>
        <v/>
      </c>
      <c r="T263" s="13">
        <f>IF($P263="","",IF($P263=0,"Sim","Não"))</f>
        <v/>
      </c>
      <c r="U263" s="45">
        <f>IFERROR(IF($P263="","",IF(MAX($F263,$G263)=0,1,MAX(0,1-$Q263/MAX($F263,$G263)))),"")</f>
        <v/>
      </c>
      <c r="V263" s="16">
        <f>IF($P263="","",IF($P263=0,"",IF($J263&lt;&gt;"",$J263,$I263)))</f>
        <v/>
      </c>
      <c r="W263" s="29">
        <f>IF($P263="","",IF(OR($P263=0,$K263="Concluída",$K263="Dispensada"),0,MAX(0,'Configurações'!$B$10-$B263)))</f>
        <v/>
      </c>
      <c r="X263" s="13">
        <f>IF($P263="","",IF($P263=0,"Baixa",IF(OR(AND(ISNUMBER($S263),$S263&gt;='Configurações'!$B$4),AND($K263&lt;&gt;"Concluída",$K263&lt;&gt;"Dispensada",ISNUMBER($M263),$M263&lt;'Configurações'!$B$10)),"Crítica",IF(OR(AND(ISNUMBER($S263),$S263&gt;='Configurações'!$B$5),$Q263&gt;='Configurações'!$B$6),"Alta","Média"))))</f>
        <v/>
      </c>
      <c r="Y263" s="16">
        <f>IF($A263="","",_xlfn.TEXTJOIN(" | ",TRUE,IF(COUNTIF($A$2:$A$501,$A263)&gt;1,"ID duplicado",""),IF(OR($B263="",$C263="",$D263="",$E263="",NOT(ISNUMBER($F263)),NOT(ISNUMBER($G263)),NOT(ISNUMBER($H263)),$K263=""),"Dados obrigatórios incompletos",""),IF(AND(ISNUMBER($P263),$P263&lt;&gt;0,$V263=""),"Informar motivo preliminar",""),IF(AND(ISNUMBER($P263),$P263&lt;&gt;0,$H263=0),"Revisar custo zerado",""),IF(AND($K263="Concluída",$T263="Não",$J263=""),"Confirmar causa",""),IF(AND($K263="Concluída",$N263=""),"Informar data de conclusão",""),IF(AND($K263&lt;&gt;"",$K263&lt;&gt;"Concluída",$K263&lt;&gt;"Dispensada",ISNUMBER($M263),$M263&lt;'Configurações'!$B$10),"Prazo vencido",""),IF(AND($K263&lt;&gt;"",$K263&lt;&gt;"Concluída",$K263&lt;&gt;"Dispensada",$M263="",ISNUMBER($B263),'Configurações'!$B$10-$B263&gt;'Configurações'!$B$9),"Definir prazo",""),IF(AND($K263&lt;&gt;"Concluída",$N263&lt;&gt;""),"Revisar data de conclusão","")))</f>
        <v/>
      </c>
      <c r="Z263" s="16">
        <f>IF(OR($C263="",$E263=""),"",$C263&amp;" | "&amp;$E263)</f>
        <v/>
      </c>
      <c r="AA263" s="13">
        <f>IF($Z263="","",IF(COUNTIF($Z$2:$Z263,$Z263)=1,ROW(),""))</f>
        <v/>
      </c>
      <c r="AB263" s="13">
        <f>IF($A263="","",IF(AND(ISNUMBER($B263),$B263&lt;='Configurações'!$B$10,$C263&lt;&gt;"",$D263&lt;&gt;"",$E263&lt;&gt;"",ISNUMBER($F263),$F263&gt;=0,ISNUMBER($G263),$G263&gt;=0,ISNUMBER($H263),$H263&gt;=0,$K263&lt;&gt;"",COUNTIF($A$2:$A$501,$A263)=1),"Sim","Não"))</f>
        <v/>
      </c>
      <c r="AC263" s="13">
        <f>IF(OR($AB263&lt;&gt;"Sim",$P263=0,$K263="Concluída",$K263="Dispensada"),"",IF($X263="Crítica",4,IF($X263="Alta",3,IF($X263="Média",2,1)))*1000000000000+MIN(IF(ISNUMBER($S263),$S263,0),999999999)*1000+MIN($W263,999))</f>
        <v/>
      </c>
      <c r="AD263" s="29">
        <f>IF($AC263="","",COUNTIF($AC$2:$AC$501,"&gt;"&amp;$AC263)+COUNTIF($AC$2:$AC263,$AC263))</f>
        <v/>
      </c>
    </row>
    <row r="264">
      <c r="A264" s="23" t="n"/>
      <c r="B264" s="50" t="n"/>
      <c r="C264" s="23" t="n"/>
      <c r="D264" s="25" t="n"/>
      <c r="E264" s="23" t="n"/>
      <c r="F264" s="26" t="n"/>
      <c r="G264" s="26" t="n"/>
      <c r="H264" s="51" t="n"/>
      <c r="I264" s="25" t="n"/>
      <c r="J264" s="25" t="n"/>
      <c r="K264" s="23" t="n"/>
      <c r="L264" s="23" t="n"/>
      <c r="M264" s="50" t="n"/>
      <c r="N264" s="50" t="n"/>
      <c r="O264" s="25" t="n"/>
      <c r="P264" s="28">
        <f>IF(OR($A264="",$B264="",$C264="",$E264="",NOT(ISNUMBER($F264)),NOT(ISNUMBER($G264))),"",$G264-$F264)</f>
        <v/>
      </c>
      <c r="Q264" s="28">
        <f>IF($P264="","",ABS($P264))</f>
        <v/>
      </c>
      <c r="R264" s="49">
        <f>IF(OR($P264="",NOT(ISNUMBER($H264))),"",$P264*$H264)</f>
        <v/>
      </c>
      <c r="S264" s="49">
        <f>IF($R264="","",ABS($R264))</f>
        <v/>
      </c>
      <c r="T264" s="18">
        <f>IF($P264="","",IF($P264=0,"Sim","Não"))</f>
        <v/>
      </c>
      <c r="U264" s="48">
        <f>IFERROR(IF($P264="","",IF(MAX($F264,$G264)=0,1,MAX(0,1-$Q264/MAX($F264,$G264)))),"")</f>
        <v/>
      </c>
      <c r="V264" s="21">
        <f>IF($P264="","",IF($P264=0,"",IF($J264&lt;&gt;"",$J264,$I264)))</f>
        <v/>
      </c>
      <c r="W264" s="28">
        <f>IF($P264="","",IF(OR($P264=0,$K264="Concluída",$K264="Dispensada"),0,MAX(0,'Configurações'!$B$10-$B264)))</f>
        <v/>
      </c>
      <c r="X264" s="18">
        <f>IF($P264="","",IF($P264=0,"Baixa",IF(OR(AND(ISNUMBER($S264),$S264&gt;='Configurações'!$B$4),AND($K264&lt;&gt;"Concluída",$K264&lt;&gt;"Dispensada",ISNUMBER($M264),$M264&lt;'Configurações'!$B$10)),"Crítica",IF(OR(AND(ISNUMBER($S264),$S264&gt;='Configurações'!$B$5),$Q264&gt;='Configurações'!$B$6),"Alta","Média"))))</f>
        <v/>
      </c>
      <c r="Y264" s="21">
        <f>IF($A264="","",_xlfn.TEXTJOIN(" | ",TRUE,IF(COUNTIF($A$2:$A$501,$A264)&gt;1,"ID duplicado",""),IF(OR($B264="",$C264="",$D264="",$E264="",NOT(ISNUMBER($F264)),NOT(ISNUMBER($G264)),NOT(ISNUMBER($H264)),$K264=""),"Dados obrigatórios incompletos",""),IF(AND(ISNUMBER($P264),$P264&lt;&gt;0,$V264=""),"Informar motivo preliminar",""),IF(AND(ISNUMBER($P264),$P264&lt;&gt;0,$H264=0),"Revisar custo zerado",""),IF(AND($K264="Concluída",$T264="Não",$J264=""),"Confirmar causa",""),IF(AND($K264="Concluída",$N264=""),"Informar data de conclusão",""),IF(AND($K264&lt;&gt;"",$K264&lt;&gt;"Concluída",$K264&lt;&gt;"Dispensada",ISNUMBER($M264),$M264&lt;'Configurações'!$B$10),"Prazo vencido",""),IF(AND($K264&lt;&gt;"",$K264&lt;&gt;"Concluída",$K264&lt;&gt;"Dispensada",$M264="",ISNUMBER($B264),'Configurações'!$B$10-$B264&gt;'Configurações'!$B$9),"Definir prazo",""),IF(AND($K264&lt;&gt;"Concluída",$N264&lt;&gt;""),"Revisar data de conclusão","")))</f>
        <v/>
      </c>
      <c r="Z264" s="21">
        <f>IF(OR($C264="",$E264=""),"",$C264&amp;" | "&amp;$E264)</f>
        <v/>
      </c>
      <c r="AA264" s="18">
        <f>IF($Z264="","",IF(COUNTIF($Z$2:$Z264,$Z264)=1,ROW(),""))</f>
        <v/>
      </c>
      <c r="AB264" s="18">
        <f>IF($A264="","",IF(AND(ISNUMBER($B264),$B264&lt;='Configurações'!$B$10,$C264&lt;&gt;"",$D264&lt;&gt;"",$E264&lt;&gt;"",ISNUMBER($F264),$F264&gt;=0,ISNUMBER($G264),$G264&gt;=0,ISNUMBER($H264),$H264&gt;=0,$K264&lt;&gt;"",COUNTIF($A$2:$A$501,$A264)=1),"Sim","Não"))</f>
        <v/>
      </c>
      <c r="AC264" s="18">
        <f>IF(OR($AB264&lt;&gt;"Sim",$P264=0,$K264="Concluída",$K264="Dispensada"),"",IF($X264="Crítica",4,IF($X264="Alta",3,IF($X264="Média",2,1)))*1000000000000+MIN(IF(ISNUMBER($S264),$S264,0),999999999)*1000+MIN($W264,999))</f>
        <v/>
      </c>
      <c r="AD264" s="28">
        <f>IF($AC264="","",COUNTIF($AC$2:$AC$501,"&gt;"&amp;$AC264)+COUNTIF($AC$2:$AC264,$AC264))</f>
        <v/>
      </c>
    </row>
    <row r="265">
      <c r="A265" s="23" t="n"/>
      <c r="B265" s="50" t="n"/>
      <c r="C265" s="23" t="n"/>
      <c r="D265" s="25" t="n"/>
      <c r="E265" s="23" t="n"/>
      <c r="F265" s="26" t="n"/>
      <c r="G265" s="26" t="n"/>
      <c r="H265" s="51" t="n"/>
      <c r="I265" s="25" t="n"/>
      <c r="J265" s="25" t="n"/>
      <c r="K265" s="23" t="n"/>
      <c r="L265" s="23" t="n"/>
      <c r="M265" s="50" t="n"/>
      <c r="N265" s="50" t="n"/>
      <c r="O265" s="25" t="n"/>
      <c r="P265" s="29">
        <f>IF(OR($A265="",$B265="",$C265="",$E265="",NOT(ISNUMBER($F265)),NOT(ISNUMBER($G265))),"",$G265-$F265)</f>
        <v/>
      </c>
      <c r="Q265" s="29">
        <f>IF($P265="","",ABS($P265))</f>
        <v/>
      </c>
      <c r="R265" s="46">
        <f>IF(OR($P265="",NOT(ISNUMBER($H265))),"",$P265*$H265)</f>
        <v/>
      </c>
      <c r="S265" s="46">
        <f>IF($R265="","",ABS($R265))</f>
        <v/>
      </c>
      <c r="T265" s="13">
        <f>IF($P265="","",IF($P265=0,"Sim","Não"))</f>
        <v/>
      </c>
      <c r="U265" s="45">
        <f>IFERROR(IF($P265="","",IF(MAX($F265,$G265)=0,1,MAX(0,1-$Q265/MAX($F265,$G265)))),"")</f>
        <v/>
      </c>
      <c r="V265" s="16">
        <f>IF($P265="","",IF($P265=0,"",IF($J265&lt;&gt;"",$J265,$I265)))</f>
        <v/>
      </c>
      <c r="W265" s="29">
        <f>IF($P265="","",IF(OR($P265=0,$K265="Concluída",$K265="Dispensada"),0,MAX(0,'Configurações'!$B$10-$B265)))</f>
        <v/>
      </c>
      <c r="X265" s="13">
        <f>IF($P265="","",IF($P265=0,"Baixa",IF(OR(AND(ISNUMBER($S265),$S265&gt;='Configurações'!$B$4),AND($K265&lt;&gt;"Concluída",$K265&lt;&gt;"Dispensada",ISNUMBER($M265),$M265&lt;'Configurações'!$B$10)),"Crítica",IF(OR(AND(ISNUMBER($S265),$S265&gt;='Configurações'!$B$5),$Q265&gt;='Configurações'!$B$6),"Alta","Média"))))</f>
        <v/>
      </c>
      <c r="Y265" s="16">
        <f>IF($A265="","",_xlfn.TEXTJOIN(" | ",TRUE,IF(COUNTIF($A$2:$A$501,$A265)&gt;1,"ID duplicado",""),IF(OR($B265="",$C265="",$D265="",$E265="",NOT(ISNUMBER($F265)),NOT(ISNUMBER($G265)),NOT(ISNUMBER($H265)),$K265=""),"Dados obrigatórios incompletos",""),IF(AND(ISNUMBER($P265),$P265&lt;&gt;0,$V265=""),"Informar motivo preliminar",""),IF(AND(ISNUMBER($P265),$P265&lt;&gt;0,$H265=0),"Revisar custo zerado",""),IF(AND($K265="Concluída",$T265="Não",$J265=""),"Confirmar causa",""),IF(AND($K265="Concluída",$N265=""),"Informar data de conclusão",""),IF(AND($K265&lt;&gt;"",$K265&lt;&gt;"Concluída",$K265&lt;&gt;"Dispensada",ISNUMBER($M265),$M265&lt;'Configurações'!$B$10),"Prazo vencido",""),IF(AND($K265&lt;&gt;"",$K265&lt;&gt;"Concluída",$K265&lt;&gt;"Dispensada",$M265="",ISNUMBER($B265),'Configurações'!$B$10-$B265&gt;'Configurações'!$B$9),"Definir prazo",""),IF(AND($K265&lt;&gt;"Concluída",$N265&lt;&gt;""),"Revisar data de conclusão","")))</f>
        <v/>
      </c>
      <c r="Z265" s="16">
        <f>IF(OR($C265="",$E265=""),"",$C265&amp;" | "&amp;$E265)</f>
        <v/>
      </c>
      <c r="AA265" s="13">
        <f>IF($Z265="","",IF(COUNTIF($Z$2:$Z265,$Z265)=1,ROW(),""))</f>
        <v/>
      </c>
      <c r="AB265" s="13">
        <f>IF($A265="","",IF(AND(ISNUMBER($B265),$B265&lt;='Configurações'!$B$10,$C265&lt;&gt;"",$D265&lt;&gt;"",$E265&lt;&gt;"",ISNUMBER($F265),$F265&gt;=0,ISNUMBER($G265),$G265&gt;=0,ISNUMBER($H265),$H265&gt;=0,$K265&lt;&gt;"",COUNTIF($A$2:$A$501,$A265)=1),"Sim","Não"))</f>
        <v/>
      </c>
      <c r="AC265" s="13">
        <f>IF(OR($AB265&lt;&gt;"Sim",$P265=0,$K265="Concluída",$K265="Dispensada"),"",IF($X265="Crítica",4,IF($X265="Alta",3,IF($X265="Média",2,1)))*1000000000000+MIN(IF(ISNUMBER($S265),$S265,0),999999999)*1000+MIN($W265,999))</f>
        <v/>
      </c>
      <c r="AD265" s="29">
        <f>IF($AC265="","",COUNTIF($AC$2:$AC$501,"&gt;"&amp;$AC265)+COUNTIF($AC$2:$AC265,$AC265))</f>
        <v/>
      </c>
    </row>
    <row r="266">
      <c r="A266" s="23" t="n"/>
      <c r="B266" s="50" t="n"/>
      <c r="C266" s="23" t="n"/>
      <c r="D266" s="25" t="n"/>
      <c r="E266" s="23" t="n"/>
      <c r="F266" s="26" t="n"/>
      <c r="G266" s="26" t="n"/>
      <c r="H266" s="51" t="n"/>
      <c r="I266" s="25" t="n"/>
      <c r="J266" s="25" t="n"/>
      <c r="K266" s="23" t="n"/>
      <c r="L266" s="23" t="n"/>
      <c r="M266" s="50" t="n"/>
      <c r="N266" s="50" t="n"/>
      <c r="O266" s="25" t="n"/>
      <c r="P266" s="28">
        <f>IF(OR($A266="",$B266="",$C266="",$E266="",NOT(ISNUMBER($F266)),NOT(ISNUMBER($G266))),"",$G266-$F266)</f>
        <v/>
      </c>
      <c r="Q266" s="28">
        <f>IF($P266="","",ABS($P266))</f>
        <v/>
      </c>
      <c r="R266" s="49">
        <f>IF(OR($P266="",NOT(ISNUMBER($H266))),"",$P266*$H266)</f>
        <v/>
      </c>
      <c r="S266" s="49">
        <f>IF($R266="","",ABS($R266))</f>
        <v/>
      </c>
      <c r="T266" s="18">
        <f>IF($P266="","",IF($P266=0,"Sim","Não"))</f>
        <v/>
      </c>
      <c r="U266" s="48">
        <f>IFERROR(IF($P266="","",IF(MAX($F266,$G266)=0,1,MAX(0,1-$Q266/MAX($F266,$G266)))),"")</f>
        <v/>
      </c>
      <c r="V266" s="21">
        <f>IF($P266="","",IF($P266=0,"",IF($J266&lt;&gt;"",$J266,$I266)))</f>
        <v/>
      </c>
      <c r="W266" s="28">
        <f>IF($P266="","",IF(OR($P266=0,$K266="Concluída",$K266="Dispensada"),0,MAX(0,'Configurações'!$B$10-$B266)))</f>
        <v/>
      </c>
      <c r="X266" s="18">
        <f>IF($P266="","",IF($P266=0,"Baixa",IF(OR(AND(ISNUMBER($S266),$S266&gt;='Configurações'!$B$4),AND($K266&lt;&gt;"Concluída",$K266&lt;&gt;"Dispensada",ISNUMBER($M266),$M266&lt;'Configurações'!$B$10)),"Crítica",IF(OR(AND(ISNUMBER($S266),$S266&gt;='Configurações'!$B$5),$Q266&gt;='Configurações'!$B$6),"Alta","Média"))))</f>
        <v/>
      </c>
      <c r="Y266" s="21">
        <f>IF($A266="","",_xlfn.TEXTJOIN(" | ",TRUE,IF(COUNTIF($A$2:$A$501,$A266)&gt;1,"ID duplicado",""),IF(OR($B266="",$C266="",$D266="",$E266="",NOT(ISNUMBER($F266)),NOT(ISNUMBER($G266)),NOT(ISNUMBER($H266)),$K266=""),"Dados obrigatórios incompletos",""),IF(AND(ISNUMBER($P266),$P266&lt;&gt;0,$V266=""),"Informar motivo preliminar",""),IF(AND(ISNUMBER($P266),$P266&lt;&gt;0,$H266=0),"Revisar custo zerado",""),IF(AND($K266="Concluída",$T266="Não",$J266=""),"Confirmar causa",""),IF(AND($K266="Concluída",$N266=""),"Informar data de conclusão",""),IF(AND($K266&lt;&gt;"",$K266&lt;&gt;"Concluída",$K266&lt;&gt;"Dispensada",ISNUMBER($M266),$M266&lt;'Configurações'!$B$10),"Prazo vencido",""),IF(AND($K266&lt;&gt;"",$K266&lt;&gt;"Concluída",$K266&lt;&gt;"Dispensada",$M266="",ISNUMBER($B266),'Configurações'!$B$10-$B266&gt;'Configurações'!$B$9),"Definir prazo",""),IF(AND($K266&lt;&gt;"Concluída",$N266&lt;&gt;""),"Revisar data de conclusão","")))</f>
        <v/>
      </c>
      <c r="Z266" s="21">
        <f>IF(OR($C266="",$E266=""),"",$C266&amp;" | "&amp;$E266)</f>
        <v/>
      </c>
      <c r="AA266" s="18">
        <f>IF($Z266="","",IF(COUNTIF($Z$2:$Z266,$Z266)=1,ROW(),""))</f>
        <v/>
      </c>
      <c r="AB266" s="18">
        <f>IF($A266="","",IF(AND(ISNUMBER($B266),$B266&lt;='Configurações'!$B$10,$C266&lt;&gt;"",$D266&lt;&gt;"",$E266&lt;&gt;"",ISNUMBER($F266),$F266&gt;=0,ISNUMBER($G266),$G266&gt;=0,ISNUMBER($H266),$H266&gt;=0,$K266&lt;&gt;"",COUNTIF($A$2:$A$501,$A266)=1),"Sim","Não"))</f>
        <v/>
      </c>
      <c r="AC266" s="18">
        <f>IF(OR($AB266&lt;&gt;"Sim",$P266=0,$K266="Concluída",$K266="Dispensada"),"",IF($X266="Crítica",4,IF($X266="Alta",3,IF($X266="Média",2,1)))*1000000000000+MIN(IF(ISNUMBER($S266),$S266,0),999999999)*1000+MIN($W266,999))</f>
        <v/>
      </c>
      <c r="AD266" s="28">
        <f>IF($AC266="","",COUNTIF($AC$2:$AC$501,"&gt;"&amp;$AC266)+COUNTIF($AC$2:$AC266,$AC266))</f>
        <v/>
      </c>
    </row>
    <row r="267">
      <c r="A267" s="23" t="n"/>
      <c r="B267" s="50" t="n"/>
      <c r="C267" s="23" t="n"/>
      <c r="D267" s="25" t="n"/>
      <c r="E267" s="23" t="n"/>
      <c r="F267" s="26" t="n"/>
      <c r="G267" s="26" t="n"/>
      <c r="H267" s="51" t="n"/>
      <c r="I267" s="25" t="n"/>
      <c r="J267" s="25" t="n"/>
      <c r="K267" s="23" t="n"/>
      <c r="L267" s="23" t="n"/>
      <c r="M267" s="50" t="n"/>
      <c r="N267" s="50" t="n"/>
      <c r="O267" s="25" t="n"/>
      <c r="P267" s="29">
        <f>IF(OR($A267="",$B267="",$C267="",$E267="",NOT(ISNUMBER($F267)),NOT(ISNUMBER($G267))),"",$G267-$F267)</f>
        <v/>
      </c>
      <c r="Q267" s="29">
        <f>IF($P267="","",ABS($P267))</f>
        <v/>
      </c>
      <c r="R267" s="46">
        <f>IF(OR($P267="",NOT(ISNUMBER($H267))),"",$P267*$H267)</f>
        <v/>
      </c>
      <c r="S267" s="46">
        <f>IF($R267="","",ABS($R267))</f>
        <v/>
      </c>
      <c r="T267" s="13">
        <f>IF($P267="","",IF($P267=0,"Sim","Não"))</f>
        <v/>
      </c>
      <c r="U267" s="45">
        <f>IFERROR(IF($P267="","",IF(MAX($F267,$G267)=0,1,MAX(0,1-$Q267/MAX($F267,$G267)))),"")</f>
        <v/>
      </c>
      <c r="V267" s="16">
        <f>IF($P267="","",IF($P267=0,"",IF($J267&lt;&gt;"",$J267,$I267)))</f>
        <v/>
      </c>
      <c r="W267" s="29">
        <f>IF($P267="","",IF(OR($P267=0,$K267="Concluída",$K267="Dispensada"),0,MAX(0,'Configurações'!$B$10-$B267)))</f>
        <v/>
      </c>
      <c r="X267" s="13">
        <f>IF($P267="","",IF($P267=0,"Baixa",IF(OR(AND(ISNUMBER($S267),$S267&gt;='Configurações'!$B$4),AND($K267&lt;&gt;"Concluída",$K267&lt;&gt;"Dispensada",ISNUMBER($M267),$M267&lt;'Configurações'!$B$10)),"Crítica",IF(OR(AND(ISNUMBER($S267),$S267&gt;='Configurações'!$B$5),$Q267&gt;='Configurações'!$B$6),"Alta","Média"))))</f>
        <v/>
      </c>
      <c r="Y267" s="16">
        <f>IF($A267="","",_xlfn.TEXTJOIN(" | ",TRUE,IF(COUNTIF($A$2:$A$501,$A267)&gt;1,"ID duplicado",""),IF(OR($B267="",$C267="",$D267="",$E267="",NOT(ISNUMBER($F267)),NOT(ISNUMBER($G267)),NOT(ISNUMBER($H267)),$K267=""),"Dados obrigatórios incompletos",""),IF(AND(ISNUMBER($P267),$P267&lt;&gt;0,$V267=""),"Informar motivo preliminar",""),IF(AND(ISNUMBER($P267),$P267&lt;&gt;0,$H267=0),"Revisar custo zerado",""),IF(AND($K267="Concluída",$T267="Não",$J267=""),"Confirmar causa",""),IF(AND($K267="Concluída",$N267=""),"Informar data de conclusão",""),IF(AND($K267&lt;&gt;"",$K267&lt;&gt;"Concluída",$K267&lt;&gt;"Dispensada",ISNUMBER($M267),$M267&lt;'Configurações'!$B$10),"Prazo vencido",""),IF(AND($K267&lt;&gt;"",$K267&lt;&gt;"Concluída",$K267&lt;&gt;"Dispensada",$M267="",ISNUMBER($B267),'Configurações'!$B$10-$B267&gt;'Configurações'!$B$9),"Definir prazo",""),IF(AND($K267&lt;&gt;"Concluída",$N267&lt;&gt;""),"Revisar data de conclusão","")))</f>
        <v/>
      </c>
      <c r="Z267" s="16">
        <f>IF(OR($C267="",$E267=""),"",$C267&amp;" | "&amp;$E267)</f>
        <v/>
      </c>
      <c r="AA267" s="13">
        <f>IF($Z267="","",IF(COUNTIF($Z$2:$Z267,$Z267)=1,ROW(),""))</f>
        <v/>
      </c>
      <c r="AB267" s="13">
        <f>IF($A267="","",IF(AND(ISNUMBER($B267),$B267&lt;='Configurações'!$B$10,$C267&lt;&gt;"",$D267&lt;&gt;"",$E267&lt;&gt;"",ISNUMBER($F267),$F267&gt;=0,ISNUMBER($G267),$G267&gt;=0,ISNUMBER($H267),$H267&gt;=0,$K267&lt;&gt;"",COUNTIF($A$2:$A$501,$A267)=1),"Sim","Não"))</f>
        <v/>
      </c>
      <c r="AC267" s="13">
        <f>IF(OR($AB267&lt;&gt;"Sim",$P267=0,$K267="Concluída",$K267="Dispensada"),"",IF($X267="Crítica",4,IF($X267="Alta",3,IF($X267="Média",2,1)))*1000000000000+MIN(IF(ISNUMBER($S267),$S267,0),999999999)*1000+MIN($W267,999))</f>
        <v/>
      </c>
      <c r="AD267" s="29">
        <f>IF($AC267="","",COUNTIF($AC$2:$AC$501,"&gt;"&amp;$AC267)+COUNTIF($AC$2:$AC267,$AC267))</f>
        <v/>
      </c>
    </row>
    <row r="268">
      <c r="A268" s="23" t="n"/>
      <c r="B268" s="50" t="n"/>
      <c r="C268" s="23" t="n"/>
      <c r="D268" s="25" t="n"/>
      <c r="E268" s="23" t="n"/>
      <c r="F268" s="26" t="n"/>
      <c r="G268" s="26" t="n"/>
      <c r="H268" s="51" t="n"/>
      <c r="I268" s="25" t="n"/>
      <c r="J268" s="25" t="n"/>
      <c r="K268" s="23" t="n"/>
      <c r="L268" s="23" t="n"/>
      <c r="M268" s="50" t="n"/>
      <c r="N268" s="50" t="n"/>
      <c r="O268" s="25" t="n"/>
      <c r="P268" s="28">
        <f>IF(OR($A268="",$B268="",$C268="",$E268="",NOT(ISNUMBER($F268)),NOT(ISNUMBER($G268))),"",$G268-$F268)</f>
        <v/>
      </c>
      <c r="Q268" s="28">
        <f>IF($P268="","",ABS($P268))</f>
        <v/>
      </c>
      <c r="R268" s="49">
        <f>IF(OR($P268="",NOT(ISNUMBER($H268))),"",$P268*$H268)</f>
        <v/>
      </c>
      <c r="S268" s="49">
        <f>IF($R268="","",ABS($R268))</f>
        <v/>
      </c>
      <c r="T268" s="18">
        <f>IF($P268="","",IF($P268=0,"Sim","Não"))</f>
        <v/>
      </c>
      <c r="U268" s="48">
        <f>IFERROR(IF($P268="","",IF(MAX($F268,$G268)=0,1,MAX(0,1-$Q268/MAX($F268,$G268)))),"")</f>
        <v/>
      </c>
      <c r="V268" s="21">
        <f>IF($P268="","",IF($P268=0,"",IF($J268&lt;&gt;"",$J268,$I268)))</f>
        <v/>
      </c>
      <c r="W268" s="28">
        <f>IF($P268="","",IF(OR($P268=0,$K268="Concluída",$K268="Dispensada"),0,MAX(0,'Configurações'!$B$10-$B268)))</f>
        <v/>
      </c>
      <c r="X268" s="18">
        <f>IF($P268="","",IF($P268=0,"Baixa",IF(OR(AND(ISNUMBER($S268),$S268&gt;='Configurações'!$B$4),AND($K268&lt;&gt;"Concluída",$K268&lt;&gt;"Dispensada",ISNUMBER($M268),$M268&lt;'Configurações'!$B$10)),"Crítica",IF(OR(AND(ISNUMBER($S268),$S268&gt;='Configurações'!$B$5),$Q268&gt;='Configurações'!$B$6),"Alta","Média"))))</f>
        <v/>
      </c>
      <c r="Y268" s="21">
        <f>IF($A268="","",_xlfn.TEXTJOIN(" | ",TRUE,IF(COUNTIF($A$2:$A$501,$A268)&gt;1,"ID duplicado",""),IF(OR($B268="",$C268="",$D268="",$E268="",NOT(ISNUMBER($F268)),NOT(ISNUMBER($G268)),NOT(ISNUMBER($H268)),$K268=""),"Dados obrigatórios incompletos",""),IF(AND(ISNUMBER($P268),$P268&lt;&gt;0,$V268=""),"Informar motivo preliminar",""),IF(AND(ISNUMBER($P268),$P268&lt;&gt;0,$H268=0),"Revisar custo zerado",""),IF(AND($K268="Concluída",$T268="Não",$J268=""),"Confirmar causa",""),IF(AND($K268="Concluída",$N268=""),"Informar data de conclusão",""),IF(AND($K268&lt;&gt;"",$K268&lt;&gt;"Concluída",$K268&lt;&gt;"Dispensada",ISNUMBER($M268),$M268&lt;'Configurações'!$B$10),"Prazo vencido",""),IF(AND($K268&lt;&gt;"",$K268&lt;&gt;"Concluída",$K268&lt;&gt;"Dispensada",$M268="",ISNUMBER($B268),'Configurações'!$B$10-$B268&gt;'Configurações'!$B$9),"Definir prazo",""),IF(AND($K268&lt;&gt;"Concluída",$N268&lt;&gt;""),"Revisar data de conclusão","")))</f>
        <v/>
      </c>
      <c r="Z268" s="21">
        <f>IF(OR($C268="",$E268=""),"",$C268&amp;" | "&amp;$E268)</f>
        <v/>
      </c>
      <c r="AA268" s="18">
        <f>IF($Z268="","",IF(COUNTIF($Z$2:$Z268,$Z268)=1,ROW(),""))</f>
        <v/>
      </c>
      <c r="AB268" s="18">
        <f>IF($A268="","",IF(AND(ISNUMBER($B268),$B268&lt;='Configurações'!$B$10,$C268&lt;&gt;"",$D268&lt;&gt;"",$E268&lt;&gt;"",ISNUMBER($F268),$F268&gt;=0,ISNUMBER($G268),$G268&gt;=0,ISNUMBER($H268),$H268&gt;=0,$K268&lt;&gt;"",COUNTIF($A$2:$A$501,$A268)=1),"Sim","Não"))</f>
        <v/>
      </c>
      <c r="AC268" s="18">
        <f>IF(OR($AB268&lt;&gt;"Sim",$P268=0,$K268="Concluída",$K268="Dispensada"),"",IF($X268="Crítica",4,IF($X268="Alta",3,IF($X268="Média",2,1)))*1000000000000+MIN(IF(ISNUMBER($S268),$S268,0),999999999)*1000+MIN($W268,999))</f>
        <v/>
      </c>
      <c r="AD268" s="28">
        <f>IF($AC268="","",COUNTIF($AC$2:$AC$501,"&gt;"&amp;$AC268)+COUNTIF($AC$2:$AC268,$AC268))</f>
        <v/>
      </c>
    </row>
    <row r="269">
      <c r="A269" s="23" t="n"/>
      <c r="B269" s="50" t="n"/>
      <c r="C269" s="23" t="n"/>
      <c r="D269" s="25" t="n"/>
      <c r="E269" s="23" t="n"/>
      <c r="F269" s="26" t="n"/>
      <c r="G269" s="26" t="n"/>
      <c r="H269" s="51" t="n"/>
      <c r="I269" s="25" t="n"/>
      <c r="J269" s="25" t="n"/>
      <c r="K269" s="23" t="n"/>
      <c r="L269" s="23" t="n"/>
      <c r="M269" s="50" t="n"/>
      <c r="N269" s="50" t="n"/>
      <c r="O269" s="25" t="n"/>
      <c r="P269" s="29">
        <f>IF(OR($A269="",$B269="",$C269="",$E269="",NOT(ISNUMBER($F269)),NOT(ISNUMBER($G269))),"",$G269-$F269)</f>
        <v/>
      </c>
      <c r="Q269" s="29">
        <f>IF($P269="","",ABS($P269))</f>
        <v/>
      </c>
      <c r="R269" s="46">
        <f>IF(OR($P269="",NOT(ISNUMBER($H269))),"",$P269*$H269)</f>
        <v/>
      </c>
      <c r="S269" s="46">
        <f>IF($R269="","",ABS($R269))</f>
        <v/>
      </c>
      <c r="T269" s="13">
        <f>IF($P269="","",IF($P269=0,"Sim","Não"))</f>
        <v/>
      </c>
      <c r="U269" s="45">
        <f>IFERROR(IF($P269="","",IF(MAX($F269,$G269)=0,1,MAX(0,1-$Q269/MAX($F269,$G269)))),"")</f>
        <v/>
      </c>
      <c r="V269" s="16">
        <f>IF($P269="","",IF($P269=0,"",IF($J269&lt;&gt;"",$J269,$I269)))</f>
        <v/>
      </c>
      <c r="W269" s="29">
        <f>IF($P269="","",IF(OR($P269=0,$K269="Concluída",$K269="Dispensada"),0,MAX(0,'Configurações'!$B$10-$B269)))</f>
        <v/>
      </c>
      <c r="X269" s="13">
        <f>IF($P269="","",IF($P269=0,"Baixa",IF(OR(AND(ISNUMBER($S269),$S269&gt;='Configurações'!$B$4),AND($K269&lt;&gt;"Concluída",$K269&lt;&gt;"Dispensada",ISNUMBER($M269),$M269&lt;'Configurações'!$B$10)),"Crítica",IF(OR(AND(ISNUMBER($S269),$S269&gt;='Configurações'!$B$5),$Q269&gt;='Configurações'!$B$6),"Alta","Média"))))</f>
        <v/>
      </c>
      <c r="Y269" s="16">
        <f>IF($A269="","",_xlfn.TEXTJOIN(" | ",TRUE,IF(COUNTIF($A$2:$A$501,$A269)&gt;1,"ID duplicado",""),IF(OR($B269="",$C269="",$D269="",$E269="",NOT(ISNUMBER($F269)),NOT(ISNUMBER($G269)),NOT(ISNUMBER($H269)),$K269=""),"Dados obrigatórios incompletos",""),IF(AND(ISNUMBER($P269),$P269&lt;&gt;0,$V269=""),"Informar motivo preliminar",""),IF(AND(ISNUMBER($P269),$P269&lt;&gt;0,$H269=0),"Revisar custo zerado",""),IF(AND($K269="Concluída",$T269="Não",$J269=""),"Confirmar causa",""),IF(AND($K269="Concluída",$N269=""),"Informar data de conclusão",""),IF(AND($K269&lt;&gt;"",$K269&lt;&gt;"Concluída",$K269&lt;&gt;"Dispensada",ISNUMBER($M269),$M269&lt;'Configurações'!$B$10),"Prazo vencido",""),IF(AND($K269&lt;&gt;"",$K269&lt;&gt;"Concluída",$K269&lt;&gt;"Dispensada",$M269="",ISNUMBER($B269),'Configurações'!$B$10-$B269&gt;'Configurações'!$B$9),"Definir prazo",""),IF(AND($K269&lt;&gt;"Concluída",$N269&lt;&gt;""),"Revisar data de conclusão","")))</f>
        <v/>
      </c>
      <c r="Z269" s="16">
        <f>IF(OR($C269="",$E269=""),"",$C269&amp;" | "&amp;$E269)</f>
        <v/>
      </c>
      <c r="AA269" s="13">
        <f>IF($Z269="","",IF(COUNTIF($Z$2:$Z269,$Z269)=1,ROW(),""))</f>
        <v/>
      </c>
      <c r="AB269" s="13">
        <f>IF($A269="","",IF(AND(ISNUMBER($B269),$B269&lt;='Configurações'!$B$10,$C269&lt;&gt;"",$D269&lt;&gt;"",$E269&lt;&gt;"",ISNUMBER($F269),$F269&gt;=0,ISNUMBER($G269),$G269&gt;=0,ISNUMBER($H269),$H269&gt;=0,$K269&lt;&gt;"",COUNTIF($A$2:$A$501,$A269)=1),"Sim","Não"))</f>
        <v/>
      </c>
      <c r="AC269" s="13">
        <f>IF(OR($AB269&lt;&gt;"Sim",$P269=0,$K269="Concluída",$K269="Dispensada"),"",IF($X269="Crítica",4,IF($X269="Alta",3,IF($X269="Média",2,1)))*1000000000000+MIN(IF(ISNUMBER($S269),$S269,0),999999999)*1000+MIN($W269,999))</f>
        <v/>
      </c>
      <c r="AD269" s="29">
        <f>IF($AC269="","",COUNTIF($AC$2:$AC$501,"&gt;"&amp;$AC269)+COUNTIF($AC$2:$AC269,$AC269))</f>
        <v/>
      </c>
    </row>
    <row r="270">
      <c r="A270" s="23" t="n"/>
      <c r="B270" s="50" t="n"/>
      <c r="C270" s="23" t="n"/>
      <c r="D270" s="25" t="n"/>
      <c r="E270" s="23" t="n"/>
      <c r="F270" s="26" t="n"/>
      <c r="G270" s="26" t="n"/>
      <c r="H270" s="51" t="n"/>
      <c r="I270" s="25" t="n"/>
      <c r="J270" s="25" t="n"/>
      <c r="K270" s="23" t="n"/>
      <c r="L270" s="23" t="n"/>
      <c r="M270" s="50" t="n"/>
      <c r="N270" s="50" t="n"/>
      <c r="O270" s="25" t="n"/>
      <c r="P270" s="28">
        <f>IF(OR($A270="",$B270="",$C270="",$E270="",NOT(ISNUMBER($F270)),NOT(ISNUMBER($G270))),"",$G270-$F270)</f>
        <v/>
      </c>
      <c r="Q270" s="28">
        <f>IF($P270="","",ABS($P270))</f>
        <v/>
      </c>
      <c r="R270" s="49">
        <f>IF(OR($P270="",NOT(ISNUMBER($H270))),"",$P270*$H270)</f>
        <v/>
      </c>
      <c r="S270" s="49">
        <f>IF($R270="","",ABS($R270))</f>
        <v/>
      </c>
      <c r="T270" s="18">
        <f>IF($P270="","",IF($P270=0,"Sim","Não"))</f>
        <v/>
      </c>
      <c r="U270" s="48">
        <f>IFERROR(IF($P270="","",IF(MAX($F270,$G270)=0,1,MAX(0,1-$Q270/MAX($F270,$G270)))),"")</f>
        <v/>
      </c>
      <c r="V270" s="21">
        <f>IF($P270="","",IF($P270=0,"",IF($J270&lt;&gt;"",$J270,$I270)))</f>
        <v/>
      </c>
      <c r="W270" s="28">
        <f>IF($P270="","",IF(OR($P270=0,$K270="Concluída",$K270="Dispensada"),0,MAX(0,'Configurações'!$B$10-$B270)))</f>
        <v/>
      </c>
      <c r="X270" s="18">
        <f>IF($P270="","",IF($P270=0,"Baixa",IF(OR(AND(ISNUMBER($S270),$S270&gt;='Configurações'!$B$4),AND($K270&lt;&gt;"Concluída",$K270&lt;&gt;"Dispensada",ISNUMBER($M270),$M270&lt;'Configurações'!$B$10)),"Crítica",IF(OR(AND(ISNUMBER($S270),$S270&gt;='Configurações'!$B$5),$Q270&gt;='Configurações'!$B$6),"Alta","Média"))))</f>
        <v/>
      </c>
      <c r="Y270" s="21">
        <f>IF($A270="","",_xlfn.TEXTJOIN(" | ",TRUE,IF(COUNTIF($A$2:$A$501,$A270)&gt;1,"ID duplicado",""),IF(OR($B270="",$C270="",$D270="",$E270="",NOT(ISNUMBER($F270)),NOT(ISNUMBER($G270)),NOT(ISNUMBER($H270)),$K270=""),"Dados obrigatórios incompletos",""),IF(AND(ISNUMBER($P270),$P270&lt;&gt;0,$V270=""),"Informar motivo preliminar",""),IF(AND(ISNUMBER($P270),$P270&lt;&gt;0,$H270=0),"Revisar custo zerado",""),IF(AND($K270="Concluída",$T270="Não",$J270=""),"Confirmar causa",""),IF(AND($K270="Concluída",$N270=""),"Informar data de conclusão",""),IF(AND($K270&lt;&gt;"",$K270&lt;&gt;"Concluída",$K270&lt;&gt;"Dispensada",ISNUMBER($M270),$M270&lt;'Configurações'!$B$10),"Prazo vencido",""),IF(AND($K270&lt;&gt;"",$K270&lt;&gt;"Concluída",$K270&lt;&gt;"Dispensada",$M270="",ISNUMBER($B270),'Configurações'!$B$10-$B270&gt;'Configurações'!$B$9),"Definir prazo",""),IF(AND($K270&lt;&gt;"Concluída",$N270&lt;&gt;""),"Revisar data de conclusão","")))</f>
        <v/>
      </c>
      <c r="Z270" s="21">
        <f>IF(OR($C270="",$E270=""),"",$C270&amp;" | "&amp;$E270)</f>
        <v/>
      </c>
      <c r="AA270" s="18">
        <f>IF($Z270="","",IF(COUNTIF($Z$2:$Z270,$Z270)=1,ROW(),""))</f>
        <v/>
      </c>
      <c r="AB270" s="18">
        <f>IF($A270="","",IF(AND(ISNUMBER($B270),$B270&lt;='Configurações'!$B$10,$C270&lt;&gt;"",$D270&lt;&gt;"",$E270&lt;&gt;"",ISNUMBER($F270),$F270&gt;=0,ISNUMBER($G270),$G270&gt;=0,ISNUMBER($H270),$H270&gt;=0,$K270&lt;&gt;"",COUNTIF($A$2:$A$501,$A270)=1),"Sim","Não"))</f>
        <v/>
      </c>
      <c r="AC270" s="18">
        <f>IF(OR($AB270&lt;&gt;"Sim",$P270=0,$K270="Concluída",$K270="Dispensada"),"",IF($X270="Crítica",4,IF($X270="Alta",3,IF($X270="Média",2,1)))*1000000000000+MIN(IF(ISNUMBER($S270),$S270,0),999999999)*1000+MIN($W270,999))</f>
        <v/>
      </c>
      <c r="AD270" s="28">
        <f>IF($AC270="","",COUNTIF($AC$2:$AC$501,"&gt;"&amp;$AC270)+COUNTIF($AC$2:$AC270,$AC270))</f>
        <v/>
      </c>
    </row>
    <row r="271">
      <c r="A271" s="23" t="n"/>
      <c r="B271" s="50" t="n"/>
      <c r="C271" s="23" t="n"/>
      <c r="D271" s="25" t="n"/>
      <c r="E271" s="23" t="n"/>
      <c r="F271" s="26" t="n"/>
      <c r="G271" s="26" t="n"/>
      <c r="H271" s="51" t="n"/>
      <c r="I271" s="25" t="n"/>
      <c r="J271" s="25" t="n"/>
      <c r="K271" s="23" t="n"/>
      <c r="L271" s="23" t="n"/>
      <c r="M271" s="50" t="n"/>
      <c r="N271" s="50" t="n"/>
      <c r="O271" s="25" t="n"/>
      <c r="P271" s="29">
        <f>IF(OR($A271="",$B271="",$C271="",$E271="",NOT(ISNUMBER($F271)),NOT(ISNUMBER($G271))),"",$G271-$F271)</f>
        <v/>
      </c>
      <c r="Q271" s="29">
        <f>IF($P271="","",ABS($P271))</f>
        <v/>
      </c>
      <c r="R271" s="46">
        <f>IF(OR($P271="",NOT(ISNUMBER($H271))),"",$P271*$H271)</f>
        <v/>
      </c>
      <c r="S271" s="46">
        <f>IF($R271="","",ABS($R271))</f>
        <v/>
      </c>
      <c r="T271" s="13">
        <f>IF($P271="","",IF($P271=0,"Sim","Não"))</f>
        <v/>
      </c>
      <c r="U271" s="45">
        <f>IFERROR(IF($P271="","",IF(MAX($F271,$G271)=0,1,MAX(0,1-$Q271/MAX($F271,$G271)))),"")</f>
        <v/>
      </c>
      <c r="V271" s="16">
        <f>IF($P271="","",IF($P271=0,"",IF($J271&lt;&gt;"",$J271,$I271)))</f>
        <v/>
      </c>
      <c r="W271" s="29">
        <f>IF($P271="","",IF(OR($P271=0,$K271="Concluída",$K271="Dispensada"),0,MAX(0,'Configurações'!$B$10-$B271)))</f>
        <v/>
      </c>
      <c r="X271" s="13">
        <f>IF($P271="","",IF($P271=0,"Baixa",IF(OR(AND(ISNUMBER($S271),$S271&gt;='Configurações'!$B$4),AND($K271&lt;&gt;"Concluída",$K271&lt;&gt;"Dispensada",ISNUMBER($M271),$M271&lt;'Configurações'!$B$10)),"Crítica",IF(OR(AND(ISNUMBER($S271),$S271&gt;='Configurações'!$B$5),$Q271&gt;='Configurações'!$B$6),"Alta","Média"))))</f>
        <v/>
      </c>
      <c r="Y271" s="16">
        <f>IF($A271="","",_xlfn.TEXTJOIN(" | ",TRUE,IF(COUNTIF($A$2:$A$501,$A271)&gt;1,"ID duplicado",""),IF(OR($B271="",$C271="",$D271="",$E271="",NOT(ISNUMBER($F271)),NOT(ISNUMBER($G271)),NOT(ISNUMBER($H271)),$K271=""),"Dados obrigatórios incompletos",""),IF(AND(ISNUMBER($P271),$P271&lt;&gt;0,$V271=""),"Informar motivo preliminar",""),IF(AND(ISNUMBER($P271),$P271&lt;&gt;0,$H271=0),"Revisar custo zerado",""),IF(AND($K271="Concluída",$T271="Não",$J271=""),"Confirmar causa",""),IF(AND($K271="Concluída",$N271=""),"Informar data de conclusão",""),IF(AND($K271&lt;&gt;"",$K271&lt;&gt;"Concluída",$K271&lt;&gt;"Dispensada",ISNUMBER($M271),$M271&lt;'Configurações'!$B$10),"Prazo vencido",""),IF(AND($K271&lt;&gt;"",$K271&lt;&gt;"Concluída",$K271&lt;&gt;"Dispensada",$M271="",ISNUMBER($B271),'Configurações'!$B$10-$B271&gt;'Configurações'!$B$9),"Definir prazo",""),IF(AND($K271&lt;&gt;"Concluída",$N271&lt;&gt;""),"Revisar data de conclusão","")))</f>
        <v/>
      </c>
      <c r="Z271" s="16">
        <f>IF(OR($C271="",$E271=""),"",$C271&amp;" | "&amp;$E271)</f>
        <v/>
      </c>
      <c r="AA271" s="13">
        <f>IF($Z271="","",IF(COUNTIF($Z$2:$Z271,$Z271)=1,ROW(),""))</f>
        <v/>
      </c>
      <c r="AB271" s="13">
        <f>IF($A271="","",IF(AND(ISNUMBER($B271),$B271&lt;='Configurações'!$B$10,$C271&lt;&gt;"",$D271&lt;&gt;"",$E271&lt;&gt;"",ISNUMBER($F271),$F271&gt;=0,ISNUMBER($G271),$G271&gt;=0,ISNUMBER($H271),$H271&gt;=0,$K271&lt;&gt;"",COUNTIF($A$2:$A$501,$A271)=1),"Sim","Não"))</f>
        <v/>
      </c>
      <c r="AC271" s="13">
        <f>IF(OR($AB271&lt;&gt;"Sim",$P271=0,$K271="Concluída",$K271="Dispensada"),"",IF($X271="Crítica",4,IF($X271="Alta",3,IF($X271="Média",2,1)))*1000000000000+MIN(IF(ISNUMBER($S271),$S271,0),999999999)*1000+MIN($W271,999))</f>
        <v/>
      </c>
      <c r="AD271" s="29">
        <f>IF($AC271="","",COUNTIF($AC$2:$AC$501,"&gt;"&amp;$AC271)+COUNTIF($AC$2:$AC271,$AC271))</f>
        <v/>
      </c>
    </row>
    <row r="272">
      <c r="A272" s="23" t="n"/>
      <c r="B272" s="50" t="n"/>
      <c r="C272" s="23" t="n"/>
      <c r="D272" s="25" t="n"/>
      <c r="E272" s="23" t="n"/>
      <c r="F272" s="26" t="n"/>
      <c r="G272" s="26" t="n"/>
      <c r="H272" s="51" t="n"/>
      <c r="I272" s="25" t="n"/>
      <c r="J272" s="25" t="n"/>
      <c r="K272" s="23" t="n"/>
      <c r="L272" s="23" t="n"/>
      <c r="M272" s="50" t="n"/>
      <c r="N272" s="50" t="n"/>
      <c r="O272" s="25" t="n"/>
      <c r="P272" s="28">
        <f>IF(OR($A272="",$B272="",$C272="",$E272="",NOT(ISNUMBER($F272)),NOT(ISNUMBER($G272))),"",$G272-$F272)</f>
        <v/>
      </c>
      <c r="Q272" s="28">
        <f>IF($P272="","",ABS($P272))</f>
        <v/>
      </c>
      <c r="R272" s="49">
        <f>IF(OR($P272="",NOT(ISNUMBER($H272))),"",$P272*$H272)</f>
        <v/>
      </c>
      <c r="S272" s="49">
        <f>IF($R272="","",ABS($R272))</f>
        <v/>
      </c>
      <c r="T272" s="18">
        <f>IF($P272="","",IF($P272=0,"Sim","Não"))</f>
        <v/>
      </c>
      <c r="U272" s="48">
        <f>IFERROR(IF($P272="","",IF(MAX($F272,$G272)=0,1,MAX(0,1-$Q272/MAX($F272,$G272)))),"")</f>
        <v/>
      </c>
      <c r="V272" s="21">
        <f>IF($P272="","",IF($P272=0,"",IF($J272&lt;&gt;"",$J272,$I272)))</f>
        <v/>
      </c>
      <c r="W272" s="28">
        <f>IF($P272="","",IF(OR($P272=0,$K272="Concluída",$K272="Dispensada"),0,MAX(0,'Configurações'!$B$10-$B272)))</f>
        <v/>
      </c>
      <c r="X272" s="18">
        <f>IF($P272="","",IF($P272=0,"Baixa",IF(OR(AND(ISNUMBER($S272),$S272&gt;='Configurações'!$B$4),AND($K272&lt;&gt;"Concluída",$K272&lt;&gt;"Dispensada",ISNUMBER($M272),$M272&lt;'Configurações'!$B$10)),"Crítica",IF(OR(AND(ISNUMBER($S272),$S272&gt;='Configurações'!$B$5),$Q272&gt;='Configurações'!$B$6),"Alta","Média"))))</f>
        <v/>
      </c>
      <c r="Y272" s="21">
        <f>IF($A272="","",_xlfn.TEXTJOIN(" | ",TRUE,IF(COUNTIF($A$2:$A$501,$A272)&gt;1,"ID duplicado",""),IF(OR($B272="",$C272="",$D272="",$E272="",NOT(ISNUMBER($F272)),NOT(ISNUMBER($G272)),NOT(ISNUMBER($H272)),$K272=""),"Dados obrigatórios incompletos",""),IF(AND(ISNUMBER($P272),$P272&lt;&gt;0,$V272=""),"Informar motivo preliminar",""),IF(AND(ISNUMBER($P272),$P272&lt;&gt;0,$H272=0),"Revisar custo zerado",""),IF(AND($K272="Concluída",$T272="Não",$J272=""),"Confirmar causa",""),IF(AND($K272="Concluída",$N272=""),"Informar data de conclusão",""),IF(AND($K272&lt;&gt;"",$K272&lt;&gt;"Concluída",$K272&lt;&gt;"Dispensada",ISNUMBER($M272),$M272&lt;'Configurações'!$B$10),"Prazo vencido",""),IF(AND($K272&lt;&gt;"",$K272&lt;&gt;"Concluída",$K272&lt;&gt;"Dispensada",$M272="",ISNUMBER($B272),'Configurações'!$B$10-$B272&gt;'Configurações'!$B$9),"Definir prazo",""),IF(AND($K272&lt;&gt;"Concluída",$N272&lt;&gt;""),"Revisar data de conclusão","")))</f>
        <v/>
      </c>
      <c r="Z272" s="21">
        <f>IF(OR($C272="",$E272=""),"",$C272&amp;" | "&amp;$E272)</f>
        <v/>
      </c>
      <c r="AA272" s="18">
        <f>IF($Z272="","",IF(COUNTIF($Z$2:$Z272,$Z272)=1,ROW(),""))</f>
        <v/>
      </c>
      <c r="AB272" s="18">
        <f>IF($A272="","",IF(AND(ISNUMBER($B272),$B272&lt;='Configurações'!$B$10,$C272&lt;&gt;"",$D272&lt;&gt;"",$E272&lt;&gt;"",ISNUMBER($F272),$F272&gt;=0,ISNUMBER($G272),$G272&gt;=0,ISNUMBER($H272),$H272&gt;=0,$K272&lt;&gt;"",COUNTIF($A$2:$A$501,$A272)=1),"Sim","Não"))</f>
        <v/>
      </c>
      <c r="AC272" s="18">
        <f>IF(OR($AB272&lt;&gt;"Sim",$P272=0,$K272="Concluída",$K272="Dispensada"),"",IF($X272="Crítica",4,IF($X272="Alta",3,IF($X272="Média",2,1)))*1000000000000+MIN(IF(ISNUMBER($S272),$S272,0),999999999)*1000+MIN($W272,999))</f>
        <v/>
      </c>
      <c r="AD272" s="28">
        <f>IF($AC272="","",COUNTIF($AC$2:$AC$501,"&gt;"&amp;$AC272)+COUNTIF($AC$2:$AC272,$AC272))</f>
        <v/>
      </c>
    </row>
    <row r="273">
      <c r="A273" s="23" t="n"/>
      <c r="B273" s="50" t="n"/>
      <c r="C273" s="23" t="n"/>
      <c r="D273" s="25" t="n"/>
      <c r="E273" s="23" t="n"/>
      <c r="F273" s="26" t="n"/>
      <c r="G273" s="26" t="n"/>
      <c r="H273" s="51" t="n"/>
      <c r="I273" s="25" t="n"/>
      <c r="J273" s="25" t="n"/>
      <c r="K273" s="23" t="n"/>
      <c r="L273" s="23" t="n"/>
      <c r="M273" s="50" t="n"/>
      <c r="N273" s="50" t="n"/>
      <c r="O273" s="25" t="n"/>
      <c r="P273" s="29">
        <f>IF(OR($A273="",$B273="",$C273="",$E273="",NOT(ISNUMBER($F273)),NOT(ISNUMBER($G273))),"",$G273-$F273)</f>
        <v/>
      </c>
      <c r="Q273" s="29">
        <f>IF($P273="","",ABS($P273))</f>
        <v/>
      </c>
      <c r="R273" s="46">
        <f>IF(OR($P273="",NOT(ISNUMBER($H273))),"",$P273*$H273)</f>
        <v/>
      </c>
      <c r="S273" s="46">
        <f>IF($R273="","",ABS($R273))</f>
        <v/>
      </c>
      <c r="T273" s="13">
        <f>IF($P273="","",IF($P273=0,"Sim","Não"))</f>
        <v/>
      </c>
      <c r="U273" s="45">
        <f>IFERROR(IF($P273="","",IF(MAX($F273,$G273)=0,1,MAX(0,1-$Q273/MAX($F273,$G273)))),"")</f>
        <v/>
      </c>
      <c r="V273" s="16">
        <f>IF($P273="","",IF($P273=0,"",IF($J273&lt;&gt;"",$J273,$I273)))</f>
        <v/>
      </c>
      <c r="W273" s="29">
        <f>IF($P273="","",IF(OR($P273=0,$K273="Concluída",$K273="Dispensada"),0,MAX(0,'Configurações'!$B$10-$B273)))</f>
        <v/>
      </c>
      <c r="X273" s="13">
        <f>IF($P273="","",IF($P273=0,"Baixa",IF(OR(AND(ISNUMBER($S273),$S273&gt;='Configurações'!$B$4),AND($K273&lt;&gt;"Concluída",$K273&lt;&gt;"Dispensada",ISNUMBER($M273),$M273&lt;'Configurações'!$B$10)),"Crítica",IF(OR(AND(ISNUMBER($S273),$S273&gt;='Configurações'!$B$5),$Q273&gt;='Configurações'!$B$6),"Alta","Média"))))</f>
        <v/>
      </c>
      <c r="Y273" s="16">
        <f>IF($A273="","",_xlfn.TEXTJOIN(" | ",TRUE,IF(COUNTIF($A$2:$A$501,$A273)&gt;1,"ID duplicado",""),IF(OR($B273="",$C273="",$D273="",$E273="",NOT(ISNUMBER($F273)),NOT(ISNUMBER($G273)),NOT(ISNUMBER($H273)),$K273=""),"Dados obrigatórios incompletos",""),IF(AND(ISNUMBER($P273),$P273&lt;&gt;0,$V273=""),"Informar motivo preliminar",""),IF(AND(ISNUMBER($P273),$P273&lt;&gt;0,$H273=0),"Revisar custo zerado",""),IF(AND($K273="Concluída",$T273="Não",$J273=""),"Confirmar causa",""),IF(AND($K273="Concluída",$N273=""),"Informar data de conclusão",""),IF(AND($K273&lt;&gt;"",$K273&lt;&gt;"Concluída",$K273&lt;&gt;"Dispensada",ISNUMBER($M273),$M273&lt;'Configurações'!$B$10),"Prazo vencido",""),IF(AND($K273&lt;&gt;"",$K273&lt;&gt;"Concluída",$K273&lt;&gt;"Dispensada",$M273="",ISNUMBER($B273),'Configurações'!$B$10-$B273&gt;'Configurações'!$B$9),"Definir prazo",""),IF(AND($K273&lt;&gt;"Concluída",$N273&lt;&gt;""),"Revisar data de conclusão","")))</f>
        <v/>
      </c>
      <c r="Z273" s="16">
        <f>IF(OR($C273="",$E273=""),"",$C273&amp;" | "&amp;$E273)</f>
        <v/>
      </c>
      <c r="AA273" s="13">
        <f>IF($Z273="","",IF(COUNTIF($Z$2:$Z273,$Z273)=1,ROW(),""))</f>
        <v/>
      </c>
      <c r="AB273" s="13">
        <f>IF($A273="","",IF(AND(ISNUMBER($B273),$B273&lt;='Configurações'!$B$10,$C273&lt;&gt;"",$D273&lt;&gt;"",$E273&lt;&gt;"",ISNUMBER($F273),$F273&gt;=0,ISNUMBER($G273),$G273&gt;=0,ISNUMBER($H273),$H273&gt;=0,$K273&lt;&gt;"",COUNTIF($A$2:$A$501,$A273)=1),"Sim","Não"))</f>
        <v/>
      </c>
      <c r="AC273" s="13">
        <f>IF(OR($AB273&lt;&gt;"Sim",$P273=0,$K273="Concluída",$K273="Dispensada"),"",IF($X273="Crítica",4,IF($X273="Alta",3,IF($X273="Média",2,1)))*1000000000000+MIN(IF(ISNUMBER($S273),$S273,0),999999999)*1000+MIN($W273,999))</f>
        <v/>
      </c>
      <c r="AD273" s="29">
        <f>IF($AC273="","",COUNTIF($AC$2:$AC$501,"&gt;"&amp;$AC273)+COUNTIF($AC$2:$AC273,$AC273))</f>
        <v/>
      </c>
    </row>
    <row r="274">
      <c r="A274" s="23" t="n"/>
      <c r="B274" s="50" t="n"/>
      <c r="C274" s="23" t="n"/>
      <c r="D274" s="25" t="n"/>
      <c r="E274" s="23" t="n"/>
      <c r="F274" s="26" t="n"/>
      <c r="G274" s="26" t="n"/>
      <c r="H274" s="51" t="n"/>
      <c r="I274" s="25" t="n"/>
      <c r="J274" s="25" t="n"/>
      <c r="K274" s="23" t="n"/>
      <c r="L274" s="23" t="n"/>
      <c r="M274" s="50" t="n"/>
      <c r="N274" s="50" t="n"/>
      <c r="O274" s="25" t="n"/>
      <c r="P274" s="28">
        <f>IF(OR($A274="",$B274="",$C274="",$E274="",NOT(ISNUMBER($F274)),NOT(ISNUMBER($G274))),"",$G274-$F274)</f>
        <v/>
      </c>
      <c r="Q274" s="28">
        <f>IF($P274="","",ABS($P274))</f>
        <v/>
      </c>
      <c r="R274" s="49">
        <f>IF(OR($P274="",NOT(ISNUMBER($H274))),"",$P274*$H274)</f>
        <v/>
      </c>
      <c r="S274" s="49">
        <f>IF($R274="","",ABS($R274))</f>
        <v/>
      </c>
      <c r="T274" s="18">
        <f>IF($P274="","",IF($P274=0,"Sim","Não"))</f>
        <v/>
      </c>
      <c r="U274" s="48">
        <f>IFERROR(IF($P274="","",IF(MAX($F274,$G274)=0,1,MAX(0,1-$Q274/MAX($F274,$G274)))),"")</f>
        <v/>
      </c>
      <c r="V274" s="21">
        <f>IF($P274="","",IF($P274=0,"",IF($J274&lt;&gt;"",$J274,$I274)))</f>
        <v/>
      </c>
      <c r="W274" s="28">
        <f>IF($P274="","",IF(OR($P274=0,$K274="Concluída",$K274="Dispensada"),0,MAX(0,'Configurações'!$B$10-$B274)))</f>
        <v/>
      </c>
      <c r="X274" s="18">
        <f>IF($P274="","",IF($P274=0,"Baixa",IF(OR(AND(ISNUMBER($S274),$S274&gt;='Configurações'!$B$4),AND($K274&lt;&gt;"Concluída",$K274&lt;&gt;"Dispensada",ISNUMBER($M274),$M274&lt;'Configurações'!$B$10)),"Crítica",IF(OR(AND(ISNUMBER($S274),$S274&gt;='Configurações'!$B$5),$Q274&gt;='Configurações'!$B$6),"Alta","Média"))))</f>
        <v/>
      </c>
      <c r="Y274" s="21">
        <f>IF($A274="","",_xlfn.TEXTJOIN(" | ",TRUE,IF(COUNTIF($A$2:$A$501,$A274)&gt;1,"ID duplicado",""),IF(OR($B274="",$C274="",$D274="",$E274="",NOT(ISNUMBER($F274)),NOT(ISNUMBER($G274)),NOT(ISNUMBER($H274)),$K274=""),"Dados obrigatórios incompletos",""),IF(AND(ISNUMBER($P274),$P274&lt;&gt;0,$V274=""),"Informar motivo preliminar",""),IF(AND(ISNUMBER($P274),$P274&lt;&gt;0,$H274=0),"Revisar custo zerado",""),IF(AND($K274="Concluída",$T274="Não",$J274=""),"Confirmar causa",""),IF(AND($K274="Concluída",$N274=""),"Informar data de conclusão",""),IF(AND($K274&lt;&gt;"",$K274&lt;&gt;"Concluída",$K274&lt;&gt;"Dispensada",ISNUMBER($M274),$M274&lt;'Configurações'!$B$10),"Prazo vencido",""),IF(AND($K274&lt;&gt;"",$K274&lt;&gt;"Concluída",$K274&lt;&gt;"Dispensada",$M274="",ISNUMBER($B274),'Configurações'!$B$10-$B274&gt;'Configurações'!$B$9),"Definir prazo",""),IF(AND($K274&lt;&gt;"Concluída",$N274&lt;&gt;""),"Revisar data de conclusão","")))</f>
        <v/>
      </c>
      <c r="Z274" s="21">
        <f>IF(OR($C274="",$E274=""),"",$C274&amp;" | "&amp;$E274)</f>
        <v/>
      </c>
      <c r="AA274" s="18">
        <f>IF($Z274="","",IF(COUNTIF($Z$2:$Z274,$Z274)=1,ROW(),""))</f>
        <v/>
      </c>
      <c r="AB274" s="18">
        <f>IF($A274="","",IF(AND(ISNUMBER($B274),$B274&lt;='Configurações'!$B$10,$C274&lt;&gt;"",$D274&lt;&gt;"",$E274&lt;&gt;"",ISNUMBER($F274),$F274&gt;=0,ISNUMBER($G274),$G274&gt;=0,ISNUMBER($H274),$H274&gt;=0,$K274&lt;&gt;"",COUNTIF($A$2:$A$501,$A274)=1),"Sim","Não"))</f>
        <v/>
      </c>
      <c r="AC274" s="18">
        <f>IF(OR($AB274&lt;&gt;"Sim",$P274=0,$K274="Concluída",$K274="Dispensada"),"",IF($X274="Crítica",4,IF($X274="Alta",3,IF($X274="Média",2,1)))*1000000000000+MIN(IF(ISNUMBER($S274),$S274,0),999999999)*1000+MIN($W274,999))</f>
        <v/>
      </c>
      <c r="AD274" s="28">
        <f>IF($AC274="","",COUNTIF($AC$2:$AC$501,"&gt;"&amp;$AC274)+COUNTIF($AC$2:$AC274,$AC274))</f>
        <v/>
      </c>
    </row>
    <row r="275">
      <c r="A275" s="23" t="n"/>
      <c r="B275" s="50" t="n"/>
      <c r="C275" s="23" t="n"/>
      <c r="D275" s="25" t="n"/>
      <c r="E275" s="23" t="n"/>
      <c r="F275" s="26" t="n"/>
      <c r="G275" s="26" t="n"/>
      <c r="H275" s="51" t="n"/>
      <c r="I275" s="25" t="n"/>
      <c r="J275" s="25" t="n"/>
      <c r="K275" s="23" t="n"/>
      <c r="L275" s="23" t="n"/>
      <c r="M275" s="50" t="n"/>
      <c r="N275" s="50" t="n"/>
      <c r="O275" s="25" t="n"/>
      <c r="P275" s="29">
        <f>IF(OR($A275="",$B275="",$C275="",$E275="",NOT(ISNUMBER($F275)),NOT(ISNUMBER($G275))),"",$G275-$F275)</f>
        <v/>
      </c>
      <c r="Q275" s="29">
        <f>IF($P275="","",ABS($P275))</f>
        <v/>
      </c>
      <c r="R275" s="46">
        <f>IF(OR($P275="",NOT(ISNUMBER($H275))),"",$P275*$H275)</f>
        <v/>
      </c>
      <c r="S275" s="46">
        <f>IF($R275="","",ABS($R275))</f>
        <v/>
      </c>
      <c r="T275" s="13">
        <f>IF($P275="","",IF($P275=0,"Sim","Não"))</f>
        <v/>
      </c>
      <c r="U275" s="45">
        <f>IFERROR(IF($P275="","",IF(MAX($F275,$G275)=0,1,MAX(0,1-$Q275/MAX($F275,$G275)))),"")</f>
        <v/>
      </c>
      <c r="V275" s="16">
        <f>IF($P275="","",IF($P275=0,"",IF($J275&lt;&gt;"",$J275,$I275)))</f>
        <v/>
      </c>
      <c r="W275" s="29">
        <f>IF($P275="","",IF(OR($P275=0,$K275="Concluída",$K275="Dispensada"),0,MAX(0,'Configurações'!$B$10-$B275)))</f>
        <v/>
      </c>
      <c r="X275" s="13">
        <f>IF($P275="","",IF($P275=0,"Baixa",IF(OR(AND(ISNUMBER($S275),$S275&gt;='Configurações'!$B$4),AND($K275&lt;&gt;"Concluída",$K275&lt;&gt;"Dispensada",ISNUMBER($M275),$M275&lt;'Configurações'!$B$10)),"Crítica",IF(OR(AND(ISNUMBER($S275),$S275&gt;='Configurações'!$B$5),$Q275&gt;='Configurações'!$B$6),"Alta","Média"))))</f>
        <v/>
      </c>
      <c r="Y275" s="16">
        <f>IF($A275="","",_xlfn.TEXTJOIN(" | ",TRUE,IF(COUNTIF($A$2:$A$501,$A275)&gt;1,"ID duplicado",""),IF(OR($B275="",$C275="",$D275="",$E275="",NOT(ISNUMBER($F275)),NOT(ISNUMBER($G275)),NOT(ISNUMBER($H275)),$K275=""),"Dados obrigatórios incompletos",""),IF(AND(ISNUMBER($P275),$P275&lt;&gt;0,$V275=""),"Informar motivo preliminar",""),IF(AND(ISNUMBER($P275),$P275&lt;&gt;0,$H275=0),"Revisar custo zerado",""),IF(AND($K275="Concluída",$T275="Não",$J275=""),"Confirmar causa",""),IF(AND($K275="Concluída",$N275=""),"Informar data de conclusão",""),IF(AND($K275&lt;&gt;"",$K275&lt;&gt;"Concluída",$K275&lt;&gt;"Dispensada",ISNUMBER($M275),$M275&lt;'Configurações'!$B$10),"Prazo vencido",""),IF(AND($K275&lt;&gt;"",$K275&lt;&gt;"Concluída",$K275&lt;&gt;"Dispensada",$M275="",ISNUMBER($B275),'Configurações'!$B$10-$B275&gt;'Configurações'!$B$9),"Definir prazo",""),IF(AND($K275&lt;&gt;"Concluída",$N275&lt;&gt;""),"Revisar data de conclusão","")))</f>
        <v/>
      </c>
      <c r="Z275" s="16">
        <f>IF(OR($C275="",$E275=""),"",$C275&amp;" | "&amp;$E275)</f>
        <v/>
      </c>
      <c r="AA275" s="13">
        <f>IF($Z275="","",IF(COUNTIF($Z$2:$Z275,$Z275)=1,ROW(),""))</f>
        <v/>
      </c>
      <c r="AB275" s="13">
        <f>IF($A275="","",IF(AND(ISNUMBER($B275),$B275&lt;='Configurações'!$B$10,$C275&lt;&gt;"",$D275&lt;&gt;"",$E275&lt;&gt;"",ISNUMBER($F275),$F275&gt;=0,ISNUMBER($G275),$G275&gt;=0,ISNUMBER($H275),$H275&gt;=0,$K275&lt;&gt;"",COUNTIF($A$2:$A$501,$A275)=1),"Sim","Não"))</f>
        <v/>
      </c>
      <c r="AC275" s="13">
        <f>IF(OR($AB275&lt;&gt;"Sim",$P275=0,$K275="Concluída",$K275="Dispensada"),"",IF($X275="Crítica",4,IF($X275="Alta",3,IF($X275="Média",2,1)))*1000000000000+MIN(IF(ISNUMBER($S275),$S275,0),999999999)*1000+MIN($W275,999))</f>
        <v/>
      </c>
      <c r="AD275" s="29">
        <f>IF($AC275="","",COUNTIF($AC$2:$AC$501,"&gt;"&amp;$AC275)+COUNTIF($AC$2:$AC275,$AC275))</f>
        <v/>
      </c>
    </row>
    <row r="276">
      <c r="A276" s="23" t="n"/>
      <c r="B276" s="50" t="n"/>
      <c r="C276" s="23" t="n"/>
      <c r="D276" s="25" t="n"/>
      <c r="E276" s="23" t="n"/>
      <c r="F276" s="26" t="n"/>
      <c r="G276" s="26" t="n"/>
      <c r="H276" s="51" t="n"/>
      <c r="I276" s="25" t="n"/>
      <c r="J276" s="25" t="n"/>
      <c r="K276" s="23" t="n"/>
      <c r="L276" s="23" t="n"/>
      <c r="M276" s="50" t="n"/>
      <c r="N276" s="50" t="n"/>
      <c r="O276" s="25" t="n"/>
      <c r="P276" s="28">
        <f>IF(OR($A276="",$B276="",$C276="",$E276="",NOT(ISNUMBER($F276)),NOT(ISNUMBER($G276))),"",$G276-$F276)</f>
        <v/>
      </c>
      <c r="Q276" s="28">
        <f>IF($P276="","",ABS($P276))</f>
        <v/>
      </c>
      <c r="R276" s="49">
        <f>IF(OR($P276="",NOT(ISNUMBER($H276))),"",$P276*$H276)</f>
        <v/>
      </c>
      <c r="S276" s="49">
        <f>IF($R276="","",ABS($R276))</f>
        <v/>
      </c>
      <c r="T276" s="18">
        <f>IF($P276="","",IF($P276=0,"Sim","Não"))</f>
        <v/>
      </c>
      <c r="U276" s="48">
        <f>IFERROR(IF($P276="","",IF(MAX($F276,$G276)=0,1,MAX(0,1-$Q276/MAX($F276,$G276)))),"")</f>
        <v/>
      </c>
      <c r="V276" s="21">
        <f>IF($P276="","",IF($P276=0,"",IF($J276&lt;&gt;"",$J276,$I276)))</f>
        <v/>
      </c>
      <c r="W276" s="28">
        <f>IF($P276="","",IF(OR($P276=0,$K276="Concluída",$K276="Dispensada"),0,MAX(0,'Configurações'!$B$10-$B276)))</f>
        <v/>
      </c>
      <c r="X276" s="18">
        <f>IF($P276="","",IF($P276=0,"Baixa",IF(OR(AND(ISNUMBER($S276),$S276&gt;='Configurações'!$B$4),AND($K276&lt;&gt;"Concluída",$K276&lt;&gt;"Dispensada",ISNUMBER($M276),$M276&lt;'Configurações'!$B$10)),"Crítica",IF(OR(AND(ISNUMBER($S276),$S276&gt;='Configurações'!$B$5),$Q276&gt;='Configurações'!$B$6),"Alta","Média"))))</f>
        <v/>
      </c>
      <c r="Y276" s="21">
        <f>IF($A276="","",_xlfn.TEXTJOIN(" | ",TRUE,IF(COUNTIF($A$2:$A$501,$A276)&gt;1,"ID duplicado",""),IF(OR($B276="",$C276="",$D276="",$E276="",NOT(ISNUMBER($F276)),NOT(ISNUMBER($G276)),NOT(ISNUMBER($H276)),$K276=""),"Dados obrigatórios incompletos",""),IF(AND(ISNUMBER($P276),$P276&lt;&gt;0,$V276=""),"Informar motivo preliminar",""),IF(AND(ISNUMBER($P276),$P276&lt;&gt;0,$H276=0),"Revisar custo zerado",""),IF(AND($K276="Concluída",$T276="Não",$J276=""),"Confirmar causa",""),IF(AND($K276="Concluída",$N276=""),"Informar data de conclusão",""),IF(AND($K276&lt;&gt;"",$K276&lt;&gt;"Concluída",$K276&lt;&gt;"Dispensada",ISNUMBER($M276),$M276&lt;'Configurações'!$B$10),"Prazo vencido",""),IF(AND($K276&lt;&gt;"",$K276&lt;&gt;"Concluída",$K276&lt;&gt;"Dispensada",$M276="",ISNUMBER($B276),'Configurações'!$B$10-$B276&gt;'Configurações'!$B$9),"Definir prazo",""),IF(AND($K276&lt;&gt;"Concluída",$N276&lt;&gt;""),"Revisar data de conclusão","")))</f>
        <v/>
      </c>
      <c r="Z276" s="21">
        <f>IF(OR($C276="",$E276=""),"",$C276&amp;" | "&amp;$E276)</f>
        <v/>
      </c>
      <c r="AA276" s="18">
        <f>IF($Z276="","",IF(COUNTIF($Z$2:$Z276,$Z276)=1,ROW(),""))</f>
        <v/>
      </c>
      <c r="AB276" s="18">
        <f>IF($A276="","",IF(AND(ISNUMBER($B276),$B276&lt;='Configurações'!$B$10,$C276&lt;&gt;"",$D276&lt;&gt;"",$E276&lt;&gt;"",ISNUMBER($F276),$F276&gt;=0,ISNUMBER($G276),$G276&gt;=0,ISNUMBER($H276),$H276&gt;=0,$K276&lt;&gt;"",COUNTIF($A$2:$A$501,$A276)=1),"Sim","Não"))</f>
        <v/>
      </c>
      <c r="AC276" s="18">
        <f>IF(OR($AB276&lt;&gt;"Sim",$P276=0,$K276="Concluída",$K276="Dispensada"),"",IF($X276="Crítica",4,IF($X276="Alta",3,IF($X276="Média",2,1)))*1000000000000+MIN(IF(ISNUMBER($S276),$S276,0),999999999)*1000+MIN($W276,999))</f>
        <v/>
      </c>
      <c r="AD276" s="28">
        <f>IF($AC276="","",COUNTIF($AC$2:$AC$501,"&gt;"&amp;$AC276)+COUNTIF($AC$2:$AC276,$AC276))</f>
        <v/>
      </c>
    </row>
    <row r="277">
      <c r="A277" s="23" t="n"/>
      <c r="B277" s="50" t="n"/>
      <c r="C277" s="23" t="n"/>
      <c r="D277" s="25" t="n"/>
      <c r="E277" s="23" t="n"/>
      <c r="F277" s="26" t="n"/>
      <c r="G277" s="26" t="n"/>
      <c r="H277" s="51" t="n"/>
      <c r="I277" s="25" t="n"/>
      <c r="J277" s="25" t="n"/>
      <c r="K277" s="23" t="n"/>
      <c r="L277" s="23" t="n"/>
      <c r="M277" s="50" t="n"/>
      <c r="N277" s="50" t="n"/>
      <c r="O277" s="25" t="n"/>
      <c r="P277" s="29">
        <f>IF(OR($A277="",$B277="",$C277="",$E277="",NOT(ISNUMBER($F277)),NOT(ISNUMBER($G277))),"",$G277-$F277)</f>
        <v/>
      </c>
      <c r="Q277" s="29">
        <f>IF($P277="","",ABS($P277))</f>
        <v/>
      </c>
      <c r="R277" s="46">
        <f>IF(OR($P277="",NOT(ISNUMBER($H277))),"",$P277*$H277)</f>
        <v/>
      </c>
      <c r="S277" s="46">
        <f>IF($R277="","",ABS($R277))</f>
        <v/>
      </c>
      <c r="T277" s="13">
        <f>IF($P277="","",IF($P277=0,"Sim","Não"))</f>
        <v/>
      </c>
      <c r="U277" s="45">
        <f>IFERROR(IF($P277="","",IF(MAX($F277,$G277)=0,1,MAX(0,1-$Q277/MAX($F277,$G277)))),"")</f>
        <v/>
      </c>
      <c r="V277" s="16">
        <f>IF($P277="","",IF($P277=0,"",IF($J277&lt;&gt;"",$J277,$I277)))</f>
        <v/>
      </c>
      <c r="W277" s="29">
        <f>IF($P277="","",IF(OR($P277=0,$K277="Concluída",$K277="Dispensada"),0,MAX(0,'Configurações'!$B$10-$B277)))</f>
        <v/>
      </c>
      <c r="X277" s="13">
        <f>IF($P277="","",IF($P277=0,"Baixa",IF(OR(AND(ISNUMBER($S277),$S277&gt;='Configurações'!$B$4),AND($K277&lt;&gt;"Concluída",$K277&lt;&gt;"Dispensada",ISNUMBER($M277),$M277&lt;'Configurações'!$B$10)),"Crítica",IF(OR(AND(ISNUMBER($S277),$S277&gt;='Configurações'!$B$5),$Q277&gt;='Configurações'!$B$6),"Alta","Média"))))</f>
        <v/>
      </c>
      <c r="Y277" s="16">
        <f>IF($A277="","",_xlfn.TEXTJOIN(" | ",TRUE,IF(COUNTIF($A$2:$A$501,$A277)&gt;1,"ID duplicado",""),IF(OR($B277="",$C277="",$D277="",$E277="",NOT(ISNUMBER($F277)),NOT(ISNUMBER($G277)),NOT(ISNUMBER($H277)),$K277=""),"Dados obrigatórios incompletos",""),IF(AND(ISNUMBER($P277),$P277&lt;&gt;0,$V277=""),"Informar motivo preliminar",""),IF(AND(ISNUMBER($P277),$P277&lt;&gt;0,$H277=0),"Revisar custo zerado",""),IF(AND($K277="Concluída",$T277="Não",$J277=""),"Confirmar causa",""),IF(AND($K277="Concluída",$N277=""),"Informar data de conclusão",""),IF(AND($K277&lt;&gt;"",$K277&lt;&gt;"Concluída",$K277&lt;&gt;"Dispensada",ISNUMBER($M277),$M277&lt;'Configurações'!$B$10),"Prazo vencido",""),IF(AND($K277&lt;&gt;"",$K277&lt;&gt;"Concluída",$K277&lt;&gt;"Dispensada",$M277="",ISNUMBER($B277),'Configurações'!$B$10-$B277&gt;'Configurações'!$B$9),"Definir prazo",""),IF(AND($K277&lt;&gt;"Concluída",$N277&lt;&gt;""),"Revisar data de conclusão","")))</f>
        <v/>
      </c>
      <c r="Z277" s="16">
        <f>IF(OR($C277="",$E277=""),"",$C277&amp;" | "&amp;$E277)</f>
        <v/>
      </c>
      <c r="AA277" s="13">
        <f>IF($Z277="","",IF(COUNTIF($Z$2:$Z277,$Z277)=1,ROW(),""))</f>
        <v/>
      </c>
      <c r="AB277" s="13">
        <f>IF($A277="","",IF(AND(ISNUMBER($B277),$B277&lt;='Configurações'!$B$10,$C277&lt;&gt;"",$D277&lt;&gt;"",$E277&lt;&gt;"",ISNUMBER($F277),$F277&gt;=0,ISNUMBER($G277),$G277&gt;=0,ISNUMBER($H277),$H277&gt;=0,$K277&lt;&gt;"",COUNTIF($A$2:$A$501,$A277)=1),"Sim","Não"))</f>
        <v/>
      </c>
      <c r="AC277" s="13">
        <f>IF(OR($AB277&lt;&gt;"Sim",$P277=0,$K277="Concluída",$K277="Dispensada"),"",IF($X277="Crítica",4,IF($X277="Alta",3,IF($X277="Média",2,1)))*1000000000000+MIN(IF(ISNUMBER($S277),$S277,0),999999999)*1000+MIN($W277,999))</f>
        <v/>
      </c>
      <c r="AD277" s="29">
        <f>IF($AC277="","",COUNTIF($AC$2:$AC$501,"&gt;"&amp;$AC277)+COUNTIF($AC$2:$AC277,$AC277))</f>
        <v/>
      </c>
    </row>
    <row r="278">
      <c r="A278" s="23" t="n"/>
      <c r="B278" s="50" t="n"/>
      <c r="C278" s="23" t="n"/>
      <c r="D278" s="25" t="n"/>
      <c r="E278" s="23" t="n"/>
      <c r="F278" s="26" t="n"/>
      <c r="G278" s="26" t="n"/>
      <c r="H278" s="51" t="n"/>
      <c r="I278" s="25" t="n"/>
      <c r="J278" s="25" t="n"/>
      <c r="K278" s="23" t="n"/>
      <c r="L278" s="23" t="n"/>
      <c r="M278" s="50" t="n"/>
      <c r="N278" s="50" t="n"/>
      <c r="O278" s="25" t="n"/>
      <c r="P278" s="28">
        <f>IF(OR($A278="",$B278="",$C278="",$E278="",NOT(ISNUMBER($F278)),NOT(ISNUMBER($G278))),"",$G278-$F278)</f>
        <v/>
      </c>
      <c r="Q278" s="28">
        <f>IF($P278="","",ABS($P278))</f>
        <v/>
      </c>
      <c r="R278" s="49">
        <f>IF(OR($P278="",NOT(ISNUMBER($H278))),"",$P278*$H278)</f>
        <v/>
      </c>
      <c r="S278" s="49">
        <f>IF($R278="","",ABS($R278))</f>
        <v/>
      </c>
      <c r="T278" s="18">
        <f>IF($P278="","",IF($P278=0,"Sim","Não"))</f>
        <v/>
      </c>
      <c r="U278" s="48">
        <f>IFERROR(IF($P278="","",IF(MAX($F278,$G278)=0,1,MAX(0,1-$Q278/MAX($F278,$G278)))),"")</f>
        <v/>
      </c>
      <c r="V278" s="21">
        <f>IF($P278="","",IF($P278=0,"",IF($J278&lt;&gt;"",$J278,$I278)))</f>
        <v/>
      </c>
      <c r="W278" s="28">
        <f>IF($P278="","",IF(OR($P278=0,$K278="Concluída",$K278="Dispensada"),0,MAX(0,'Configurações'!$B$10-$B278)))</f>
        <v/>
      </c>
      <c r="X278" s="18">
        <f>IF($P278="","",IF($P278=0,"Baixa",IF(OR(AND(ISNUMBER($S278),$S278&gt;='Configurações'!$B$4),AND($K278&lt;&gt;"Concluída",$K278&lt;&gt;"Dispensada",ISNUMBER($M278),$M278&lt;'Configurações'!$B$10)),"Crítica",IF(OR(AND(ISNUMBER($S278),$S278&gt;='Configurações'!$B$5),$Q278&gt;='Configurações'!$B$6),"Alta","Média"))))</f>
        <v/>
      </c>
      <c r="Y278" s="21">
        <f>IF($A278="","",_xlfn.TEXTJOIN(" | ",TRUE,IF(COUNTIF($A$2:$A$501,$A278)&gt;1,"ID duplicado",""),IF(OR($B278="",$C278="",$D278="",$E278="",NOT(ISNUMBER($F278)),NOT(ISNUMBER($G278)),NOT(ISNUMBER($H278)),$K278=""),"Dados obrigatórios incompletos",""),IF(AND(ISNUMBER($P278),$P278&lt;&gt;0,$V278=""),"Informar motivo preliminar",""),IF(AND(ISNUMBER($P278),$P278&lt;&gt;0,$H278=0),"Revisar custo zerado",""),IF(AND($K278="Concluída",$T278="Não",$J278=""),"Confirmar causa",""),IF(AND($K278="Concluída",$N278=""),"Informar data de conclusão",""),IF(AND($K278&lt;&gt;"",$K278&lt;&gt;"Concluída",$K278&lt;&gt;"Dispensada",ISNUMBER($M278),$M278&lt;'Configurações'!$B$10),"Prazo vencido",""),IF(AND($K278&lt;&gt;"",$K278&lt;&gt;"Concluída",$K278&lt;&gt;"Dispensada",$M278="",ISNUMBER($B278),'Configurações'!$B$10-$B278&gt;'Configurações'!$B$9),"Definir prazo",""),IF(AND($K278&lt;&gt;"Concluída",$N278&lt;&gt;""),"Revisar data de conclusão","")))</f>
        <v/>
      </c>
      <c r="Z278" s="21">
        <f>IF(OR($C278="",$E278=""),"",$C278&amp;" | "&amp;$E278)</f>
        <v/>
      </c>
      <c r="AA278" s="18">
        <f>IF($Z278="","",IF(COUNTIF($Z$2:$Z278,$Z278)=1,ROW(),""))</f>
        <v/>
      </c>
      <c r="AB278" s="18">
        <f>IF($A278="","",IF(AND(ISNUMBER($B278),$B278&lt;='Configurações'!$B$10,$C278&lt;&gt;"",$D278&lt;&gt;"",$E278&lt;&gt;"",ISNUMBER($F278),$F278&gt;=0,ISNUMBER($G278),$G278&gt;=0,ISNUMBER($H278),$H278&gt;=0,$K278&lt;&gt;"",COUNTIF($A$2:$A$501,$A278)=1),"Sim","Não"))</f>
        <v/>
      </c>
      <c r="AC278" s="18">
        <f>IF(OR($AB278&lt;&gt;"Sim",$P278=0,$K278="Concluída",$K278="Dispensada"),"",IF($X278="Crítica",4,IF($X278="Alta",3,IF($X278="Média",2,1)))*1000000000000+MIN(IF(ISNUMBER($S278),$S278,0),999999999)*1000+MIN($W278,999))</f>
        <v/>
      </c>
      <c r="AD278" s="28">
        <f>IF($AC278="","",COUNTIF($AC$2:$AC$501,"&gt;"&amp;$AC278)+COUNTIF($AC$2:$AC278,$AC278))</f>
        <v/>
      </c>
    </row>
    <row r="279">
      <c r="A279" s="23" t="n"/>
      <c r="B279" s="50" t="n"/>
      <c r="C279" s="23" t="n"/>
      <c r="D279" s="25" t="n"/>
      <c r="E279" s="23" t="n"/>
      <c r="F279" s="26" t="n"/>
      <c r="G279" s="26" t="n"/>
      <c r="H279" s="51" t="n"/>
      <c r="I279" s="25" t="n"/>
      <c r="J279" s="25" t="n"/>
      <c r="K279" s="23" t="n"/>
      <c r="L279" s="23" t="n"/>
      <c r="M279" s="50" t="n"/>
      <c r="N279" s="50" t="n"/>
      <c r="O279" s="25" t="n"/>
      <c r="P279" s="29">
        <f>IF(OR($A279="",$B279="",$C279="",$E279="",NOT(ISNUMBER($F279)),NOT(ISNUMBER($G279))),"",$G279-$F279)</f>
        <v/>
      </c>
      <c r="Q279" s="29">
        <f>IF($P279="","",ABS($P279))</f>
        <v/>
      </c>
      <c r="R279" s="46">
        <f>IF(OR($P279="",NOT(ISNUMBER($H279))),"",$P279*$H279)</f>
        <v/>
      </c>
      <c r="S279" s="46">
        <f>IF($R279="","",ABS($R279))</f>
        <v/>
      </c>
      <c r="T279" s="13">
        <f>IF($P279="","",IF($P279=0,"Sim","Não"))</f>
        <v/>
      </c>
      <c r="U279" s="45">
        <f>IFERROR(IF($P279="","",IF(MAX($F279,$G279)=0,1,MAX(0,1-$Q279/MAX($F279,$G279)))),"")</f>
        <v/>
      </c>
      <c r="V279" s="16">
        <f>IF($P279="","",IF($P279=0,"",IF($J279&lt;&gt;"",$J279,$I279)))</f>
        <v/>
      </c>
      <c r="W279" s="29">
        <f>IF($P279="","",IF(OR($P279=0,$K279="Concluída",$K279="Dispensada"),0,MAX(0,'Configurações'!$B$10-$B279)))</f>
        <v/>
      </c>
      <c r="X279" s="13">
        <f>IF($P279="","",IF($P279=0,"Baixa",IF(OR(AND(ISNUMBER($S279),$S279&gt;='Configurações'!$B$4),AND($K279&lt;&gt;"Concluída",$K279&lt;&gt;"Dispensada",ISNUMBER($M279),$M279&lt;'Configurações'!$B$10)),"Crítica",IF(OR(AND(ISNUMBER($S279),$S279&gt;='Configurações'!$B$5),$Q279&gt;='Configurações'!$B$6),"Alta","Média"))))</f>
        <v/>
      </c>
      <c r="Y279" s="16">
        <f>IF($A279="","",_xlfn.TEXTJOIN(" | ",TRUE,IF(COUNTIF($A$2:$A$501,$A279)&gt;1,"ID duplicado",""),IF(OR($B279="",$C279="",$D279="",$E279="",NOT(ISNUMBER($F279)),NOT(ISNUMBER($G279)),NOT(ISNUMBER($H279)),$K279=""),"Dados obrigatórios incompletos",""),IF(AND(ISNUMBER($P279),$P279&lt;&gt;0,$V279=""),"Informar motivo preliminar",""),IF(AND(ISNUMBER($P279),$P279&lt;&gt;0,$H279=0),"Revisar custo zerado",""),IF(AND($K279="Concluída",$T279="Não",$J279=""),"Confirmar causa",""),IF(AND($K279="Concluída",$N279=""),"Informar data de conclusão",""),IF(AND($K279&lt;&gt;"",$K279&lt;&gt;"Concluída",$K279&lt;&gt;"Dispensada",ISNUMBER($M279),$M279&lt;'Configurações'!$B$10),"Prazo vencido",""),IF(AND($K279&lt;&gt;"",$K279&lt;&gt;"Concluída",$K279&lt;&gt;"Dispensada",$M279="",ISNUMBER($B279),'Configurações'!$B$10-$B279&gt;'Configurações'!$B$9),"Definir prazo",""),IF(AND($K279&lt;&gt;"Concluída",$N279&lt;&gt;""),"Revisar data de conclusão","")))</f>
        <v/>
      </c>
      <c r="Z279" s="16">
        <f>IF(OR($C279="",$E279=""),"",$C279&amp;" | "&amp;$E279)</f>
        <v/>
      </c>
      <c r="AA279" s="13">
        <f>IF($Z279="","",IF(COUNTIF($Z$2:$Z279,$Z279)=1,ROW(),""))</f>
        <v/>
      </c>
      <c r="AB279" s="13">
        <f>IF($A279="","",IF(AND(ISNUMBER($B279),$B279&lt;='Configurações'!$B$10,$C279&lt;&gt;"",$D279&lt;&gt;"",$E279&lt;&gt;"",ISNUMBER($F279),$F279&gt;=0,ISNUMBER($G279),$G279&gt;=0,ISNUMBER($H279),$H279&gt;=0,$K279&lt;&gt;"",COUNTIF($A$2:$A$501,$A279)=1),"Sim","Não"))</f>
        <v/>
      </c>
      <c r="AC279" s="13">
        <f>IF(OR($AB279&lt;&gt;"Sim",$P279=0,$K279="Concluída",$K279="Dispensada"),"",IF($X279="Crítica",4,IF($X279="Alta",3,IF($X279="Média",2,1)))*1000000000000+MIN(IF(ISNUMBER($S279),$S279,0),999999999)*1000+MIN($W279,999))</f>
        <v/>
      </c>
      <c r="AD279" s="29">
        <f>IF($AC279="","",COUNTIF($AC$2:$AC$501,"&gt;"&amp;$AC279)+COUNTIF($AC$2:$AC279,$AC279))</f>
        <v/>
      </c>
    </row>
    <row r="280">
      <c r="A280" s="23" t="n"/>
      <c r="B280" s="50" t="n"/>
      <c r="C280" s="23" t="n"/>
      <c r="D280" s="25" t="n"/>
      <c r="E280" s="23" t="n"/>
      <c r="F280" s="26" t="n"/>
      <c r="G280" s="26" t="n"/>
      <c r="H280" s="51" t="n"/>
      <c r="I280" s="25" t="n"/>
      <c r="J280" s="25" t="n"/>
      <c r="K280" s="23" t="n"/>
      <c r="L280" s="23" t="n"/>
      <c r="M280" s="50" t="n"/>
      <c r="N280" s="50" t="n"/>
      <c r="O280" s="25" t="n"/>
      <c r="P280" s="28">
        <f>IF(OR($A280="",$B280="",$C280="",$E280="",NOT(ISNUMBER($F280)),NOT(ISNUMBER($G280))),"",$G280-$F280)</f>
        <v/>
      </c>
      <c r="Q280" s="28">
        <f>IF($P280="","",ABS($P280))</f>
        <v/>
      </c>
      <c r="R280" s="49">
        <f>IF(OR($P280="",NOT(ISNUMBER($H280))),"",$P280*$H280)</f>
        <v/>
      </c>
      <c r="S280" s="49">
        <f>IF($R280="","",ABS($R280))</f>
        <v/>
      </c>
      <c r="T280" s="18">
        <f>IF($P280="","",IF($P280=0,"Sim","Não"))</f>
        <v/>
      </c>
      <c r="U280" s="48">
        <f>IFERROR(IF($P280="","",IF(MAX($F280,$G280)=0,1,MAX(0,1-$Q280/MAX($F280,$G280)))),"")</f>
        <v/>
      </c>
      <c r="V280" s="21">
        <f>IF($P280="","",IF($P280=0,"",IF($J280&lt;&gt;"",$J280,$I280)))</f>
        <v/>
      </c>
      <c r="W280" s="28">
        <f>IF($P280="","",IF(OR($P280=0,$K280="Concluída",$K280="Dispensada"),0,MAX(0,'Configurações'!$B$10-$B280)))</f>
        <v/>
      </c>
      <c r="X280" s="18">
        <f>IF($P280="","",IF($P280=0,"Baixa",IF(OR(AND(ISNUMBER($S280),$S280&gt;='Configurações'!$B$4),AND($K280&lt;&gt;"Concluída",$K280&lt;&gt;"Dispensada",ISNUMBER($M280),$M280&lt;'Configurações'!$B$10)),"Crítica",IF(OR(AND(ISNUMBER($S280),$S280&gt;='Configurações'!$B$5),$Q280&gt;='Configurações'!$B$6),"Alta","Média"))))</f>
        <v/>
      </c>
      <c r="Y280" s="21">
        <f>IF($A280="","",_xlfn.TEXTJOIN(" | ",TRUE,IF(COUNTIF($A$2:$A$501,$A280)&gt;1,"ID duplicado",""),IF(OR($B280="",$C280="",$D280="",$E280="",NOT(ISNUMBER($F280)),NOT(ISNUMBER($G280)),NOT(ISNUMBER($H280)),$K280=""),"Dados obrigatórios incompletos",""),IF(AND(ISNUMBER($P280),$P280&lt;&gt;0,$V280=""),"Informar motivo preliminar",""),IF(AND(ISNUMBER($P280),$P280&lt;&gt;0,$H280=0),"Revisar custo zerado",""),IF(AND($K280="Concluída",$T280="Não",$J280=""),"Confirmar causa",""),IF(AND($K280="Concluída",$N280=""),"Informar data de conclusão",""),IF(AND($K280&lt;&gt;"",$K280&lt;&gt;"Concluída",$K280&lt;&gt;"Dispensada",ISNUMBER($M280),$M280&lt;'Configurações'!$B$10),"Prazo vencido",""),IF(AND($K280&lt;&gt;"",$K280&lt;&gt;"Concluída",$K280&lt;&gt;"Dispensada",$M280="",ISNUMBER($B280),'Configurações'!$B$10-$B280&gt;'Configurações'!$B$9),"Definir prazo",""),IF(AND($K280&lt;&gt;"Concluída",$N280&lt;&gt;""),"Revisar data de conclusão","")))</f>
        <v/>
      </c>
      <c r="Z280" s="21">
        <f>IF(OR($C280="",$E280=""),"",$C280&amp;" | "&amp;$E280)</f>
        <v/>
      </c>
      <c r="AA280" s="18">
        <f>IF($Z280="","",IF(COUNTIF($Z$2:$Z280,$Z280)=1,ROW(),""))</f>
        <v/>
      </c>
      <c r="AB280" s="18">
        <f>IF($A280="","",IF(AND(ISNUMBER($B280),$B280&lt;='Configurações'!$B$10,$C280&lt;&gt;"",$D280&lt;&gt;"",$E280&lt;&gt;"",ISNUMBER($F280),$F280&gt;=0,ISNUMBER($G280),$G280&gt;=0,ISNUMBER($H280),$H280&gt;=0,$K280&lt;&gt;"",COUNTIF($A$2:$A$501,$A280)=1),"Sim","Não"))</f>
        <v/>
      </c>
      <c r="AC280" s="18">
        <f>IF(OR($AB280&lt;&gt;"Sim",$P280=0,$K280="Concluída",$K280="Dispensada"),"",IF($X280="Crítica",4,IF($X280="Alta",3,IF($X280="Média",2,1)))*1000000000000+MIN(IF(ISNUMBER($S280),$S280,0),999999999)*1000+MIN($W280,999))</f>
        <v/>
      </c>
      <c r="AD280" s="28">
        <f>IF($AC280="","",COUNTIF($AC$2:$AC$501,"&gt;"&amp;$AC280)+COUNTIF($AC$2:$AC280,$AC280))</f>
        <v/>
      </c>
    </row>
    <row r="281">
      <c r="A281" s="23" t="n"/>
      <c r="B281" s="50" t="n"/>
      <c r="C281" s="23" t="n"/>
      <c r="D281" s="25" t="n"/>
      <c r="E281" s="23" t="n"/>
      <c r="F281" s="26" t="n"/>
      <c r="G281" s="26" t="n"/>
      <c r="H281" s="51" t="n"/>
      <c r="I281" s="25" t="n"/>
      <c r="J281" s="25" t="n"/>
      <c r="K281" s="23" t="n"/>
      <c r="L281" s="23" t="n"/>
      <c r="M281" s="50" t="n"/>
      <c r="N281" s="50" t="n"/>
      <c r="O281" s="25" t="n"/>
      <c r="P281" s="29">
        <f>IF(OR($A281="",$B281="",$C281="",$E281="",NOT(ISNUMBER($F281)),NOT(ISNUMBER($G281))),"",$G281-$F281)</f>
        <v/>
      </c>
      <c r="Q281" s="29">
        <f>IF($P281="","",ABS($P281))</f>
        <v/>
      </c>
      <c r="R281" s="46">
        <f>IF(OR($P281="",NOT(ISNUMBER($H281))),"",$P281*$H281)</f>
        <v/>
      </c>
      <c r="S281" s="46">
        <f>IF($R281="","",ABS($R281))</f>
        <v/>
      </c>
      <c r="T281" s="13">
        <f>IF($P281="","",IF($P281=0,"Sim","Não"))</f>
        <v/>
      </c>
      <c r="U281" s="45">
        <f>IFERROR(IF($P281="","",IF(MAX($F281,$G281)=0,1,MAX(0,1-$Q281/MAX($F281,$G281)))),"")</f>
        <v/>
      </c>
      <c r="V281" s="16">
        <f>IF($P281="","",IF($P281=0,"",IF($J281&lt;&gt;"",$J281,$I281)))</f>
        <v/>
      </c>
      <c r="W281" s="29">
        <f>IF($P281="","",IF(OR($P281=0,$K281="Concluída",$K281="Dispensada"),0,MAX(0,'Configurações'!$B$10-$B281)))</f>
        <v/>
      </c>
      <c r="X281" s="13">
        <f>IF($P281="","",IF($P281=0,"Baixa",IF(OR(AND(ISNUMBER($S281),$S281&gt;='Configurações'!$B$4),AND($K281&lt;&gt;"Concluída",$K281&lt;&gt;"Dispensada",ISNUMBER($M281),$M281&lt;'Configurações'!$B$10)),"Crítica",IF(OR(AND(ISNUMBER($S281),$S281&gt;='Configurações'!$B$5),$Q281&gt;='Configurações'!$B$6),"Alta","Média"))))</f>
        <v/>
      </c>
      <c r="Y281" s="16">
        <f>IF($A281="","",_xlfn.TEXTJOIN(" | ",TRUE,IF(COUNTIF($A$2:$A$501,$A281)&gt;1,"ID duplicado",""),IF(OR($B281="",$C281="",$D281="",$E281="",NOT(ISNUMBER($F281)),NOT(ISNUMBER($G281)),NOT(ISNUMBER($H281)),$K281=""),"Dados obrigatórios incompletos",""),IF(AND(ISNUMBER($P281),$P281&lt;&gt;0,$V281=""),"Informar motivo preliminar",""),IF(AND(ISNUMBER($P281),$P281&lt;&gt;0,$H281=0),"Revisar custo zerado",""),IF(AND($K281="Concluída",$T281="Não",$J281=""),"Confirmar causa",""),IF(AND($K281="Concluída",$N281=""),"Informar data de conclusão",""),IF(AND($K281&lt;&gt;"",$K281&lt;&gt;"Concluída",$K281&lt;&gt;"Dispensada",ISNUMBER($M281),$M281&lt;'Configurações'!$B$10),"Prazo vencido",""),IF(AND($K281&lt;&gt;"",$K281&lt;&gt;"Concluída",$K281&lt;&gt;"Dispensada",$M281="",ISNUMBER($B281),'Configurações'!$B$10-$B281&gt;'Configurações'!$B$9),"Definir prazo",""),IF(AND($K281&lt;&gt;"Concluída",$N281&lt;&gt;""),"Revisar data de conclusão","")))</f>
        <v/>
      </c>
      <c r="Z281" s="16">
        <f>IF(OR($C281="",$E281=""),"",$C281&amp;" | "&amp;$E281)</f>
        <v/>
      </c>
      <c r="AA281" s="13">
        <f>IF($Z281="","",IF(COUNTIF($Z$2:$Z281,$Z281)=1,ROW(),""))</f>
        <v/>
      </c>
      <c r="AB281" s="13">
        <f>IF($A281="","",IF(AND(ISNUMBER($B281),$B281&lt;='Configurações'!$B$10,$C281&lt;&gt;"",$D281&lt;&gt;"",$E281&lt;&gt;"",ISNUMBER($F281),$F281&gt;=0,ISNUMBER($G281),$G281&gt;=0,ISNUMBER($H281),$H281&gt;=0,$K281&lt;&gt;"",COUNTIF($A$2:$A$501,$A281)=1),"Sim","Não"))</f>
        <v/>
      </c>
      <c r="AC281" s="13">
        <f>IF(OR($AB281&lt;&gt;"Sim",$P281=0,$K281="Concluída",$K281="Dispensada"),"",IF($X281="Crítica",4,IF($X281="Alta",3,IF($X281="Média",2,1)))*1000000000000+MIN(IF(ISNUMBER($S281),$S281,0),999999999)*1000+MIN($W281,999))</f>
        <v/>
      </c>
      <c r="AD281" s="29">
        <f>IF($AC281="","",COUNTIF($AC$2:$AC$501,"&gt;"&amp;$AC281)+COUNTIF($AC$2:$AC281,$AC281))</f>
        <v/>
      </c>
    </row>
    <row r="282">
      <c r="A282" s="23" t="n"/>
      <c r="B282" s="50" t="n"/>
      <c r="C282" s="23" t="n"/>
      <c r="D282" s="25" t="n"/>
      <c r="E282" s="23" t="n"/>
      <c r="F282" s="26" t="n"/>
      <c r="G282" s="26" t="n"/>
      <c r="H282" s="51" t="n"/>
      <c r="I282" s="25" t="n"/>
      <c r="J282" s="25" t="n"/>
      <c r="K282" s="23" t="n"/>
      <c r="L282" s="23" t="n"/>
      <c r="M282" s="50" t="n"/>
      <c r="N282" s="50" t="n"/>
      <c r="O282" s="25" t="n"/>
      <c r="P282" s="28">
        <f>IF(OR($A282="",$B282="",$C282="",$E282="",NOT(ISNUMBER($F282)),NOT(ISNUMBER($G282))),"",$G282-$F282)</f>
        <v/>
      </c>
      <c r="Q282" s="28">
        <f>IF($P282="","",ABS($P282))</f>
        <v/>
      </c>
      <c r="R282" s="49">
        <f>IF(OR($P282="",NOT(ISNUMBER($H282))),"",$P282*$H282)</f>
        <v/>
      </c>
      <c r="S282" s="49">
        <f>IF($R282="","",ABS($R282))</f>
        <v/>
      </c>
      <c r="T282" s="18">
        <f>IF($P282="","",IF($P282=0,"Sim","Não"))</f>
        <v/>
      </c>
      <c r="U282" s="48">
        <f>IFERROR(IF($P282="","",IF(MAX($F282,$G282)=0,1,MAX(0,1-$Q282/MAX($F282,$G282)))),"")</f>
        <v/>
      </c>
      <c r="V282" s="21">
        <f>IF($P282="","",IF($P282=0,"",IF($J282&lt;&gt;"",$J282,$I282)))</f>
        <v/>
      </c>
      <c r="W282" s="28">
        <f>IF($P282="","",IF(OR($P282=0,$K282="Concluída",$K282="Dispensada"),0,MAX(0,'Configurações'!$B$10-$B282)))</f>
        <v/>
      </c>
      <c r="X282" s="18">
        <f>IF($P282="","",IF($P282=0,"Baixa",IF(OR(AND(ISNUMBER($S282),$S282&gt;='Configurações'!$B$4),AND($K282&lt;&gt;"Concluída",$K282&lt;&gt;"Dispensada",ISNUMBER($M282),$M282&lt;'Configurações'!$B$10)),"Crítica",IF(OR(AND(ISNUMBER($S282),$S282&gt;='Configurações'!$B$5),$Q282&gt;='Configurações'!$B$6),"Alta","Média"))))</f>
        <v/>
      </c>
      <c r="Y282" s="21">
        <f>IF($A282="","",_xlfn.TEXTJOIN(" | ",TRUE,IF(COUNTIF($A$2:$A$501,$A282)&gt;1,"ID duplicado",""),IF(OR($B282="",$C282="",$D282="",$E282="",NOT(ISNUMBER($F282)),NOT(ISNUMBER($G282)),NOT(ISNUMBER($H282)),$K282=""),"Dados obrigatórios incompletos",""),IF(AND(ISNUMBER($P282),$P282&lt;&gt;0,$V282=""),"Informar motivo preliminar",""),IF(AND(ISNUMBER($P282),$P282&lt;&gt;0,$H282=0),"Revisar custo zerado",""),IF(AND($K282="Concluída",$T282="Não",$J282=""),"Confirmar causa",""),IF(AND($K282="Concluída",$N282=""),"Informar data de conclusão",""),IF(AND($K282&lt;&gt;"",$K282&lt;&gt;"Concluída",$K282&lt;&gt;"Dispensada",ISNUMBER($M282),$M282&lt;'Configurações'!$B$10),"Prazo vencido",""),IF(AND($K282&lt;&gt;"",$K282&lt;&gt;"Concluída",$K282&lt;&gt;"Dispensada",$M282="",ISNUMBER($B282),'Configurações'!$B$10-$B282&gt;'Configurações'!$B$9),"Definir prazo",""),IF(AND($K282&lt;&gt;"Concluída",$N282&lt;&gt;""),"Revisar data de conclusão","")))</f>
        <v/>
      </c>
      <c r="Z282" s="21">
        <f>IF(OR($C282="",$E282=""),"",$C282&amp;" | "&amp;$E282)</f>
        <v/>
      </c>
      <c r="AA282" s="18">
        <f>IF($Z282="","",IF(COUNTIF($Z$2:$Z282,$Z282)=1,ROW(),""))</f>
        <v/>
      </c>
      <c r="AB282" s="18">
        <f>IF($A282="","",IF(AND(ISNUMBER($B282),$B282&lt;='Configurações'!$B$10,$C282&lt;&gt;"",$D282&lt;&gt;"",$E282&lt;&gt;"",ISNUMBER($F282),$F282&gt;=0,ISNUMBER($G282),$G282&gt;=0,ISNUMBER($H282),$H282&gt;=0,$K282&lt;&gt;"",COUNTIF($A$2:$A$501,$A282)=1),"Sim","Não"))</f>
        <v/>
      </c>
      <c r="AC282" s="18">
        <f>IF(OR($AB282&lt;&gt;"Sim",$P282=0,$K282="Concluída",$K282="Dispensada"),"",IF($X282="Crítica",4,IF($X282="Alta",3,IF($X282="Média",2,1)))*1000000000000+MIN(IF(ISNUMBER($S282),$S282,0),999999999)*1000+MIN($W282,999))</f>
        <v/>
      </c>
      <c r="AD282" s="28">
        <f>IF($AC282="","",COUNTIF($AC$2:$AC$501,"&gt;"&amp;$AC282)+COUNTIF($AC$2:$AC282,$AC282))</f>
        <v/>
      </c>
    </row>
    <row r="283">
      <c r="A283" s="23" t="n"/>
      <c r="B283" s="50" t="n"/>
      <c r="C283" s="23" t="n"/>
      <c r="D283" s="25" t="n"/>
      <c r="E283" s="23" t="n"/>
      <c r="F283" s="26" t="n"/>
      <c r="G283" s="26" t="n"/>
      <c r="H283" s="51" t="n"/>
      <c r="I283" s="25" t="n"/>
      <c r="J283" s="25" t="n"/>
      <c r="K283" s="23" t="n"/>
      <c r="L283" s="23" t="n"/>
      <c r="M283" s="50" t="n"/>
      <c r="N283" s="50" t="n"/>
      <c r="O283" s="25" t="n"/>
      <c r="P283" s="29">
        <f>IF(OR($A283="",$B283="",$C283="",$E283="",NOT(ISNUMBER($F283)),NOT(ISNUMBER($G283))),"",$G283-$F283)</f>
        <v/>
      </c>
      <c r="Q283" s="29">
        <f>IF($P283="","",ABS($P283))</f>
        <v/>
      </c>
      <c r="R283" s="46">
        <f>IF(OR($P283="",NOT(ISNUMBER($H283))),"",$P283*$H283)</f>
        <v/>
      </c>
      <c r="S283" s="46">
        <f>IF($R283="","",ABS($R283))</f>
        <v/>
      </c>
      <c r="T283" s="13">
        <f>IF($P283="","",IF($P283=0,"Sim","Não"))</f>
        <v/>
      </c>
      <c r="U283" s="45">
        <f>IFERROR(IF($P283="","",IF(MAX($F283,$G283)=0,1,MAX(0,1-$Q283/MAX($F283,$G283)))),"")</f>
        <v/>
      </c>
      <c r="V283" s="16">
        <f>IF($P283="","",IF($P283=0,"",IF($J283&lt;&gt;"",$J283,$I283)))</f>
        <v/>
      </c>
      <c r="W283" s="29">
        <f>IF($P283="","",IF(OR($P283=0,$K283="Concluída",$K283="Dispensada"),0,MAX(0,'Configurações'!$B$10-$B283)))</f>
        <v/>
      </c>
      <c r="X283" s="13">
        <f>IF($P283="","",IF($P283=0,"Baixa",IF(OR(AND(ISNUMBER($S283),$S283&gt;='Configurações'!$B$4),AND($K283&lt;&gt;"Concluída",$K283&lt;&gt;"Dispensada",ISNUMBER($M283),$M283&lt;'Configurações'!$B$10)),"Crítica",IF(OR(AND(ISNUMBER($S283),$S283&gt;='Configurações'!$B$5),$Q283&gt;='Configurações'!$B$6),"Alta","Média"))))</f>
        <v/>
      </c>
      <c r="Y283" s="16">
        <f>IF($A283="","",_xlfn.TEXTJOIN(" | ",TRUE,IF(COUNTIF($A$2:$A$501,$A283)&gt;1,"ID duplicado",""),IF(OR($B283="",$C283="",$D283="",$E283="",NOT(ISNUMBER($F283)),NOT(ISNUMBER($G283)),NOT(ISNUMBER($H283)),$K283=""),"Dados obrigatórios incompletos",""),IF(AND(ISNUMBER($P283),$P283&lt;&gt;0,$V283=""),"Informar motivo preliminar",""),IF(AND(ISNUMBER($P283),$P283&lt;&gt;0,$H283=0),"Revisar custo zerado",""),IF(AND($K283="Concluída",$T283="Não",$J283=""),"Confirmar causa",""),IF(AND($K283="Concluída",$N283=""),"Informar data de conclusão",""),IF(AND($K283&lt;&gt;"",$K283&lt;&gt;"Concluída",$K283&lt;&gt;"Dispensada",ISNUMBER($M283),$M283&lt;'Configurações'!$B$10),"Prazo vencido",""),IF(AND($K283&lt;&gt;"",$K283&lt;&gt;"Concluída",$K283&lt;&gt;"Dispensada",$M283="",ISNUMBER($B283),'Configurações'!$B$10-$B283&gt;'Configurações'!$B$9),"Definir prazo",""),IF(AND($K283&lt;&gt;"Concluída",$N283&lt;&gt;""),"Revisar data de conclusão","")))</f>
        <v/>
      </c>
      <c r="Z283" s="16">
        <f>IF(OR($C283="",$E283=""),"",$C283&amp;" | "&amp;$E283)</f>
        <v/>
      </c>
      <c r="AA283" s="13">
        <f>IF($Z283="","",IF(COUNTIF($Z$2:$Z283,$Z283)=1,ROW(),""))</f>
        <v/>
      </c>
      <c r="AB283" s="13">
        <f>IF($A283="","",IF(AND(ISNUMBER($B283),$B283&lt;='Configurações'!$B$10,$C283&lt;&gt;"",$D283&lt;&gt;"",$E283&lt;&gt;"",ISNUMBER($F283),$F283&gt;=0,ISNUMBER($G283),$G283&gt;=0,ISNUMBER($H283),$H283&gt;=0,$K283&lt;&gt;"",COUNTIF($A$2:$A$501,$A283)=1),"Sim","Não"))</f>
        <v/>
      </c>
      <c r="AC283" s="13">
        <f>IF(OR($AB283&lt;&gt;"Sim",$P283=0,$K283="Concluída",$K283="Dispensada"),"",IF($X283="Crítica",4,IF($X283="Alta",3,IF($X283="Média",2,1)))*1000000000000+MIN(IF(ISNUMBER($S283),$S283,0),999999999)*1000+MIN($W283,999))</f>
        <v/>
      </c>
      <c r="AD283" s="29">
        <f>IF($AC283="","",COUNTIF($AC$2:$AC$501,"&gt;"&amp;$AC283)+COUNTIF($AC$2:$AC283,$AC283))</f>
        <v/>
      </c>
    </row>
    <row r="284">
      <c r="A284" s="23" t="n"/>
      <c r="B284" s="50" t="n"/>
      <c r="C284" s="23" t="n"/>
      <c r="D284" s="25" t="n"/>
      <c r="E284" s="23" t="n"/>
      <c r="F284" s="26" t="n"/>
      <c r="G284" s="26" t="n"/>
      <c r="H284" s="51" t="n"/>
      <c r="I284" s="25" t="n"/>
      <c r="J284" s="25" t="n"/>
      <c r="K284" s="23" t="n"/>
      <c r="L284" s="23" t="n"/>
      <c r="M284" s="50" t="n"/>
      <c r="N284" s="50" t="n"/>
      <c r="O284" s="25" t="n"/>
      <c r="P284" s="28">
        <f>IF(OR($A284="",$B284="",$C284="",$E284="",NOT(ISNUMBER($F284)),NOT(ISNUMBER($G284))),"",$G284-$F284)</f>
        <v/>
      </c>
      <c r="Q284" s="28">
        <f>IF($P284="","",ABS($P284))</f>
        <v/>
      </c>
      <c r="R284" s="49">
        <f>IF(OR($P284="",NOT(ISNUMBER($H284))),"",$P284*$H284)</f>
        <v/>
      </c>
      <c r="S284" s="49">
        <f>IF($R284="","",ABS($R284))</f>
        <v/>
      </c>
      <c r="T284" s="18">
        <f>IF($P284="","",IF($P284=0,"Sim","Não"))</f>
        <v/>
      </c>
      <c r="U284" s="48">
        <f>IFERROR(IF($P284="","",IF(MAX($F284,$G284)=0,1,MAX(0,1-$Q284/MAX($F284,$G284)))),"")</f>
        <v/>
      </c>
      <c r="V284" s="21">
        <f>IF($P284="","",IF($P284=0,"",IF($J284&lt;&gt;"",$J284,$I284)))</f>
        <v/>
      </c>
      <c r="W284" s="28">
        <f>IF($P284="","",IF(OR($P284=0,$K284="Concluída",$K284="Dispensada"),0,MAX(0,'Configurações'!$B$10-$B284)))</f>
        <v/>
      </c>
      <c r="X284" s="18">
        <f>IF($P284="","",IF($P284=0,"Baixa",IF(OR(AND(ISNUMBER($S284),$S284&gt;='Configurações'!$B$4),AND($K284&lt;&gt;"Concluída",$K284&lt;&gt;"Dispensada",ISNUMBER($M284),$M284&lt;'Configurações'!$B$10)),"Crítica",IF(OR(AND(ISNUMBER($S284),$S284&gt;='Configurações'!$B$5),$Q284&gt;='Configurações'!$B$6),"Alta","Média"))))</f>
        <v/>
      </c>
      <c r="Y284" s="21">
        <f>IF($A284="","",_xlfn.TEXTJOIN(" | ",TRUE,IF(COUNTIF($A$2:$A$501,$A284)&gt;1,"ID duplicado",""),IF(OR($B284="",$C284="",$D284="",$E284="",NOT(ISNUMBER($F284)),NOT(ISNUMBER($G284)),NOT(ISNUMBER($H284)),$K284=""),"Dados obrigatórios incompletos",""),IF(AND(ISNUMBER($P284),$P284&lt;&gt;0,$V284=""),"Informar motivo preliminar",""),IF(AND(ISNUMBER($P284),$P284&lt;&gt;0,$H284=0),"Revisar custo zerado",""),IF(AND($K284="Concluída",$T284="Não",$J284=""),"Confirmar causa",""),IF(AND($K284="Concluída",$N284=""),"Informar data de conclusão",""),IF(AND($K284&lt;&gt;"",$K284&lt;&gt;"Concluída",$K284&lt;&gt;"Dispensada",ISNUMBER($M284),$M284&lt;'Configurações'!$B$10),"Prazo vencido",""),IF(AND($K284&lt;&gt;"",$K284&lt;&gt;"Concluída",$K284&lt;&gt;"Dispensada",$M284="",ISNUMBER($B284),'Configurações'!$B$10-$B284&gt;'Configurações'!$B$9),"Definir prazo",""),IF(AND($K284&lt;&gt;"Concluída",$N284&lt;&gt;""),"Revisar data de conclusão","")))</f>
        <v/>
      </c>
      <c r="Z284" s="21">
        <f>IF(OR($C284="",$E284=""),"",$C284&amp;" | "&amp;$E284)</f>
        <v/>
      </c>
      <c r="AA284" s="18">
        <f>IF($Z284="","",IF(COUNTIF($Z$2:$Z284,$Z284)=1,ROW(),""))</f>
        <v/>
      </c>
      <c r="AB284" s="18">
        <f>IF($A284="","",IF(AND(ISNUMBER($B284),$B284&lt;='Configurações'!$B$10,$C284&lt;&gt;"",$D284&lt;&gt;"",$E284&lt;&gt;"",ISNUMBER($F284),$F284&gt;=0,ISNUMBER($G284),$G284&gt;=0,ISNUMBER($H284),$H284&gt;=0,$K284&lt;&gt;"",COUNTIF($A$2:$A$501,$A284)=1),"Sim","Não"))</f>
        <v/>
      </c>
      <c r="AC284" s="18">
        <f>IF(OR($AB284&lt;&gt;"Sim",$P284=0,$K284="Concluída",$K284="Dispensada"),"",IF($X284="Crítica",4,IF($X284="Alta",3,IF($X284="Média",2,1)))*1000000000000+MIN(IF(ISNUMBER($S284),$S284,0),999999999)*1000+MIN($W284,999))</f>
        <v/>
      </c>
      <c r="AD284" s="28">
        <f>IF($AC284="","",COUNTIF($AC$2:$AC$501,"&gt;"&amp;$AC284)+COUNTIF($AC$2:$AC284,$AC284))</f>
        <v/>
      </c>
    </row>
    <row r="285">
      <c r="A285" s="23" t="n"/>
      <c r="B285" s="50" t="n"/>
      <c r="C285" s="23" t="n"/>
      <c r="D285" s="25" t="n"/>
      <c r="E285" s="23" t="n"/>
      <c r="F285" s="26" t="n"/>
      <c r="G285" s="26" t="n"/>
      <c r="H285" s="51" t="n"/>
      <c r="I285" s="25" t="n"/>
      <c r="J285" s="25" t="n"/>
      <c r="K285" s="23" t="n"/>
      <c r="L285" s="23" t="n"/>
      <c r="M285" s="50" t="n"/>
      <c r="N285" s="50" t="n"/>
      <c r="O285" s="25" t="n"/>
      <c r="P285" s="29">
        <f>IF(OR($A285="",$B285="",$C285="",$E285="",NOT(ISNUMBER($F285)),NOT(ISNUMBER($G285))),"",$G285-$F285)</f>
        <v/>
      </c>
      <c r="Q285" s="29">
        <f>IF($P285="","",ABS($P285))</f>
        <v/>
      </c>
      <c r="R285" s="46">
        <f>IF(OR($P285="",NOT(ISNUMBER($H285))),"",$P285*$H285)</f>
        <v/>
      </c>
      <c r="S285" s="46">
        <f>IF($R285="","",ABS($R285))</f>
        <v/>
      </c>
      <c r="T285" s="13">
        <f>IF($P285="","",IF($P285=0,"Sim","Não"))</f>
        <v/>
      </c>
      <c r="U285" s="45">
        <f>IFERROR(IF($P285="","",IF(MAX($F285,$G285)=0,1,MAX(0,1-$Q285/MAX($F285,$G285)))),"")</f>
        <v/>
      </c>
      <c r="V285" s="16">
        <f>IF($P285="","",IF($P285=0,"",IF($J285&lt;&gt;"",$J285,$I285)))</f>
        <v/>
      </c>
      <c r="W285" s="29">
        <f>IF($P285="","",IF(OR($P285=0,$K285="Concluída",$K285="Dispensada"),0,MAX(0,'Configurações'!$B$10-$B285)))</f>
        <v/>
      </c>
      <c r="X285" s="13">
        <f>IF($P285="","",IF($P285=0,"Baixa",IF(OR(AND(ISNUMBER($S285),$S285&gt;='Configurações'!$B$4),AND($K285&lt;&gt;"Concluída",$K285&lt;&gt;"Dispensada",ISNUMBER($M285),$M285&lt;'Configurações'!$B$10)),"Crítica",IF(OR(AND(ISNUMBER($S285),$S285&gt;='Configurações'!$B$5),$Q285&gt;='Configurações'!$B$6),"Alta","Média"))))</f>
        <v/>
      </c>
      <c r="Y285" s="16">
        <f>IF($A285="","",_xlfn.TEXTJOIN(" | ",TRUE,IF(COUNTIF($A$2:$A$501,$A285)&gt;1,"ID duplicado",""),IF(OR($B285="",$C285="",$D285="",$E285="",NOT(ISNUMBER($F285)),NOT(ISNUMBER($G285)),NOT(ISNUMBER($H285)),$K285=""),"Dados obrigatórios incompletos",""),IF(AND(ISNUMBER($P285),$P285&lt;&gt;0,$V285=""),"Informar motivo preliminar",""),IF(AND(ISNUMBER($P285),$P285&lt;&gt;0,$H285=0),"Revisar custo zerado",""),IF(AND($K285="Concluída",$T285="Não",$J285=""),"Confirmar causa",""),IF(AND($K285="Concluída",$N285=""),"Informar data de conclusão",""),IF(AND($K285&lt;&gt;"",$K285&lt;&gt;"Concluída",$K285&lt;&gt;"Dispensada",ISNUMBER($M285),$M285&lt;'Configurações'!$B$10),"Prazo vencido",""),IF(AND($K285&lt;&gt;"",$K285&lt;&gt;"Concluída",$K285&lt;&gt;"Dispensada",$M285="",ISNUMBER($B285),'Configurações'!$B$10-$B285&gt;'Configurações'!$B$9),"Definir prazo",""),IF(AND($K285&lt;&gt;"Concluída",$N285&lt;&gt;""),"Revisar data de conclusão","")))</f>
        <v/>
      </c>
      <c r="Z285" s="16">
        <f>IF(OR($C285="",$E285=""),"",$C285&amp;" | "&amp;$E285)</f>
        <v/>
      </c>
      <c r="AA285" s="13">
        <f>IF($Z285="","",IF(COUNTIF($Z$2:$Z285,$Z285)=1,ROW(),""))</f>
        <v/>
      </c>
      <c r="AB285" s="13">
        <f>IF($A285="","",IF(AND(ISNUMBER($B285),$B285&lt;='Configurações'!$B$10,$C285&lt;&gt;"",$D285&lt;&gt;"",$E285&lt;&gt;"",ISNUMBER($F285),$F285&gt;=0,ISNUMBER($G285),$G285&gt;=0,ISNUMBER($H285),$H285&gt;=0,$K285&lt;&gt;"",COUNTIF($A$2:$A$501,$A285)=1),"Sim","Não"))</f>
        <v/>
      </c>
      <c r="AC285" s="13">
        <f>IF(OR($AB285&lt;&gt;"Sim",$P285=0,$K285="Concluída",$K285="Dispensada"),"",IF($X285="Crítica",4,IF($X285="Alta",3,IF($X285="Média",2,1)))*1000000000000+MIN(IF(ISNUMBER($S285),$S285,0),999999999)*1000+MIN($W285,999))</f>
        <v/>
      </c>
      <c r="AD285" s="29">
        <f>IF($AC285="","",COUNTIF($AC$2:$AC$501,"&gt;"&amp;$AC285)+COUNTIF($AC$2:$AC285,$AC285))</f>
        <v/>
      </c>
    </row>
    <row r="286">
      <c r="A286" s="23" t="n"/>
      <c r="B286" s="50" t="n"/>
      <c r="C286" s="23" t="n"/>
      <c r="D286" s="25" t="n"/>
      <c r="E286" s="23" t="n"/>
      <c r="F286" s="26" t="n"/>
      <c r="G286" s="26" t="n"/>
      <c r="H286" s="51" t="n"/>
      <c r="I286" s="25" t="n"/>
      <c r="J286" s="25" t="n"/>
      <c r="K286" s="23" t="n"/>
      <c r="L286" s="23" t="n"/>
      <c r="M286" s="50" t="n"/>
      <c r="N286" s="50" t="n"/>
      <c r="O286" s="25" t="n"/>
      <c r="P286" s="28">
        <f>IF(OR($A286="",$B286="",$C286="",$E286="",NOT(ISNUMBER($F286)),NOT(ISNUMBER($G286))),"",$G286-$F286)</f>
        <v/>
      </c>
      <c r="Q286" s="28">
        <f>IF($P286="","",ABS($P286))</f>
        <v/>
      </c>
      <c r="R286" s="49">
        <f>IF(OR($P286="",NOT(ISNUMBER($H286))),"",$P286*$H286)</f>
        <v/>
      </c>
      <c r="S286" s="49">
        <f>IF($R286="","",ABS($R286))</f>
        <v/>
      </c>
      <c r="T286" s="18">
        <f>IF($P286="","",IF($P286=0,"Sim","Não"))</f>
        <v/>
      </c>
      <c r="U286" s="48">
        <f>IFERROR(IF($P286="","",IF(MAX($F286,$G286)=0,1,MAX(0,1-$Q286/MAX($F286,$G286)))),"")</f>
        <v/>
      </c>
      <c r="V286" s="21">
        <f>IF($P286="","",IF($P286=0,"",IF($J286&lt;&gt;"",$J286,$I286)))</f>
        <v/>
      </c>
      <c r="W286" s="28">
        <f>IF($P286="","",IF(OR($P286=0,$K286="Concluída",$K286="Dispensada"),0,MAX(0,'Configurações'!$B$10-$B286)))</f>
        <v/>
      </c>
      <c r="X286" s="18">
        <f>IF($P286="","",IF($P286=0,"Baixa",IF(OR(AND(ISNUMBER($S286),$S286&gt;='Configurações'!$B$4),AND($K286&lt;&gt;"Concluída",$K286&lt;&gt;"Dispensada",ISNUMBER($M286),$M286&lt;'Configurações'!$B$10)),"Crítica",IF(OR(AND(ISNUMBER($S286),$S286&gt;='Configurações'!$B$5),$Q286&gt;='Configurações'!$B$6),"Alta","Média"))))</f>
        <v/>
      </c>
      <c r="Y286" s="21">
        <f>IF($A286="","",_xlfn.TEXTJOIN(" | ",TRUE,IF(COUNTIF($A$2:$A$501,$A286)&gt;1,"ID duplicado",""),IF(OR($B286="",$C286="",$D286="",$E286="",NOT(ISNUMBER($F286)),NOT(ISNUMBER($G286)),NOT(ISNUMBER($H286)),$K286=""),"Dados obrigatórios incompletos",""),IF(AND(ISNUMBER($P286),$P286&lt;&gt;0,$V286=""),"Informar motivo preliminar",""),IF(AND(ISNUMBER($P286),$P286&lt;&gt;0,$H286=0),"Revisar custo zerado",""),IF(AND($K286="Concluída",$T286="Não",$J286=""),"Confirmar causa",""),IF(AND($K286="Concluída",$N286=""),"Informar data de conclusão",""),IF(AND($K286&lt;&gt;"",$K286&lt;&gt;"Concluída",$K286&lt;&gt;"Dispensada",ISNUMBER($M286),$M286&lt;'Configurações'!$B$10),"Prazo vencido",""),IF(AND($K286&lt;&gt;"",$K286&lt;&gt;"Concluída",$K286&lt;&gt;"Dispensada",$M286="",ISNUMBER($B286),'Configurações'!$B$10-$B286&gt;'Configurações'!$B$9),"Definir prazo",""),IF(AND($K286&lt;&gt;"Concluída",$N286&lt;&gt;""),"Revisar data de conclusão","")))</f>
        <v/>
      </c>
      <c r="Z286" s="21">
        <f>IF(OR($C286="",$E286=""),"",$C286&amp;" | "&amp;$E286)</f>
        <v/>
      </c>
      <c r="AA286" s="18">
        <f>IF($Z286="","",IF(COUNTIF($Z$2:$Z286,$Z286)=1,ROW(),""))</f>
        <v/>
      </c>
      <c r="AB286" s="18">
        <f>IF($A286="","",IF(AND(ISNUMBER($B286),$B286&lt;='Configurações'!$B$10,$C286&lt;&gt;"",$D286&lt;&gt;"",$E286&lt;&gt;"",ISNUMBER($F286),$F286&gt;=0,ISNUMBER($G286),$G286&gt;=0,ISNUMBER($H286),$H286&gt;=0,$K286&lt;&gt;"",COUNTIF($A$2:$A$501,$A286)=1),"Sim","Não"))</f>
        <v/>
      </c>
      <c r="AC286" s="18">
        <f>IF(OR($AB286&lt;&gt;"Sim",$P286=0,$K286="Concluída",$K286="Dispensada"),"",IF($X286="Crítica",4,IF($X286="Alta",3,IF($X286="Média",2,1)))*1000000000000+MIN(IF(ISNUMBER($S286),$S286,0),999999999)*1000+MIN($W286,999))</f>
        <v/>
      </c>
      <c r="AD286" s="28">
        <f>IF($AC286="","",COUNTIF($AC$2:$AC$501,"&gt;"&amp;$AC286)+COUNTIF($AC$2:$AC286,$AC286))</f>
        <v/>
      </c>
    </row>
    <row r="287">
      <c r="A287" s="23" t="n"/>
      <c r="B287" s="50" t="n"/>
      <c r="C287" s="23" t="n"/>
      <c r="D287" s="25" t="n"/>
      <c r="E287" s="23" t="n"/>
      <c r="F287" s="26" t="n"/>
      <c r="G287" s="26" t="n"/>
      <c r="H287" s="51" t="n"/>
      <c r="I287" s="25" t="n"/>
      <c r="J287" s="25" t="n"/>
      <c r="K287" s="23" t="n"/>
      <c r="L287" s="23" t="n"/>
      <c r="M287" s="50" t="n"/>
      <c r="N287" s="50" t="n"/>
      <c r="O287" s="25" t="n"/>
      <c r="P287" s="29">
        <f>IF(OR($A287="",$B287="",$C287="",$E287="",NOT(ISNUMBER($F287)),NOT(ISNUMBER($G287))),"",$G287-$F287)</f>
        <v/>
      </c>
      <c r="Q287" s="29">
        <f>IF($P287="","",ABS($P287))</f>
        <v/>
      </c>
      <c r="R287" s="46">
        <f>IF(OR($P287="",NOT(ISNUMBER($H287))),"",$P287*$H287)</f>
        <v/>
      </c>
      <c r="S287" s="46">
        <f>IF($R287="","",ABS($R287))</f>
        <v/>
      </c>
      <c r="T287" s="13">
        <f>IF($P287="","",IF($P287=0,"Sim","Não"))</f>
        <v/>
      </c>
      <c r="U287" s="45">
        <f>IFERROR(IF($P287="","",IF(MAX($F287,$G287)=0,1,MAX(0,1-$Q287/MAX($F287,$G287)))),"")</f>
        <v/>
      </c>
      <c r="V287" s="16">
        <f>IF($P287="","",IF($P287=0,"",IF($J287&lt;&gt;"",$J287,$I287)))</f>
        <v/>
      </c>
      <c r="W287" s="29">
        <f>IF($P287="","",IF(OR($P287=0,$K287="Concluída",$K287="Dispensada"),0,MAX(0,'Configurações'!$B$10-$B287)))</f>
        <v/>
      </c>
      <c r="X287" s="13">
        <f>IF($P287="","",IF($P287=0,"Baixa",IF(OR(AND(ISNUMBER($S287),$S287&gt;='Configurações'!$B$4),AND($K287&lt;&gt;"Concluída",$K287&lt;&gt;"Dispensada",ISNUMBER($M287),$M287&lt;'Configurações'!$B$10)),"Crítica",IF(OR(AND(ISNUMBER($S287),$S287&gt;='Configurações'!$B$5),$Q287&gt;='Configurações'!$B$6),"Alta","Média"))))</f>
        <v/>
      </c>
      <c r="Y287" s="16">
        <f>IF($A287="","",_xlfn.TEXTJOIN(" | ",TRUE,IF(COUNTIF($A$2:$A$501,$A287)&gt;1,"ID duplicado",""),IF(OR($B287="",$C287="",$D287="",$E287="",NOT(ISNUMBER($F287)),NOT(ISNUMBER($G287)),NOT(ISNUMBER($H287)),$K287=""),"Dados obrigatórios incompletos",""),IF(AND(ISNUMBER($P287),$P287&lt;&gt;0,$V287=""),"Informar motivo preliminar",""),IF(AND(ISNUMBER($P287),$P287&lt;&gt;0,$H287=0),"Revisar custo zerado",""),IF(AND($K287="Concluída",$T287="Não",$J287=""),"Confirmar causa",""),IF(AND($K287="Concluída",$N287=""),"Informar data de conclusão",""),IF(AND($K287&lt;&gt;"",$K287&lt;&gt;"Concluída",$K287&lt;&gt;"Dispensada",ISNUMBER($M287),$M287&lt;'Configurações'!$B$10),"Prazo vencido",""),IF(AND($K287&lt;&gt;"",$K287&lt;&gt;"Concluída",$K287&lt;&gt;"Dispensada",$M287="",ISNUMBER($B287),'Configurações'!$B$10-$B287&gt;'Configurações'!$B$9),"Definir prazo",""),IF(AND($K287&lt;&gt;"Concluída",$N287&lt;&gt;""),"Revisar data de conclusão","")))</f>
        <v/>
      </c>
      <c r="Z287" s="16">
        <f>IF(OR($C287="",$E287=""),"",$C287&amp;" | "&amp;$E287)</f>
        <v/>
      </c>
      <c r="AA287" s="13">
        <f>IF($Z287="","",IF(COUNTIF($Z$2:$Z287,$Z287)=1,ROW(),""))</f>
        <v/>
      </c>
      <c r="AB287" s="13">
        <f>IF($A287="","",IF(AND(ISNUMBER($B287),$B287&lt;='Configurações'!$B$10,$C287&lt;&gt;"",$D287&lt;&gt;"",$E287&lt;&gt;"",ISNUMBER($F287),$F287&gt;=0,ISNUMBER($G287),$G287&gt;=0,ISNUMBER($H287),$H287&gt;=0,$K287&lt;&gt;"",COUNTIF($A$2:$A$501,$A287)=1),"Sim","Não"))</f>
        <v/>
      </c>
      <c r="AC287" s="13">
        <f>IF(OR($AB287&lt;&gt;"Sim",$P287=0,$K287="Concluída",$K287="Dispensada"),"",IF($X287="Crítica",4,IF($X287="Alta",3,IF($X287="Média",2,1)))*1000000000000+MIN(IF(ISNUMBER($S287),$S287,0),999999999)*1000+MIN($W287,999))</f>
        <v/>
      </c>
      <c r="AD287" s="29">
        <f>IF($AC287="","",COUNTIF($AC$2:$AC$501,"&gt;"&amp;$AC287)+COUNTIF($AC$2:$AC287,$AC287))</f>
        <v/>
      </c>
    </row>
    <row r="288">
      <c r="A288" s="23" t="n"/>
      <c r="B288" s="50" t="n"/>
      <c r="C288" s="23" t="n"/>
      <c r="D288" s="25" t="n"/>
      <c r="E288" s="23" t="n"/>
      <c r="F288" s="26" t="n"/>
      <c r="G288" s="26" t="n"/>
      <c r="H288" s="51" t="n"/>
      <c r="I288" s="25" t="n"/>
      <c r="J288" s="25" t="n"/>
      <c r="K288" s="23" t="n"/>
      <c r="L288" s="23" t="n"/>
      <c r="M288" s="50" t="n"/>
      <c r="N288" s="50" t="n"/>
      <c r="O288" s="25" t="n"/>
      <c r="P288" s="28">
        <f>IF(OR($A288="",$B288="",$C288="",$E288="",NOT(ISNUMBER($F288)),NOT(ISNUMBER($G288))),"",$G288-$F288)</f>
        <v/>
      </c>
      <c r="Q288" s="28">
        <f>IF($P288="","",ABS($P288))</f>
        <v/>
      </c>
      <c r="R288" s="49">
        <f>IF(OR($P288="",NOT(ISNUMBER($H288))),"",$P288*$H288)</f>
        <v/>
      </c>
      <c r="S288" s="49">
        <f>IF($R288="","",ABS($R288))</f>
        <v/>
      </c>
      <c r="T288" s="18">
        <f>IF($P288="","",IF($P288=0,"Sim","Não"))</f>
        <v/>
      </c>
      <c r="U288" s="48">
        <f>IFERROR(IF($P288="","",IF(MAX($F288,$G288)=0,1,MAX(0,1-$Q288/MAX($F288,$G288)))),"")</f>
        <v/>
      </c>
      <c r="V288" s="21">
        <f>IF($P288="","",IF($P288=0,"",IF($J288&lt;&gt;"",$J288,$I288)))</f>
        <v/>
      </c>
      <c r="W288" s="28">
        <f>IF($P288="","",IF(OR($P288=0,$K288="Concluída",$K288="Dispensada"),0,MAX(0,'Configurações'!$B$10-$B288)))</f>
        <v/>
      </c>
      <c r="X288" s="18">
        <f>IF($P288="","",IF($P288=0,"Baixa",IF(OR(AND(ISNUMBER($S288),$S288&gt;='Configurações'!$B$4),AND($K288&lt;&gt;"Concluída",$K288&lt;&gt;"Dispensada",ISNUMBER($M288),$M288&lt;'Configurações'!$B$10)),"Crítica",IF(OR(AND(ISNUMBER($S288),$S288&gt;='Configurações'!$B$5),$Q288&gt;='Configurações'!$B$6),"Alta","Média"))))</f>
        <v/>
      </c>
      <c r="Y288" s="21">
        <f>IF($A288="","",_xlfn.TEXTJOIN(" | ",TRUE,IF(COUNTIF($A$2:$A$501,$A288)&gt;1,"ID duplicado",""),IF(OR($B288="",$C288="",$D288="",$E288="",NOT(ISNUMBER($F288)),NOT(ISNUMBER($G288)),NOT(ISNUMBER($H288)),$K288=""),"Dados obrigatórios incompletos",""),IF(AND(ISNUMBER($P288),$P288&lt;&gt;0,$V288=""),"Informar motivo preliminar",""),IF(AND(ISNUMBER($P288),$P288&lt;&gt;0,$H288=0),"Revisar custo zerado",""),IF(AND($K288="Concluída",$T288="Não",$J288=""),"Confirmar causa",""),IF(AND($K288="Concluída",$N288=""),"Informar data de conclusão",""),IF(AND($K288&lt;&gt;"",$K288&lt;&gt;"Concluída",$K288&lt;&gt;"Dispensada",ISNUMBER($M288),$M288&lt;'Configurações'!$B$10),"Prazo vencido",""),IF(AND($K288&lt;&gt;"",$K288&lt;&gt;"Concluída",$K288&lt;&gt;"Dispensada",$M288="",ISNUMBER($B288),'Configurações'!$B$10-$B288&gt;'Configurações'!$B$9),"Definir prazo",""),IF(AND($K288&lt;&gt;"Concluída",$N288&lt;&gt;""),"Revisar data de conclusão","")))</f>
        <v/>
      </c>
      <c r="Z288" s="21">
        <f>IF(OR($C288="",$E288=""),"",$C288&amp;" | "&amp;$E288)</f>
        <v/>
      </c>
      <c r="AA288" s="18">
        <f>IF($Z288="","",IF(COUNTIF($Z$2:$Z288,$Z288)=1,ROW(),""))</f>
        <v/>
      </c>
      <c r="AB288" s="18">
        <f>IF($A288="","",IF(AND(ISNUMBER($B288),$B288&lt;='Configurações'!$B$10,$C288&lt;&gt;"",$D288&lt;&gt;"",$E288&lt;&gt;"",ISNUMBER($F288),$F288&gt;=0,ISNUMBER($G288),$G288&gt;=0,ISNUMBER($H288),$H288&gt;=0,$K288&lt;&gt;"",COUNTIF($A$2:$A$501,$A288)=1),"Sim","Não"))</f>
        <v/>
      </c>
      <c r="AC288" s="18">
        <f>IF(OR($AB288&lt;&gt;"Sim",$P288=0,$K288="Concluída",$K288="Dispensada"),"",IF($X288="Crítica",4,IF($X288="Alta",3,IF($X288="Média",2,1)))*1000000000000+MIN(IF(ISNUMBER($S288),$S288,0),999999999)*1000+MIN($W288,999))</f>
        <v/>
      </c>
      <c r="AD288" s="28">
        <f>IF($AC288="","",COUNTIF($AC$2:$AC$501,"&gt;"&amp;$AC288)+COUNTIF($AC$2:$AC288,$AC288))</f>
        <v/>
      </c>
    </row>
    <row r="289">
      <c r="A289" s="23" t="n"/>
      <c r="B289" s="50" t="n"/>
      <c r="C289" s="23" t="n"/>
      <c r="D289" s="25" t="n"/>
      <c r="E289" s="23" t="n"/>
      <c r="F289" s="26" t="n"/>
      <c r="G289" s="26" t="n"/>
      <c r="H289" s="51" t="n"/>
      <c r="I289" s="25" t="n"/>
      <c r="J289" s="25" t="n"/>
      <c r="K289" s="23" t="n"/>
      <c r="L289" s="23" t="n"/>
      <c r="M289" s="50" t="n"/>
      <c r="N289" s="50" t="n"/>
      <c r="O289" s="25" t="n"/>
      <c r="P289" s="29">
        <f>IF(OR($A289="",$B289="",$C289="",$E289="",NOT(ISNUMBER($F289)),NOT(ISNUMBER($G289))),"",$G289-$F289)</f>
        <v/>
      </c>
      <c r="Q289" s="29">
        <f>IF($P289="","",ABS($P289))</f>
        <v/>
      </c>
      <c r="R289" s="46">
        <f>IF(OR($P289="",NOT(ISNUMBER($H289))),"",$P289*$H289)</f>
        <v/>
      </c>
      <c r="S289" s="46">
        <f>IF($R289="","",ABS($R289))</f>
        <v/>
      </c>
      <c r="T289" s="13">
        <f>IF($P289="","",IF($P289=0,"Sim","Não"))</f>
        <v/>
      </c>
      <c r="U289" s="45">
        <f>IFERROR(IF($P289="","",IF(MAX($F289,$G289)=0,1,MAX(0,1-$Q289/MAX($F289,$G289)))),"")</f>
        <v/>
      </c>
      <c r="V289" s="16">
        <f>IF($P289="","",IF($P289=0,"",IF($J289&lt;&gt;"",$J289,$I289)))</f>
        <v/>
      </c>
      <c r="W289" s="29">
        <f>IF($P289="","",IF(OR($P289=0,$K289="Concluída",$K289="Dispensada"),0,MAX(0,'Configurações'!$B$10-$B289)))</f>
        <v/>
      </c>
      <c r="X289" s="13">
        <f>IF($P289="","",IF($P289=0,"Baixa",IF(OR(AND(ISNUMBER($S289),$S289&gt;='Configurações'!$B$4),AND($K289&lt;&gt;"Concluída",$K289&lt;&gt;"Dispensada",ISNUMBER($M289),$M289&lt;'Configurações'!$B$10)),"Crítica",IF(OR(AND(ISNUMBER($S289),$S289&gt;='Configurações'!$B$5),$Q289&gt;='Configurações'!$B$6),"Alta","Média"))))</f>
        <v/>
      </c>
      <c r="Y289" s="16">
        <f>IF($A289="","",_xlfn.TEXTJOIN(" | ",TRUE,IF(COUNTIF($A$2:$A$501,$A289)&gt;1,"ID duplicado",""),IF(OR($B289="",$C289="",$D289="",$E289="",NOT(ISNUMBER($F289)),NOT(ISNUMBER($G289)),NOT(ISNUMBER($H289)),$K289=""),"Dados obrigatórios incompletos",""),IF(AND(ISNUMBER($P289),$P289&lt;&gt;0,$V289=""),"Informar motivo preliminar",""),IF(AND(ISNUMBER($P289),$P289&lt;&gt;0,$H289=0),"Revisar custo zerado",""),IF(AND($K289="Concluída",$T289="Não",$J289=""),"Confirmar causa",""),IF(AND($K289="Concluída",$N289=""),"Informar data de conclusão",""),IF(AND($K289&lt;&gt;"",$K289&lt;&gt;"Concluída",$K289&lt;&gt;"Dispensada",ISNUMBER($M289),$M289&lt;'Configurações'!$B$10),"Prazo vencido",""),IF(AND($K289&lt;&gt;"",$K289&lt;&gt;"Concluída",$K289&lt;&gt;"Dispensada",$M289="",ISNUMBER($B289),'Configurações'!$B$10-$B289&gt;'Configurações'!$B$9),"Definir prazo",""),IF(AND($K289&lt;&gt;"Concluída",$N289&lt;&gt;""),"Revisar data de conclusão","")))</f>
        <v/>
      </c>
      <c r="Z289" s="16">
        <f>IF(OR($C289="",$E289=""),"",$C289&amp;" | "&amp;$E289)</f>
        <v/>
      </c>
      <c r="AA289" s="13">
        <f>IF($Z289="","",IF(COUNTIF($Z$2:$Z289,$Z289)=1,ROW(),""))</f>
        <v/>
      </c>
      <c r="AB289" s="13">
        <f>IF($A289="","",IF(AND(ISNUMBER($B289),$B289&lt;='Configurações'!$B$10,$C289&lt;&gt;"",$D289&lt;&gt;"",$E289&lt;&gt;"",ISNUMBER($F289),$F289&gt;=0,ISNUMBER($G289),$G289&gt;=0,ISNUMBER($H289),$H289&gt;=0,$K289&lt;&gt;"",COUNTIF($A$2:$A$501,$A289)=1),"Sim","Não"))</f>
        <v/>
      </c>
      <c r="AC289" s="13">
        <f>IF(OR($AB289&lt;&gt;"Sim",$P289=0,$K289="Concluída",$K289="Dispensada"),"",IF($X289="Crítica",4,IF($X289="Alta",3,IF($X289="Média",2,1)))*1000000000000+MIN(IF(ISNUMBER($S289),$S289,0),999999999)*1000+MIN($W289,999))</f>
        <v/>
      </c>
      <c r="AD289" s="29">
        <f>IF($AC289="","",COUNTIF($AC$2:$AC$501,"&gt;"&amp;$AC289)+COUNTIF($AC$2:$AC289,$AC289))</f>
        <v/>
      </c>
    </row>
    <row r="290">
      <c r="A290" s="23" t="n"/>
      <c r="B290" s="50" t="n"/>
      <c r="C290" s="23" t="n"/>
      <c r="D290" s="25" t="n"/>
      <c r="E290" s="23" t="n"/>
      <c r="F290" s="26" t="n"/>
      <c r="G290" s="26" t="n"/>
      <c r="H290" s="51" t="n"/>
      <c r="I290" s="25" t="n"/>
      <c r="J290" s="25" t="n"/>
      <c r="K290" s="23" t="n"/>
      <c r="L290" s="23" t="n"/>
      <c r="M290" s="50" t="n"/>
      <c r="N290" s="50" t="n"/>
      <c r="O290" s="25" t="n"/>
      <c r="P290" s="28">
        <f>IF(OR($A290="",$B290="",$C290="",$E290="",NOT(ISNUMBER($F290)),NOT(ISNUMBER($G290))),"",$G290-$F290)</f>
        <v/>
      </c>
      <c r="Q290" s="28">
        <f>IF($P290="","",ABS($P290))</f>
        <v/>
      </c>
      <c r="R290" s="49">
        <f>IF(OR($P290="",NOT(ISNUMBER($H290))),"",$P290*$H290)</f>
        <v/>
      </c>
      <c r="S290" s="49">
        <f>IF($R290="","",ABS($R290))</f>
        <v/>
      </c>
      <c r="T290" s="18">
        <f>IF($P290="","",IF($P290=0,"Sim","Não"))</f>
        <v/>
      </c>
      <c r="U290" s="48">
        <f>IFERROR(IF($P290="","",IF(MAX($F290,$G290)=0,1,MAX(0,1-$Q290/MAX($F290,$G290)))),"")</f>
        <v/>
      </c>
      <c r="V290" s="21">
        <f>IF($P290="","",IF($P290=0,"",IF($J290&lt;&gt;"",$J290,$I290)))</f>
        <v/>
      </c>
      <c r="W290" s="28">
        <f>IF($P290="","",IF(OR($P290=0,$K290="Concluída",$K290="Dispensada"),0,MAX(0,'Configurações'!$B$10-$B290)))</f>
        <v/>
      </c>
      <c r="X290" s="18">
        <f>IF($P290="","",IF($P290=0,"Baixa",IF(OR(AND(ISNUMBER($S290),$S290&gt;='Configurações'!$B$4),AND($K290&lt;&gt;"Concluída",$K290&lt;&gt;"Dispensada",ISNUMBER($M290),$M290&lt;'Configurações'!$B$10)),"Crítica",IF(OR(AND(ISNUMBER($S290),$S290&gt;='Configurações'!$B$5),$Q290&gt;='Configurações'!$B$6),"Alta","Média"))))</f>
        <v/>
      </c>
      <c r="Y290" s="21">
        <f>IF($A290="","",_xlfn.TEXTJOIN(" | ",TRUE,IF(COUNTIF($A$2:$A$501,$A290)&gt;1,"ID duplicado",""),IF(OR($B290="",$C290="",$D290="",$E290="",NOT(ISNUMBER($F290)),NOT(ISNUMBER($G290)),NOT(ISNUMBER($H290)),$K290=""),"Dados obrigatórios incompletos",""),IF(AND(ISNUMBER($P290),$P290&lt;&gt;0,$V290=""),"Informar motivo preliminar",""),IF(AND(ISNUMBER($P290),$P290&lt;&gt;0,$H290=0),"Revisar custo zerado",""),IF(AND($K290="Concluída",$T290="Não",$J290=""),"Confirmar causa",""),IF(AND($K290="Concluída",$N290=""),"Informar data de conclusão",""),IF(AND($K290&lt;&gt;"",$K290&lt;&gt;"Concluída",$K290&lt;&gt;"Dispensada",ISNUMBER($M290),$M290&lt;'Configurações'!$B$10),"Prazo vencido",""),IF(AND($K290&lt;&gt;"",$K290&lt;&gt;"Concluída",$K290&lt;&gt;"Dispensada",$M290="",ISNUMBER($B290),'Configurações'!$B$10-$B290&gt;'Configurações'!$B$9),"Definir prazo",""),IF(AND($K290&lt;&gt;"Concluída",$N290&lt;&gt;""),"Revisar data de conclusão","")))</f>
        <v/>
      </c>
      <c r="Z290" s="21">
        <f>IF(OR($C290="",$E290=""),"",$C290&amp;" | "&amp;$E290)</f>
        <v/>
      </c>
      <c r="AA290" s="18">
        <f>IF($Z290="","",IF(COUNTIF($Z$2:$Z290,$Z290)=1,ROW(),""))</f>
        <v/>
      </c>
      <c r="AB290" s="18">
        <f>IF($A290="","",IF(AND(ISNUMBER($B290),$B290&lt;='Configurações'!$B$10,$C290&lt;&gt;"",$D290&lt;&gt;"",$E290&lt;&gt;"",ISNUMBER($F290),$F290&gt;=0,ISNUMBER($G290),$G290&gt;=0,ISNUMBER($H290),$H290&gt;=0,$K290&lt;&gt;"",COUNTIF($A$2:$A$501,$A290)=1),"Sim","Não"))</f>
        <v/>
      </c>
      <c r="AC290" s="18">
        <f>IF(OR($AB290&lt;&gt;"Sim",$P290=0,$K290="Concluída",$K290="Dispensada"),"",IF($X290="Crítica",4,IF($X290="Alta",3,IF($X290="Média",2,1)))*1000000000000+MIN(IF(ISNUMBER($S290),$S290,0),999999999)*1000+MIN($W290,999))</f>
        <v/>
      </c>
      <c r="AD290" s="28">
        <f>IF($AC290="","",COUNTIF($AC$2:$AC$501,"&gt;"&amp;$AC290)+COUNTIF($AC$2:$AC290,$AC290))</f>
        <v/>
      </c>
    </row>
    <row r="291">
      <c r="A291" s="23" t="n"/>
      <c r="B291" s="50" t="n"/>
      <c r="C291" s="23" t="n"/>
      <c r="D291" s="25" t="n"/>
      <c r="E291" s="23" t="n"/>
      <c r="F291" s="26" t="n"/>
      <c r="G291" s="26" t="n"/>
      <c r="H291" s="51" t="n"/>
      <c r="I291" s="25" t="n"/>
      <c r="J291" s="25" t="n"/>
      <c r="K291" s="23" t="n"/>
      <c r="L291" s="23" t="n"/>
      <c r="M291" s="50" t="n"/>
      <c r="N291" s="50" t="n"/>
      <c r="O291" s="25" t="n"/>
      <c r="P291" s="29">
        <f>IF(OR($A291="",$B291="",$C291="",$E291="",NOT(ISNUMBER($F291)),NOT(ISNUMBER($G291))),"",$G291-$F291)</f>
        <v/>
      </c>
      <c r="Q291" s="29">
        <f>IF($P291="","",ABS($P291))</f>
        <v/>
      </c>
      <c r="R291" s="46">
        <f>IF(OR($P291="",NOT(ISNUMBER($H291))),"",$P291*$H291)</f>
        <v/>
      </c>
      <c r="S291" s="46">
        <f>IF($R291="","",ABS($R291))</f>
        <v/>
      </c>
      <c r="T291" s="13">
        <f>IF($P291="","",IF($P291=0,"Sim","Não"))</f>
        <v/>
      </c>
      <c r="U291" s="45">
        <f>IFERROR(IF($P291="","",IF(MAX($F291,$G291)=0,1,MAX(0,1-$Q291/MAX($F291,$G291)))),"")</f>
        <v/>
      </c>
      <c r="V291" s="16">
        <f>IF($P291="","",IF($P291=0,"",IF($J291&lt;&gt;"",$J291,$I291)))</f>
        <v/>
      </c>
      <c r="W291" s="29">
        <f>IF($P291="","",IF(OR($P291=0,$K291="Concluída",$K291="Dispensada"),0,MAX(0,'Configurações'!$B$10-$B291)))</f>
        <v/>
      </c>
      <c r="X291" s="13">
        <f>IF($P291="","",IF($P291=0,"Baixa",IF(OR(AND(ISNUMBER($S291),$S291&gt;='Configurações'!$B$4),AND($K291&lt;&gt;"Concluída",$K291&lt;&gt;"Dispensada",ISNUMBER($M291),$M291&lt;'Configurações'!$B$10)),"Crítica",IF(OR(AND(ISNUMBER($S291),$S291&gt;='Configurações'!$B$5),$Q291&gt;='Configurações'!$B$6),"Alta","Média"))))</f>
        <v/>
      </c>
      <c r="Y291" s="16">
        <f>IF($A291="","",_xlfn.TEXTJOIN(" | ",TRUE,IF(COUNTIF($A$2:$A$501,$A291)&gt;1,"ID duplicado",""),IF(OR($B291="",$C291="",$D291="",$E291="",NOT(ISNUMBER($F291)),NOT(ISNUMBER($G291)),NOT(ISNUMBER($H291)),$K291=""),"Dados obrigatórios incompletos",""),IF(AND(ISNUMBER($P291),$P291&lt;&gt;0,$V291=""),"Informar motivo preliminar",""),IF(AND(ISNUMBER($P291),$P291&lt;&gt;0,$H291=0),"Revisar custo zerado",""),IF(AND($K291="Concluída",$T291="Não",$J291=""),"Confirmar causa",""),IF(AND($K291="Concluída",$N291=""),"Informar data de conclusão",""),IF(AND($K291&lt;&gt;"",$K291&lt;&gt;"Concluída",$K291&lt;&gt;"Dispensada",ISNUMBER($M291),$M291&lt;'Configurações'!$B$10),"Prazo vencido",""),IF(AND($K291&lt;&gt;"",$K291&lt;&gt;"Concluída",$K291&lt;&gt;"Dispensada",$M291="",ISNUMBER($B291),'Configurações'!$B$10-$B291&gt;'Configurações'!$B$9),"Definir prazo",""),IF(AND($K291&lt;&gt;"Concluída",$N291&lt;&gt;""),"Revisar data de conclusão","")))</f>
        <v/>
      </c>
      <c r="Z291" s="16">
        <f>IF(OR($C291="",$E291=""),"",$C291&amp;" | "&amp;$E291)</f>
        <v/>
      </c>
      <c r="AA291" s="13">
        <f>IF($Z291="","",IF(COUNTIF($Z$2:$Z291,$Z291)=1,ROW(),""))</f>
        <v/>
      </c>
      <c r="AB291" s="13">
        <f>IF($A291="","",IF(AND(ISNUMBER($B291),$B291&lt;='Configurações'!$B$10,$C291&lt;&gt;"",$D291&lt;&gt;"",$E291&lt;&gt;"",ISNUMBER($F291),$F291&gt;=0,ISNUMBER($G291),$G291&gt;=0,ISNUMBER($H291),$H291&gt;=0,$K291&lt;&gt;"",COUNTIF($A$2:$A$501,$A291)=1),"Sim","Não"))</f>
        <v/>
      </c>
      <c r="AC291" s="13">
        <f>IF(OR($AB291&lt;&gt;"Sim",$P291=0,$K291="Concluída",$K291="Dispensada"),"",IF($X291="Crítica",4,IF($X291="Alta",3,IF($X291="Média",2,1)))*1000000000000+MIN(IF(ISNUMBER($S291),$S291,0),999999999)*1000+MIN($W291,999))</f>
        <v/>
      </c>
      <c r="AD291" s="29">
        <f>IF($AC291="","",COUNTIF($AC$2:$AC$501,"&gt;"&amp;$AC291)+COUNTIF($AC$2:$AC291,$AC291))</f>
        <v/>
      </c>
    </row>
    <row r="292">
      <c r="A292" s="23" t="n"/>
      <c r="B292" s="50" t="n"/>
      <c r="C292" s="23" t="n"/>
      <c r="D292" s="25" t="n"/>
      <c r="E292" s="23" t="n"/>
      <c r="F292" s="26" t="n"/>
      <c r="G292" s="26" t="n"/>
      <c r="H292" s="51" t="n"/>
      <c r="I292" s="25" t="n"/>
      <c r="J292" s="25" t="n"/>
      <c r="K292" s="23" t="n"/>
      <c r="L292" s="23" t="n"/>
      <c r="M292" s="50" t="n"/>
      <c r="N292" s="50" t="n"/>
      <c r="O292" s="25" t="n"/>
      <c r="P292" s="28">
        <f>IF(OR($A292="",$B292="",$C292="",$E292="",NOT(ISNUMBER($F292)),NOT(ISNUMBER($G292))),"",$G292-$F292)</f>
        <v/>
      </c>
      <c r="Q292" s="28">
        <f>IF($P292="","",ABS($P292))</f>
        <v/>
      </c>
      <c r="R292" s="49">
        <f>IF(OR($P292="",NOT(ISNUMBER($H292))),"",$P292*$H292)</f>
        <v/>
      </c>
      <c r="S292" s="49">
        <f>IF($R292="","",ABS($R292))</f>
        <v/>
      </c>
      <c r="T292" s="18">
        <f>IF($P292="","",IF($P292=0,"Sim","Não"))</f>
        <v/>
      </c>
      <c r="U292" s="48">
        <f>IFERROR(IF($P292="","",IF(MAX($F292,$G292)=0,1,MAX(0,1-$Q292/MAX($F292,$G292)))),"")</f>
        <v/>
      </c>
      <c r="V292" s="21">
        <f>IF($P292="","",IF($P292=0,"",IF($J292&lt;&gt;"",$J292,$I292)))</f>
        <v/>
      </c>
      <c r="W292" s="28">
        <f>IF($P292="","",IF(OR($P292=0,$K292="Concluída",$K292="Dispensada"),0,MAX(0,'Configurações'!$B$10-$B292)))</f>
        <v/>
      </c>
      <c r="X292" s="18">
        <f>IF($P292="","",IF($P292=0,"Baixa",IF(OR(AND(ISNUMBER($S292),$S292&gt;='Configurações'!$B$4),AND($K292&lt;&gt;"Concluída",$K292&lt;&gt;"Dispensada",ISNUMBER($M292),$M292&lt;'Configurações'!$B$10)),"Crítica",IF(OR(AND(ISNUMBER($S292),$S292&gt;='Configurações'!$B$5),$Q292&gt;='Configurações'!$B$6),"Alta","Média"))))</f>
        <v/>
      </c>
      <c r="Y292" s="21">
        <f>IF($A292="","",_xlfn.TEXTJOIN(" | ",TRUE,IF(COUNTIF($A$2:$A$501,$A292)&gt;1,"ID duplicado",""),IF(OR($B292="",$C292="",$D292="",$E292="",NOT(ISNUMBER($F292)),NOT(ISNUMBER($G292)),NOT(ISNUMBER($H292)),$K292=""),"Dados obrigatórios incompletos",""),IF(AND(ISNUMBER($P292),$P292&lt;&gt;0,$V292=""),"Informar motivo preliminar",""),IF(AND(ISNUMBER($P292),$P292&lt;&gt;0,$H292=0),"Revisar custo zerado",""),IF(AND($K292="Concluída",$T292="Não",$J292=""),"Confirmar causa",""),IF(AND($K292="Concluída",$N292=""),"Informar data de conclusão",""),IF(AND($K292&lt;&gt;"",$K292&lt;&gt;"Concluída",$K292&lt;&gt;"Dispensada",ISNUMBER($M292),$M292&lt;'Configurações'!$B$10),"Prazo vencido",""),IF(AND($K292&lt;&gt;"",$K292&lt;&gt;"Concluída",$K292&lt;&gt;"Dispensada",$M292="",ISNUMBER($B292),'Configurações'!$B$10-$B292&gt;'Configurações'!$B$9),"Definir prazo",""),IF(AND($K292&lt;&gt;"Concluída",$N292&lt;&gt;""),"Revisar data de conclusão","")))</f>
        <v/>
      </c>
      <c r="Z292" s="21">
        <f>IF(OR($C292="",$E292=""),"",$C292&amp;" | "&amp;$E292)</f>
        <v/>
      </c>
      <c r="AA292" s="18">
        <f>IF($Z292="","",IF(COUNTIF($Z$2:$Z292,$Z292)=1,ROW(),""))</f>
        <v/>
      </c>
      <c r="AB292" s="18">
        <f>IF($A292="","",IF(AND(ISNUMBER($B292),$B292&lt;='Configurações'!$B$10,$C292&lt;&gt;"",$D292&lt;&gt;"",$E292&lt;&gt;"",ISNUMBER($F292),$F292&gt;=0,ISNUMBER($G292),$G292&gt;=0,ISNUMBER($H292),$H292&gt;=0,$K292&lt;&gt;"",COUNTIF($A$2:$A$501,$A292)=1),"Sim","Não"))</f>
        <v/>
      </c>
      <c r="AC292" s="18">
        <f>IF(OR($AB292&lt;&gt;"Sim",$P292=0,$K292="Concluída",$K292="Dispensada"),"",IF($X292="Crítica",4,IF($X292="Alta",3,IF($X292="Média",2,1)))*1000000000000+MIN(IF(ISNUMBER($S292),$S292,0),999999999)*1000+MIN($W292,999))</f>
        <v/>
      </c>
      <c r="AD292" s="28">
        <f>IF($AC292="","",COUNTIF($AC$2:$AC$501,"&gt;"&amp;$AC292)+COUNTIF($AC$2:$AC292,$AC292))</f>
        <v/>
      </c>
    </row>
    <row r="293">
      <c r="A293" s="23" t="n"/>
      <c r="B293" s="50" t="n"/>
      <c r="C293" s="23" t="n"/>
      <c r="D293" s="25" t="n"/>
      <c r="E293" s="23" t="n"/>
      <c r="F293" s="26" t="n"/>
      <c r="G293" s="26" t="n"/>
      <c r="H293" s="51" t="n"/>
      <c r="I293" s="25" t="n"/>
      <c r="J293" s="25" t="n"/>
      <c r="K293" s="23" t="n"/>
      <c r="L293" s="23" t="n"/>
      <c r="M293" s="50" t="n"/>
      <c r="N293" s="50" t="n"/>
      <c r="O293" s="25" t="n"/>
      <c r="P293" s="29">
        <f>IF(OR($A293="",$B293="",$C293="",$E293="",NOT(ISNUMBER($F293)),NOT(ISNUMBER($G293))),"",$G293-$F293)</f>
        <v/>
      </c>
      <c r="Q293" s="29">
        <f>IF($P293="","",ABS($P293))</f>
        <v/>
      </c>
      <c r="R293" s="46">
        <f>IF(OR($P293="",NOT(ISNUMBER($H293))),"",$P293*$H293)</f>
        <v/>
      </c>
      <c r="S293" s="46">
        <f>IF($R293="","",ABS($R293))</f>
        <v/>
      </c>
      <c r="T293" s="13">
        <f>IF($P293="","",IF($P293=0,"Sim","Não"))</f>
        <v/>
      </c>
      <c r="U293" s="45">
        <f>IFERROR(IF($P293="","",IF(MAX($F293,$G293)=0,1,MAX(0,1-$Q293/MAX($F293,$G293)))),"")</f>
        <v/>
      </c>
      <c r="V293" s="16">
        <f>IF($P293="","",IF($P293=0,"",IF($J293&lt;&gt;"",$J293,$I293)))</f>
        <v/>
      </c>
      <c r="W293" s="29">
        <f>IF($P293="","",IF(OR($P293=0,$K293="Concluída",$K293="Dispensada"),0,MAX(0,'Configurações'!$B$10-$B293)))</f>
        <v/>
      </c>
      <c r="X293" s="13">
        <f>IF($P293="","",IF($P293=0,"Baixa",IF(OR(AND(ISNUMBER($S293),$S293&gt;='Configurações'!$B$4),AND($K293&lt;&gt;"Concluída",$K293&lt;&gt;"Dispensada",ISNUMBER($M293),$M293&lt;'Configurações'!$B$10)),"Crítica",IF(OR(AND(ISNUMBER($S293),$S293&gt;='Configurações'!$B$5),$Q293&gt;='Configurações'!$B$6),"Alta","Média"))))</f>
        <v/>
      </c>
      <c r="Y293" s="16">
        <f>IF($A293="","",_xlfn.TEXTJOIN(" | ",TRUE,IF(COUNTIF($A$2:$A$501,$A293)&gt;1,"ID duplicado",""),IF(OR($B293="",$C293="",$D293="",$E293="",NOT(ISNUMBER($F293)),NOT(ISNUMBER($G293)),NOT(ISNUMBER($H293)),$K293=""),"Dados obrigatórios incompletos",""),IF(AND(ISNUMBER($P293),$P293&lt;&gt;0,$V293=""),"Informar motivo preliminar",""),IF(AND(ISNUMBER($P293),$P293&lt;&gt;0,$H293=0),"Revisar custo zerado",""),IF(AND($K293="Concluída",$T293="Não",$J293=""),"Confirmar causa",""),IF(AND($K293="Concluída",$N293=""),"Informar data de conclusão",""),IF(AND($K293&lt;&gt;"",$K293&lt;&gt;"Concluída",$K293&lt;&gt;"Dispensada",ISNUMBER($M293),$M293&lt;'Configurações'!$B$10),"Prazo vencido",""),IF(AND($K293&lt;&gt;"",$K293&lt;&gt;"Concluída",$K293&lt;&gt;"Dispensada",$M293="",ISNUMBER($B293),'Configurações'!$B$10-$B293&gt;'Configurações'!$B$9),"Definir prazo",""),IF(AND($K293&lt;&gt;"Concluída",$N293&lt;&gt;""),"Revisar data de conclusão","")))</f>
        <v/>
      </c>
      <c r="Z293" s="16">
        <f>IF(OR($C293="",$E293=""),"",$C293&amp;" | "&amp;$E293)</f>
        <v/>
      </c>
      <c r="AA293" s="13">
        <f>IF($Z293="","",IF(COUNTIF($Z$2:$Z293,$Z293)=1,ROW(),""))</f>
        <v/>
      </c>
      <c r="AB293" s="13">
        <f>IF($A293="","",IF(AND(ISNUMBER($B293),$B293&lt;='Configurações'!$B$10,$C293&lt;&gt;"",$D293&lt;&gt;"",$E293&lt;&gt;"",ISNUMBER($F293),$F293&gt;=0,ISNUMBER($G293),$G293&gt;=0,ISNUMBER($H293),$H293&gt;=0,$K293&lt;&gt;"",COUNTIF($A$2:$A$501,$A293)=1),"Sim","Não"))</f>
        <v/>
      </c>
      <c r="AC293" s="13">
        <f>IF(OR($AB293&lt;&gt;"Sim",$P293=0,$K293="Concluída",$K293="Dispensada"),"",IF($X293="Crítica",4,IF($X293="Alta",3,IF($X293="Média",2,1)))*1000000000000+MIN(IF(ISNUMBER($S293),$S293,0),999999999)*1000+MIN($W293,999))</f>
        <v/>
      </c>
      <c r="AD293" s="29">
        <f>IF($AC293="","",COUNTIF($AC$2:$AC$501,"&gt;"&amp;$AC293)+COUNTIF($AC$2:$AC293,$AC293))</f>
        <v/>
      </c>
    </row>
    <row r="294">
      <c r="A294" s="23" t="n"/>
      <c r="B294" s="50" t="n"/>
      <c r="C294" s="23" t="n"/>
      <c r="D294" s="25" t="n"/>
      <c r="E294" s="23" t="n"/>
      <c r="F294" s="26" t="n"/>
      <c r="G294" s="26" t="n"/>
      <c r="H294" s="51" t="n"/>
      <c r="I294" s="25" t="n"/>
      <c r="J294" s="25" t="n"/>
      <c r="K294" s="23" t="n"/>
      <c r="L294" s="23" t="n"/>
      <c r="M294" s="50" t="n"/>
      <c r="N294" s="50" t="n"/>
      <c r="O294" s="25" t="n"/>
      <c r="P294" s="28">
        <f>IF(OR($A294="",$B294="",$C294="",$E294="",NOT(ISNUMBER($F294)),NOT(ISNUMBER($G294))),"",$G294-$F294)</f>
        <v/>
      </c>
      <c r="Q294" s="28">
        <f>IF($P294="","",ABS($P294))</f>
        <v/>
      </c>
      <c r="R294" s="49">
        <f>IF(OR($P294="",NOT(ISNUMBER($H294))),"",$P294*$H294)</f>
        <v/>
      </c>
      <c r="S294" s="49">
        <f>IF($R294="","",ABS($R294))</f>
        <v/>
      </c>
      <c r="T294" s="18">
        <f>IF($P294="","",IF($P294=0,"Sim","Não"))</f>
        <v/>
      </c>
      <c r="U294" s="48">
        <f>IFERROR(IF($P294="","",IF(MAX($F294,$G294)=0,1,MAX(0,1-$Q294/MAX($F294,$G294)))),"")</f>
        <v/>
      </c>
      <c r="V294" s="21">
        <f>IF($P294="","",IF($P294=0,"",IF($J294&lt;&gt;"",$J294,$I294)))</f>
        <v/>
      </c>
      <c r="W294" s="28">
        <f>IF($P294="","",IF(OR($P294=0,$K294="Concluída",$K294="Dispensada"),0,MAX(0,'Configurações'!$B$10-$B294)))</f>
        <v/>
      </c>
      <c r="X294" s="18">
        <f>IF($P294="","",IF($P294=0,"Baixa",IF(OR(AND(ISNUMBER($S294),$S294&gt;='Configurações'!$B$4),AND($K294&lt;&gt;"Concluída",$K294&lt;&gt;"Dispensada",ISNUMBER($M294),$M294&lt;'Configurações'!$B$10)),"Crítica",IF(OR(AND(ISNUMBER($S294),$S294&gt;='Configurações'!$B$5),$Q294&gt;='Configurações'!$B$6),"Alta","Média"))))</f>
        <v/>
      </c>
      <c r="Y294" s="21">
        <f>IF($A294="","",_xlfn.TEXTJOIN(" | ",TRUE,IF(COUNTIF($A$2:$A$501,$A294)&gt;1,"ID duplicado",""),IF(OR($B294="",$C294="",$D294="",$E294="",NOT(ISNUMBER($F294)),NOT(ISNUMBER($G294)),NOT(ISNUMBER($H294)),$K294=""),"Dados obrigatórios incompletos",""),IF(AND(ISNUMBER($P294),$P294&lt;&gt;0,$V294=""),"Informar motivo preliminar",""),IF(AND(ISNUMBER($P294),$P294&lt;&gt;0,$H294=0),"Revisar custo zerado",""),IF(AND($K294="Concluída",$T294="Não",$J294=""),"Confirmar causa",""),IF(AND($K294="Concluída",$N294=""),"Informar data de conclusão",""),IF(AND($K294&lt;&gt;"",$K294&lt;&gt;"Concluída",$K294&lt;&gt;"Dispensada",ISNUMBER($M294),$M294&lt;'Configurações'!$B$10),"Prazo vencido",""),IF(AND($K294&lt;&gt;"",$K294&lt;&gt;"Concluída",$K294&lt;&gt;"Dispensada",$M294="",ISNUMBER($B294),'Configurações'!$B$10-$B294&gt;'Configurações'!$B$9),"Definir prazo",""),IF(AND($K294&lt;&gt;"Concluída",$N294&lt;&gt;""),"Revisar data de conclusão","")))</f>
        <v/>
      </c>
      <c r="Z294" s="21">
        <f>IF(OR($C294="",$E294=""),"",$C294&amp;" | "&amp;$E294)</f>
        <v/>
      </c>
      <c r="AA294" s="18">
        <f>IF($Z294="","",IF(COUNTIF($Z$2:$Z294,$Z294)=1,ROW(),""))</f>
        <v/>
      </c>
      <c r="AB294" s="18">
        <f>IF($A294="","",IF(AND(ISNUMBER($B294),$B294&lt;='Configurações'!$B$10,$C294&lt;&gt;"",$D294&lt;&gt;"",$E294&lt;&gt;"",ISNUMBER($F294),$F294&gt;=0,ISNUMBER($G294),$G294&gt;=0,ISNUMBER($H294),$H294&gt;=0,$K294&lt;&gt;"",COUNTIF($A$2:$A$501,$A294)=1),"Sim","Não"))</f>
        <v/>
      </c>
      <c r="AC294" s="18">
        <f>IF(OR($AB294&lt;&gt;"Sim",$P294=0,$K294="Concluída",$K294="Dispensada"),"",IF($X294="Crítica",4,IF($X294="Alta",3,IF($X294="Média",2,1)))*1000000000000+MIN(IF(ISNUMBER($S294),$S294,0),999999999)*1000+MIN($W294,999))</f>
        <v/>
      </c>
      <c r="AD294" s="28">
        <f>IF($AC294="","",COUNTIF($AC$2:$AC$501,"&gt;"&amp;$AC294)+COUNTIF($AC$2:$AC294,$AC294))</f>
        <v/>
      </c>
    </row>
    <row r="295">
      <c r="A295" s="23" t="n"/>
      <c r="B295" s="50" t="n"/>
      <c r="C295" s="23" t="n"/>
      <c r="D295" s="25" t="n"/>
      <c r="E295" s="23" t="n"/>
      <c r="F295" s="26" t="n"/>
      <c r="G295" s="26" t="n"/>
      <c r="H295" s="51" t="n"/>
      <c r="I295" s="25" t="n"/>
      <c r="J295" s="25" t="n"/>
      <c r="K295" s="23" t="n"/>
      <c r="L295" s="23" t="n"/>
      <c r="M295" s="50" t="n"/>
      <c r="N295" s="50" t="n"/>
      <c r="O295" s="25" t="n"/>
      <c r="P295" s="29">
        <f>IF(OR($A295="",$B295="",$C295="",$E295="",NOT(ISNUMBER($F295)),NOT(ISNUMBER($G295))),"",$G295-$F295)</f>
        <v/>
      </c>
      <c r="Q295" s="29">
        <f>IF($P295="","",ABS($P295))</f>
        <v/>
      </c>
      <c r="R295" s="46">
        <f>IF(OR($P295="",NOT(ISNUMBER($H295))),"",$P295*$H295)</f>
        <v/>
      </c>
      <c r="S295" s="46">
        <f>IF($R295="","",ABS($R295))</f>
        <v/>
      </c>
      <c r="T295" s="13">
        <f>IF($P295="","",IF($P295=0,"Sim","Não"))</f>
        <v/>
      </c>
      <c r="U295" s="45">
        <f>IFERROR(IF($P295="","",IF(MAX($F295,$G295)=0,1,MAX(0,1-$Q295/MAX($F295,$G295)))),"")</f>
        <v/>
      </c>
      <c r="V295" s="16">
        <f>IF($P295="","",IF($P295=0,"",IF($J295&lt;&gt;"",$J295,$I295)))</f>
        <v/>
      </c>
      <c r="W295" s="29">
        <f>IF($P295="","",IF(OR($P295=0,$K295="Concluída",$K295="Dispensada"),0,MAX(0,'Configurações'!$B$10-$B295)))</f>
        <v/>
      </c>
      <c r="X295" s="13">
        <f>IF($P295="","",IF($P295=0,"Baixa",IF(OR(AND(ISNUMBER($S295),$S295&gt;='Configurações'!$B$4),AND($K295&lt;&gt;"Concluída",$K295&lt;&gt;"Dispensada",ISNUMBER($M295),$M295&lt;'Configurações'!$B$10)),"Crítica",IF(OR(AND(ISNUMBER($S295),$S295&gt;='Configurações'!$B$5),$Q295&gt;='Configurações'!$B$6),"Alta","Média"))))</f>
        <v/>
      </c>
      <c r="Y295" s="16">
        <f>IF($A295="","",_xlfn.TEXTJOIN(" | ",TRUE,IF(COUNTIF($A$2:$A$501,$A295)&gt;1,"ID duplicado",""),IF(OR($B295="",$C295="",$D295="",$E295="",NOT(ISNUMBER($F295)),NOT(ISNUMBER($G295)),NOT(ISNUMBER($H295)),$K295=""),"Dados obrigatórios incompletos",""),IF(AND(ISNUMBER($P295),$P295&lt;&gt;0,$V295=""),"Informar motivo preliminar",""),IF(AND(ISNUMBER($P295),$P295&lt;&gt;0,$H295=0),"Revisar custo zerado",""),IF(AND($K295="Concluída",$T295="Não",$J295=""),"Confirmar causa",""),IF(AND($K295="Concluída",$N295=""),"Informar data de conclusão",""),IF(AND($K295&lt;&gt;"",$K295&lt;&gt;"Concluída",$K295&lt;&gt;"Dispensada",ISNUMBER($M295),$M295&lt;'Configurações'!$B$10),"Prazo vencido",""),IF(AND($K295&lt;&gt;"",$K295&lt;&gt;"Concluída",$K295&lt;&gt;"Dispensada",$M295="",ISNUMBER($B295),'Configurações'!$B$10-$B295&gt;'Configurações'!$B$9),"Definir prazo",""),IF(AND($K295&lt;&gt;"Concluída",$N295&lt;&gt;""),"Revisar data de conclusão","")))</f>
        <v/>
      </c>
      <c r="Z295" s="16">
        <f>IF(OR($C295="",$E295=""),"",$C295&amp;" | "&amp;$E295)</f>
        <v/>
      </c>
      <c r="AA295" s="13">
        <f>IF($Z295="","",IF(COUNTIF($Z$2:$Z295,$Z295)=1,ROW(),""))</f>
        <v/>
      </c>
      <c r="AB295" s="13">
        <f>IF($A295="","",IF(AND(ISNUMBER($B295),$B295&lt;='Configurações'!$B$10,$C295&lt;&gt;"",$D295&lt;&gt;"",$E295&lt;&gt;"",ISNUMBER($F295),$F295&gt;=0,ISNUMBER($G295),$G295&gt;=0,ISNUMBER($H295),$H295&gt;=0,$K295&lt;&gt;"",COUNTIF($A$2:$A$501,$A295)=1),"Sim","Não"))</f>
        <v/>
      </c>
      <c r="AC295" s="13">
        <f>IF(OR($AB295&lt;&gt;"Sim",$P295=0,$K295="Concluída",$K295="Dispensada"),"",IF($X295="Crítica",4,IF($X295="Alta",3,IF($X295="Média",2,1)))*1000000000000+MIN(IF(ISNUMBER($S295),$S295,0),999999999)*1000+MIN($W295,999))</f>
        <v/>
      </c>
      <c r="AD295" s="29">
        <f>IF($AC295="","",COUNTIF($AC$2:$AC$501,"&gt;"&amp;$AC295)+COUNTIF($AC$2:$AC295,$AC295))</f>
        <v/>
      </c>
    </row>
    <row r="296">
      <c r="A296" s="23" t="n"/>
      <c r="B296" s="50" t="n"/>
      <c r="C296" s="23" t="n"/>
      <c r="D296" s="25" t="n"/>
      <c r="E296" s="23" t="n"/>
      <c r="F296" s="26" t="n"/>
      <c r="G296" s="26" t="n"/>
      <c r="H296" s="51" t="n"/>
      <c r="I296" s="25" t="n"/>
      <c r="J296" s="25" t="n"/>
      <c r="K296" s="23" t="n"/>
      <c r="L296" s="23" t="n"/>
      <c r="M296" s="50" t="n"/>
      <c r="N296" s="50" t="n"/>
      <c r="O296" s="25" t="n"/>
      <c r="P296" s="28">
        <f>IF(OR($A296="",$B296="",$C296="",$E296="",NOT(ISNUMBER($F296)),NOT(ISNUMBER($G296))),"",$G296-$F296)</f>
        <v/>
      </c>
      <c r="Q296" s="28">
        <f>IF($P296="","",ABS($P296))</f>
        <v/>
      </c>
      <c r="R296" s="49">
        <f>IF(OR($P296="",NOT(ISNUMBER($H296))),"",$P296*$H296)</f>
        <v/>
      </c>
      <c r="S296" s="49">
        <f>IF($R296="","",ABS($R296))</f>
        <v/>
      </c>
      <c r="T296" s="18">
        <f>IF($P296="","",IF($P296=0,"Sim","Não"))</f>
        <v/>
      </c>
      <c r="U296" s="48">
        <f>IFERROR(IF($P296="","",IF(MAX($F296,$G296)=0,1,MAX(0,1-$Q296/MAX($F296,$G296)))),"")</f>
        <v/>
      </c>
      <c r="V296" s="21">
        <f>IF($P296="","",IF($P296=0,"",IF($J296&lt;&gt;"",$J296,$I296)))</f>
        <v/>
      </c>
      <c r="W296" s="28">
        <f>IF($P296="","",IF(OR($P296=0,$K296="Concluída",$K296="Dispensada"),0,MAX(0,'Configurações'!$B$10-$B296)))</f>
        <v/>
      </c>
      <c r="X296" s="18">
        <f>IF($P296="","",IF($P296=0,"Baixa",IF(OR(AND(ISNUMBER($S296),$S296&gt;='Configurações'!$B$4),AND($K296&lt;&gt;"Concluída",$K296&lt;&gt;"Dispensada",ISNUMBER($M296),$M296&lt;'Configurações'!$B$10)),"Crítica",IF(OR(AND(ISNUMBER($S296),$S296&gt;='Configurações'!$B$5),$Q296&gt;='Configurações'!$B$6),"Alta","Média"))))</f>
        <v/>
      </c>
      <c r="Y296" s="21">
        <f>IF($A296="","",_xlfn.TEXTJOIN(" | ",TRUE,IF(COUNTIF($A$2:$A$501,$A296)&gt;1,"ID duplicado",""),IF(OR($B296="",$C296="",$D296="",$E296="",NOT(ISNUMBER($F296)),NOT(ISNUMBER($G296)),NOT(ISNUMBER($H296)),$K296=""),"Dados obrigatórios incompletos",""),IF(AND(ISNUMBER($P296),$P296&lt;&gt;0,$V296=""),"Informar motivo preliminar",""),IF(AND(ISNUMBER($P296),$P296&lt;&gt;0,$H296=0),"Revisar custo zerado",""),IF(AND($K296="Concluída",$T296="Não",$J296=""),"Confirmar causa",""),IF(AND($K296="Concluída",$N296=""),"Informar data de conclusão",""),IF(AND($K296&lt;&gt;"",$K296&lt;&gt;"Concluída",$K296&lt;&gt;"Dispensada",ISNUMBER($M296),$M296&lt;'Configurações'!$B$10),"Prazo vencido",""),IF(AND($K296&lt;&gt;"",$K296&lt;&gt;"Concluída",$K296&lt;&gt;"Dispensada",$M296="",ISNUMBER($B296),'Configurações'!$B$10-$B296&gt;'Configurações'!$B$9),"Definir prazo",""),IF(AND($K296&lt;&gt;"Concluída",$N296&lt;&gt;""),"Revisar data de conclusão","")))</f>
        <v/>
      </c>
      <c r="Z296" s="21">
        <f>IF(OR($C296="",$E296=""),"",$C296&amp;" | "&amp;$E296)</f>
        <v/>
      </c>
      <c r="AA296" s="18">
        <f>IF($Z296="","",IF(COUNTIF($Z$2:$Z296,$Z296)=1,ROW(),""))</f>
        <v/>
      </c>
      <c r="AB296" s="18">
        <f>IF($A296="","",IF(AND(ISNUMBER($B296),$B296&lt;='Configurações'!$B$10,$C296&lt;&gt;"",$D296&lt;&gt;"",$E296&lt;&gt;"",ISNUMBER($F296),$F296&gt;=0,ISNUMBER($G296),$G296&gt;=0,ISNUMBER($H296),$H296&gt;=0,$K296&lt;&gt;"",COUNTIF($A$2:$A$501,$A296)=1),"Sim","Não"))</f>
        <v/>
      </c>
      <c r="AC296" s="18">
        <f>IF(OR($AB296&lt;&gt;"Sim",$P296=0,$K296="Concluída",$K296="Dispensada"),"",IF($X296="Crítica",4,IF($X296="Alta",3,IF($X296="Média",2,1)))*1000000000000+MIN(IF(ISNUMBER($S296),$S296,0),999999999)*1000+MIN($W296,999))</f>
        <v/>
      </c>
      <c r="AD296" s="28">
        <f>IF($AC296="","",COUNTIF($AC$2:$AC$501,"&gt;"&amp;$AC296)+COUNTIF($AC$2:$AC296,$AC296))</f>
        <v/>
      </c>
    </row>
    <row r="297">
      <c r="A297" s="23" t="n"/>
      <c r="B297" s="50" t="n"/>
      <c r="C297" s="23" t="n"/>
      <c r="D297" s="25" t="n"/>
      <c r="E297" s="23" t="n"/>
      <c r="F297" s="26" t="n"/>
      <c r="G297" s="26" t="n"/>
      <c r="H297" s="51" t="n"/>
      <c r="I297" s="25" t="n"/>
      <c r="J297" s="25" t="n"/>
      <c r="K297" s="23" t="n"/>
      <c r="L297" s="23" t="n"/>
      <c r="M297" s="50" t="n"/>
      <c r="N297" s="50" t="n"/>
      <c r="O297" s="25" t="n"/>
      <c r="P297" s="29">
        <f>IF(OR($A297="",$B297="",$C297="",$E297="",NOT(ISNUMBER($F297)),NOT(ISNUMBER($G297))),"",$G297-$F297)</f>
        <v/>
      </c>
      <c r="Q297" s="29">
        <f>IF($P297="","",ABS($P297))</f>
        <v/>
      </c>
      <c r="R297" s="46">
        <f>IF(OR($P297="",NOT(ISNUMBER($H297))),"",$P297*$H297)</f>
        <v/>
      </c>
      <c r="S297" s="46">
        <f>IF($R297="","",ABS($R297))</f>
        <v/>
      </c>
      <c r="T297" s="13">
        <f>IF($P297="","",IF($P297=0,"Sim","Não"))</f>
        <v/>
      </c>
      <c r="U297" s="45">
        <f>IFERROR(IF($P297="","",IF(MAX($F297,$G297)=0,1,MAX(0,1-$Q297/MAX($F297,$G297)))),"")</f>
        <v/>
      </c>
      <c r="V297" s="16">
        <f>IF($P297="","",IF($P297=0,"",IF($J297&lt;&gt;"",$J297,$I297)))</f>
        <v/>
      </c>
      <c r="W297" s="29">
        <f>IF($P297="","",IF(OR($P297=0,$K297="Concluída",$K297="Dispensada"),0,MAX(0,'Configurações'!$B$10-$B297)))</f>
        <v/>
      </c>
      <c r="X297" s="13">
        <f>IF($P297="","",IF($P297=0,"Baixa",IF(OR(AND(ISNUMBER($S297),$S297&gt;='Configurações'!$B$4),AND($K297&lt;&gt;"Concluída",$K297&lt;&gt;"Dispensada",ISNUMBER($M297),$M297&lt;'Configurações'!$B$10)),"Crítica",IF(OR(AND(ISNUMBER($S297),$S297&gt;='Configurações'!$B$5),$Q297&gt;='Configurações'!$B$6),"Alta","Média"))))</f>
        <v/>
      </c>
      <c r="Y297" s="16">
        <f>IF($A297="","",_xlfn.TEXTJOIN(" | ",TRUE,IF(COUNTIF($A$2:$A$501,$A297)&gt;1,"ID duplicado",""),IF(OR($B297="",$C297="",$D297="",$E297="",NOT(ISNUMBER($F297)),NOT(ISNUMBER($G297)),NOT(ISNUMBER($H297)),$K297=""),"Dados obrigatórios incompletos",""),IF(AND(ISNUMBER($P297),$P297&lt;&gt;0,$V297=""),"Informar motivo preliminar",""),IF(AND(ISNUMBER($P297),$P297&lt;&gt;0,$H297=0),"Revisar custo zerado",""),IF(AND($K297="Concluída",$T297="Não",$J297=""),"Confirmar causa",""),IF(AND($K297="Concluída",$N297=""),"Informar data de conclusão",""),IF(AND($K297&lt;&gt;"",$K297&lt;&gt;"Concluída",$K297&lt;&gt;"Dispensada",ISNUMBER($M297),$M297&lt;'Configurações'!$B$10),"Prazo vencido",""),IF(AND($K297&lt;&gt;"",$K297&lt;&gt;"Concluída",$K297&lt;&gt;"Dispensada",$M297="",ISNUMBER($B297),'Configurações'!$B$10-$B297&gt;'Configurações'!$B$9),"Definir prazo",""),IF(AND($K297&lt;&gt;"Concluída",$N297&lt;&gt;""),"Revisar data de conclusão","")))</f>
        <v/>
      </c>
      <c r="Z297" s="16">
        <f>IF(OR($C297="",$E297=""),"",$C297&amp;" | "&amp;$E297)</f>
        <v/>
      </c>
      <c r="AA297" s="13">
        <f>IF($Z297="","",IF(COUNTIF($Z$2:$Z297,$Z297)=1,ROW(),""))</f>
        <v/>
      </c>
      <c r="AB297" s="13">
        <f>IF($A297="","",IF(AND(ISNUMBER($B297),$B297&lt;='Configurações'!$B$10,$C297&lt;&gt;"",$D297&lt;&gt;"",$E297&lt;&gt;"",ISNUMBER($F297),$F297&gt;=0,ISNUMBER($G297),$G297&gt;=0,ISNUMBER($H297),$H297&gt;=0,$K297&lt;&gt;"",COUNTIF($A$2:$A$501,$A297)=1),"Sim","Não"))</f>
        <v/>
      </c>
      <c r="AC297" s="13">
        <f>IF(OR($AB297&lt;&gt;"Sim",$P297=0,$K297="Concluída",$K297="Dispensada"),"",IF($X297="Crítica",4,IF($X297="Alta",3,IF($X297="Média",2,1)))*1000000000000+MIN(IF(ISNUMBER($S297),$S297,0),999999999)*1000+MIN($W297,999))</f>
        <v/>
      </c>
      <c r="AD297" s="29">
        <f>IF($AC297="","",COUNTIF($AC$2:$AC$501,"&gt;"&amp;$AC297)+COUNTIF($AC$2:$AC297,$AC297))</f>
        <v/>
      </c>
    </row>
    <row r="298">
      <c r="A298" s="23" t="n"/>
      <c r="B298" s="50" t="n"/>
      <c r="C298" s="23" t="n"/>
      <c r="D298" s="25" t="n"/>
      <c r="E298" s="23" t="n"/>
      <c r="F298" s="26" t="n"/>
      <c r="G298" s="26" t="n"/>
      <c r="H298" s="51" t="n"/>
      <c r="I298" s="25" t="n"/>
      <c r="J298" s="25" t="n"/>
      <c r="K298" s="23" t="n"/>
      <c r="L298" s="23" t="n"/>
      <c r="M298" s="50" t="n"/>
      <c r="N298" s="50" t="n"/>
      <c r="O298" s="25" t="n"/>
      <c r="P298" s="28">
        <f>IF(OR($A298="",$B298="",$C298="",$E298="",NOT(ISNUMBER($F298)),NOT(ISNUMBER($G298))),"",$G298-$F298)</f>
        <v/>
      </c>
      <c r="Q298" s="28">
        <f>IF($P298="","",ABS($P298))</f>
        <v/>
      </c>
      <c r="R298" s="49">
        <f>IF(OR($P298="",NOT(ISNUMBER($H298))),"",$P298*$H298)</f>
        <v/>
      </c>
      <c r="S298" s="49">
        <f>IF($R298="","",ABS($R298))</f>
        <v/>
      </c>
      <c r="T298" s="18">
        <f>IF($P298="","",IF($P298=0,"Sim","Não"))</f>
        <v/>
      </c>
      <c r="U298" s="48">
        <f>IFERROR(IF($P298="","",IF(MAX($F298,$G298)=0,1,MAX(0,1-$Q298/MAX($F298,$G298)))),"")</f>
        <v/>
      </c>
      <c r="V298" s="21">
        <f>IF($P298="","",IF($P298=0,"",IF($J298&lt;&gt;"",$J298,$I298)))</f>
        <v/>
      </c>
      <c r="W298" s="28">
        <f>IF($P298="","",IF(OR($P298=0,$K298="Concluída",$K298="Dispensada"),0,MAX(0,'Configurações'!$B$10-$B298)))</f>
        <v/>
      </c>
      <c r="X298" s="18">
        <f>IF($P298="","",IF($P298=0,"Baixa",IF(OR(AND(ISNUMBER($S298),$S298&gt;='Configurações'!$B$4),AND($K298&lt;&gt;"Concluída",$K298&lt;&gt;"Dispensada",ISNUMBER($M298),$M298&lt;'Configurações'!$B$10)),"Crítica",IF(OR(AND(ISNUMBER($S298),$S298&gt;='Configurações'!$B$5),$Q298&gt;='Configurações'!$B$6),"Alta","Média"))))</f>
        <v/>
      </c>
      <c r="Y298" s="21">
        <f>IF($A298="","",_xlfn.TEXTJOIN(" | ",TRUE,IF(COUNTIF($A$2:$A$501,$A298)&gt;1,"ID duplicado",""),IF(OR($B298="",$C298="",$D298="",$E298="",NOT(ISNUMBER($F298)),NOT(ISNUMBER($G298)),NOT(ISNUMBER($H298)),$K298=""),"Dados obrigatórios incompletos",""),IF(AND(ISNUMBER($P298),$P298&lt;&gt;0,$V298=""),"Informar motivo preliminar",""),IF(AND(ISNUMBER($P298),$P298&lt;&gt;0,$H298=0),"Revisar custo zerado",""),IF(AND($K298="Concluída",$T298="Não",$J298=""),"Confirmar causa",""),IF(AND($K298="Concluída",$N298=""),"Informar data de conclusão",""),IF(AND($K298&lt;&gt;"",$K298&lt;&gt;"Concluída",$K298&lt;&gt;"Dispensada",ISNUMBER($M298),$M298&lt;'Configurações'!$B$10),"Prazo vencido",""),IF(AND($K298&lt;&gt;"",$K298&lt;&gt;"Concluída",$K298&lt;&gt;"Dispensada",$M298="",ISNUMBER($B298),'Configurações'!$B$10-$B298&gt;'Configurações'!$B$9),"Definir prazo",""),IF(AND($K298&lt;&gt;"Concluída",$N298&lt;&gt;""),"Revisar data de conclusão","")))</f>
        <v/>
      </c>
      <c r="Z298" s="21">
        <f>IF(OR($C298="",$E298=""),"",$C298&amp;" | "&amp;$E298)</f>
        <v/>
      </c>
      <c r="AA298" s="18">
        <f>IF($Z298="","",IF(COUNTIF($Z$2:$Z298,$Z298)=1,ROW(),""))</f>
        <v/>
      </c>
      <c r="AB298" s="18">
        <f>IF($A298="","",IF(AND(ISNUMBER($B298),$B298&lt;='Configurações'!$B$10,$C298&lt;&gt;"",$D298&lt;&gt;"",$E298&lt;&gt;"",ISNUMBER($F298),$F298&gt;=0,ISNUMBER($G298),$G298&gt;=0,ISNUMBER($H298),$H298&gt;=0,$K298&lt;&gt;"",COUNTIF($A$2:$A$501,$A298)=1),"Sim","Não"))</f>
        <v/>
      </c>
      <c r="AC298" s="18">
        <f>IF(OR($AB298&lt;&gt;"Sim",$P298=0,$K298="Concluída",$K298="Dispensada"),"",IF($X298="Crítica",4,IF($X298="Alta",3,IF($X298="Média",2,1)))*1000000000000+MIN(IF(ISNUMBER($S298),$S298,0),999999999)*1000+MIN($W298,999))</f>
        <v/>
      </c>
      <c r="AD298" s="28">
        <f>IF($AC298="","",COUNTIF($AC$2:$AC$501,"&gt;"&amp;$AC298)+COUNTIF($AC$2:$AC298,$AC298))</f>
        <v/>
      </c>
    </row>
    <row r="299">
      <c r="A299" s="23" t="n"/>
      <c r="B299" s="50" t="n"/>
      <c r="C299" s="23" t="n"/>
      <c r="D299" s="25" t="n"/>
      <c r="E299" s="23" t="n"/>
      <c r="F299" s="26" t="n"/>
      <c r="G299" s="26" t="n"/>
      <c r="H299" s="51" t="n"/>
      <c r="I299" s="25" t="n"/>
      <c r="J299" s="25" t="n"/>
      <c r="K299" s="23" t="n"/>
      <c r="L299" s="23" t="n"/>
      <c r="M299" s="50" t="n"/>
      <c r="N299" s="50" t="n"/>
      <c r="O299" s="25" t="n"/>
      <c r="P299" s="29">
        <f>IF(OR($A299="",$B299="",$C299="",$E299="",NOT(ISNUMBER($F299)),NOT(ISNUMBER($G299))),"",$G299-$F299)</f>
        <v/>
      </c>
      <c r="Q299" s="29">
        <f>IF($P299="","",ABS($P299))</f>
        <v/>
      </c>
      <c r="R299" s="46">
        <f>IF(OR($P299="",NOT(ISNUMBER($H299))),"",$P299*$H299)</f>
        <v/>
      </c>
      <c r="S299" s="46">
        <f>IF($R299="","",ABS($R299))</f>
        <v/>
      </c>
      <c r="T299" s="13">
        <f>IF($P299="","",IF($P299=0,"Sim","Não"))</f>
        <v/>
      </c>
      <c r="U299" s="45">
        <f>IFERROR(IF($P299="","",IF(MAX($F299,$G299)=0,1,MAX(0,1-$Q299/MAX($F299,$G299)))),"")</f>
        <v/>
      </c>
      <c r="V299" s="16">
        <f>IF($P299="","",IF($P299=0,"",IF($J299&lt;&gt;"",$J299,$I299)))</f>
        <v/>
      </c>
      <c r="W299" s="29">
        <f>IF($P299="","",IF(OR($P299=0,$K299="Concluída",$K299="Dispensada"),0,MAX(0,'Configurações'!$B$10-$B299)))</f>
        <v/>
      </c>
      <c r="X299" s="13">
        <f>IF($P299="","",IF($P299=0,"Baixa",IF(OR(AND(ISNUMBER($S299),$S299&gt;='Configurações'!$B$4),AND($K299&lt;&gt;"Concluída",$K299&lt;&gt;"Dispensada",ISNUMBER($M299),$M299&lt;'Configurações'!$B$10)),"Crítica",IF(OR(AND(ISNUMBER($S299),$S299&gt;='Configurações'!$B$5),$Q299&gt;='Configurações'!$B$6),"Alta","Média"))))</f>
        <v/>
      </c>
      <c r="Y299" s="16">
        <f>IF($A299="","",_xlfn.TEXTJOIN(" | ",TRUE,IF(COUNTIF($A$2:$A$501,$A299)&gt;1,"ID duplicado",""),IF(OR($B299="",$C299="",$D299="",$E299="",NOT(ISNUMBER($F299)),NOT(ISNUMBER($G299)),NOT(ISNUMBER($H299)),$K299=""),"Dados obrigatórios incompletos",""),IF(AND(ISNUMBER($P299),$P299&lt;&gt;0,$V299=""),"Informar motivo preliminar",""),IF(AND(ISNUMBER($P299),$P299&lt;&gt;0,$H299=0),"Revisar custo zerado",""),IF(AND($K299="Concluída",$T299="Não",$J299=""),"Confirmar causa",""),IF(AND($K299="Concluída",$N299=""),"Informar data de conclusão",""),IF(AND($K299&lt;&gt;"",$K299&lt;&gt;"Concluída",$K299&lt;&gt;"Dispensada",ISNUMBER($M299),$M299&lt;'Configurações'!$B$10),"Prazo vencido",""),IF(AND($K299&lt;&gt;"",$K299&lt;&gt;"Concluída",$K299&lt;&gt;"Dispensada",$M299="",ISNUMBER($B299),'Configurações'!$B$10-$B299&gt;'Configurações'!$B$9),"Definir prazo",""),IF(AND($K299&lt;&gt;"Concluída",$N299&lt;&gt;""),"Revisar data de conclusão","")))</f>
        <v/>
      </c>
      <c r="Z299" s="16">
        <f>IF(OR($C299="",$E299=""),"",$C299&amp;" | "&amp;$E299)</f>
        <v/>
      </c>
      <c r="AA299" s="13">
        <f>IF($Z299="","",IF(COUNTIF($Z$2:$Z299,$Z299)=1,ROW(),""))</f>
        <v/>
      </c>
      <c r="AB299" s="13">
        <f>IF($A299="","",IF(AND(ISNUMBER($B299),$B299&lt;='Configurações'!$B$10,$C299&lt;&gt;"",$D299&lt;&gt;"",$E299&lt;&gt;"",ISNUMBER($F299),$F299&gt;=0,ISNUMBER($G299),$G299&gt;=0,ISNUMBER($H299),$H299&gt;=0,$K299&lt;&gt;"",COUNTIF($A$2:$A$501,$A299)=1),"Sim","Não"))</f>
        <v/>
      </c>
      <c r="AC299" s="13">
        <f>IF(OR($AB299&lt;&gt;"Sim",$P299=0,$K299="Concluída",$K299="Dispensada"),"",IF($X299="Crítica",4,IF($X299="Alta",3,IF($X299="Média",2,1)))*1000000000000+MIN(IF(ISNUMBER($S299),$S299,0),999999999)*1000+MIN($W299,999))</f>
        <v/>
      </c>
      <c r="AD299" s="29">
        <f>IF($AC299="","",COUNTIF($AC$2:$AC$501,"&gt;"&amp;$AC299)+COUNTIF($AC$2:$AC299,$AC299))</f>
        <v/>
      </c>
    </row>
    <row r="300">
      <c r="A300" s="23" t="n"/>
      <c r="B300" s="50" t="n"/>
      <c r="C300" s="23" t="n"/>
      <c r="D300" s="25" t="n"/>
      <c r="E300" s="23" t="n"/>
      <c r="F300" s="26" t="n"/>
      <c r="G300" s="26" t="n"/>
      <c r="H300" s="51" t="n"/>
      <c r="I300" s="25" t="n"/>
      <c r="J300" s="25" t="n"/>
      <c r="K300" s="23" t="n"/>
      <c r="L300" s="23" t="n"/>
      <c r="M300" s="50" t="n"/>
      <c r="N300" s="50" t="n"/>
      <c r="O300" s="25" t="n"/>
      <c r="P300" s="28">
        <f>IF(OR($A300="",$B300="",$C300="",$E300="",NOT(ISNUMBER($F300)),NOT(ISNUMBER($G300))),"",$G300-$F300)</f>
        <v/>
      </c>
      <c r="Q300" s="28">
        <f>IF($P300="","",ABS($P300))</f>
        <v/>
      </c>
      <c r="R300" s="49">
        <f>IF(OR($P300="",NOT(ISNUMBER($H300))),"",$P300*$H300)</f>
        <v/>
      </c>
      <c r="S300" s="49">
        <f>IF($R300="","",ABS($R300))</f>
        <v/>
      </c>
      <c r="T300" s="18">
        <f>IF($P300="","",IF($P300=0,"Sim","Não"))</f>
        <v/>
      </c>
      <c r="U300" s="48">
        <f>IFERROR(IF($P300="","",IF(MAX($F300,$G300)=0,1,MAX(0,1-$Q300/MAX($F300,$G300)))),"")</f>
        <v/>
      </c>
      <c r="V300" s="21">
        <f>IF($P300="","",IF($P300=0,"",IF($J300&lt;&gt;"",$J300,$I300)))</f>
        <v/>
      </c>
      <c r="W300" s="28">
        <f>IF($P300="","",IF(OR($P300=0,$K300="Concluída",$K300="Dispensada"),0,MAX(0,'Configurações'!$B$10-$B300)))</f>
        <v/>
      </c>
      <c r="X300" s="18">
        <f>IF($P300="","",IF($P300=0,"Baixa",IF(OR(AND(ISNUMBER($S300),$S300&gt;='Configurações'!$B$4),AND($K300&lt;&gt;"Concluída",$K300&lt;&gt;"Dispensada",ISNUMBER($M300),$M300&lt;'Configurações'!$B$10)),"Crítica",IF(OR(AND(ISNUMBER($S300),$S300&gt;='Configurações'!$B$5),$Q300&gt;='Configurações'!$B$6),"Alta","Média"))))</f>
        <v/>
      </c>
      <c r="Y300" s="21">
        <f>IF($A300="","",_xlfn.TEXTJOIN(" | ",TRUE,IF(COUNTIF($A$2:$A$501,$A300)&gt;1,"ID duplicado",""),IF(OR($B300="",$C300="",$D300="",$E300="",NOT(ISNUMBER($F300)),NOT(ISNUMBER($G300)),NOT(ISNUMBER($H300)),$K300=""),"Dados obrigatórios incompletos",""),IF(AND(ISNUMBER($P300),$P300&lt;&gt;0,$V300=""),"Informar motivo preliminar",""),IF(AND(ISNUMBER($P300),$P300&lt;&gt;0,$H300=0),"Revisar custo zerado",""),IF(AND($K300="Concluída",$T300="Não",$J300=""),"Confirmar causa",""),IF(AND($K300="Concluída",$N300=""),"Informar data de conclusão",""),IF(AND($K300&lt;&gt;"",$K300&lt;&gt;"Concluída",$K300&lt;&gt;"Dispensada",ISNUMBER($M300),$M300&lt;'Configurações'!$B$10),"Prazo vencido",""),IF(AND($K300&lt;&gt;"",$K300&lt;&gt;"Concluída",$K300&lt;&gt;"Dispensada",$M300="",ISNUMBER($B300),'Configurações'!$B$10-$B300&gt;'Configurações'!$B$9),"Definir prazo",""),IF(AND($K300&lt;&gt;"Concluída",$N300&lt;&gt;""),"Revisar data de conclusão","")))</f>
        <v/>
      </c>
      <c r="Z300" s="21">
        <f>IF(OR($C300="",$E300=""),"",$C300&amp;" | "&amp;$E300)</f>
        <v/>
      </c>
      <c r="AA300" s="18">
        <f>IF($Z300="","",IF(COUNTIF($Z$2:$Z300,$Z300)=1,ROW(),""))</f>
        <v/>
      </c>
      <c r="AB300" s="18">
        <f>IF($A300="","",IF(AND(ISNUMBER($B300),$B300&lt;='Configurações'!$B$10,$C300&lt;&gt;"",$D300&lt;&gt;"",$E300&lt;&gt;"",ISNUMBER($F300),$F300&gt;=0,ISNUMBER($G300),$G300&gt;=0,ISNUMBER($H300),$H300&gt;=0,$K300&lt;&gt;"",COUNTIF($A$2:$A$501,$A300)=1),"Sim","Não"))</f>
        <v/>
      </c>
      <c r="AC300" s="18">
        <f>IF(OR($AB300&lt;&gt;"Sim",$P300=0,$K300="Concluída",$K300="Dispensada"),"",IF($X300="Crítica",4,IF($X300="Alta",3,IF($X300="Média",2,1)))*1000000000000+MIN(IF(ISNUMBER($S300),$S300,0),999999999)*1000+MIN($W300,999))</f>
        <v/>
      </c>
      <c r="AD300" s="28">
        <f>IF($AC300="","",COUNTIF($AC$2:$AC$501,"&gt;"&amp;$AC300)+COUNTIF($AC$2:$AC300,$AC300))</f>
        <v/>
      </c>
    </row>
    <row r="301">
      <c r="A301" s="23" t="n"/>
      <c r="B301" s="50" t="n"/>
      <c r="C301" s="23" t="n"/>
      <c r="D301" s="25" t="n"/>
      <c r="E301" s="23" t="n"/>
      <c r="F301" s="26" t="n"/>
      <c r="G301" s="26" t="n"/>
      <c r="H301" s="51" t="n"/>
      <c r="I301" s="25" t="n"/>
      <c r="J301" s="25" t="n"/>
      <c r="K301" s="23" t="n"/>
      <c r="L301" s="23" t="n"/>
      <c r="M301" s="50" t="n"/>
      <c r="N301" s="50" t="n"/>
      <c r="O301" s="25" t="n"/>
      <c r="P301" s="29">
        <f>IF(OR($A301="",$B301="",$C301="",$E301="",NOT(ISNUMBER($F301)),NOT(ISNUMBER($G301))),"",$G301-$F301)</f>
        <v/>
      </c>
      <c r="Q301" s="29">
        <f>IF($P301="","",ABS($P301))</f>
        <v/>
      </c>
      <c r="R301" s="46">
        <f>IF(OR($P301="",NOT(ISNUMBER($H301))),"",$P301*$H301)</f>
        <v/>
      </c>
      <c r="S301" s="46">
        <f>IF($R301="","",ABS($R301))</f>
        <v/>
      </c>
      <c r="T301" s="13">
        <f>IF($P301="","",IF($P301=0,"Sim","Não"))</f>
        <v/>
      </c>
      <c r="U301" s="45">
        <f>IFERROR(IF($P301="","",IF(MAX($F301,$G301)=0,1,MAX(0,1-$Q301/MAX($F301,$G301)))),"")</f>
        <v/>
      </c>
      <c r="V301" s="16">
        <f>IF($P301="","",IF($P301=0,"",IF($J301&lt;&gt;"",$J301,$I301)))</f>
        <v/>
      </c>
      <c r="W301" s="29">
        <f>IF($P301="","",IF(OR($P301=0,$K301="Concluída",$K301="Dispensada"),0,MAX(0,'Configurações'!$B$10-$B301)))</f>
        <v/>
      </c>
      <c r="X301" s="13">
        <f>IF($P301="","",IF($P301=0,"Baixa",IF(OR(AND(ISNUMBER($S301),$S301&gt;='Configurações'!$B$4),AND($K301&lt;&gt;"Concluída",$K301&lt;&gt;"Dispensada",ISNUMBER($M301),$M301&lt;'Configurações'!$B$10)),"Crítica",IF(OR(AND(ISNUMBER($S301),$S301&gt;='Configurações'!$B$5),$Q301&gt;='Configurações'!$B$6),"Alta","Média"))))</f>
        <v/>
      </c>
      <c r="Y301" s="16">
        <f>IF($A301="","",_xlfn.TEXTJOIN(" | ",TRUE,IF(COUNTIF($A$2:$A$501,$A301)&gt;1,"ID duplicado",""),IF(OR($B301="",$C301="",$D301="",$E301="",NOT(ISNUMBER($F301)),NOT(ISNUMBER($G301)),NOT(ISNUMBER($H301)),$K301=""),"Dados obrigatórios incompletos",""),IF(AND(ISNUMBER($P301),$P301&lt;&gt;0,$V301=""),"Informar motivo preliminar",""),IF(AND(ISNUMBER($P301),$P301&lt;&gt;0,$H301=0),"Revisar custo zerado",""),IF(AND($K301="Concluída",$T301="Não",$J301=""),"Confirmar causa",""),IF(AND($K301="Concluída",$N301=""),"Informar data de conclusão",""),IF(AND($K301&lt;&gt;"",$K301&lt;&gt;"Concluída",$K301&lt;&gt;"Dispensada",ISNUMBER($M301),$M301&lt;'Configurações'!$B$10),"Prazo vencido",""),IF(AND($K301&lt;&gt;"",$K301&lt;&gt;"Concluída",$K301&lt;&gt;"Dispensada",$M301="",ISNUMBER($B301),'Configurações'!$B$10-$B301&gt;'Configurações'!$B$9),"Definir prazo",""),IF(AND($K301&lt;&gt;"Concluída",$N301&lt;&gt;""),"Revisar data de conclusão","")))</f>
        <v/>
      </c>
      <c r="Z301" s="16">
        <f>IF(OR($C301="",$E301=""),"",$C301&amp;" | "&amp;$E301)</f>
        <v/>
      </c>
      <c r="AA301" s="13">
        <f>IF($Z301="","",IF(COUNTIF($Z$2:$Z301,$Z301)=1,ROW(),""))</f>
        <v/>
      </c>
      <c r="AB301" s="13">
        <f>IF($A301="","",IF(AND(ISNUMBER($B301),$B301&lt;='Configurações'!$B$10,$C301&lt;&gt;"",$D301&lt;&gt;"",$E301&lt;&gt;"",ISNUMBER($F301),$F301&gt;=0,ISNUMBER($G301),$G301&gt;=0,ISNUMBER($H301),$H301&gt;=0,$K301&lt;&gt;"",COUNTIF($A$2:$A$501,$A301)=1),"Sim","Não"))</f>
        <v/>
      </c>
      <c r="AC301" s="13">
        <f>IF(OR($AB301&lt;&gt;"Sim",$P301=0,$K301="Concluída",$K301="Dispensada"),"",IF($X301="Crítica",4,IF($X301="Alta",3,IF($X301="Média",2,1)))*1000000000000+MIN(IF(ISNUMBER($S301),$S301,0),999999999)*1000+MIN($W301,999))</f>
        <v/>
      </c>
      <c r="AD301" s="29">
        <f>IF($AC301="","",COUNTIF($AC$2:$AC$501,"&gt;"&amp;$AC301)+COUNTIF($AC$2:$AC301,$AC301))</f>
        <v/>
      </c>
    </row>
    <row r="302">
      <c r="A302" s="23" t="n"/>
      <c r="B302" s="50" t="n"/>
      <c r="C302" s="23" t="n"/>
      <c r="D302" s="25" t="n"/>
      <c r="E302" s="23" t="n"/>
      <c r="F302" s="26" t="n"/>
      <c r="G302" s="26" t="n"/>
      <c r="H302" s="51" t="n"/>
      <c r="I302" s="25" t="n"/>
      <c r="J302" s="25" t="n"/>
      <c r="K302" s="23" t="n"/>
      <c r="L302" s="23" t="n"/>
      <c r="M302" s="50" t="n"/>
      <c r="N302" s="50" t="n"/>
      <c r="O302" s="25" t="n"/>
      <c r="P302" s="28">
        <f>IF(OR($A302="",$B302="",$C302="",$E302="",NOT(ISNUMBER($F302)),NOT(ISNUMBER($G302))),"",$G302-$F302)</f>
        <v/>
      </c>
      <c r="Q302" s="28">
        <f>IF($P302="","",ABS($P302))</f>
        <v/>
      </c>
      <c r="R302" s="49">
        <f>IF(OR($P302="",NOT(ISNUMBER($H302))),"",$P302*$H302)</f>
        <v/>
      </c>
      <c r="S302" s="49">
        <f>IF($R302="","",ABS($R302))</f>
        <v/>
      </c>
      <c r="T302" s="18">
        <f>IF($P302="","",IF($P302=0,"Sim","Não"))</f>
        <v/>
      </c>
      <c r="U302" s="48">
        <f>IFERROR(IF($P302="","",IF(MAX($F302,$G302)=0,1,MAX(0,1-$Q302/MAX($F302,$G302)))),"")</f>
        <v/>
      </c>
      <c r="V302" s="21">
        <f>IF($P302="","",IF($P302=0,"",IF($J302&lt;&gt;"",$J302,$I302)))</f>
        <v/>
      </c>
      <c r="W302" s="28">
        <f>IF($P302="","",IF(OR($P302=0,$K302="Concluída",$K302="Dispensada"),0,MAX(0,'Configurações'!$B$10-$B302)))</f>
        <v/>
      </c>
      <c r="X302" s="18">
        <f>IF($P302="","",IF($P302=0,"Baixa",IF(OR(AND(ISNUMBER($S302),$S302&gt;='Configurações'!$B$4),AND($K302&lt;&gt;"Concluída",$K302&lt;&gt;"Dispensada",ISNUMBER($M302),$M302&lt;'Configurações'!$B$10)),"Crítica",IF(OR(AND(ISNUMBER($S302),$S302&gt;='Configurações'!$B$5),$Q302&gt;='Configurações'!$B$6),"Alta","Média"))))</f>
        <v/>
      </c>
      <c r="Y302" s="21">
        <f>IF($A302="","",_xlfn.TEXTJOIN(" | ",TRUE,IF(COUNTIF($A$2:$A$501,$A302)&gt;1,"ID duplicado",""),IF(OR($B302="",$C302="",$D302="",$E302="",NOT(ISNUMBER($F302)),NOT(ISNUMBER($G302)),NOT(ISNUMBER($H302)),$K302=""),"Dados obrigatórios incompletos",""),IF(AND(ISNUMBER($P302),$P302&lt;&gt;0,$V302=""),"Informar motivo preliminar",""),IF(AND(ISNUMBER($P302),$P302&lt;&gt;0,$H302=0),"Revisar custo zerado",""),IF(AND($K302="Concluída",$T302="Não",$J302=""),"Confirmar causa",""),IF(AND($K302="Concluída",$N302=""),"Informar data de conclusão",""),IF(AND($K302&lt;&gt;"",$K302&lt;&gt;"Concluída",$K302&lt;&gt;"Dispensada",ISNUMBER($M302),$M302&lt;'Configurações'!$B$10),"Prazo vencido",""),IF(AND($K302&lt;&gt;"",$K302&lt;&gt;"Concluída",$K302&lt;&gt;"Dispensada",$M302="",ISNUMBER($B302),'Configurações'!$B$10-$B302&gt;'Configurações'!$B$9),"Definir prazo",""),IF(AND($K302&lt;&gt;"Concluída",$N302&lt;&gt;""),"Revisar data de conclusão","")))</f>
        <v/>
      </c>
      <c r="Z302" s="21">
        <f>IF(OR($C302="",$E302=""),"",$C302&amp;" | "&amp;$E302)</f>
        <v/>
      </c>
      <c r="AA302" s="18">
        <f>IF($Z302="","",IF(COUNTIF($Z$2:$Z302,$Z302)=1,ROW(),""))</f>
        <v/>
      </c>
      <c r="AB302" s="18">
        <f>IF($A302="","",IF(AND(ISNUMBER($B302),$B302&lt;='Configurações'!$B$10,$C302&lt;&gt;"",$D302&lt;&gt;"",$E302&lt;&gt;"",ISNUMBER($F302),$F302&gt;=0,ISNUMBER($G302),$G302&gt;=0,ISNUMBER($H302),$H302&gt;=0,$K302&lt;&gt;"",COUNTIF($A$2:$A$501,$A302)=1),"Sim","Não"))</f>
        <v/>
      </c>
      <c r="AC302" s="18">
        <f>IF(OR($AB302&lt;&gt;"Sim",$P302=0,$K302="Concluída",$K302="Dispensada"),"",IF($X302="Crítica",4,IF($X302="Alta",3,IF($X302="Média",2,1)))*1000000000000+MIN(IF(ISNUMBER($S302),$S302,0),999999999)*1000+MIN($W302,999))</f>
        <v/>
      </c>
      <c r="AD302" s="28">
        <f>IF($AC302="","",COUNTIF($AC$2:$AC$501,"&gt;"&amp;$AC302)+COUNTIF($AC$2:$AC302,$AC302))</f>
        <v/>
      </c>
    </row>
    <row r="303">
      <c r="A303" s="23" t="n"/>
      <c r="B303" s="50" t="n"/>
      <c r="C303" s="23" t="n"/>
      <c r="D303" s="25" t="n"/>
      <c r="E303" s="23" t="n"/>
      <c r="F303" s="26" t="n"/>
      <c r="G303" s="26" t="n"/>
      <c r="H303" s="51" t="n"/>
      <c r="I303" s="25" t="n"/>
      <c r="J303" s="25" t="n"/>
      <c r="K303" s="23" t="n"/>
      <c r="L303" s="23" t="n"/>
      <c r="M303" s="50" t="n"/>
      <c r="N303" s="50" t="n"/>
      <c r="O303" s="25" t="n"/>
      <c r="P303" s="29">
        <f>IF(OR($A303="",$B303="",$C303="",$E303="",NOT(ISNUMBER($F303)),NOT(ISNUMBER($G303))),"",$G303-$F303)</f>
        <v/>
      </c>
      <c r="Q303" s="29">
        <f>IF($P303="","",ABS($P303))</f>
        <v/>
      </c>
      <c r="R303" s="46">
        <f>IF(OR($P303="",NOT(ISNUMBER($H303))),"",$P303*$H303)</f>
        <v/>
      </c>
      <c r="S303" s="46">
        <f>IF($R303="","",ABS($R303))</f>
        <v/>
      </c>
      <c r="T303" s="13">
        <f>IF($P303="","",IF($P303=0,"Sim","Não"))</f>
        <v/>
      </c>
      <c r="U303" s="45">
        <f>IFERROR(IF($P303="","",IF(MAX($F303,$G303)=0,1,MAX(0,1-$Q303/MAX($F303,$G303)))),"")</f>
        <v/>
      </c>
      <c r="V303" s="16">
        <f>IF($P303="","",IF($P303=0,"",IF($J303&lt;&gt;"",$J303,$I303)))</f>
        <v/>
      </c>
      <c r="W303" s="29">
        <f>IF($P303="","",IF(OR($P303=0,$K303="Concluída",$K303="Dispensada"),0,MAX(0,'Configurações'!$B$10-$B303)))</f>
        <v/>
      </c>
      <c r="X303" s="13">
        <f>IF($P303="","",IF($P303=0,"Baixa",IF(OR(AND(ISNUMBER($S303),$S303&gt;='Configurações'!$B$4),AND($K303&lt;&gt;"Concluída",$K303&lt;&gt;"Dispensada",ISNUMBER($M303),$M303&lt;'Configurações'!$B$10)),"Crítica",IF(OR(AND(ISNUMBER($S303),$S303&gt;='Configurações'!$B$5),$Q303&gt;='Configurações'!$B$6),"Alta","Média"))))</f>
        <v/>
      </c>
      <c r="Y303" s="16">
        <f>IF($A303="","",_xlfn.TEXTJOIN(" | ",TRUE,IF(COUNTIF($A$2:$A$501,$A303)&gt;1,"ID duplicado",""),IF(OR($B303="",$C303="",$D303="",$E303="",NOT(ISNUMBER($F303)),NOT(ISNUMBER($G303)),NOT(ISNUMBER($H303)),$K303=""),"Dados obrigatórios incompletos",""),IF(AND(ISNUMBER($P303),$P303&lt;&gt;0,$V303=""),"Informar motivo preliminar",""),IF(AND(ISNUMBER($P303),$P303&lt;&gt;0,$H303=0),"Revisar custo zerado",""),IF(AND($K303="Concluída",$T303="Não",$J303=""),"Confirmar causa",""),IF(AND($K303="Concluída",$N303=""),"Informar data de conclusão",""),IF(AND($K303&lt;&gt;"",$K303&lt;&gt;"Concluída",$K303&lt;&gt;"Dispensada",ISNUMBER($M303),$M303&lt;'Configurações'!$B$10),"Prazo vencido",""),IF(AND($K303&lt;&gt;"",$K303&lt;&gt;"Concluída",$K303&lt;&gt;"Dispensada",$M303="",ISNUMBER($B303),'Configurações'!$B$10-$B303&gt;'Configurações'!$B$9),"Definir prazo",""),IF(AND($K303&lt;&gt;"Concluída",$N303&lt;&gt;""),"Revisar data de conclusão","")))</f>
        <v/>
      </c>
      <c r="Z303" s="16">
        <f>IF(OR($C303="",$E303=""),"",$C303&amp;" | "&amp;$E303)</f>
        <v/>
      </c>
      <c r="AA303" s="13">
        <f>IF($Z303="","",IF(COUNTIF($Z$2:$Z303,$Z303)=1,ROW(),""))</f>
        <v/>
      </c>
      <c r="AB303" s="13">
        <f>IF($A303="","",IF(AND(ISNUMBER($B303),$B303&lt;='Configurações'!$B$10,$C303&lt;&gt;"",$D303&lt;&gt;"",$E303&lt;&gt;"",ISNUMBER($F303),$F303&gt;=0,ISNUMBER($G303),$G303&gt;=0,ISNUMBER($H303),$H303&gt;=0,$K303&lt;&gt;"",COUNTIF($A$2:$A$501,$A303)=1),"Sim","Não"))</f>
        <v/>
      </c>
      <c r="AC303" s="13">
        <f>IF(OR($AB303&lt;&gt;"Sim",$P303=0,$K303="Concluída",$K303="Dispensada"),"",IF($X303="Crítica",4,IF($X303="Alta",3,IF($X303="Média",2,1)))*1000000000000+MIN(IF(ISNUMBER($S303),$S303,0),999999999)*1000+MIN($W303,999))</f>
        <v/>
      </c>
      <c r="AD303" s="29">
        <f>IF($AC303="","",COUNTIF($AC$2:$AC$501,"&gt;"&amp;$AC303)+COUNTIF($AC$2:$AC303,$AC303))</f>
        <v/>
      </c>
    </row>
    <row r="304">
      <c r="A304" s="23" t="n"/>
      <c r="B304" s="50" t="n"/>
      <c r="C304" s="23" t="n"/>
      <c r="D304" s="25" t="n"/>
      <c r="E304" s="23" t="n"/>
      <c r="F304" s="26" t="n"/>
      <c r="G304" s="26" t="n"/>
      <c r="H304" s="51" t="n"/>
      <c r="I304" s="25" t="n"/>
      <c r="J304" s="25" t="n"/>
      <c r="K304" s="23" t="n"/>
      <c r="L304" s="23" t="n"/>
      <c r="M304" s="50" t="n"/>
      <c r="N304" s="50" t="n"/>
      <c r="O304" s="25" t="n"/>
      <c r="P304" s="28">
        <f>IF(OR($A304="",$B304="",$C304="",$E304="",NOT(ISNUMBER($F304)),NOT(ISNUMBER($G304))),"",$G304-$F304)</f>
        <v/>
      </c>
      <c r="Q304" s="28">
        <f>IF($P304="","",ABS($P304))</f>
        <v/>
      </c>
      <c r="R304" s="49">
        <f>IF(OR($P304="",NOT(ISNUMBER($H304))),"",$P304*$H304)</f>
        <v/>
      </c>
      <c r="S304" s="49">
        <f>IF($R304="","",ABS($R304))</f>
        <v/>
      </c>
      <c r="T304" s="18">
        <f>IF($P304="","",IF($P304=0,"Sim","Não"))</f>
        <v/>
      </c>
      <c r="U304" s="48">
        <f>IFERROR(IF($P304="","",IF(MAX($F304,$G304)=0,1,MAX(0,1-$Q304/MAX($F304,$G304)))),"")</f>
        <v/>
      </c>
      <c r="V304" s="21">
        <f>IF($P304="","",IF($P304=0,"",IF($J304&lt;&gt;"",$J304,$I304)))</f>
        <v/>
      </c>
      <c r="W304" s="28">
        <f>IF($P304="","",IF(OR($P304=0,$K304="Concluída",$K304="Dispensada"),0,MAX(0,'Configurações'!$B$10-$B304)))</f>
        <v/>
      </c>
      <c r="X304" s="18">
        <f>IF($P304="","",IF($P304=0,"Baixa",IF(OR(AND(ISNUMBER($S304),$S304&gt;='Configurações'!$B$4),AND($K304&lt;&gt;"Concluída",$K304&lt;&gt;"Dispensada",ISNUMBER($M304),$M304&lt;'Configurações'!$B$10)),"Crítica",IF(OR(AND(ISNUMBER($S304),$S304&gt;='Configurações'!$B$5),$Q304&gt;='Configurações'!$B$6),"Alta","Média"))))</f>
        <v/>
      </c>
      <c r="Y304" s="21">
        <f>IF($A304="","",_xlfn.TEXTJOIN(" | ",TRUE,IF(COUNTIF($A$2:$A$501,$A304)&gt;1,"ID duplicado",""),IF(OR($B304="",$C304="",$D304="",$E304="",NOT(ISNUMBER($F304)),NOT(ISNUMBER($G304)),NOT(ISNUMBER($H304)),$K304=""),"Dados obrigatórios incompletos",""),IF(AND(ISNUMBER($P304),$P304&lt;&gt;0,$V304=""),"Informar motivo preliminar",""),IF(AND(ISNUMBER($P304),$P304&lt;&gt;0,$H304=0),"Revisar custo zerado",""),IF(AND($K304="Concluída",$T304="Não",$J304=""),"Confirmar causa",""),IF(AND($K304="Concluída",$N304=""),"Informar data de conclusão",""),IF(AND($K304&lt;&gt;"",$K304&lt;&gt;"Concluída",$K304&lt;&gt;"Dispensada",ISNUMBER($M304),$M304&lt;'Configurações'!$B$10),"Prazo vencido",""),IF(AND($K304&lt;&gt;"",$K304&lt;&gt;"Concluída",$K304&lt;&gt;"Dispensada",$M304="",ISNUMBER($B304),'Configurações'!$B$10-$B304&gt;'Configurações'!$B$9),"Definir prazo",""),IF(AND($K304&lt;&gt;"Concluída",$N304&lt;&gt;""),"Revisar data de conclusão","")))</f>
        <v/>
      </c>
      <c r="Z304" s="21">
        <f>IF(OR($C304="",$E304=""),"",$C304&amp;" | "&amp;$E304)</f>
        <v/>
      </c>
      <c r="AA304" s="18">
        <f>IF($Z304="","",IF(COUNTIF($Z$2:$Z304,$Z304)=1,ROW(),""))</f>
        <v/>
      </c>
      <c r="AB304" s="18">
        <f>IF($A304="","",IF(AND(ISNUMBER($B304),$B304&lt;='Configurações'!$B$10,$C304&lt;&gt;"",$D304&lt;&gt;"",$E304&lt;&gt;"",ISNUMBER($F304),$F304&gt;=0,ISNUMBER($G304),$G304&gt;=0,ISNUMBER($H304),$H304&gt;=0,$K304&lt;&gt;"",COUNTIF($A$2:$A$501,$A304)=1),"Sim","Não"))</f>
        <v/>
      </c>
      <c r="AC304" s="18">
        <f>IF(OR($AB304&lt;&gt;"Sim",$P304=0,$K304="Concluída",$K304="Dispensada"),"",IF($X304="Crítica",4,IF($X304="Alta",3,IF($X304="Média",2,1)))*1000000000000+MIN(IF(ISNUMBER($S304),$S304,0),999999999)*1000+MIN($W304,999))</f>
        <v/>
      </c>
      <c r="AD304" s="28">
        <f>IF($AC304="","",COUNTIF($AC$2:$AC$501,"&gt;"&amp;$AC304)+COUNTIF($AC$2:$AC304,$AC304))</f>
        <v/>
      </c>
    </row>
    <row r="305">
      <c r="A305" s="23" t="n"/>
      <c r="B305" s="50" t="n"/>
      <c r="C305" s="23" t="n"/>
      <c r="D305" s="25" t="n"/>
      <c r="E305" s="23" t="n"/>
      <c r="F305" s="26" t="n"/>
      <c r="G305" s="26" t="n"/>
      <c r="H305" s="51" t="n"/>
      <c r="I305" s="25" t="n"/>
      <c r="J305" s="25" t="n"/>
      <c r="K305" s="23" t="n"/>
      <c r="L305" s="23" t="n"/>
      <c r="M305" s="50" t="n"/>
      <c r="N305" s="50" t="n"/>
      <c r="O305" s="25" t="n"/>
      <c r="P305" s="29">
        <f>IF(OR($A305="",$B305="",$C305="",$E305="",NOT(ISNUMBER($F305)),NOT(ISNUMBER($G305))),"",$G305-$F305)</f>
        <v/>
      </c>
      <c r="Q305" s="29">
        <f>IF($P305="","",ABS($P305))</f>
        <v/>
      </c>
      <c r="R305" s="46">
        <f>IF(OR($P305="",NOT(ISNUMBER($H305))),"",$P305*$H305)</f>
        <v/>
      </c>
      <c r="S305" s="46">
        <f>IF($R305="","",ABS($R305))</f>
        <v/>
      </c>
      <c r="T305" s="13">
        <f>IF($P305="","",IF($P305=0,"Sim","Não"))</f>
        <v/>
      </c>
      <c r="U305" s="45">
        <f>IFERROR(IF($P305="","",IF(MAX($F305,$G305)=0,1,MAX(0,1-$Q305/MAX($F305,$G305)))),"")</f>
        <v/>
      </c>
      <c r="V305" s="16">
        <f>IF($P305="","",IF($P305=0,"",IF($J305&lt;&gt;"",$J305,$I305)))</f>
        <v/>
      </c>
      <c r="W305" s="29">
        <f>IF($P305="","",IF(OR($P305=0,$K305="Concluída",$K305="Dispensada"),0,MAX(0,'Configurações'!$B$10-$B305)))</f>
        <v/>
      </c>
      <c r="X305" s="13">
        <f>IF($P305="","",IF($P305=0,"Baixa",IF(OR(AND(ISNUMBER($S305),$S305&gt;='Configurações'!$B$4),AND($K305&lt;&gt;"Concluída",$K305&lt;&gt;"Dispensada",ISNUMBER($M305),$M305&lt;'Configurações'!$B$10)),"Crítica",IF(OR(AND(ISNUMBER($S305),$S305&gt;='Configurações'!$B$5),$Q305&gt;='Configurações'!$B$6),"Alta","Média"))))</f>
        <v/>
      </c>
      <c r="Y305" s="16">
        <f>IF($A305="","",_xlfn.TEXTJOIN(" | ",TRUE,IF(COUNTIF($A$2:$A$501,$A305)&gt;1,"ID duplicado",""),IF(OR($B305="",$C305="",$D305="",$E305="",NOT(ISNUMBER($F305)),NOT(ISNUMBER($G305)),NOT(ISNUMBER($H305)),$K305=""),"Dados obrigatórios incompletos",""),IF(AND(ISNUMBER($P305),$P305&lt;&gt;0,$V305=""),"Informar motivo preliminar",""),IF(AND(ISNUMBER($P305),$P305&lt;&gt;0,$H305=0),"Revisar custo zerado",""),IF(AND($K305="Concluída",$T305="Não",$J305=""),"Confirmar causa",""),IF(AND($K305="Concluída",$N305=""),"Informar data de conclusão",""),IF(AND($K305&lt;&gt;"",$K305&lt;&gt;"Concluída",$K305&lt;&gt;"Dispensada",ISNUMBER($M305),$M305&lt;'Configurações'!$B$10),"Prazo vencido",""),IF(AND($K305&lt;&gt;"",$K305&lt;&gt;"Concluída",$K305&lt;&gt;"Dispensada",$M305="",ISNUMBER($B305),'Configurações'!$B$10-$B305&gt;'Configurações'!$B$9),"Definir prazo",""),IF(AND($K305&lt;&gt;"Concluída",$N305&lt;&gt;""),"Revisar data de conclusão","")))</f>
        <v/>
      </c>
      <c r="Z305" s="16">
        <f>IF(OR($C305="",$E305=""),"",$C305&amp;" | "&amp;$E305)</f>
        <v/>
      </c>
      <c r="AA305" s="13">
        <f>IF($Z305="","",IF(COUNTIF($Z$2:$Z305,$Z305)=1,ROW(),""))</f>
        <v/>
      </c>
      <c r="AB305" s="13">
        <f>IF($A305="","",IF(AND(ISNUMBER($B305),$B305&lt;='Configurações'!$B$10,$C305&lt;&gt;"",$D305&lt;&gt;"",$E305&lt;&gt;"",ISNUMBER($F305),$F305&gt;=0,ISNUMBER($G305),$G305&gt;=0,ISNUMBER($H305),$H305&gt;=0,$K305&lt;&gt;"",COUNTIF($A$2:$A$501,$A305)=1),"Sim","Não"))</f>
        <v/>
      </c>
      <c r="AC305" s="13">
        <f>IF(OR($AB305&lt;&gt;"Sim",$P305=0,$K305="Concluída",$K305="Dispensada"),"",IF($X305="Crítica",4,IF($X305="Alta",3,IF($X305="Média",2,1)))*1000000000000+MIN(IF(ISNUMBER($S305),$S305,0),999999999)*1000+MIN($W305,999))</f>
        <v/>
      </c>
      <c r="AD305" s="29">
        <f>IF($AC305="","",COUNTIF($AC$2:$AC$501,"&gt;"&amp;$AC305)+COUNTIF($AC$2:$AC305,$AC305))</f>
        <v/>
      </c>
    </row>
    <row r="306">
      <c r="A306" s="23" t="n"/>
      <c r="B306" s="50" t="n"/>
      <c r="C306" s="23" t="n"/>
      <c r="D306" s="25" t="n"/>
      <c r="E306" s="23" t="n"/>
      <c r="F306" s="26" t="n"/>
      <c r="G306" s="26" t="n"/>
      <c r="H306" s="51" t="n"/>
      <c r="I306" s="25" t="n"/>
      <c r="J306" s="25" t="n"/>
      <c r="K306" s="23" t="n"/>
      <c r="L306" s="23" t="n"/>
      <c r="M306" s="50" t="n"/>
      <c r="N306" s="50" t="n"/>
      <c r="O306" s="25" t="n"/>
      <c r="P306" s="28">
        <f>IF(OR($A306="",$B306="",$C306="",$E306="",NOT(ISNUMBER($F306)),NOT(ISNUMBER($G306))),"",$G306-$F306)</f>
        <v/>
      </c>
      <c r="Q306" s="28">
        <f>IF($P306="","",ABS($P306))</f>
        <v/>
      </c>
      <c r="R306" s="49">
        <f>IF(OR($P306="",NOT(ISNUMBER($H306))),"",$P306*$H306)</f>
        <v/>
      </c>
      <c r="S306" s="49">
        <f>IF($R306="","",ABS($R306))</f>
        <v/>
      </c>
      <c r="T306" s="18">
        <f>IF($P306="","",IF($P306=0,"Sim","Não"))</f>
        <v/>
      </c>
      <c r="U306" s="48">
        <f>IFERROR(IF($P306="","",IF(MAX($F306,$G306)=0,1,MAX(0,1-$Q306/MAX($F306,$G306)))),"")</f>
        <v/>
      </c>
      <c r="V306" s="21">
        <f>IF($P306="","",IF($P306=0,"",IF($J306&lt;&gt;"",$J306,$I306)))</f>
        <v/>
      </c>
      <c r="W306" s="28">
        <f>IF($P306="","",IF(OR($P306=0,$K306="Concluída",$K306="Dispensada"),0,MAX(0,'Configurações'!$B$10-$B306)))</f>
        <v/>
      </c>
      <c r="X306" s="18">
        <f>IF($P306="","",IF($P306=0,"Baixa",IF(OR(AND(ISNUMBER($S306),$S306&gt;='Configurações'!$B$4),AND($K306&lt;&gt;"Concluída",$K306&lt;&gt;"Dispensada",ISNUMBER($M306),$M306&lt;'Configurações'!$B$10)),"Crítica",IF(OR(AND(ISNUMBER($S306),$S306&gt;='Configurações'!$B$5),$Q306&gt;='Configurações'!$B$6),"Alta","Média"))))</f>
        <v/>
      </c>
      <c r="Y306" s="21">
        <f>IF($A306="","",_xlfn.TEXTJOIN(" | ",TRUE,IF(COUNTIF($A$2:$A$501,$A306)&gt;1,"ID duplicado",""),IF(OR($B306="",$C306="",$D306="",$E306="",NOT(ISNUMBER($F306)),NOT(ISNUMBER($G306)),NOT(ISNUMBER($H306)),$K306=""),"Dados obrigatórios incompletos",""),IF(AND(ISNUMBER($P306),$P306&lt;&gt;0,$V306=""),"Informar motivo preliminar",""),IF(AND(ISNUMBER($P306),$P306&lt;&gt;0,$H306=0),"Revisar custo zerado",""),IF(AND($K306="Concluída",$T306="Não",$J306=""),"Confirmar causa",""),IF(AND($K306="Concluída",$N306=""),"Informar data de conclusão",""),IF(AND($K306&lt;&gt;"",$K306&lt;&gt;"Concluída",$K306&lt;&gt;"Dispensada",ISNUMBER($M306),$M306&lt;'Configurações'!$B$10),"Prazo vencido",""),IF(AND($K306&lt;&gt;"",$K306&lt;&gt;"Concluída",$K306&lt;&gt;"Dispensada",$M306="",ISNUMBER($B306),'Configurações'!$B$10-$B306&gt;'Configurações'!$B$9),"Definir prazo",""),IF(AND($K306&lt;&gt;"Concluída",$N306&lt;&gt;""),"Revisar data de conclusão","")))</f>
        <v/>
      </c>
      <c r="Z306" s="21">
        <f>IF(OR($C306="",$E306=""),"",$C306&amp;" | "&amp;$E306)</f>
        <v/>
      </c>
      <c r="AA306" s="18">
        <f>IF($Z306="","",IF(COUNTIF($Z$2:$Z306,$Z306)=1,ROW(),""))</f>
        <v/>
      </c>
      <c r="AB306" s="18">
        <f>IF($A306="","",IF(AND(ISNUMBER($B306),$B306&lt;='Configurações'!$B$10,$C306&lt;&gt;"",$D306&lt;&gt;"",$E306&lt;&gt;"",ISNUMBER($F306),$F306&gt;=0,ISNUMBER($G306),$G306&gt;=0,ISNUMBER($H306),$H306&gt;=0,$K306&lt;&gt;"",COUNTIF($A$2:$A$501,$A306)=1),"Sim","Não"))</f>
        <v/>
      </c>
      <c r="AC306" s="18">
        <f>IF(OR($AB306&lt;&gt;"Sim",$P306=0,$K306="Concluída",$K306="Dispensada"),"",IF($X306="Crítica",4,IF($X306="Alta",3,IF($X306="Média",2,1)))*1000000000000+MIN(IF(ISNUMBER($S306),$S306,0),999999999)*1000+MIN($W306,999))</f>
        <v/>
      </c>
      <c r="AD306" s="28">
        <f>IF($AC306="","",COUNTIF($AC$2:$AC$501,"&gt;"&amp;$AC306)+COUNTIF($AC$2:$AC306,$AC306))</f>
        <v/>
      </c>
    </row>
    <row r="307">
      <c r="A307" s="23" t="n"/>
      <c r="B307" s="50" t="n"/>
      <c r="C307" s="23" t="n"/>
      <c r="D307" s="25" t="n"/>
      <c r="E307" s="23" t="n"/>
      <c r="F307" s="26" t="n"/>
      <c r="G307" s="26" t="n"/>
      <c r="H307" s="51" t="n"/>
      <c r="I307" s="25" t="n"/>
      <c r="J307" s="25" t="n"/>
      <c r="K307" s="23" t="n"/>
      <c r="L307" s="23" t="n"/>
      <c r="M307" s="50" t="n"/>
      <c r="N307" s="50" t="n"/>
      <c r="O307" s="25" t="n"/>
      <c r="P307" s="29">
        <f>IF(OR($A307="",$B307="",$C307="",$E307="",NOT(ISNUMBER($F307)),NOT(ISNUMBER($G307))),"",$G307-$F307)</f>
        <v/>
      </c>
      <c r="Q307" s="29">
        <f>IF($P307="","",ABS($P307))</f>
        <v/>
      </c>
      <c r="R307" s="46">
        <f>IF(OR($P307="",NOT(ISNUMBER($H307))),"",$P307*$H307)</f>
        <v/>
      </c>
      <c r="S307" s="46">
        <f>IF($R307="","",ABS($R307))</f>
        <v/>
      </c>
      <c r="T307" s="13">
        <f>IF($P307="","",IF($P307=0,"Sim","Não"))</f>
        <v/>
      </c>
      <c r="U307" s="45">
        <f>IFERROR(IF($P307="","",IF(MAX($F307,$G307)=0,1,MAX(0,1-$Q307/MAX($F307,$G307)))),"")</f>
        <v/>
      </c>
      <c r="V307" s="16">
        <f>IF($P307="","",IF($P307=0,"",IF($J307&lt;&gt;"",$J307,$I307)))</f>
        <v/>
      </c>
      <c r="W307" s="29">
        <f>IF($P307="","",IF(OR($P307=0,$K307="Concluída",$K307="Dispensada"),0,MAX(0,'Configurações'!$B$10-$B307)))</f>
        <v/>
      </c>
      <c r="X307" s="13">
        <f>IF($P307="","",IF($P307=0,"Baixa",IF(OR(AND(ISNUMBER($S307),$S307&gt;='Configurações'!$B$4),AND($K307&lt;&gt;"Concluída",$K307&lt;&gt;"Dispensada",ISNUMBER($M307),$M307&lt;'Configurações'!$B$10)),"Crítica",IF(OR(AND(ISNUMBER($S307),$S307&gt;='Configurações'!$B$5),$Q307&gt;='Configurações'!$B$6),"Alta","Média"))))</f>
        <v/>
      </c>
      <c r="Y307" s="16">
        <f>IF($A307="","",_xlfn.TEXTJOIN(" | ",TRUE,IF(COUNTIF($A$2:$A$501,$A307)&gt;1,"ID duplicado",""),IF(OR($B307="",$C307="",$D307="",$E307="",NOT(ISNUMBER($F307)),NOT(ISNUMBER($G307)),NOT(ISNUMBER($H307)),$K307=""),"Dados obrigatórios incompletos",""),IF(AND(ISNUMBER($P307),$P307&lt;&gt;0,$V307=""),"Informar motivo preliminar",""),IF(AND(ISNUMBER($P307),$P307&lt;&gt;0,$H307=0),"Revisar custo zerado",""),IF(AND($K307="Concluída",$T307="Não",$J307=""),"Confirmar causa",""),IF(AND($K307="Concluída",$N307=""),"Informar data de conclusão",""),IF(AND($K307&lt;&gt;"",$K307&lt;&gt;"Concluída",$K307&lt;&gt;"Dispensada",ISNUMBER($M307),$M307&lt;'Configurações'!$B$10),"Prazo vencido",""),IF(AND($K307&lt;&gt;"",$K307&lt;&gt;"Concluída",$K307&lt;&gt;"Dispensada",$M307="",ISNUMBER($B307),'Configurações'!$B$10-$B307&gt;'Configurações'!$B$9),"Definir prazo",""),IF(AND($K307&lt;&gt;"Concluída",$N307&lt;&gt;""),"Revisar data de conclusão","")))</f>
        <v/>
      </c>
      <c r="Z307" s="16">
        <f>IF(OR($C307="",$E307=""),"",$C307&amp;" | "&amp;$E307)</f>
        <v/>
      </c>
      <c r="AA307" s="13">
        <f>IF($Z307="","",IF(COUNTIF($Z$2:$Z307,$Z307)=1,ROW(),""))</f>
        <v/>
      </c>
      <c r="AB307" s="13">
        <f>IF($A307="","",IF(AND(ISNUMBER($B307),$B307&lt;='Configurações'!$B$10,$C307&lt;&gt;"",$D307&lt;&gt;"",$E307&lt;&gt;"",ISNUMBER($F307),$F307&gt;=0,ISNUMBER($G307),$G307&gt;=0,ISNUMBER($H307),$H307&gt;=0,$K307&lt;&gt;"",COUNTIF($A$2:$A$501,$A307)=1),"Sim","Não"))</f>
        <v/>
      </c>
      <c r="AC307" s="13">
        <f>IF(OR($AB307&lt;&gt;"Sim",$P307=0,$K307="Concluída",$K307="Dispensada"),"",IF($X307="Crítica",4,IF($X307="Alta",3,IF($X307="Média",2,1)))*1000000000000+MIN(IF(ISNUMBER($S307),$S307,0),999999999)*1000+MIN($W307,999))</f>
        <v/>
      </c>
      <c r="AD307" s="29">
        <f>IF($AC307="","",COUNTIF($AC$2:$AC$501,"&gt;"&amp;$AC307)+COUNTIF($AC$2:$AC307,$AC307))</f>
        <v/>
      </c>
    </row>
    <row r="308">
      <c r="A308" s="23" t="n"/>
      <c r="B308" s="50" t="n"/>
      <c r="C308" s="23" t="n"/>
      <c r="D308" s="25" t="n"/>
      <c r="E308" s="23" t="n"/>
      <c r="F308" s="26" t="n"/>
      <c r="G308" s="26" t="n"/>
      <c r="H308" s="51" t="n"/>
      <c r="I308" s="25" t="n"/>
      <c r="J308" s="25" t="n"/>
      <c r="K308" s="23" t="n"/>
      <c r="L308" s="23" t="n"/>
      <c r="M308" s="50" t="n"/>
      <c r="N308" s="50" t="n"/>
      <c r="O308" s="25" t="n"/>
      <c r="P308" s="28">
        <f>IF(OR($A308="",$B308="",$C308="",$E308="",NOT(ISNUMBER($F308)),NOT(ISNUMBER($G308))),"",$G308-$F308)</f>
        <v/>
      </c>
      <c r="Q308" s="28">
        <f>IF($P308="","",ABS($P308))</f>
        <v/>
      </c>
      <c r="R308" s="49">
        <f>IF(OR($P308="",NOT(ISNUMBER($H308))),"",$P308*$H308)</f>
        <v/>
      </c>
      <c r="S308" s="49">
        <f>IF($R308="","",ABS($R308))</f>
        <v/>
      </c>
      <c r="T308" s="18">
        <f>IF($P308="","",IF($P308=0,"Sim","Não"))</f>
        <v/>
      </c>
      <c r="U308" s="48">
        <f>IFERROR(IF($P308="","",IF(MAX($F308,$G308)=0,1,MAX(0,1-$Q308/MAX($F308,$G308)))),"")</f>
        <v/>
      </c>
      <c r="V308" s="21">
        <f>IF($P308="","",IF($P308=0,"",IF($J308&lt;&gt;"",$J308,$I308)))</f>
        <v/>
      </c>
      <c r="W308" s="28">
        <f>IF($P308="","",IF(OR($P308=0,$K308="Concluída",$K308="Dispensada"),0,MAX(0,'Configurações'!$B$10-$B308)))</f>
        <v/>
      </c>
      <c r="X308" s="18">
        <f>IF($P308="","",IF($P308=0,"Baixa",IF(OR(AND(ISNUMBER($S308),$S308&gt;='Configurações'!$B$4),AND($K308&lt;&gt;"Concluída",$K308&lt;&gt;"Dispensada",ISNUMBER($M308),$M308&lt;'Configurações'!$B$10)),"Crítica",IF(OR(AND(ISNUMBER($S308),$S308&gt;='Configurações'!$B$5),$Q308&gt;='Configurações'!$B$6),"Alta","Média"))))</f>
        <v/>
      </c>
      <c r="Y308" s="21">
        <f>IF($A308="","",_xlfn.TEXTJOIN(" | ",TRUE,IF(COUNTIF($A$2:$A$501,$A308)&gt;1,"ID duplicado",""),IF(OR($B308="",$C308="",$D308="",$E308="",NOT(ISNUMBER($F308)),NOT(ISNUMBER($G308)),NOT(ISNUMBER($H308)),$K308=""),"Dados obrigatórios incompletos",""),IF(AND(ISNUMBER($P308),$P308&lt;&gt;0,$V308=""),"Informar motivo preliminar",""),IF(AND(ISNUMBER($P308),$P308&lt;&gt;0,$H308=0),"Revisar custo zerado",""),IF(AND($K308="Concluída",$T308="Não",$J308=""),"Confirmar causa",""),IF(AND($K308="Concluída",$N308=""),"Informar data de conclusão",""),IF(AND($K308&lt;&gt;"",$K308&lt;&gt;"Concluída",$K308&lt;&gt;"Dispensada",ISNUMBER($M308),$M308&lt;'Configurações'!$B$10),"Prazo vencido",""),IF(AND($K308&lt;&gt;"",$K308&lt;&gt;"Concluída",$K308&lt;&gt;"Dispensada",$M308="",ISNUMBER($B308),'Configurações'!$B$10-$B308&gt;'Configurações'!$B$9),"Definir prazo",""),IF(AND($K308&lt;&gt;"Concluída",$N308&lt;&gt;""),"Revisar data de conclusão","")))</f>
        <v/>
      </c>
      <c r="Z308" s="21">
        <f>IF(OR($C308="",$E308=""),"",$C308&amp;" | "&amp;$E308)</f>
        <v/>
      </c>
      <c r="AA308" s="18">
        <f>IF($Z308="","",IF(COUNTIF($Z$2:$Z308,$Z308)=1,ROW(),""))</f>
        <v/>
      </c>
      <c r="AB308" s="18">
        <f>IF($A308="","",IF(AND(ISNUMBER($B308),$B308&lt;='Configurações'!$B$10,$C308&lt;&gt;"",$D308&lt;&gt;"",$E308&lt;&gt;"",ISNUMBER($F308),$F308&gt;=0,ISNUMBER($G308),$G308&gt;=0,ISNUMBER($H308),$H308&gt;=0,$K308&lt;&gt;"",COUNTIF($A$2:$A$501,$A308)=1),"Sim","Não"))</f>
        <v/>
      </c>
      <c r="AC308" s="18">
        <f>IF(OR($AB308&lt;&gt;"Sim",$P308=0,$K308="Concluída",$K308="Dispensada"),"",IF($X308="Crítica",4,IF($X308="Alta",3,IF($X308="Média",2,1)))*1000000000000+MIN(IF(ISNUMBER($S308),$S308,0),999999999)*1000+MIN($W308,999))</f>
        <v/>
      </c>
      <c r="AD308" s="28">
        <f>IF($AC308="","",COUNTIF($AC$2:$AC$501,"&gt;"&amp;$AC308)+COUNTIF($AC$2:$AC308,$AC308))</f>
        <v/>
      </c>
    </row>
    <row r="309">
      <c r="A309" s="23" t="n"/>
      <c r="B309" s="50" t="n"/>
      <c r="C309" s="23" t="n"/>
      <c r="D309" s="25" t="n"/>
      <c r="E309" s="23" t="n"/>
      <c r="F309" s="26" t="n"/>
      <c r="G309" s="26" t="n"/>
      <c r="H309" s="51" t="n"/>
      <c r="I309" s="25" t="n"/>
      <c r="J309" s="25" t="n"/>
      <c r="K309" s="23" t="n"/>
      <c r="L309" s="23" t="n"/>
      <c r="M309" s="50" t="n"/>
      <c r="N309" s="50" t="n"/>
      <c r="O309" s="25" t="n"/>
      <c r="P309" s="29">
        <f>IF(OR($A309="",$B309="",$C309="",$E309="",NOT(ISNUMBER($F309)),NOT(ISNUMBER($G309))),"",$G309-$F309)</f>
        <v/>
      </c>
      <c r="Q309" s="29">
        <f>IF($P309="","",ABS($P309))</f>
        <v/>
      </c>
      <c r="R309" s="46">
        <f>IF(OR($P309="",NOT(ISNUMBER($H309))),"",$P309*$H309)</f>
        <v/>
      </c>
      <c r="S309" s="46">
        <f>IF($R309="","",ABS($R309))</f>
        <v/>
      </c>
      <c r="T309" s="13">
        <f>IF($P309="","",IF($P309=0,"Sim","Não"))</f>
        <v/>
      </c>
      <c r="U309" s="45">
        <f>IFERROR(IF($P309="","",IF(MAX($F309,$G309)=0,1,MAX(0,1-$Q309/MAX($F309,$G309)))),"")</f>
        <v/>
      </c>
      <c r="V309" s="16">
        <f>IF($P309="","",IF($P309=0,"",IF($J309&lt;&gt;"",$J309,$I309)))</f>
        <v/>
      </c>
      <c r="W309" s="29">
        <f>IF($P309="","",IF(OR($P309=0,$K309="Concluída",$K309="Dispensada"),0,MAX(0,'Configurações'!$B$10-$B309)))</f>
        <v/>
      </c>
      <c r="X309" s="13">
        <f>IF($P309="","",IF($P309=0,"Baixa",IF(OR(AND(ISNUMBER($S309),$S309&gt;='Configurações'!$B$4),AND($K309&lt;&gt;"Concluída",$K309&lt;&gt;"Dispensada",ISNUMBER($M309),$M309&lt;'Configurações'!$B$10)),"Crítica",IF(OR(AND(ISNUMBER($S309),$S309&gt;='Configurações'!$B$5),$Q309&gt;='Configurações'!$B$6),"Alta","Média"))))</f>
        <v/>
      </c>
      <c r="Y309" s="16">
        <f>IF($A309="","",_xlfn.TEXTJOIN(" | ",TRUE,IF(COUNTIF($A$2:$A$501,$A309)&gt;1,"ID duplicado",""),IF(OR($B309="",$C309="",$D309="",$E309="",NOT(ISNUMBER($F309)),NOT(ISNUMBER($G309)),NOT(ISNUMBER($H309)),$K309=""),"Dados obrigatórios incompletos",""),IF(AND(ISNUMBER($P309),$P309&lt;&gt;0,$V309=""),"Informar motivo preliminar",""),IF(AND(ISNUMBER($P309),$P309&lt;&gt;0,$H309=0),"Revisar custo zerado",""),IF(AND($K309="Concluída",$T309="Não",$J309=""),"Confirmar causa",""),IF(AND($K309="Concluída",$N309=""),"Informar data de conclusão",""),IF(AND($K309&lt;&gt;"",$K309&lt;&gt;"Concluída",$K309&lt;&gt;"Dispensada",ISNUMBER($M309),$M309&lt;'Configurações'!$B$10),"Prazo vencido",""),IF(AND($K309&lt;&gt;"",$K309&lt;&gt;"Concluída",$K309&lt;&gt;"Dispensada",$M309="",ISNUMBER($B309),'Configurações'!$B$10-$B309&gt;'Configurações'!$B$9),"Definir prazo",""),IF(AND($K309&lt;&gt;"Concluída",$N309&lt;&gt;""),"Revisar data de conclusão","")))</f>
        <v/>
      </c>
      <c r="Z309" s="16">
        <f>IF(OR($C309="",$E309=""),"",$C309&amp;" | "&amp;$E309)</f>
        <v/>
      </c>
      <c r="AA309" s="13">
        <f>IF($Z309="","",IF(COUNTIF($Z$2:$Z309,$Z309)=1,ROW(),""))</f>
        <v/>
      </c>
      <c r="AB309" s="13">
        <f>IF($A309="","",IF(AND(ISNUMBER($B309),$B309&lt;='Configurações'!$B$10,$C309&lt;&gt;"",$D309&lt;&gt;"",$E309&lt;&gt;"",ISNUMBER($F309),$F309&gt;=0,ISNUMBER($G309),$G309&gt;=0,ISNUMBER($H309),$H309&gt;=0,$K309&lt;&gt;"",COUNTIF($A$2:$A$501,$A309)=1),"Sim","Não"))</f>
        <v/>
      </c>
      <c r="AC309" s="13">
        <f>IF(OR($AB309&lt;&gt;"Sim",$P309=0,$K309="Concluída",$K309="Dispensada"),"",IF($X309="Crítica",4,IF($X309="Alta",3,IF($X309="Média",2,1)))*1000000000000+MIN(IF(ISNUMBER($S309),$S309,0),999999999)*1000+MIN($W309,999))</f>
        <v/>
      </c>
      <c r="AD309" s="29">
        <f>IF($AC309="","",COUNTIF($AC$2:$AC$501,"&gt;"&amp;$AC309)+COUNTIF($AC$2:$AC309,$AC309))</f>
        <v/>
      </c>
    </row>
    <row r="310">
      <c r="A310" s="23" t="n"/>
      <c r="B310" s="50" t="n"/>
      <c r="C310" s="23" t="n"/>
      <c r="D310" s="25" t="n"/>
      <c r="E310" s="23" t="n"/>
      <c r="F310" s="26" t="n"/>
      <c r="G310" s="26" t="n"/>
      <c r="H310" s="51" t="n"/>
      <c r="I310" s="25" t="n"/>
      <c r="J310" s="25" t="n"/>
      <c r="K310" s="23" t="n"/>
      <c r="L310" s="23" t="n"/>
      <c r="M310" s="50" t="n"/>
      <c r="N310" s="50" t="n"/>
      <c r="O310" s="25" t="n"/>
      <c r="P310" s="28">
        <f>IF(OR($A310="",$B310="",$C310="",$E310="",NOT(ISNUMBER($F310)),NOT(ISNUMBER($G310))),"",$G310-$F310)</f>
        <v/>
      </c>
      <c r="Q310" s="28">
        <f>IF($P310="","",ABS($P310))</f>
        <v/>
      </c>
      <c r="R310" s="49">
        <f>IF(OR($P310="",NOT(ISNUMBER($H310))),"",$P310*$H310)</f>
        <v/>
      </c>
      <c r="S310" s="49">
        <f>IF($R310="","",ABS($R310))</f>
        <v/>
      </c>
      <c r="T310" s="18">
        <f>IF($P310="","",IF($P310=0,"Sim","Não"))</f>
        <v/>
      </c>
      <c r="U310" s="48">
        <f>IFERROR(IF($P310="","",IF(MAX($F310,$G310)=0,1,MAX(0,1-$Q310/MAX($F310,$G310)))),"")</f>
        <v/>
      </c>
      <c r="V310" s="21">
        <f>IF($P310="","",IF($P310=0,"",IF($J310&lt;&gt;"",$J310,$I310)))</f>
        <v/>
      </c>
      <c r="W310" s="28">
        <f>IF($P310="","",IF(OR($P310=0,$K310="Concluída",$K310="Dispensada"),0,MAX(0,'Configurações'!$B$10-$B310)))</f>
        <v/>
      </c>
      <c r="X310" s="18">
        <f>IF($P310="","",IF($P310=0,"Baixa",IF(OR(AND(ISNUMBER($S310),$S310&gt;='Configurações'!$B$4),AND($K310&lt;&gt;"Concluída",$K310&lt;&gt;"Dispensada",ISNUMBER($M310),$M310&lt;'Configurações'!$B$10)),"Crítica",IF(OR(AND(ISNUMBER($S310),$S310&gt;='Configurações'!$B$5),$Q310&gt;='Configurações'!$B$6),"Alta","Média"))))</f>
        <v/>
      </c>
      <c r="Y310" s="21">
        <f>IF($A310="","",_xlfn.TEXTJOIN(" | ",TRUE,IF(COUNTIF($A$2:$A$501,$A310)&gt;1,"ID duplicado",""),IF(OR($B310="",$C310="",$D310="",$E310="",NOT(ISNUMBER($F310)),NOT(ISNUMBER($G310)),NOT(ISNUMBER($H310)),$K310=""),"Dados obrigatórios incompletos",""),IF(AND(ISNUMBER($P310),$P310&lt;&gt;0,$V310=""),"Informar motivo preliminar",""),IF(AND(ISNUMBER($P310),$P310&lt;&gt;0,$H310=0),"Revisar custo zerado",""),IF(AND($K310="Concluída",$T310="Não",$J310=""),"Confirmar causa",""),IF(AND($K310="Concluída",$N310=""),"Informar data de conclusão",""),IF(AND($K310&lt;&gt;"",$K310&lt;&gt;"Concluída",$K310&lt;&gt;"Dispensada",ISNUMBER($M310),$M310&lt;'Configurações'!$B$10),"Prazo vencido",""),IF(AND($K310&lt;&gt;"",$K310&lt;&gt;"Concluída",$K310&lt;&gt;"Dispensada",$M310="",ISNUMBER($B310),'Configurações'!$B$10-$B310&gt;'Configurações'!$B$9),"Definir prazo",""),IF(AND($K310&lt;&gt;"Concluída",$N310&lt;&gt;""),"Revisar data de conclusão","")))</f>
        <v/>
      </c>
      <c r="Z310" s="21">
        <f>IF(OR($C310="",$E310=""),"",$C310&amp;" | "&amp;$E310)</f>
        <v/>
      </c>
      <c r="AA310" s="18">
        <f>IF($Z310="","",IF(COUNTIF($Z$2:$Z310,$Z310)=1,ROW(),""))</f>
        <v/>
      </c>
      <c r="AB310" s="18">
        <f>IF($A310="","",IF(AND(ISNUMBER($B310),$B310&lt;='Configurações'!$B$10,$C310&lt;&gt;"",$D310&lt;&gt;"",$E310&lt;&gt;"",ISNUMBER($F310),$F310&gt;=0,ISNUMBER($G310),$G310&gt;=0,ISNUMBER($H310),$H310&gt;=0,$K310&lt;&gt;"",COUNTIF($A$2:$A$501,$A310)=1),"Sim","Não"))</f>
        <v/>
      </c>
      <c r="AC310" s="18">
        <f>IF(OR($AB310&lt;&gt;"Sim",$P310=0,$K310="Concluída",$K310="Dispensada"),"",IF($X310="Crítica",4,IF($X310="Alta",3,IF($X310="Média",2,1)))*1000000000000+MIN(IF(ISNUMBER($S310),$S310,0),999999999)*1000+MIN($W310,999))</f>
        <v/>
      </c>
      <c r="AD310" s="28">
        <f>IF($AC310="","",COUNTIF($AC$2:$AC$501,"&gt;"&amp;$AC310)+COUNTIF($AC$2:$AC310,$AC310))</f>
        <v/>
      </c>
    </row>
    <row r="311">
      <c r="A311" s="23" t="n"/>
      <c r="B311" s="50" t="n"/>
      <c r="C311" s="23" t="n"/>
      <c r="D311" s="25" t="n"/>
      <c r="E311" s="23" t="n"/>
      <c r="F311" s="26" t="n"/>
      <c r="G311" s="26" t="n"/>
      <c r="H311" s="51" t="n"/>
      <c r="I311" s="25" t="n"/>
      <c r="J311" s="25" t="n"/>
      <c r="K311" s="23" t="n"/>
      <c r="L311" s="23" t="n"/>
      <c r="M311" s="50" t="n"/>
      <c r="N311" s="50" t="n"/>
      <c r="O311" s="25" t="n"/>
      <c r="P311" s="29">
        <f>IF(OR($A311="",$B311="",$C311="",$E311="",NOT(ISNUMBER($F311)),NOT(ISNUMBER($G311))),"",$G311-$F311)</f>
        <v/>
      </c>
      <c r="Q311" s="29">
        <f>IF($P311="","",ABS($P311))</f>
        <v/>
      </c>
      <c r="R311" s="46">
        <f>IF(OR($P311="",NOT(ISNUMBER($H311))),"",$P311*$H311)</f>
        <v/>
      </c>
      <c r="S311" s="46">
        <f>IF($R311="","",ABS($R311))</f>
        <v/>
      </c>
      <c r="T311" s="13">
        <f>IF($P311="","",IF($P311=0,"Sim","Não"))</f>
        <v/>
      </c>
      <c r="U311" s="45">
        <f>IFERROR(IF($P311="","",IF(MAX($F311,$G311)=0,1,MAX(0,1-$Q311/MAX($F311,$G311)))),"")</f>
        <v/>
      </c>
      <c r="V311" s="16">
        <f>IF($P311="","",IF($P311=0,"",IF($J311&lt;&gt;"",$J311,$I311)))</f>
        <v/>
      </c>
      <c r="W311" s="29">
        <f>IF($P311="","",IF(OR($P311=0,$K311="Concluída",$K311="Dispensada"),0,MAX(0,'Configurações'!$B$10-$B311)))</f>
        <v/>
      </c>
      <c r="X311" s="13">
        <f>IF($P311="","",IF($P311=0,"Baixa",IF(OR(AND(ISNUMBER($S311),$S311&gt;='Configurações'!$B$4),AND($K311&lt;&gt;"Concluída",$K311&lt;&gt;"Dispensada",ISNUMBER($M311),$M311&lt;'Configurações'!$B$10)),"Crítica",IF(OR(AND(ISNUMBER($S311),$S311&gt;='Configurações'!$B$5),$Q311&gt;='Configurações'!$B$6),"Alta","Média"))))</f>
        <v/>
      </c>
      <c r="Y311" s="16">
        <f>IF($A311="","",_xlfn.TEXTJOIN(" | ",TRUE,IF(COUNTIF($A$2:$A$501,$A311)&gt;1,"ID duplicado",""),IF(OR($B311="",$C311="",$D311="",$E311="",NOT(ISNUMBER($F311)),NOT(ISNUMBER($G311)),NOT(ISNUMBER($H311)),$K311=""),"Dados obrigatórios incompletos",""),IF(AND(ISNUMBER($P311),$P311&lt;&gt;0,$V311=""),"Informar motivo preliminar",""),IF(AND(ISNUMBER($P311),$P311&lt;&gt;0,$H311=0),"Revisar custo zerado",""),IF(AND($K311="Concluída",$T311="Não",$J311=""),"Confirmar causa",""),IF(AND($K311="Concluída",$N311=""),"Informar data de conclusão",""),IF(AND($K311&lt;&gt;"",$K311&lt;&gt;"Concluída",$K311&lt;&gt;"Dispensada",ISNUMBER($M311),$M311&lt;'Configurações'!$B$10),"Prazo vencido",""),IF(AND($K311&lt;&gt;"",$K311&lt;&gt;"Concluída",$K311&lt;&gt;"Dispensada",$M311="",ISNUMBER($B311),'Configurações'!$B$10-$B311&gt;'Configurações'!$B$9),"Definir prazo",""),IF(AND($K311&lt;&gt;"Concluída",$N311&lt;&gt;""),"Revisar data de conclusão","")))</f>
        <v/>
      </c>
      <c r="Z311" s="16">
        <f>IF(OR($C311="",$E311=""),"",$C311&amp;" | "&amp;$E311)</f>
        <v/>
      </c>
      <c r="AA311" s="13">
        <f>IF($Z311="","",IF(COUNTIF($Z$2:$Z311,$Z311)=1,ROW(),""))</f>
        <v/>
      </c>
      <c r="AB311" s="13">
        <f>IF($A311="","",IF(AND(ISNUMBER($B311),$B311&lt;='Configurações'!$B$10,$C311&lt;&gt;"",$D311&lt;&gt;"",$E311&lt;&gt;"",ISNUMBER($F311),$F311&gt;=0,ISNUMBER($G311),$G311&gt;=0,ISNUMBER($H311),$H311&gt;=0,$K311&lt;&gt;"",COUNTIF($A$2:$A$501,$A311)=1),"Sim","Não"))</f>
        <v/>
      </c>
      <c r="AC311" s="13">
        <f>IF(OR($AB311&lt;&gt;"Sim",$P311=0,$K311="Concluída",$K311="Dispensada"),"",IF($X311="Crítica",4,IF($X311="Alta",3,IF($X311="Média",2,1)))*1000000000000+MIN(IF(ISNUMBER($S311),$S311,0),999999999)*1000+MIN($W311,999))</f>
        <v/>
      </c>
      <c r="AD311" s="29">
        <f>IF($AC311="","",COUNTIF($AC$2:$AC$501,"&gt;"&amp;$AC311)+COUNTIF($AC$2:$AC311,$AC311))</f>
        <v/>
      </c>
    </row>
    <row r="312">
      <c r="A312" s="23" t="n"/>
      <c r="B312" s="50" t="n"/>
      <c r="C312" s="23" t="n"/>
      <c r="D312" s="25" t="n"/>
      <c r="E312" s="23" t="n"/>
      <c r="F312" s="26" t="n"/>
      <c r="G312" s="26" t="n"/>
      <c r="H312" s="51" t="n"/>
      <c r="I312" s="25" t="n"/>
      <c r="J312" s="25" t="n"/>
      <c r="K312" s="23" t="n"/>
      <c r="L312" s="23" t="n"/>
      <c r="M312" s="50" t="n"/>
      <c r="N312" s="50" t="n"/>
      <c r="O312" s="25" t="n"/>
      <c r="P312" s="28">
        <f>IF(OR($A312="",$B312="",$C312="",$E312="",NOT(ISNUMBER($F312)),NOT(ISNUMBER($G312))),"",$G312-$F312)</f>
        <v/>
      </c>
      <c r="Q312" s="28">
        <f>IF($P312="","",ABS($P312))</f>
        <v/>
      </c>
      <c r="R312" s="49">
        <f>IF(OR($P312="",NOT(ISNUMBER($H312))),"",$P312*$H312)</f>
        <v/>
      </c>
      <c r="S312" s="49">
        <f>IF($R312="","",ABS($R312))</f>
        <v/>
      </c>
      <c r="T312" s="18">
        <f>IF($P312="","",IF($P312=0,"Sim","Não"))</f>
        <v/>
      </c>
      <c r="U312" s="48">
        <f>IFERROR(IF($P312="","",IF(MAX($F312,$G312)=0,1,MAX(0,1-$Q312/MAX($F312,$G312)))),"")</f>
        <v/>
      </c>
      <c r="V312" s="21">
        <f>IF($P312="","",IF($P312=0,"",IF($J312&lt;&gt;"",$J312,$I312)))</f>
        <v/>
      </c>
      <c r="W312" s="28">
        <f>IF($P312="","",IF(OR($P312=0,$K312="Concluída",$K312="Dispensada"),0,MAX(0,'Configurações'!$B$10-$B312)))</f>
        <v/>
      </c>
      <c r="X312" s="18">
        <f>IF($P312="","",IF($P312=0,"Baixa",IF(OR(AND(ISNUMBER($S312),$S312&gt;='Configurações'!$B$4),AND($K312&lt;&gt;"Concluída",$K312&lt;&gt;"Dispensada",ISNUMBER($M312),$M312&lt;'Configurações'!$B$10)),"Crítica",IF(OR(AND(ISNUMBER($S312),$S312&gt;='Configurações'!$B$5),$Q312&gt;='Configurações'!$B$6),"Alta","Média"))))</f>
        <v/>
      </c>
      <c r="Y312" s="21">
        <f>IF($A312="","",_xlfn.TEXTJOIN(" | ",TRUE,IF(COUNTIF($A$2:$A$501,$A312)&gt;1,"ID duplicado",""),IF(OR($B312="",$C312="",$D312="",$E312="",NOT(ISNUMBER($F312)),NOT(ISNUMBER($G312)),NOT(ISNUMBER($H312)),$K312=""),"Dados obrigatórios incompletos",""),IF(AND(ISNUMBER($P312),$P312&lt;&gt;0,$V312=""),"Informar motivo preliminar",""),IF(AND(ISNUMBER($P312),$P312&lt;&gt;0,$H312=0),"Revisar custo zerado",""),IF(AND($K312="Concluída",$T312="Não",$J312=""),"Confirmar causa",""),IF(AND($K312="Concluída",$N312=""),"Informar data de conclusão",""),IF(AND($K312&lt;&gt;"",$K312&lt;&gt;"Concluída",$K312&lt;&gt;"Dispensada",ISNUMBER($M312),$M312&lt;'Configurações'!$B$10),"Prazo vencido",""),IF(AND($K312&lt;&gt;"",$K312&lt;&gt;"Concluída",$K312&lt;&gt;"Dispensada",$M312="",ISNUMBER($B312),'Configurações'!$B$10-$B312&gt;'Configurações'!$B$9),"Definir prazo",""),IF(AND($K312&lt;&gt;"Concluída",$N312&lt;&gt;""),"Revisar data de conclusão","")))</f>
        <v/>
      </c>
      <c r="Z312" s="21">
        <f>IF(OR($C312="",$E312=""),"",$C312&amp;" | "&amp;$E312)</f>
        <v/>
      </c>
      <c r="AA312" s="18">
        <f>IF($Z312="","",IF(COUNTIF($Z$2:$Z312,$Z312)=1,ROW(),""))</f>
        <v/>
      </c>
      <c r="AB312" s="18">
        <f>IF($A312="","",IF(AND(ISNUMBER($B312),$B312&lt;='Configurações'!$B$10,$C312&lt;&gt;"",$D312&lt;&gt;"",$E312&lt;&gt;"",ISNUMBER($F312),$F312&gt;=0,ISNUMBER($G312),$G312&gt;=0,ISNUMBER($H312),$H312&gt;=0,$K312&lt;&gt;"",COUNTIF($A$2:$A$501,$A312)=1),"Sim","Não"))</f>
        <v/>
      </c>
      <c r="AC312" s="18">
        <f>IF(OR($AB312&lt;&gt;"Sim",$P312=0,$K312="Concluída",$K312="Dispensada"),"",IF($X312="Crítica",4,IF($X312="Alta",3,IF($X312="Média",2,1)))*1000000000000+MIN(IF(ISNUMBER($S312),$S312,0),999999999)*1000+MIN($W312,999))</f>
        <v/>
      </c>
      <c r="AD312" s="28">
        <f>IF($AC312="","",COUNTIF($AC$2:$AC$501,"&gt;"&amp;$AC312)+COUNTIF($AC$2:$AC312,$AC312))</f>
        <v/>
      </c>
    </row>
    <row r="313">
      <c r="A313" s="23" t="n"/>
      <c r="B313" s="50" t="n"/>
      <c r="C313" s="23" t="n"/>
      <c r="D313" s="25" t="n"/>
      <c r="E313" s="23" t="n"/>
      <c r="F313" s="26" t="n"/>
      <c r="G313" s="26" t="n"/>
      <c r="H313" s="51" t="n"/>
      <c r="I313" s="25" t="n"/>
      <c r="J313" s="25" t="n"/>
      <c r="K313" s="23" t="n"/>
      <c r="L313" s="23" t="n"/>
      <c r="M313" s="50" t="n"/>
      <c r="N313" s="50" t="n"/>
      <c r="O313" s="25" t="n"/>
      <c r="P313" s="29">
        <f>IF(OR($A313="",$B313="",$C313="",$E313="",NOT(ISNUMBER($F313)),NOT(ISNUMBER($G313))),"",$G313-$F313)</f>
        <v/>
      </c>
      <c r="Q313" s="29">
        <f>IF($P313="","",ABS($P313))</f>
        <v/>
      </c>
      <c r="R313" s="46">
        <f>IF(OR($P313="",NOT(ISNUMBER($H313))),"",$P313*$H313)</f>
        <v/>
      </c>
      <c r="S313" s="46">
        <f>IF($R313="","",ABS($R313))</f>
        <v/>
      </c>
      <c r="T313" s="13">
        <f>IF($P313="","",IF($P313=0,"Sim","Não"))</f>
        <v/>
      </c>
      <c r="U313" s="45">
        <f>IFERROR(IF($P313="","",IF(MAX($F313,$G313)=0,1,MAX(0,1-$Q313/MAX($F313,$G313)))),"")</f>
        <v/>
      </c>
      <c r="V313" s="16">
        <f>IF($P313="","",IF($P313=0,"",IF($J313&lt;&gt;"",$J313,$I313)))</f>
        <v/>
      </c>
      <c r="W313" s="29">
        <f>IF($P313="","",IF(OR($P313=0,$K313="Concluída",$K313="Dispensada"),0,MAX(0,'Configurações'!$B$10-$B313)))</f>
        <v/>
      </c>
      <c r="X313" s="13">
        <f>IF($P313="","",IF($P313=0,"Baixa",IF(OR(AND(ISNUMBER($S313),$S313&gt;='Configurações'!$B$4),AND($K313&lt;&gt;"Concluída",$K313&lt;&gt;"Dispensada",ISNUMBER($M313),$M313&lt;'Configurações'!$B$10)),"Crítica",IF(OR(AND(ISNUMBER($S313),$S313&gt;='Configurações'!$B$5),$Q313&gt;='Configurações'!$B$6),"Alta","Média"))))</f>
        <v/>
      </c>
      <c r="Y313" s="16">
        <f>IF($A313="","",_xlfn.TEXTJOIN(" | ",TRUE,IF(COUNTIF($A$2:$A$501,$A313)&gt;1,"ID duplicado",""),IF(OR($B313="",$C313="",$D313="",$E313="",NOT(ISNUMBER($F313)),NOT(ISNUMBER($G313)),NOT(ISNUMBER($H313)),$K313=""),"Dados obrigatórios incompletos",""),IF(AND(ISNUMBER($P313),$P313&lt;&gt;0,$V313=""),"Informar motivo preliminar",""),IF(AND(ISNUMBER($P313),$P313&lt;&gt;0,$H313=0),"Revisar custo zerado",""),IF(AND($K313="Concluída",$T313="Não",$J313=""),"Confirmar causa",""),IF(AND($K313="Concluída",$N313=""),"Informar data de conclusão",""),IF(AND($K313&lt;&gt;"",$K313&lt;&gt;"Concluída",$K313&lt;&gt;"Dispensada",ISNUMBER($M313),$M313&lt;'Configurações'!$B$10),"Prazo vencido",""),IF(AND($K313&lt;&gt;"",$K313&lt;&gt;"Concluída",$K313&lt;&gt;"Dispensada",$M313="",ISNUMBER($B313),'Configurações'!$B$10-$B313&gt;'Configurações'!$B$9),"Definir prazo",""),IF(AND($K313&lt;&gt;"Concluída",$N313&lt;&gt;""),"Revisar data de conclusão","")))</f>
        <v/>
      </c>
      <c r="Z313" s="16">
        <f>IF(OR($C313="",$E313=""),"",$C313&amp;" | "&amp;$E313)</f>
        <v/>
      </c>
      <c r="AA313" s="13">
        <f>IF($Z313="","",IF(COUNTIF($Z$2:$Z313,$Z313)=1,ROW(),""))</f>
        <v/>
      </c>
      <c r="AB313" s="13">
        <f>IF($A313="","",IF(AND(ISNUMBER($B313),$B313&lt;='Configurações'!$B$10,$C313&lt;&gt;"",$D313&lt;&gt;"",$E313&lt;&gt;"",ISNUMBER($F313),$F313&gt;=0,ISNUMBER($G313),$G313&gt;=0,ISNUMBER($H313),$H313&gt;=0,$K313&lt;&gt;"",COUNTIF($A$2:$A$501,$A313)=1),"Sim","Não"))</f>
        <v/>
      </c>
      <c r="AC313" s="13">
        <f>IF(OR($AB313&lt;&gt;"Sim",$P313=0,$K313="Concluída",$K313="Dispensada"),"",IF($X313="Crítica",4,IF($X313="Alta",3,IF($X313="Média",2,1)))*1000000000000+MIN(IF(ISNUMBER($S313),$S313,0),999999999)*1000+MIN($W313,999))</f>
        <v/>
      </c>
      <c r="AD313" s="29">
        <f>IF($AC313="","",COUNTIF($AC$2:$AC$501,"&gt;"&amp;$AC313)+COUNTIF($AC$2:$AC313,$AC313))</f>
        <v/>
      </c>
    </row>
    <row r="314">
      <c r="A314" s="23" t="n"/>
      <c r="B314" s="50" t="n"/>
      <c r="C314" s="23" t="n"/>
      <c r="D314" s="25" t="n"/>
      <c r="E314" s="23" t="n"/>
      <c r="F314" s="26" t="n"/>
      <c r="G314" s="26" t="n"/>
      <c r="H314" s="51" t="n"/>
      <c r="I314" s="25" t="n"/>
      <c r="J314" s="25" t="n"/>
      <c r="K314" s="23" t="n"/>
      <c r="L314" s="23" t="n"/>
      <c r="M314" s="50" t="n"/>
      <c r="N314" s="50" t="n"/>
      <c r="O314" s="25" t="n"/>
      <c r="P314" s="28">
        <f>IF(OR($A314="",$B314="",$C314="",$E314="",NOT(ISNUMBER($F314)),NOT(ISNUMBER($G314))),"",$G314-$F314)</f>
        <v/>
      </c>
      <c r="Q314" s="28">
        <f>IF($P314="","",ABS($P314))</f>
        <v/>
      </c>
      <c r="R314" s="49">
        <f>IF(OR($P314="",NOT(ISNUMBER($H314))),"",$P314*$H314)</f>
        <v/>
      </c>
      <c r="S314" s="49">
        <f>IF($R314="","",ABS($R314))</f>
        <v/>
      </c>
      <c r="T314" s="18">
        <f>IF($P314="","",IF($P314=0,"Sim","Não"))</f>
        <v/>
      </c>
      <c r="U314" s="48">
        <f>IFERROR(IF($P314="","",IF(MAX($F314,$G314)=0,1,MAX(0,1-$Q314/MAX($F314,$G314)))),"")</f>
        <v/>
      </c>
      <c r="V314" s="21">
        <f>IF($P314="","",IF($P314=0,"",IF($J314&lt;&gt;"",$J314,$I314)))</f>
        <v/>
      </c>
      <c r="W314" s="28">
        <f>IF($P314="","",IF(OR($P314=0,$K314="Concluída",$K314="Dispensada"),0,MAX(0,'Configurações'!$B$10-$B314)))</f>
        <v/>
      </c>
      <c r="X314" s="18">
        <f>IF($P314="","",IF($P314=0,"Baixa",IF(OR(AND(ISNUMBER($S314),$S314&gt;='Configurações'!$B$4),AND($K314&lt;&gt;"Concluída",$K314&lt;&gt;"Dispensada",ISNUMBER($M314),$M314&lt;'Configurações'!$B$10)),"Crítica",IF(OR(AND(ISNUMBER($S314),$S314&gt;='Configurações'!$B$5),$Q314&gt;='Configurações'!$B$6),"Alta","Média"))))</f>
        <v/>
      </c>
      <c r="Y314" s="21">
        <f>IF($A314="","",_xlfn.TEXTJOIN(" | ",TRUE,IF(COUNTIF($A$2:$A$501,$A314)&gt;1,"ID duplicado",""),IF(OR($B314="",$C314="",$D314="",$E314="",NOT(ISNUMBER($F314)),NOT(ISNUMBER($G314)),NOT(ISNUMBER($H314)),$K314=""),"Dados obrigatórios incompletos",""),IF(AND(ISNUMBER($P314),$P314&lt;&gt;0,$V314=""),"Informar motivo preliminar",""),IF(AND(ISNUMBER($P314),$P314&lt;&gt;0,$H314=0),"Revisar custo zerado",""),IF(AND($K314="Concluída",$T314="Não",$J314=""),"Confirmar causa",""),IF(AND($K314="Concluída",$N314=""),"Informar data de conclusão",""),IF(AND($K314&lt;&gt;"",$K314&lt;&gt;"Concluída",$K314&lt;&gt;"Dispensada",ISNUMBER($M314),$M314&lt;'Configurações'!$B$10),"Prazo vencido",""),IF(AND($K314&lt;&gt;"",$K314&lt;&gt;"Concluída",$K314&lt;&gt;"Dispensada",$M314="",ISNUMBER($B314),'Configurações'!$B$10-$B314&gt;'Configurações'!$B$9),"Definir prazo",""),IF(AND($K314&lt;&gt;"Concluída",$N314&lt;&gt;""),"Revisar data de conclusão","")))</f>
        <v/>
      </c>
      <c r="Z314" s="21">
        <f>IF(OR($C314="",$E314=""),"",$C314&amp;" | "&amp;$E314)</f>
        <v/>
      </c>
      <c r="AA314" s="18">
        <f>IF($Z314="","",IF(COUNTIF($Z$2:$Z314,$Z314)=1,ROW(),""))</f>
        <v/>
      </c>
      <c r="AB314" s="18">
        <f>IF($A314="","",IF(AND(ISNUMBER($B314),$B314&lt;='Configurações'!$B$10,$C314&lt;&gt;"",$D314&lt;&gt;"",$E314&lt;&gt;"",ISNUMBER($F314),$F314&gt;=0,ISNUMBER($G314),$G314&gt;=0,ISNUMBER($H314),$H314&gt;=0,$K314&lt;&gt;"",COUNTIF($A$2:$A$501,$A314)=1),"Sim","Não"))</f>
        <v/>
      </c>
      <c r="AC314" s="18">
        <f>IF(OR($AB314&lt;&gt;"Sim",$P314=0,$K314="Concluída",$K314="Dispensada"),"",IF($X314="Crítica",4,IF($X314="Alta",3,IF($X314="Média",2,1)))*1000000000000+MIN(IF(ISNUMBER($S314),$S314,0),999999999)*1000+MIN($W314,999))</f>
        <v/>
      </c>
      <c r="AD314" s="28">
        <f>IF($AC314="","",COUNTIF($AC$2:$AC$501,"&gt;"&amp;$AC314)+COUNTIF($AC$2:$AC314,$AC314))</f>
        <v/>
      </c>
    </row>
    <row r="315">
      <c r="A315" s="23" t="n"/>
      <c r="B315" s="50" t="n"/>
      <c r="C315" s="23" t="n"/>
      <c r="D315" s="25" t="n"/>
      <c r="E315" s="23" t="n"/>
      <c r="F315" s="26" t="n"/>
      <c r="G315" s="26" t="n"/>
      <c r="H315" s="51" t="n"/>
      <c r="I315" s="25" t="n"/>
      <c r="J315" s="25" t="n"/>
      <c r="K315" s="23" t="n"/>
      <c r="L315" s="23" t="n"/>
      <c r="M315" s="50" t="n"/>
      <c r="N315" s="50" t="n"/>
      <c r="O315" s="25" t="n"/>
      <c r="P315" s="29">
        <f>IF(OR($A315="",$B315="",$C315="",$E315="",NOT(ISNUMBER($F315)),NOT(ISNUMBER($G315))),"",$G315-$F315)</f>
        <v/>
      </c>
      <c r="Q315" s="29">
        <f>IF($P315="","",ABS($P315))</f>
        <v/>
      </c>
      <c r="R315" s="46">
        <f>IF(OR($P315="",NOT(ISNUMBER($H315))),"",$P315*$H315)</f>
        <v/>
      </c>
      <c r="S315" s="46">
        <f>IF($R315="","",ABS($R315))</f>
        <v/>
      </c>
      <c r="T315" s="13">
        <f>IF($P315="","",IF($P315=0,"Sim","Não"))</f>
        <v/>
      </c>
      <c r="U315" s="45">
        <f>IFERROR(IF($P315="","",IF(MAX($F315,$G315)=0,1,MAX(0,1-$Q315/MAX($F315,$G315)))),"")</f>
        <v/>
      </c>
      <c r="V315" s="16">
        <f>IF($P315="","",IF($P315=0,"",IF($J315&lt;&gt;"",$J315,$I315)))</f>
        <v/>
      </c>
      <c r="W315" s="29">
        <f>IF($P315="","",IF(OR($P315=0,$K315="Concluída",$K315="Dispensada"),0,MAX(0,'Configurações'!$B$10-$B315)))</f>
        <v/>
      </c>
      <c r="X315" s="13">
        <f>IF($P315="","",IF($P315=0,"Baixa",IF(OR(AND(ISNUMBER($S315),$S315&gt;='Configurações'!$B$4),AND($K315&lt;&gt;"Concluída",$K315&lt;&gt;"Dispensada",ISNUMBER($M315),$M315&lt;'Configurações'!$B$10)),"Crítica",IF(OR(AND(ISNUMBER($S315),$S315&gt;='Configurações'!$B$5),$Q315&gt;='Configurações'!$B$6),"Alta","Média"))))</f>
        <v/>
      </c>
      <c r="Y315" s="16">
        <f>IF($A315="","",_xlfn.TEXTJOIN(" | ",TRUE,IF(COUNTIF($A$2:$A$501,$A315)&gt;1,"ID duplicado",""),IF(OR($B315="",$C315="",$D315="",$E315="",NOT(ISNUMBER($F315)),NOT(ISNUMBER($G315)),NOT(ISNUMBER($H315)),$K315=""),"Dados obrigatórios incompletos",""),IF(AND(ISNUMBER($P315),$P315&lt;&gt;0,$V315=""),"Informar motivo preliminar",""),IF(AND(ISNUMBER($P315),$P315&lt;&gt;0,$H315=0),"Revisar custo zerado",""),IF(AND($K315="Concluída",$T315="Não",$J315=""),"Confirmar causa",""),IF(AND($K315="Concluída",$N315=""),"Informar data de conclusão",""),IF(AND($K315&lt;&gt;"",$K315&lt;&gt;"Concluída",$K315&lt;&gt;"Dispensada",ISNUMBER($M315),$M315&lt;'Configurações'!$B$10),"Prazo vencido",""),IF(AND($K315&lt;&gt;"",$K315&lt;&gt;"Concluída",$K315&lt;&gt;"Dispensada",$M315="",ISNUMBER($B315),'Configurações'!$B$10-$B315&gt;'Configurações'!$B$9),"Definir prazo",""),IF(AND($K315&lt;&gt;"Concluída",$N315&lt;&gt;""),"Revisar data de conclusão","")))</f>
        <v/>
      </c>
      <c r="Z315" s="16">
        <f>IF(OR($C315="",$E315=""),"",$C315&amp;" | "&amp;$E315)</f>
        <v/>
      </c>
      <c r="AA315" s="13">
        <f>IF($Z315="","",IF(COUNTIF($Z$2:$Z315,$Z315)=1,ROW(),""))</f>
        <v/>
      </c>
      <c r="AB315" s="13">
        <f>IF($A315="","",IF(AND(ISNUMBER($B315),$B315&lt;='Configurações'!$B$10,$C315&lt;&gt;"",$D315&lt;&gt;"",$E315&lt;&gt;"",ISNUMBER($F315),$F315&gt;=0,ISNUMBER($G315),$G315&gt;=0,ISNUMBER($H315),$H315&gt;=0,$K315&lt;&gt;"",COUNTIF($A$2:$A$501,$A315)=1),"Sim","Não"))</f>
        <v/>
      </c>
      <c r="AC315" s="13">
        <f>IF(OR($AB315&lt;&gt;"Sim",$P315=0,$K315="Concluída",$K315="Dispensada"),"",IF($X315="Crítica",4,IF($X315="Alta",3,IF($X315="Média",2,1)))*1000000000000+MIN(IF(ISNUMBER($S315),$S315,0),999999999)*1000+MIN($W315,999))</f>
        <v/>
      </c>
      <c r="AD315" s="29">
        <f>IF($AC315="","",COUNTIF($AC$2:$AC$501,"&gt;"&amp;$AC315)+COUNTIF($AC$2:$AC315,$AC315))</f>
        <v/>
      </c>
    </row>
    <row r="316">
      <c r="A316" s="23" t="n"/>
      <c r="B316" s="50" t="n"/>
      <c r="C316" s="23" t="n"/>
      <c r="D316" s="25" t="n"/>
      <c r="E316" s="23" t="n"/>
      <c r="F316" s="26" t="n"/>
      <c r="G316" s="26" t="n"/>
      <c r="H316" s="51" t="n"/>
      <c r="I316" s="25" t="n"/>
      <c r="J316" s="25" t="n"/>
      <c r="K316" s="23" t="n"/>
      <c r="L316" s="23" t="n"/>
      <c r="M316" s="50" t="n"/>
      <c r="N316" s="50" t="n"/>
      <c r="O316" s="25" t="n"/>
      <c r="P316" s="28">
        <f>IF(OR($A316="",$B316="",$C316="",$E316="",NOT(ISNUMBER($F316)),NOT(ISNUMBER($G316))),"",$G316-$F316)</f>
        <v/>
      </c>
      <c r="Q316" s="28">
        <f>IF($P316="","",ABS($P316))</f>
        <v/>
      </c>
      <c r="R316" s="49">
        <f>IF(OR($P316="",NOT(ISNUMBER($H316))),"",$P316*$H316)</f>
        <v/>
      </c>
      <c r="S316" s="49">
        <f>IF($R316="","",ABS($R316))</f>
        <v/>
      </c>
      <c r="T316" s="18">
        <f>IF($P316="","",IF($P316=0,"Sim","Não"))</f>
        <v/>
      </c>
      <c r="U316" s="48">
        <f>IFERROR(IF($P316="","",IF(MAX($F316,$G316)=0,1,MAX(0,1-$Q316/MAX($F316,$G316)))),"")</f>
        <v/>
      </c>
      <c r="V316" s="21">
        <f>IF($P316="","",IF($P316=0,"",IF($J316&lt;&gt;"",$J316,$I316)))</f>
        <v/>
      </c>
      <c r="W316" s="28">
        <f>IF($P316="","",IF(OR($P316=0,$K316="Concluída",$K316="Dispensada"),0,MAX(0,'Configurações'!$B$10-$B316)))</f>
        <v/>
      </c>
      <c r="X316" s="18">
        <f>IF($P316="","",IF($P316=0,"Baixa",IF(OR(AND(ISNUMBER($S316),$S316&gt;='Configurações'!$B$4),AND($K316&lt;&gt;"Concluída",$K316&lt;&gt;"Dispensada",ISNUMBER($M316),$M316&lt;'Configurações'!$B$10)),"Crítica",IF(OR(AND(ISNUMBER($S316),$S316&gt;='Configurações'!$B$5),$Q316&gt;='Configurações'!$B$6),"Alta","Média"))))</f>
        <v/>
      </c>
      <c r="Y316" s="21">
        <f>IF($A316="","",_xlfn.TEXTJOIN(" | ",TRUE,IF(COUNTIF($A$2:$A$501,$A316)&gt;1,"ID duplicado",""),IF(OR($B316="",$C316="",$D316="",$E316="",NOT(ISNUMBER($F316)),NOT(ISNUMBER($G316)),NOT(ISNUMBER($H316)),$K316=""),"Dados obrigatórios incompletos",""),IF(AND(ISNUMBER($P316),$P316&lt;&gt;0,$V316=""),"Informar motivo preliminar",""),IF(AND(ISNUMBER($P316),$P316&lt;&gt;0,$H316=0),"Revisar custo zerado",""),IF(AND($K316="Concluída",$T316="Não",$J316=""),"Confirmar causa",""),IF(AND($K316="Concluída",$N316=""),"Informar data de conclusão",""),IF(AND($K316&lt;&gt;"",$K316&lt;&gt;"Concluída",$K316&lt;&gt;"Dispensada",ISNUMBER($M316),$M316&lt;'Configurações'!$B$10),"Prazo vencido",""),IF(AND($K316&lt;&gt;"",$K316&lt;&gt;"Concluída",$K316&lt;&gt;"Dispensada",$M316="",ISNUMBER($B316),'Configurações'!$B$10-$B316&gt;'Configurações'!$B$9),"Definir prazo",""),IF(AND($K316&lt;&gt;"Concluída",$N316&lt;&gt;""),"Revisar data de conclusão","")))</f>
        <v/>
      </c>
      <c r="Z316" s="21">
        <f>IF(OR($C316="",$E316=""),"",$C316&amp;" | "&amp;$E316)</f>
        <v/>
      </c>
      <c r="AA316" s="18">
        <f>IF($Z316="","",IF(COUNTIF($Z$2:$Z316,$Z316)=1,ROW(),""))</f>
        <v/>
      </c>
      <c r="AB316" s="18">
        <f>IF($A316="","",IF(AND(ISNUMBER($B316),$B316&lt;='Configurações'!$B$10,$C316&lt;&gt;"",$D316&lt;&gt;"",$E316&lt;&gt;"",ISNUMBER($F316),$F316&gt;=0,ISNUMBER($G316),$G316&gt;=0,ISNUMBER($H316),$H316&gt;=0,$K316&lt;&gt;"",COUNTIF($A$2:$A$501,$A316)=1),"Sim","Não"))</f>
        <v/>
      </c>
      <c r="AC316" s="18">
        <f>IF(OR($AB316&lt;&gt;"Sim",$P316=0,$K316="Concluída",$K316="Dispensada"),"",IF($X316="Crítica",4,IF($X316="Alta",3,IF($X316="Média",2,1)))*1000000000000+MIN(IF(ISNUMBER($S316),$S316,0),999999999)*1000+MIN($W316,999))</f>
        <v/>
      </c>
      <c r="AD316" s="28">
        <f>IF($AC316="","",COUNTIF($AC$2:$AC$501,"&gt;"&amp;$AC316)+COUNTIF($AC$2:$AC316,$AC316))</f>
        <v/>
      </c>
    </row>
    <row r="317">
      <c r="A317" s="23" t="n"/>
      <c r="B317" s="50" t="n"/>
      <c r="C317" s="23" t="n"/>
      <c r="D317" s="25" t="n"/>
      <c r="E317" s="23" t="n"/>
      <c r="F317" s="26" t="n"/>
      <c r="G317" s="26" t="n"/>
      <c r="H317" s="51" t="n"/>
      <c r="I317" s="25" t="n"/>
      <c r="J317" s="25" t="n"/>
      <c r="K317" s="23" t="n"/>
      <c r="L317" s="23" t="n"/>
      <c r="M317" s="50" t="n"/>
      <c r="N317" s="50" t="n"/>
      <c r="O317" s="25" t="n"/>
      <c r="P317" s="29">
        <f>IF(OR($A317="",$B317="",$C317="",$E317="",NOT(ISNUMBER($F317)),NOT(ISNUMBER($G317))),"",$G317-$F317)</f>
        <v/>
      </c>
      <c r="Q317" s="29">
        <f>IF($P317="","",ABS($P317))</f>
        <v/>
      </c>
      <c r="R317" s="46">
        <f>IF(OR($P317="",NOT(ISNUMBER($H317))),"",$P317*$H317)</f>
        <v/>
      </c>
      <c r="S317" s="46">
        <f>IF($R317="","",ABS($R317))</f>
        <v/>
      </c>
      <c r="T317" s="13">
        <f>IF($P317="","",IF($P317=0,"Sim","Não"))</f>
        <v/>
      </c>
      <c r="U317" s="45">
        <f>IFERROR(IF($P317="","",IF(MAX($F317,$G317)=0,1,MAX(0,1-$Q317/MAX($F317,$G317)))),"")</f>
        <v/>
      </c>
      <c r="V317" s="16">
        <f>IF($P317="","",IF($P317=0,"",IF($J317&lt;&gt;"",$J317,$I317)))</f>
        <v/>
      </c>
      <c r="W317" s="29">
        <f>IF($P317="","",IF(OR($P317=0,$K317="Concluída",$K317="Dispensada"),0,MAX(0,'Configurações'!$B$10-$B317)))</f>
        <v/>
      </c>
      <c r="X317" s="13">
        <f>IF($P317="","",IF($P317=0,"Baixa",IF(OR(AND(ISNUMBER($S317),$S317&gt;='Configurações'!$B$4),AND($K317&lt;&gt;"Concluída",$K317&lt;&gt;"Dispensada",ISNUMBER($M317),$M317&lt;'Configurações'!$B$10)),"Crítica",IF(OR(AND(ISNUMBER($S317),$S317&gt;='Configurações'!$B$5),$Q317&gt;='Configurações'!$B$6),"Alta","Média"))))</f>
        <v/>
      </c>
      <c r="Y317" s="16">
        <f>IF($A317="","",_xlfn.TEXTJOIN(" | ",TRUE,IF(COUNTIF($A$2:$A$501,$A317)&gt;1,"ID duplicado",""),IF(OR($B317="",$C317="",$D317="",$E317="",NOT(ISNUMBER($F317)),NOT(ISNUMBER($G317)),NOT(ISNUMBER($H317)),$K317=""),"Dados obrigatórios incompletos",""),IF(AND(ISNUMBER($P317),$P317&lt;&gt;0,$V317=""),"Informar motivo preliminar",""),IF(AND(ISNUMBER($P317),$P317&lt;&gt;0,$H317=0),"Revisar custo zerado",""),IF(AND($K317="Concluída",$T317="Não",$J317=""),"Confirmar causa",""),IF(AND($K317="Concluída",$N317=""),"Informar data de conclusão",""),IF(AND($K317&lt;&gt;"",$K317&lt;&gt;"Concluída",$K317&lt;&gt;"Dispensada",ISNUMBER($M317),$M317&lt;'Configurações'!$B$10),"Prazo vencido",""),IF(AND($K317&lt;&gt;"",$K317&lt;&gt;"Concluída",$K317&lt;&gt;"Dispensada",$M317="",ISNUMBER($B317),'Configurações'!$B$10-$B317&gt;'Configurações'!$B$9),"Definir prazo",""),IF(AND($K317&lt;&gt;"Concluída",$N317&lt;&gt;""),"Revisar data de conclusão","")))</f>
        <v/>
      </c>
      <c r="Z317" s="16">
        <f>IF(OR($C317="",$E317=""),"",$C317&amp;" | "&amp;$E317)</f>
        <v/>
      </c>
      <c r="AA317" s="13">
        <f>IF($Z317="","",IF(COUNTIF($Z$2:$Z317,$Z317)=1,ROW(),""))</f>
        <v/>
      </c>
      <c r="AB317" s="13">
        <f>IF($A317="","",IF(AND(ISNUMBER($B317),$B317&lt;='Configurações'!$B$10,$C317&lt;&gt;"",$D317&lt;&gt;"",$E317&lt;&gt;"",ISNUMBER($F317),$F317&gt;=0,ISNUMBER($G317),$G317&gt;=0,ISNUMBER($H317),$H317&gt;=0,$K317&lt;&gt;"",COUNTIF($A$2:$A$501,$A317)=1),"Sim","Não"))</f>
        <v/>
      </c>
      <c r="AC317" s="13">
        <f>IF(OR($AB317&lt;&gt;"Sim",$P317=0,$K317="Concluída",$K317="Dispensada"),"",IF($X317="Crítica",4,IF($X317="Alta",3,IF($X317="Média",2,1)))*1000000000000+MIN(IF(ISNUMBER($S317),$S317,0),999999999)*1000+MIN($W317,999))</f>
        <v/>
      </c>
      <c r="AD317" s="29">
        <f>IF($AC317="","",COUNTIF($AC$2:$AC$501,"&gt;"&amp;$AC317)+COUNTIF($AC$2:$AC317,$AC317))</f>
        <v/>
      </c>
    </row>
    <row r="318">
      <c r="A318" s="23" t="n"/>
      <c r="B318" s="50" t="n"/>
      <c r="C318" s="23" t="n"/>
      <c r="D318" s="25" t="n"/>
      <c r="E318" s="23" t="n"/>
      <c r="F318" s="26" t="n"/>
      <c r="G318" s="26" t="n"/>
      <c r="H318" s="51" t="n"/>
      <c r="I318" s="25" t="n"/>
      <c r="J318" s="25" t="n"/>
      <c r="K318" s="23" t="n"/>
      <c r="L318" s="23" t="n"/>
      <c r="M318" s="50" t="n"/>
      <c r="N318" s="50" t="n"/>
      <c r="O318" s="25" t="n"/>
      <c r="P318" s="28">
        <f>IF(OR($A318="",$B318="",$C318="",$E318="",NOT(ISNUMBER($F318)),NOT(ISNUMBER($G318))),"",$G318-$F318)</f>
        <v/>
      </c>
      <c r="Q318" s="28">
        <f>IF($P318="","",ABS($P318))</f>
        <v/>
      </c>
      <c r="R318" s="49">
        <f>IF(OR($P318="",NOT(ISNUMBER($H318))),"",$P318*$H318)</f>
        <v/>
      </c>
      <c r="S318" s="49">
        <f>IF($R318="","",ABS($R318))</f>
        <v/>
      </c>
      <c r="T318" s="18">
        <f>IF($P318="","",IF($P318=0,"Sim","Não"))</f>
        <v/>
      </c>
      <c r="U318" s="48">
        <f>IFERROR(IF($P318="","",IF(MAX($F318,$G318)=0,1,MAX(0,1-$Q318/MAX($F318,$G318)))),"")</f>
        <v/>
      </c>
      <c r="V318" s="21">
        <f>IF($P318="","",IF($P318=0,"",IF($J318&lt;&gt;"",$J318,$I318)))</f>
        <v/>
      </c>
      <c r="W318" s="28">
        <f>IF($P318="","",IF(OR($P318=0,$K318="Concluída",$K318="Dispensada"),0,MAX(0,'Configurações'!$B$10-$B318)))</f>
        <v/>
      </c>
      <c r="X318" s="18">
        <f>IF($P318="","",IF($P318=0,"Baixa",IF(OR(AND(ISNUMBER($S318),$S318&gt;='Configurações'!$B$4),AND($K318&lt;&gt;"Concluída",$K318&lt;&gt;"Dispensada",ISNUMBER($M318),$M318&lt;'Configurações'!$B$10)),"Crítica",IF(OR(AND(ISNUMBER($S318),$S318&gt;='Configurações'!$B$5),$Q318&gt;='Configurações'!$B$6),"Alta","Média"))))</f>
        <v/>
      </c>
      <c r="Y318" s="21">
        <f>IF($A318="","",_xlfn.TEXTJOIN(" | ",TRUE,IF(COUNTIF($A$2:$A$501,$A318)&gt;1,"ID duplicado",""),IF(OR($B318="",$C318="",$D318="",$E318="",NOT(ISNUMBER($F318)),NOT(ISNUMBER($G318)),NOT(ISNUMBER($H318)),$K318=""),"Dados obrigatórios incompletos",""),IF(AND(ISNUMBER($P318),$P318&lt;&gt;0,$V318=""),"Informar motivo preliminar",""),IF(AND(ISNUMBER($P318),$P318&lt;&gt;0,$H318=0),"Revisar custo zerado",""),IF(AND($K318="Concluída",$T318="Não",$J318=""),"Confirmar causa",""),IF(AND($K318="Concluída",$N318=""),"Informar data de conclusão",""),IF(AND($K318&lt;&gt;"",$K318&lt;&gt;"Concluída",$K318&lt;&gt;"Dispensada",ISNUMBER($M318),$M318&lt;'Configurações'!$B$10),"Prazo vencido",""),IF(AND($K318&lt;&gt;"",$K318&lt;&gt;"Concluída",$K318&lt;&gt;"Dispensada",$M318="",ISNUMBER($B318),'Configurações'!$B$10-$B318&gt;'Configurações'!$B$9),"Definir prazo",""),IF(AND($K318&lt;&gt;"Concluída",$N318&lt;&gt;""),"Revisar data de conclusão","")))</f>
        <v/>
      </c>
      <c r="Z318" s="21">
        <f>IF(OR($C318="",$E318=""),"",$C318&amp;" | "&amp;$E318)</f>
        <v/>
      </c>
      <c r="AA318" s="18">
        <f>IF($Z318="","",IF(COUNTIF($Z$2:$Z318,$Z318)=1,ROW(),""))</f>
        <v/>
      </c>
      <c r="AB318" s="18">
        <f>IF($A318="","",IF(AND(ISNUMBER($B318),$B318&lt;='Configurações'!$B$10,$C318&lt;&gt;"",$D318&lt;&gt;"",$E318&lt;&gt;"",ISNUMBER($F318),$F318&gt;=0,ISNUMBER($G318),$G318&gt;=0,ISNUMBER($H318),$H318&gt;=0,$K318&lt;&gt;"",COUNTIF($A$2:$A$501,$A318)=1),"Sim","Não"))</f>
        <v/>
      </c>
      <c r="AC318" s="18">
        <f>IF(OR($AB318&lt;&gt;"Sim",$P318=0,$K318="Concluída",$K318="Dispensada"),"",IF($X318="Crítica",4,IF($X318="Alta",3,IF($X318="Média",2,1)))*1000000000000+MIN(IF(ISNUMBER($S318),$S318,0),999999999)*1000+MIN($W318,999))</f>
        <v/>
      </c>
      <c r="AD318" s="28">
        <f>IF($AC318="","",COUNTIF($AC$2:$AC$501,"&gt;"&amp;$AC318)+COUNTIF($AC$2:$AC318,$AC318))</f>
        <v/>
      </c>
    </row>
    <row r="319">
      <c r="A319" s="23" t="n"/>
      <c r="B319" s="50" t="n"/>
      <c r="C319" s="23" t="n"/>
      <c r="D319" s="25" t="n"/>
      <c r="E319" s="23" t="n"/>
      <c r="F319" s="26" t="n"/>
      <c r="G319" s="26" t="n"/>
      <c r="H319" s="51" t="n"/>
      <c r="I319" s="25" t="n"/>
      <c r="J319" s="25" t="n"/>
      <c r="K319" s="23" t="n"/>
      <c r="L319" s="23" t="n"/>
      <c r="M319" s="50" t="n"/>
      <c r="N319" s="50" t="n"/>
      <c r="O319" s="25" t="n"/>
      <c r="P319" s="29">
        <f>IF(OR($A319="",$B319="",$C319="",$E319="",NOT(ISNUMBER($F319)),NOT(ISNUMBER($G319))),"",$G319-$F319)</f>
        <v/>
      </c>
      <c r="Q319" s="29">
        <f>IF($P319="","",ABS($P319))</f>
        <v/>
      </c>
      <c r="R319" s="46">
        <f>IF(OR($P319="",NOT(ISNUMBER($H319))),"",$P319*$H319)</f>
        <v/>
      </c>
      <c r="S319" s="46">
        <f>IF($R319="","",ABS($R319))</f>
        <v/>
      </c>
      <c r="T319" s="13">
        <f>IF($P319="","",IF($P319=0,"Sim","Não"))</f>
        <v/>
      </c>
      <c r="U319" s="45">
        <f>IFERROR(IF($P319="","",IF(MAX($F319,$G319)=0,1,MAX(0,1-$Q319/MAX($F319,$G319)))),"")</f>
        <v/>
      </c>
      <c r="V319" s="16">
        <f>IF($P319="","",IF($P319=0,"",IF($J319&lt;&gt;"",$J319,$I319)))</f>
        <v/>
      </c>
      <c r="W319" s="29">
        <f>IF($P319="","",IF(OR($P319=0,$K319="Concluída",$K319="Dispensada"),0,MAX(0,'Configurações'!$B$10-$B319)))</f>
        <v/>
      </c>
      <c r="X319" s="13">
        <f>IF($P319="","",IF($P319=0,"Baixa",IF(OR(AND(ISNUMBER($S319),$S319&gt;='Configurações'!$B$4),AND($K319&lt;&gt;"Concluída",$K319&lt;&gt;"Dispensada",ISNUMBER($M319),$M319&lt;'Configurações'!$B$10)),"Crítica",IF(OR(AND(ISNUMBER($S319),$S319&gt;='Configurações'!$B$5),$Q319&gt;='Configurações'!$B$6),"Alta","Média"))))</f>
        <v/>
      </c>
      <c r="Y319" s="16">
        <f>IF($A319="","",_xlfn.TEXTJOIN(" | ",TRUE,IF(COUNTIF($A$2:$A$501,$A319)&gt;1,"ID duplicado",""),IF(OR($B319="",$C319="",$D319="",$E319="",NOT(ISNUMBER($F319)),NOT(ISNUMBER($G319)),NOT(ISNUMBER($H319)),$K319=""),"Dados obrigatórios incompletos",""),IF(AND(ISNUMBER($P319),$P319&lt;&gt;0,$V319=""),"Informar motivo preliminar",""),IF(AND(ISNUMBER($P319),$P319&lt;&gt;0,$H319=0),"Revisar custo zerado",""),IF(AND($K319="Concluída",$T319="Não",$J319=""),"Confirmar causa",""),IF(AND($K319="Concluída",$N319=""),"Informar data de conclusão",""),IF(AND($K319&lt;&gt;"",$K319&lt;&gt;"Concluída",$K319&lt;&gt;"Dispensada",ISNUMBER($M319),$M319&lt;'Configurações'!$B$10),"Prazo vencido",""),IF(AND($K319&lt;&gt;"",$K319&lt;&gt;"Concluída",$K319&lt;&gt;"Dispensada",$M319="",ISNUMBER($B319),'Configurações'!$B$10-$B319&gt;'Configurações'!$B$9),"Definir prazo",""),IF(AND($K319&lt;&gt;"Concluída",$N319&lt;&gt;""),"Revisar data de conclusão","")))</f>
        <v/>
      </c>
      <c r="Z319" s="16">
        <f>IF(OR($C319="",$E319=""),"",$C319&amp;" | "&amp;$E319)</f>
        <v/>
      </c>
      <c r="AA319" s="13">
        <f>IF($Z319="","",IF(COUNTIF($Z$2:$Z319,$Z319)=1,ROW(),""))</f>
        <v/>
      </c>
      <c r="AB319" s="13">
        <f>IF($A319="","",IF(AND(ISNUMBER($B319),$B319&lt;='Configurações'!$B$10,$C319&lt;&gt;"",$D319&lt;&gt;"",$E319&lt;&gt;"",ISNUMBER($F319),$F319&gt;=0,ISNUMBER($G319),$G319&gt;=0,ISNUMBER($H319),$H319&gt;=0,$K319&lt;&gt;"",COUNTIF($A$2:$A$501,$A319)=1),"Sim","Não"))</f>
        <v/>
      </c>
      <c r="AC319" s="13">
        <f>IF(OR($AB319&lt;&gt;"Sim",$P319=0,$K319="Concluída",$K319="Dispensada"),"",IF($X319="Crítica",4,IF($X319="Alta",3,IF($X319="Média",2,1)))*1000000000000+MIN(IF(ISNUMBER($S319),$S319,0),999999999)*1000+MIN($W319,999))</f>
        <v/>
      </c>
      <c r="AD319" s="29">
        <f>IF($AC319="","",COUNTIF($AC$2:$AC$501,"&gt;"&amp;$AC319)+COUNTIF($AC$2:$AC319,$AC319))</f>
        <v/>
      </c>
    </row>
    <row r="320">
      <c r="A320" s="23" t="n"/>
      <c r="B320" s="50" t="n"/>
      <c r="C320" s="23" t="n"/>
      <c r="D320" s="25" t="n"/>
      <c r="E320" s="23" t="n"/>
      <c r="F320" s="26" t="n"/>
      <c r="G320" s="26" t="n"/>
      <c r="H320" s="51" t="n"/>
      <c r="I320" s="25" t="n"/>
      <c r="J320" s="25" t="n"/>
      <c r="K320" s="23" t="n"/>
      <c r="L320" s="23" t="n"/>
      <c r="M320" s="50" t="n"/>
      <c r="N320" s="50" t="n"/>
      <c r="O320" s="25" t="n"/>
      <c r="P320" s="28">
        <f>IF(OR($A320="",$B320="",$C320="",$E320="",NOT(ISNUMBER($F320)),NOT(ISNUMBER($G320))),"",$G320-$F320)</f>
        <v/>
      </c>
      <c r="Q320" s="28">
        <f>IF($P320="","",ABS($P320))</f>
        <v/>
      </c>
      <c r="R320" s="49">
        <f>IF(OR($P320="",NOT(ISNUMBER($H320))),"",$P320*$H320)</f>
        <v/>
      </c>
      <c r="S320" s="49">
        <f>IF($R320="","",ABS($R320))</f>
        <v/>
      </c>
      <c r="T320" s="18">
        <f>IF($P320="","",IF($P320=0,"Sim","Não"))</f>
        <v/>
      </c>
      <c r="U320" s="48">
        <f>IFERROR(IF($P320="","",IF(MAX($F320,$G320)=0,1,MAX(0,1-$Q320/MAX($F320,$G320)))),"")</f>
        <v/>
      </c>
      <c r="V320" s="21">
        <f>IF($P320="","",IF($P320=0,"",IF($J320&lt;&gt;"",$J320,$I320)))</f>
        <v/>
      </c>
      <c r="W320" s="28">
        <f>IF($P320="","",IF(OR($P320=0,$K320="Concluída",$K320="Dispensada"),0,MAX(0,'Configurações'!$B$10-$B320)))</f>
        <v/>
      </c>
      <c r="X320" s="18">
        <f>IF($P320="","",IF($P320=0,"Baixa",IF(OR(AND(ISNUMBER($S320),$S320&gt;='Configurações'!$B$4),AND($K320&lt;&gt;"Concluída",$K320&lt;&gt;"Dispensada",ISNUMBER($M320),$M320&lt;'Configurações'!$B$10)),"Crítica",IF(OR(AND(ISNUMBER($S320),$S320&gt;='Configurações'!$B$5),$Q320&gt;='Configurações'!$B$6),"Alta","Média"))))</f>
        <v/>
      </c>
      <c r="Y320" s="21">
        <f>IF($A320="","",_xlfn.TEXTJOIN(" | ",TRUE,IF(COUNTIF($A$2:$A$501,$A320)&gt;1,"ID duplicado",""),IF(OR($B320="",$C320="",$D320="",$E320="",NOT(ISNUMBER($F320)),NOT(ISNUMBER($G320)),NOT(ISNUMBER($H320)),$K320=""),"Dados obrigatórios incompletos",""),IF(AND(ISNUMBER($P320),$P320&lt;&gt;0,$V320=""),"Informar motivo preliminar",""),IF(AND(ISNUMBER($P320),$P320&lt;&gt;0,$H320=0),"Revisar custo zerado",""),IF(AND($K320="Concluída",$T320="Não",$J320=""),"Confirmar causa",""),IF(AND($K320="Concluída",$N320=""),"Informar data de conclusão",""),IF(AND($K320&lt;&gt;"",$K320&lt;&gt;"Concluída",$K320&lt;&gt;"Dispensada",ISNUMBER($M320),$M320&lt;'Configurações'!$B$10),"Prazo vencido",""),IF(AND($K320&lt;&gt;"",$K320&lt;&gt;"Concluída",$K320&lt;&gt;"Dispensada",$M320="",ISNUMBER($B320),'Configurações'!$B$10-$B320&gt;'Configurações'!$B$9),"Definir prazo",""),IF(AND($K320&lt;&gt;"Concluída",$N320&lt;&gt;""),"Revisar data de conclusão","")))</f>
        <v/>
      </c>
      <c r="Z320" s="21">
        <f>IF(OR($C320="",$E320=""),"",$C320&amp;" | "&amp;$E320)</f>
        <v/>
      </c>
      <c r="AA320" s="18">
        <f>IF($Z320="","",IF(COUNTIF($Z$2:$Z320,$Z320)=1,ROW(),""))</f>
        <v/>
      </c>
      <c r="AB320" s="18">
        <f>IF($A320="","",IF(AND(ISNUMBER($B320),$B320&lt;='Configurações'!$B$10,$C320&lt;&gt;"",$D320&lt;&gt;"",$E320&lt;&gt;"",ISNUMBER($F320),$F320&gt;=0,ISNUMBER($G320),$G320&gt;=0,ISNUMBER($H320),$H320&gt;=0,$K320&lt;&gt;"",COUNTIF($A$2:$A$501,$A320)=1),"Sim","Não"))</f>
        <v/>
      </c>
      <c r="AC320" s="18">
        <f>IF(OR($AB320&lt;&gt;"Sim",$P320=0,$K320="Concluída",$K320="Dispensada"),"",IF($X320="Crítica",4,IF($X320="Alta",3,IF($X320="Média",2,1)))*1000000000000+MIN(IF(ISNUMBER($S320),$S320,0),999999999)*1000+MIN($W320,999))</f>
        <v/>
      </c>
      <c r="AD320" s="28">
        <f>IF($AC320="","",COUNTIF($AC$2:$AC$501,"&gt;"&amp;$AC320)+COUNTIF($AC$2:$AC320,$AC320))</f>
        <v/>
      </c>
    </row>
    <row r="321">
      <c r="A321" s="23" t="n"/>
      <c r="B321" s="50" t="n"/>
      <c r="C321" s="23" t="n"/>
      <c r="D321" s="25" t="n"/>
      <c r="E321" s="23" t="n"/>
      <c r="F321" s="26" t="n"/>
      <c r="G321" s="26" t="n"/>
      <c r="H321" s="51" t="n"/>
      <c r="I321" s="25" t="n"/>
      <c r="J321" s="25" t="n"/>
      <c r="K321" s="23" t="n"/>
      <c r="L321" s="23" t="n"/>
      <c r="M321" s="50" t="n"/>
      <c r="N321" s="50" t="n"/>
      <c r="O321" s="25" t="n"/>
      <c r="P321" s="29">
        <f>IF(OR($A321="",$B321="",$C321="",$E321="",NOT(ISNUMBER($F321)),NOT(ISNUMBER($G321))),"",$G321-$F321)</f>
        <v/>
      </c>
      <c r="Q321" s="29">
        <f>IF($P321="","",ABS($P321))</f>
        <v/>
      </c>
      <c r="R321" s="46">
        <f>IF(OR($P321="",NOT(ISNUMBER($H321))),"",$P321*$H321)</f>
        <v/>
      </c>
      <c r="S321" s="46">
        <f>IF($R321="","",ABS($R321))</f>
        <v/>
      </c>
      <c r="T321" s="13">
        <f>IF($P321="","",IF($P321=0,"Sim","Não"))</f>
        <v/>
      </c>
      <c r="U321" s="45">
        <f>IFERROR(IF($P321="","",IF(MAX($F321,$G321)=0,1,MAX(0,1-$Q321/MAX($F321,$G321)))),"")</f>
        <v/>
      </c>
      <c r="V321" s="16">
        <f>IF($P321="","",IF($P321=0,"",IF($J321&lt;&gt;"",$J321,$I321)))</f>
        <v/>
      </c>
      <c r="W321" s="29">
        <f>IF($P321="","",IF(OR($P321=0,$K321="Concluída",$K321="Dispensada"),0,MAX(0,'Configurações'!$B$10-$B321)))</f>
        <v/>
      </c>
      <c r="X321" s="13">
        <f>IF($P321="","",IF($P321=0,"Baixa",IF(OR(AND(ISNUMBER($S321),$S321&gt;='Configurações'!$B$4),AND($K321&lt;&gt;"Concluída",$K321&lt;&gt;"Dispensada",ISNUMBER($M321),$M321&lt;'Configurações'!$B$10)),"Crítica",IF(OR(AND(ISNUMBER($S321),$S321&gt;='Configurações'!$B$5),$Q321&gt;='Configurações'!$B$6),"Alta","Média"))))</f>
        <v/>
      </c>
      <c r="Y321" s="16">
        <f>IF($A321="","",_xlfn.TEXTJOIN(" | ",TRUE,IF(COUNTIF($A$2:$A$501,$A321)&gt;1,"ID duplicado",""),IF(OR($B321="",$C321="",$D321="",$E321="",NOT(ISNUMBER($F321)),NOT(ISNUMBER($G321)),NOT(ISNUMBER($H321)),$K321=""),"Dados obrigatórios incompletos",""),IF(AND(ISNUMBER($P321),$P321&lt;&gt;0,$V321=""),"Informar motivo preliminar",""),IF(AND(ISNUMBER($P321),$P321&lt;&gt;0,$H321=0),"Revisar custo zerado",""),IF(AND($K321="Concluída",$T321="Não",$J321=""),"Confirmar causa",""),IF(AND($K321="Concluída",$N321=""),"Informar data de conclusão",""),IF(AND($K321&lt;&gt;"",$K321&lt;&gt;"Concluída",$K321&lt;&gt;"Dispensada",ISNUMBER($M321),$M321&lt;'Configurações'!$B$10),"Prazo vencido",""),IF(AND($K321&lt;&gt;"",$K321&lt;&gt;"Concluída",$K321&lt;&gt;"Dispensada",$M321="",ISNUMBER($B321),'Configurações'!$B$10-$B321&gt;'Configurações'!$B$9),"Definir prazo",""),IF(AND($K321&lt;&gt;"Concluída",$N321&lt;&gt;""),"Revisar data de conclusão","")))</f>
        <v/>
      </c>
      <c r="Z321" s="16">
        <f>IF(OR($C321="",$E321=""),"",$C321&amp;" | "&amp;$E321)</f>
        <v/>
      </c>
      <c r="AA321" s="13">
        <f>IF($Z321="","",IF(COUNTIF($Z$2:$Z321,$Z321)=1,ROW(),""))</f>
        <v/>
      </c>
      <c r="AB321" s="13">
        <f>IF($A321="","",IF(AND(ISNUMBER($B321),$B321&lt;='Configurações'!$B$10,$C321&lt;&gt;"",$D321&lt;&gt;"",$E321&lt;&gt;"",ISNUMBER($F321),$F321&gt;=0,ISNUMBER($G321),$G321&gt;=0,ISNUMBER($H321),$H321&gt;=0,$K321&lt;&gt;"",COUNTIF($A$2:$A$501,$A321)=1),"Sim","Não"))</f>
        <v/>
      </c>
      <c r="AC321" s="13">
        <f>IF(OR($AB321&lt;&gt;"Sim",$P321=0,$K321="Concluída",$K321="Dispensada"),"",IF($X321="Crítica",4,IF($X321="Alta",3,IF($X321="Média",2,1)))*1000000000000+MIN(IF(ISNUMBER($S321),$S321,0),999999999)*1000+MIN($W321,999))</f>
        <v/>
      </c>
      <c r="AD321" s="29">
        <f>IF($AC321="","",COUNTIF($AC$2:$AC$501,"&gt;"&amp;$AC321)+COUNTIF($AC$2:$AC321,$AC321))</f>
        <v/>
      </c>
    </row>
    <row r="322">
      <c r="A322" s="23" t="n"/>
      <c r="B322" s="50" t="n"/>
      <c r="C322" s="23" t="n"/>
      <c r="D322" s="25" t="n"/>
      <c r="E322" s="23" t="n"/>
      <c r="F322" s="26" t="n"/>
      <c r="G322" s="26" t="n"/>
      <c r="H322" s="51" t="n"/>
      <c r="I322" s="25" t="n"/>
      <c r="J322" s="25" t="n"/>
      <c r="K322" s="23" t="n"/>
      <c r="L322" s="23" t="n"/>
      <c r="M322" s="50" t="n"/>
      <c r="N322" s="50" t="n"/>
      <c r="O322" s="25" t="n"/>
      <c r="P322" s="28">
        <f>IF(OR($A322="",$B322="",$C322="",$E322="",NOT(ISNUMBER($F322)),NOT(ISNUMBER($G322))),"",$G322-$F322)</f>
        <v/>
      </c>
      <c r="Q322" s="28">
        <f>IF($P322="","",ABS($P322))</f>
        <v/>
      </c>
      <c r="R322" s="49">
        <f>IF(OR($P322="",NOT(ISNUMBER($H322))),"",$P322*$H322)</f>
        <v/>
      </c>
      <c r="S322" s="49">
        <f>IF($R322="","",ABS($R322))</f>
        <v/>
      </c>
      <c r="T322" s="18">
        <f>IF($P322="","",IF($P322=0,"Sim","Não"))</f>
        <v/>
      </c>
      <c r="U322" s="48">
        <f>IFERROR(IF($P322="","",IF(MAX($F322,$G322)=0,1,MAX(0,1-$Q322/MAX($F322,$G322)))),"")</f>
        <v/>
      </c>
      <c r="V322" s="21">
        <f>IF($P322="","",IF($P322=0,"",IF($J322&lt;&gt;"",$J322,$I322)))</f>
        <v/>
      </c>
      <c r="W322" s="28">
        <f>IF($P322="","",IF(OR($P322=0,$K322="Concluída",$K322="Dispensada"),0,MAX(0,'Configurações'!$B$10-$B322)))</f>
        <v/>
      </c>
      <c r="X322" s="18">
        <f>IF($P322="","",IF($P322=0,"Baixa",IF(OR(AND(ISNUMBER($S322),$S322&gt;='Configurações'!$B$4),AND($K322&lt;&gt;"Concluída",$K322&lt;&gt;"Dispensada",ISNUMBER($M322),$M322&lt;'Configurações'!$B$10)),"Crítica",IF(OR(AND(ISNUMBER($S322),$S322&gt;='Configurações'!$B$5),$Q322&gt;='Configurações'!$B$6),"Alta","Média"))))</f>
        <v/>
      </c>
      <c r="Y322" s="21">
        <f>IF($A322="","",_xlfn.TEXTJOIN(" | ",TRUE,IF(COUNTIF($A$2:$A$501,$A322)&gt;1,"ID duplicado",""),IF(OR($B322="",$C322="",$D322="",$E322="",NOT(ISNUMBER($F322)),NOT(ISNUMBER($G322)),NOT(ISNUMBER($H322)),$K322=""),"Dados obrigatórios incompletos",""),IF(AND(ISNUMBER($P322),$P322&lt;&gt;0,$V322=""),"Informar motivo preliminar",""),IF(AND(ISNUMBER($P322),$P322&lt;&gt;0,$H322=0),"Revisar custo zerado",""),IF(AND($K322="Concluída",$T322="Não",$J322=""),"Confirmar causa",""),IF(AND($K322="Concluída",$N322=""),"Informar data de conclusão",""),IF(AND($K322&lt;&gt;"",$K322&lt;&gt;"Concluída",$K322&lt;&gt;"Dispensada",ISNUMBER($M322),$M322&lt;'Configurações'!$B$10),"Prazo vencido",""),IF(AND($K322&lt;&gt;"",$K322&lt;&gt;"Concluída",$K322&lt;&gt;"Dispensada",$M322="",ISNUMBER($B322),'Configurações'!$B$10-$B322&gt;'Configurações'!$B$9),"Definir prazo",""),IF(AND($K322&lt;&gt;"Concluída",$N322&lt;&gt;""),"Revisar data de conclusão","")))</f>
        <v/>
      </c>
      <c r="Z322" s="21">
        <f>IF(OR($C322="",$E322=""),"",$C322&amp;" | "&amp;$E322)</f>
        <v/>
      </c>
      <c r="AA322" s="18">
        <f>IF($Z322="","",IF(COUNTIF($Z$2:$Z322,$Z322)=1,ROW(),""))</f>
        <v/>
      </c>
      <c r="AB322" s="18">
        <f>IF($A322="","",IF(AND(ISNUMBER($B322),$B322&lt;='Configurações'!$B$10,$C322&lt;&gt;"",$D322&lt;&gt;"",$E322&lt;&gt;"",ISNUMBER($F322),$F322&gt;=0,ISNUMBER($G322),$G322&gt;=0,ISNUMBER($H322),$H322&gt;=0,$K322&lt;&gt;"",COUNTIF($A$2:$A$501,$A322)=1),"Sim","Não"))</f>
        <v/>
      </c>
      <c r="AC322" s="18">
        <f>IF(OR($AB322&lt;&gt;"Sim",$P322=0,$K322="Concluída",$K322="Dispensada"),"",IF($X322="Crítica",4,IF($X322="Alta",3,IF($X322="Média",2,1)))*1000000000000+MIN(IF(ISNUMBER($S322),$S322,0),999999999)*1000+MIN($W322,999))</f>
        <v/>
      </c>
      <c r="AD322" s="28">
        <f>IF($AC322="","",COUNTIF($AC$2:$AC$501,"&gt;"&amp;$AC322)+COUNTIF($AC$2:$AC322,$AC322))</f>
        <v/>
      </c>
    </row>
    <row r="323">
      <c r="A323" s="23" t="n"/>
      <c r="B323" s="50" t="n"/>
      <c r="C323" s="23" t="n"/>
      <c r="D323" s="25" t="n"/>
      <c r="E323" s="23" t="n"/>
      <c r="F323" s="26" t="n"/>
      <c r="G323" s="26" t="n"/>
      <c r="H323" s="51" t="n"/>
      <c r="I323" s="25" t="n"/>
      <c r="J323" s="25" t="n"/>
      <c r="K323" s="23" t="n"/>
      <c r="L323" s="23" t="n"/>
      <c r="M323" s="50" t="n"/>
      <c r="N323" s="50" t="n"/>
      <c r="O323" s="25" t="n"/>
      <c r="P323" s="29">
        <f>IF(OR($A323="",$B323="",$C323="",$E323="",NOT(ISNUMBER($F323)),NOT(ISNUMBER($G323))),"",$G323-$F323)</f>
        <v/>
      </c>
      <c r="Q323" s="29">
        <f>IF($P323="","",ABS($P323))</f>
        <v/>
      </c>
      <c r="R323" s="46">
        <f>IF(OR($P323="",NOT(ISNUMBER($H323))),"",$P323*$H323)</f>
        <v/>
      </c>
      <c r="S323" s="46">
        <f>IF($R323="","",ABS($R323))</f>
        <v/>
      </c>
      <c r="T323" s="13">
        <f>IF($P323="","",IF($P323=0,"Sim","Não"))</f>
        <v/>
      </c>
      <c r="U323" s="45">
        <f>IFERROR(IF($P323="","",IF(MAX($F323,$G323)=0,1,MAX(0,1-$Q323/MAX($F323,$G323)))),"")</f>
        <v/>
      </c>
      <c r="V323" s="16">
        <f>IF($P323="","",IF($P323=0,"",IF($J323&lt;&gt;"",$J323,$I323)))</f>
        <v/>
      </c>
      <c r="W323" s="29">
        <f>IF($P323="","",IF(OR($P323=0,$K323="Concluída",$K323="Dispensada"),0,MAX(0,'Configurações'!$B$10-$B323)))</f>
        <v/>
      </c>
      <c r="X323" s="13">
        <f>IF($P323="","",IF($P323=0,"Baixa",IF(OR(AND(ISNUMBER($S323),$S323&gt;='Configurações'!$B$4),AND($K323&lt;&gt;"Concluída",$K323&lt;&gt;"Dispensada",ISNUMBER($M323),$M323&lt;'Configurações'!$B$10)),"Crítica",IF(OR(AND(ISNUMBER($S323),$S323&gt;='Configurações'!$B$5),$Q323&gt;='Configurações'!$B$6),"Alta","Média"))))</f>
        <v/>
      </c>
      <c r="Y323" s="16">
        <f>IF($A323="","",_xlfn.TEXTJOIN(" | ",TRUE,IF(COUNTIF($A$2:$A$501,$A323)&gt;1,"ID duplicado",""),IF(OR($B323="",$C323="",$D323="",$E323="",NOT(ISNUMBER($F323)),NOT(ISNUMBER($G323)),NOT(ISNUMBER($H323)),$K323=""),"Dados obrigatórios incompletos",""),IF(AND(ISNUMBER($P323),$P323&lt;&gt;0,$V323=""),"Informar motivo preliminar",""),IF(AND(ISNUMBER($P323),$P323&lt;&gt;0,$H323=0),"Revisar custo zerado",""),IF(AND($K323="Concluída",$T323="Não",$J323=""),"Confirmar causa",""),IF(AND($K323="Concluída",$N323=""),"Informar data de conclusão",""),IF(AND($K323&lt;&gt;"",$K323&lt;&gt;"Concluída",$K323&lt;&gt;"Dispensada",ISNUMBER($M323),$M323&lt;'Configurações'!$B$10),"Prazo vencido",""),IF(AND($K323&lt;&gt;"",$K323&lt;&gt;"Concluída",$K323&lt;&gt;"Dispensada",$M323="",ISNUMBER($B323),'Configurações'!$B$10-$B323&gt;'Configurações'!$B$9),"Definir prazo",""),IF(AND($K323&lt;&gt;"Concluída",$N323&lt;&gt;""),"Revisar data de conclusão","")))</f>
        <v/>
      </c>
      <c r="Z323" s="16">
        <f>IF(OR($C323="",$E323=""),"",$C323&amp;" | "&amp;$E323)</f>
        <v/>
      </c>
      <c r="AA323" s="13">
        <f>IF($Z323="","",IF(COUNTIF($Z$2:$Z323,$Z323)=1,ROW(),""))</f>
        <v/>
      </c>
      <c r="AB323" s="13">
        <f>IF($A323="","",IF(AND(ISNUMBER($B323),$B323&lt;='Configurações'!$B$10,$C323&lt;&gt;"",$D323&lt;&gt;"",$E323&lt;&gt;"",ISNUMBER($F323),$F323&gt;=0,ISNUMBER($G323),$G323&gt;=0,ISNUMBER($H323),$H323&gt;=0,$K323&lt;&gt;"",COUNTIF($A$2:$A$501,$A323)=1),"Sim","Não"))</f>
        <v/>
      </c>
      <c r="AC323" s="13">
        <f>IF(OR($AB323&lt;&gt;"Sim",$P323=0,$K323="Concluída",$K323="Dispensada"),"",IF($X323="Crítica",4,IF($X323="Alta",3,IF($X323="Média",2,1)))*1000000000000+MIN(IF(ISNUMBER($S323),$S323,0),999999999)*1000+MIN($W323,999))</f>
        <v/>
      </c>
      <c r="AD323" s="29">
        <f>IF($AC323="","",COUNTIF($AC$2:$AC$501,"&gt;"&amp;$AC323)+COUNTIF($AC$2:$AC323,$AC323))</f>
        <v/>
      </c>
    </row>
    <row r="324">
      <c r="A324" s="23" t="n"/>
      <c r="B324" s="50" t="n"/>
      <c r="C324" s="23" t="n"/>
      <c r="D324" s="25" t="n"/>
      <c r="E324" s="23" t="n"/>
      <c r="F324" s="26" t="n"/>
      <c r="G324" s="26" t="n"/>
      <c r="H324" s="51" t="n"/>
      <c r="I324" s="25" t="n"/>
      <c r="J324" s="25" t="n"/>
      <c r="K324" s="23" t="n"/>
      <c r="L324" s="23" t="n"/>
      <c r="M324" s="50" t="n"/>
      <c r="N324" s="50" t="n"/>
      <c r="O324" s="25" t="n"/>
      <c r="P324" s="28">
        <f>IF(OR($A324="",$B324="",$C324="",$E324="",NOT(ISNUMBER($F324)),NOT(ISNUMBER($G324))),"",$G324-$F324)</f>
        <v/>
      </c>
      <c r="Q324" s="28">
        <f>IF($P324="","",ABS($P324))</f>
        <v/>
      </c>
      <c r="R324" s="49">
        <f>IF(OR($P324="",NOT(ISNUMBER($H324))),"",$P324*$H324)</f>
        <v/>
      </c>
      <c r="S324" s="49">
        <f>IF($R324="","",ABS($R324))</f>
        <v/>
      </c>
      <c r="T324" s="18">
        <f>IF($P324="","",IF($P324=0,"Sim","Não"))</f>
        <v/>
      </c>
      <c r="U324" s="48">
        <f>IFERROR(IF($P324="","",IF(MAX($F324,$G324)=0,1,MAX(0,1-$Q324/MAX($F324,$G324)))),"")</f>
        <v/>
      </c>
      <c r="V324" s="21">
        <f>IF($P324="","",IF($P324=0,"",IF($J324&lt;&gt;"",$J324,$I324)))</f>
        <v/>
      </c>
      <c r="W324" s="28">
        <f>IF($P324="","",IF(OR($P324=0,$K324="Concluída",$K324="Dispensada"),0,MAX(0,'Configurações'!$B$10-$B324)))</f>
        <v/>
      </c>
      <c r="X324" s="18">
        <f>IF($P324="","",IF($P324=0,"Baixa",IF(OR(AND(ISNUMBER($S324),$S324&gt;='Configurações'!$B$4),AND($K324&lt;&gt;"Concluída",$K324&lt;&gt;"Dispensada",ISNUMBER($M324),$M324&lt;'Configurações'!$B$10)),"Crítica",IF(OR(AND(ISNUMBER($S324),$S324&gt;='Configurações'!$B$5),$Q324&gt;='Configurações'!$B$6),"Alta","Média"))))</f>
        <v/>
      </c>
      <c r="Y324" s="21">
        <f>IF($A324="","",_xlfn.TEXTJOIN(" | ",TRUE,IF(COUNTIF($A$2:$A$501,$A324)&gt;1,"ID duplicado",""),IF(OR($B324="",$C324="",$D324="",$E324="",NOT(ISNUMBER($F324)),NOT(ISNUMBER($G324)),NOT(ISNUMBER($H324)),$K324=""),"Dados obrigatórios incompletos",""),IF(AND(ISNUMBER($P324),$P324&lt;&gt;0,$V324=""),"Informar motivo preliminar",""),IF(AND(ISNUMBER($P324),$P324&lt;&gt;0,$H324=0),"Revisar custo zerado",""),IF(AND($K324="Concluída",$T324="Não",$J324=""),"Confirmar causa",""),IF(AND($K324="Concluída",$N324=""),"Informar data de conclusão",""),IF(AND($K324&lt;&gt;"",$K324&lt;&gt;"Concluída",$K324&lt;&gt;"Dispensada",ISNUMBER($M324),$M324&lt;'Configurações'!$B$10),"Prazo vencido",""),IF(AND($K324&lt;&gt;"",$K324&lt;&gt;"Concluída",$K324&lt;&gt;"Dispensada",$M324="",ISNUMBER($B324),'Configurações'!$B$10-$B324&gt;'Configurações'!$B$9),"Definir prazo",""),IF(AND($K324&lt;&gt;"Concluída",$N324&lt;&gt;""),"Revisar data de conclusão","")))</f>
        <v/>
      </c>
      <c r="Z324" s="21">
        <f>IF(OR($C324="",$E324=""),"",$C324&amp;" | "&amp;$E324)</f>
        <v/>
      </c>
      <c r="AA324" s="18">
        <f>IF($Z324="","",IF(COUNTIF($Z$2:$Z324,$Z324)=1,ROW(),""))</f>
        <v/>
      </c>
      <c r="AB324" s="18">
        <f>IF($A324="","",IF(AND(ISNUMBER($B324),$B324&lt;='Configurações'!$B$10,$C324&lt;&gt;"",$D324&lt;&gt;"",$E324&lt;&gt;"",ISNUMBER($F324),$F324&gt;=0,ISNUMBER($G324),$G324&gt;=0,ISNUMBER($H324),$H324&gt;=0,$K324&lt;&gt;"",COUNTIF($A$2:$A$501,$A324)=1),"Sim","Não"))</f>
        <v/>
      </c>
      <c r="AC324" s="18">
        <f>IF(OR($AB324&lt;&gt;"Sim",$P324=0,$K324="Concluída",$K324="Dispensada"),"",IF($X324="Crítica",4,IF($X324="Alta",3,IF($X324="Média",2,1)))*1000000000000+MIN(IF(ISNUMBER($S324),$S324,0),999999999)*1000+MIN($W324,999))</f>
        <v/>
      </c>
      <c r="AD324" s="28">
        <f>IF($AC324="","",COUNTIF($AC$2:$AC$501,"&gt;"&amp;$AC324)+COUNTIF($AC$2:$AC324,$AC324))</f>
        <v/>
      </c>
    </row>
    <row r="325">
      <c r="A325" s="23" t="n"/>
      <c r="B325" s="50" t="n"/>
      <c r="C325" s="23" t="n"/>
      <c r="D325" s="25" t="n"/>
      <c r="E325" s="23" t="n"/>
      <c r="F325" s="26" t="n"/>
      <c r="G325" s="26" t="n"/>
      <c r="H325" s="51" t="n"/>
      <c r="I325" s="25" t="n"/>
      <c r="J325" s="25" t="n"/>
      <c r="K325" s="23" t="n"/>
      <c r="L325" s="23" t="n"/>
      <c r="M325" s="50" t="n"/>
      <c r="N325" s="50" t="n"/>
      <c r="O325" s="25" t="n"/>
      <c r="P325" s="29">
        <f>IF(OR($A325="",$B325="",$C325="",$E325="",NOT(ISNUMBER($F325)),NOT(ISNUMBER($G325))),"",$G325-$F325)</f>
        <v/>
      </c>
      <c r="Q325" s="29">
        <f>IF($P325="","",ABS($P325))</f>
        <v/>
      </c>
      <c r="R325" s="46">
        <f>IF(OR($P325="",NOT(ISNUMBER($H325))),"",$P325*$H325)</f>
        <v/>
      </c>
      <c r="S325" s="46">
        <f>IF($R325="","",ABS($R325))</f>
        <v/>
      </c>
      <c r="T325" s="13">
        <f>IF($P325="","",IF($P325=0,"Sim","Não"))</f>
        <v/>
      </c>
      <c r="U325" s="45">
        <f>IFERROR(IF($P325="","",IF(MAX($F325,$G325)=0,1,MAX(0,1-$Q325/MAX($F325,$G325)))),"")</f>
        <v/>
      </c>
      <c r="V325" s="16">
        <f>IF($P325="","",IF($P325=0,"",IF($J325&lt;&gt;"",$J325,$I325)))</f>
        <v/>
      </c>
      <c r="W325" s="29">
        <f>IF($P325="","",IF(OR($P325=0,$K325="Concluída",$K325="Dispensada"),0,MAX(0,'Configurações'!$B$10-$B325)))</f>
        <v/>
      </c>
      <c r="X325" s="13">
        <f>IF($P325="","",IF($P325=0,"Baixa",IF(OR(AND(ISNUMBER($S325),$S325&gt;='Configurações'!$B$4),AND($K325&lt;&gt;"Concluída",$K325&lt;&gt;"Dispensada",ISNUMBER($M325),$M325&lt;'Configurações'!$B$10)),"Crítica",IF(OR(AND(ISNUMBER($S325),$S325&gt;='Configurações'!$B$5),$Q325&gt;='Configurações'!$B$6),"Alta","Média"))))</f>
        <v/>
      </c>
      <c r="Y325" s="16">
        <f>IF($A325="","",_xlfn.TEXTJOIN(" | ",TRUE,IF(COUNTIF($A$2:$A$501,$A325)&gt;1,"ID duplicado",""),IF(OR($B325="",$C325="",$D325="",$E325="",NOT(ISNUMBER($F325)),NOT(ISNUMBER($G325)),NOT(ISNUMBER($H325)),$K325=""),"Dados obrigatórios incompletos",""),IF(AND(ISNUMBER($P325),$P325&lt;&gt;0,$V325=""),"Informar motivo preliminar",""),IF(AND(ISNUMBER($P325),$P325&lt;&gt;0,$H325=0),"Revisar custo zerado",""),IF(AND($K325="Concluída",$T325="Não",$J325=""),"Confirmar causa",""),IF(AND($K325="Concluída",$N325=""),"Informar data de conclusão",""),IF(AND($K325&lt;&gt;"",$K325&lt;&gt;"Concluída",$K325&lt;&gt;"Dispensada",ISNUMBER($M325),$M325&lt;'Configurações'!$B$10),"Prazo vencido",""),IF(AND($K325&lt;&gt;"",$K325&lt;&gt;"Concluída",$K325&lt;&gt;"Dispensada",$M325="",ISNUMBER($B325),'Configurações'!$B$10-$B325&gt;'Configurações'!$B$9),"Definir prazo",""),IF(AND($K325&lt;&gt;"Concluída",$N325&lt;&gt;""),"Revisar data de conclusão","")))</f>
        <v/>
      </c>
      <c r="Z325" s="16">
        <f>IF(OR($C325="",$E325=""),"",$C325&amp;" | "&amp;$E325)</f>
        <v/>
      </c>
      <c r="AA325" s="13">
        <f>IF($Z325="","",IF(COUNTIF($Z$2:$Z325,$Z325)=1,ROW(),""))</f>
        <v/>
      </c>
      <c r="AB325" s="13">
        <f>IF($A325="","",IF(AND(ISNUMBER($B325),$B325&lt;='Configurações'!$B$10,$C325&lt;&gt;"",$D325&lt;&gt;"",$E325&lt;&gt;"",ISNUMBER($F325),$F325&gt;=0,ISNUMBER($G325),$G325&gt;=0,ISNUMBER($H325),$H325&gt;=0,$K325&lt;&gt;"",COUNTIF($A$2:$A$501,$A325)=1),"Sim","Não"))</f>
        <v/>
      </c>
      <c r="AC325" s="13">
        <f>IF(OR($AB325&lt;&gt;"Sim",$P325=0,$K325="Concluída",$K325="Dispensada"),"",IF($X325="Crítica",4,IF($X325="Alta",3,IF($X325="Média",2,1)))*1000000000000+MIN(IF(ISNUMBER($S325),$S325,0),999999999)*1000+MIN($W325,999))</f>
        <v/>
      </c>
      <c r="AD325" s="29">
        <f>IF($AC325="","",COUNTIF($AC$2:$AC$501,"&gt;"&amp;$AC325)+COUNTIF($AC$2:$AC325,$AC325))</f>
        <v/>
      </c>
    </row>
    <row r="326">
      <c r="A326" s="23" t="n"/>
      <c r="B326" s="50" t="n"/>
      <c r="C326" s="23" t="n"/>
      <c r="D326" s="25" t="n"/>
      <c r="E326" s="23" t="n"/>
      <c r="F326" s="26" t="n"/>
      <c r="G326" s="26" t="n"/>
      <c r="H326" s="51" t="n"/>
      <c r="I326" s="25" t="n"/>
      <c r="J326" s="25" t="n"/>
      <c r="K326" s="23" t="n"/>
      <c r="L326" s="23" t="n"/>
      <c r="M326" s="50" t="n"/>
      <c r="N326" s="50" t="n"/>
      <c r="O326" s="25" t="n"/>
      <c r="P326" s="28">
        <f>IF(OR($A326="",$B326="",$C326="",$E326="",NOT(ISNUMBER($F326)),NOT(ISNUMBER($G326))),"",$G326-$F326)</f>
        <v/>
      </c>
      <c r="Q326" s="28">
        <f>IF($P326="","",ABS($P326))</f>
        <v/>
      </c>
      <c r="R326" s="49">
        <f>IF(OR($P326="",NOT(ISNUMBER($H326))),"",$P326*$H326)</f>
        <v/>
      </c>
      <c r="S326" s="49">
        <f>IF($R326="","",ABS($R326))</f>
        <v/>
      </c>
      <c r="T326" s="18">
        <f>IF($P326="","",IF($P326=0,"Sim","Não"))</f>
        <v/>
      </c>
      <c r="U326" s="48">
        <f>IFERROR(IF($P326="","",IF(MAX($F326,$G326)=0,1,MAX(0,1-$Q326/MAX($F326,$G326)))),"")</f>
        <v/>
      </c>
      <c r="V326" s="21">
        <f>IF($P326="","",IF($P326=0,"",IF($J326&lt;&gt;"",$J326,$I326)))</f>
        <v/>
      </c>
      <c r="W326" s="28">
        <f>IF($P326="","",IF(OR($P326=0,$K326="Concluída",$K326="Dispensada"),0,MAX(0,'Configurações'!$B$10-$B326)))</f>
        <v/>
      </c>
      <c r="X326" s="18">
        <f>IF($P326="","",IF($P326=0,"Baixa",IF(OR(AND(ISNUMBER($S326),$S326&gt;='Configurações'!$B$4),AND($K326&lt;&gt;"Concluída",$K326&lt;&gt;"Dispensada",ISNUMBER($M326),$M326&lt;'Configurações'!$B$10)),"Crítica",IF(OR(AND(ISNUMBER($S326),$S326&gt;='Configurações'!$B$5),$Q326&gt;='Configurações'!$B$6),"Alta","Média"))))</f>
        <v/>
      </c>
      <c r="Y326" s="21">
        <f>IF($A326="","",_xlfn.TEXTJOIN(" | ",TRUE,IF(COUNTIF($A$2:$A$501,$A326)&gt;1,"ID duplicado",""),IF(OR($B326="",$C326="",$D326="",$E326="",NOT(ISNUMBER($F326)),NOT(ISNUMBER($G326)),NOT(ISNUMBER($H326)),$K326=""),"Dados obrigatórios incompletos",""),IF(AND(ISNUMBER($P326),$P326&lt;&gt;0,$V326=""),"Informar motivo preliminar",""),IF(AND(ISNUMBER($P326),$P326&lt;&gt;0,$H326=0),"Revisar custo zerado",""),IF(AND($K326="Concluída",$T326="Não",$J326=""),"Confirmar causa",""),IF(AND($K326="Concluída",$N326=""),"Informar data de conclusão",""),IF(AND($K326&lt;&gt;"",$K326&lt;&gt;"Concluída",$K326&lt;&gt;"Dispensada",ISNUMBER($M326),$M326&lt;'Configurações'!$B$10),"Prazo vencido",""),IF(AND($K326&lt;&gt;"",$K326&lt;&gt;"Concluída",$K326&lt;&gt;"Dispensada",$M326="",ISNUMBER($B326),'Configurações'!$B$10-$B326&gt;'Configurações'!$B$9),"Definir prazo",""),IF(AND($K326&lt;&gt;"Concluída",$N326&lt;&gt;""),"Revisar data de conclusão","")))</f>
        <v/>
      </c>
      <c r="Z326" s="21">
        <f>IF(OR($C326="",$E326=""),"",$C326&amp;" | "&amp;$E326)</f>
        <v/>
      </c>
      <c r="AA326" s="18">
        <f>IF($Z326="","",IF(COUNTIF($Z$2:$Z326,$Z326)=1,ROW(),""))</f>
        <v/>
      </c>
      <c r="AB326" s="18">
        <f>IF($A326="","",IF(AND(ISNUMBER($B326),$B326&lt;='Configurações'!$B$10,$C326&lt;&gt;"",$D326&lt;&gt;"",$E326&lt;&gt;"",ISNUMBER($F326),$F326&gt;=0,ISNUMBER($G326),$G326&gt;=0,ISNUMBER($H326),$H326&gt;=0,$K326&lt;&gt;"",COUNTIF($A$2:$A$501,$A326)=1),"Sim","Não"))</f>
        <v/>
      </c>
      <c r="AC326" s="18">
        <f>IF(OR($AB326&lt;&gt;"Sim",$P326=0,$K326="Concluída",$K326="Dispensada"),"",IF($X326="Crítica",4,IF($X326="Alta",3,IF($X326="Média",2,1)))*1000000000000+MIN(IF(ISNUMBER($S326),$S326,0),999999999)*1000+MIN($W326,999))</f>
        <v/>
      </c>
      <c r="AD326" s="28">
        <f>IF($AC326="","",COUNTIF($AC$2:$AC$501,"&gt;"&amp;$AC326)+COUNTIF($AC$2:$AC326,$AC326))</f>
        <v/>
      </c>
    </row>
    <row r="327">
      <c r="A327" s="23" t="n"/>
      <c r="B327" s="50" t="n"/>
      <c r="C327" s="23" t="n"/>
      <c r="D327" s="25" t="n"/>
      <c r="E327" s="23" t="n"/>
      <c r="F327" s="26" t="n"/>
      <c r="G327" s="26" t="n"/>
      <c r="H327" s="51" t="n"/>
      <c r="I327" s="25" t="n"/>
      <c r="J327" s="25" t="n"/>
      <c r="K327" s="23" t="n"/>
      <c r="L327" s="23" t="n"/>
      <c r="M327" s="50" t="n"/>
      <c r="N327" s="50" t="n"/>
      <c r="O327" s="25" t="n"/>
      <c r="P327" s="29">
        <f>IF(OR($A327="",$B327="",$C327="",$E327="",NOT(ISNUMBER($F327)),NOT(ISNUMBER($G327))),"",$G327-$F327)</f>
        <v/>
      </c>
      <c r="Q327" s="29">
        <f>IF($P327="","",ABS($P327))</f>
        <v/>
      </c>
      <c r="R327" s="46">
        <f>IF(OR($P327="",NOT(ISNUMBER($H327))),"",$P327*$H327)</f>
        <v/>
      </c>
      <c r="S327" s="46">
        <f>IF($R327="","",ABS($R327))</f>
        <v/>
      </c>
      <c r="T327" s="13">
        <f>IF($P327="","",IF($P327=0,"Sim","Não"))</f>
        <v/>
      </c>
      <c r="U327" s="45">
        <f>IFERROR(IF($P327="","",IF(MAX($F327,$G327)=0,1,MAX(0,1-$Q327/MAX($F327,$G327)))),"")</f>
        <v/>
      </c>
      <c r="V327" s="16">
        <f>IF($P327="","",IF($P327=0,"",IF($J327&lt;&gt;"",$J327,$I327)))</f>
        <v/>
      </c>
      <c r="W327" s="29">
        <f>IF($P327="","",IF(OR($P327=0,$K327="Concluída",$K327="Dispensada"),0,MAX(0,'Configurações'!$B$10-$B327)))</f>
        <v/>
      </c>
      <c r="X327" s="13">
        <f>IF($P327="","",IF($P327=0,"Baixa",IF(OR(AND(ISNUMBER($S327),$S327&gt;='Configurações'!$B$4),AND($K327&lt;&gt;"Concluída",$K327&lt;&gt;"Dispensada",ISNUMBER($M327),$M327&lt;'Configurações'!$B$10)),"Crítica",IF(OR(AND(ISNUMBER($S327),$S327&gt;='Configurações'!$B$5),$Q327&gt;='Configurações'!$B$6),"Alta","Média"))))</f>
        <v/>
      </c>
      <c r="Y327" s="16">
        <f>IF($A327="","",_xlfn.TEXTJOIN(" | ",TRUE,IF(COUNTIF($A$2:$A$501,$A327)&gt;1,"ID duplicado",""),IF(OR($B327="",$C327="",$D327="",$E327="",NOT(ISNUMBER($F327)),NOT(ISNUMBER($G327)),NOT(ISNUMBER($H327)),$K327=""),"Dados obrigatórios incompletos",""),IF(AND(ISNUMBER($P327),$P327&lt;&gt;0,$V327=""),"Informar motivo preliminar",""),IF(AND(ISNUMBER($P327),$P327&lt;&gt;0,$H327=0),"Revisar custo zerado",""),IF(AND($K327="Concluída",$T327="Não",$J327=""),"Confirmar causa",""),IF(AND($K327="Concluída",$N327=""),"Informar data de conclusão",""),IF(AND($K327&lt;&gt;"",$K327&lt;&gt;"Concluída",$K327&lt;&gt;"Dispensada",ISNUMBER($M327),$M327&lt;'Configurações'!$B$10),"Prazo vencido",""),IF(AND($K327&lt;&gt;"",$K327&lt;&gt;"Concluída",$K327&lt;&gt;"Dispensada",$M327="",ISNUMBER($B327),'Configurações'!$B$10-$B327&gt;'Configurações'!$B$9),"Definir prazo",""),IF(AND($K327&lt;&gt;"Concluída",$N327&lt;&gt;""),"Revisar data de conclusão","")))</f>
        <v/>
      </c>
      <c r="Z327" s="16">
        <f>IF(OR($C327="",$E327=""),"",$C327&amp;" | "&amp;$E327)</f>
        <v/>
      </c>
      <c r="AA327" s="13">
        <f>IF($Z327="","",IF(COUNTIF($Z$2:$Z327,$Z327)=1,ROW(),""))</f>
        <v/>
      </c>
      <c r="AB327" s="13">
        <f>IF($A327="","",IF(AND(ISNUMBER($B327),$B327&lt;='Configurações'!$B$10,$C327&lt;&gt;"",$D327&lt;&gt;"",$E327&lt;&gt;"",ISNUMBER($F327),$F327&gt;=0,ISNUMBER($G327),$G327&gt;=0,ISNUMBER($H327),$H327&gt;=0,$K327&lt;&gt;"",COUNTIF($A$2:$A$501,$A327)=1),"Sim","Não"))</f>
        <v/>
      </c>
      <c r="AC327" s="13">
        <f>IF(OR($AB327&lt;&gt;"Sim",$P327=0,$K327="Concluída",$K327="Dispensada"),"",IF($X327="Crítica",4,IF($X327="Alta",3,IF($X327="Média",2,1)))*1000000000000+MIN(IF(ISNUMBER($S327),$S327,0),999999999)*1000+MIN($W327,999))</f>
        <v/>
      </c>
      <c r="AD327" s="29">
        <f>IF($AC327="","",COUNTIF($AC$2:$AC$501,"&gt;"&amp;$AC327)+COUNTIF($AC$2:$AC327,$AC327))</f>
        <v/>
      </c>
    </row>
    <row r="328">
      <c r="A328" s="23" t="n"/>
      <c r="B328" s="50" t="n"/>
      <c r="C328" s="23" t="n"/>
      <c r="D328" s="25" t="n"/>
      <c r="E328" s="23" t="n"/>
      <c r="F328" s="26" t="n"/>
      <c r="G328" s="26" t="n"/>
      <c r="H328" s="51" t="n"/>
      <c r="I328" s="25" t="n"/>
      <c r="J328" s="25" t="n"/>
      <c r="K328" s="23" t="n"/>
      <c r="L328" s="23" t="n"/>
      <c r="M328" s="50" t="n"/>
      <c r="N328" s="50" t="n"/>
      <c r="O328" s="25" t="n"/>
      <c r="P328" s="28">
        <f>IF(OR($A328="",$B328="",$C328="",$E328="",NOT(ISNUMBER($F328)),NOT(ISNUMBER($G328))),"",$G328-$F328)</f>
        <v/>
      </c>
      <c r="Q328" s="28">
        <f>IF($P328="","",ABS($P328))</f>
        <v/>
      </c>
      <c r="R328" s="49">
        <f>IF(OR($P328="",NOT(ISNUMBER($H328))),"",$P328*$H328)</f>
        <v/>
      </c>
      <c r="S328" s="49">
        <f>IF($R328="","",ABS($R328))</f>
        <v/>
      </c>
      <c r="T328" s="18">
        <f>IF($P328="","",IF($P328=0,"Sim","Não"))</f>
        <v/>
      </c>
      <c r="U328" s="48">
        <f>IFERROR(IF($P328="","",IF(MAX($F328,$G328)=0,1,MAX(0,1-$Q328/MAX($F328,$G328)))),"")</f>
        <v/>
      </c>
      <c r="V328" s="21">
        <f>IF($P328="","",IF($P328=0,"",IF($J328&lt;&gt;"",$J328,$I328)))</f>
        <v/>
      </c>
      <c r="W328" s="28">
        <f>IF($P328="","",IF(OR($P328=0,$K328="Concluída",$K328="Dispensada"),0,MAX(0,'Configurações'!$B$10-$B328)))</f>
        <v/>
      </c>
      <c r="X328" s="18">
        <f>IF($P328="","",IF($P328=0,"Baixa",IF(OR(AND(ISNUMBER($S328),$S328&gt;='Configurações'!$B$4),AND($K328&lt;&gt;"Concluída",$K328&lt;&gt;"Dispensada",ISNUMBER($M328),$M328&lt;'Configurações'!$B$10)),"Crítica",IF(OR(AND(ISNUMBER($S328),$S328&gt;='Configurações'!$B$5),$Q328&gt;='Configurações'!$B$6),"Alta","Média"))))</f>
        <v/>
      </c>
      <c r="Y328" s="21">
        <f>IF($A328="","",_xlfn.TEXTJOIN(" | ",TRUE,IF(COUNTIF($A$2:$A$501,$A328)&gt;1,"ID duplicado",""),IF(OR($B328="",$C328="",$D328="",$E328="",NOT(ISNUMBER($F328)),NOT(ISNUMBER($G328)),NOT(ISNUMBER($H328)),$K328=""),"Dados obrigatórios incompletos",""),IF(AND(ISNUMBER($P328),$P328&lt;&gt;0,$V328=""),"Informar motivo preliminar",""),IF(AND(ISNUMBER($P328),$P328&lt;&gt;0,$H328=0),"Revisar custo zerado",""),IF(AND($K328="Concluída",$T328="Não",$J328=""),"Confirmar causa",""),IF(AND($K328="Concluída",$N328=""),"Informar data de conclusão",""),IF(AND($K328&lt;&gt;"",$K328&lt;&gt;"Concluída",$K328&lt;&gt;"Dispensada",ISNUMBER($M328),$M328&lt;'Configurações'!$B$10),"Prazo vencido",""),IF(AND($K328&lt;&gt;"",$K328&lt;&gt;"Concluída",$K328&lt;&gt;"Dispensada",$M328="",ISNUMBER($B328),'Configurações'!$B$10-$B328&gt;'Configurações'!$B$9),"Definir prazo",""),IF(AND($K328&lt;&gt;"Concluída",$N328&lt;&gt;""),"Revisar data de conclusão","")))</f>
        <v/>
      </c>
      <c r="Z328" s="21">
        <f>IF(OR($C328="",$E328=""),"",$C328&amp;" | "&amp;$E328)</f>
        <v/>
      </c>
      <c r="AA328" s="18">
        <f>IF($Z328="","",IF(COUNTIF($Z$2:$Z328,$Z328)=1,ROW(),""))</f>
        <v/>
      </c>
      <c r="AB328" s="18">
        <f>IF($A328="","",IF(AND(ISNUMBER($B328),$B328&lt;='Configurações'!$B$10,$C328&lt;&gt;"",$D328&lt;&gt;"",$E328&lt;&gt;"",ISNUMBER($F328),$F328&gt;=0,ISNUMBER($G328),$G328&gt;=0,ISNUMBER($H328),$H328&gt;=0,$K328&lt;&gt;"",COUNTIF($A$2:$A$501,$A328)=1),"Sim","Não"))</f>
        <v/>
      </c>
      <c r="AC328" s="18">
        <f>IF(OR($AB328&lt;&gt;"Sim",$P328=0,$K328="Concluída",$K328="Dispensada"),"",IF($X328="Crítica",4,IF($X328="Alta",3,IF($X328="Média",2,1)))*1000000000000+MIN(IF(ISNUMBER($S328),$S328,0),999999999)*1000+MIN($W328,999))</f>
        <v/>
      </c>
      <c r="AD328" s="28">
        <f>IF($AC328="","",COUNTIF($AC$2:$AC$501,"&gt;"&amp;$AC328)+COUNTIF($AC$2:$AC328,$AC328))</f>
        <v/>
      </c>
    </row>
    <row r="329">
      <c r="A329" s="23" t="n"/>
      <c r="B329" s="50" t="n"/>
      <c r="C329" s="23" t="n"/>
      <c r="D329" s="25" t="n"/>
      <c r="E329" s="23" t="n"/>
      <c r="F329" s="26" t="n"/>
      <c r="G329" s="26" t="n"/>
      <c r="H329" s="51" t="n"/>
      <c r="I329" s="25" t="n"/>
      <c r="J329" s="25" t="n"/>
      <c r="K329" s="23" t="n"/>
      <c r="L329" s="23" t="n"/>
      <c r="M329" s="50" t="n"/>
      <c r="N329" s="50" t="n"/>
      <c r="O329" s="25" t="n"/>
      <c r="P329" s="29">
        <f>IF(OR($A329="",$B329="",$C329="",$E329="",NOT(ISNUMBER($F329)),NOT(ISNUMBER($G329))),"",$G329-$F329)</f>
        <v/>
      </c>
      <c r="Q329" s="29">
        <f>IF($P329="","",ABS($P329))</f>
        <v/>
      </c>
      <c r="R329" s="46">
        <f>IF(OR($P329="",NOT(ISNUMBER($H329))),"",$P329*$H329)</f>
        <v/>
      </c>
      <c r="S329" s="46">
        <f>IF($R329="","",ABS($R329))</f>
        <v/>
      </c>
      <c r="T329" s="13">
        <f>IF($P329="","",IF($P329=0,"Sim","Não"))</f>
        <v/>
      </c>
      <c r="U329" s="45">
        <f>IFERROR(IF($P329="","",IF(MAX($F329,$G329)=0,1,MAX(0,1-$Q329/MAX($F329,$G329)))),"")</f>
        <v/>
      </c>
      <c r="V329" s="16">
        <f>IF($P329="","",IF($P329=0,"",IF($J329&lt;&gt;"",$J329,$I329)))</f>
        <v/>
      </c>
      <c r="W329" s="29">
        <f>IF($P329="","",IF(OR($P329=0,$K329="Concluída",$K329="Dispensada"),0,MAX(0,'Configurações'!$B$10-$B329)))</f>
        <v/>
      </c>
      <c r="X329" s="13">
        <f>IF($P329="","",IF($P329=0,"Baixa",IF(OR(AND(ISNUMBER($S329),$S329&gt;='Configurações'!$B$4),AND($K329&lt;&gt;"Concluída",$K329&lt;&gt;"Dispensada",ISNUMBER($M329),$M329&lt;'Configurações'!$B$10)),"Crítica",IF(OR(AND(ISNUMBER($S329),$S329&gt;='Configurações'!$B$5),$Q329&gt;='Configurações'!$B$6),"Alta","Média"))))</f>
        <v/>
      </c>
      <c r="Y329" s="16">
        <f>IF($A329="","",_xlfn.TEXTJOIN(" | ",TRUE,IF(COUNTIF($A$2:$A$501,$A329)&gt;1,"ID duplicado",""),IF(OR($B329="",$C329="",$D329="",$E329="",NOT(ISNUMBER($F329)),NOT(ISNUMBER($G329)),NOT(ISNUMBER($H329)),$K329=""),"Dados obrigatórios incompletos",""),IF(AND(ISNUMBER($P329),$P329&lt;&gt;0,$V329=""),"Informar motivo preliminar",""),IF(AND(ISNUMBER($P329),$P329&lt;&gt;0,$H329=0),"Revisar custo zerado",""),IF(AND($K329="Concluída",$T329="Não",$J329=""),"Confirmar causa",""),IF(AND($K329="Concluída",$N329=""),"Informar data de conclusão",""),IF(AND($K329&lt;&gt;"",$K329&lt;&gt;"Concluída",$K329&lt;&gt;"Dispensada",ISNUMBER($M329),$M329&lt;'Configurações'!$B$10),"Prazo vencido",""),IF(AND($K329&lt;&gt;"",$K329&lt;&gt;"Concluída",$K329&lt;&gt;"Dispensada",$M329="",ISNUMBER($B329),'Configurações'!$B$10-$B329&gt;'Configurações'!$B$9),"Definir prazo",""),IF(AND($K329&lt;&gt;"Concluída",$N329&lt;&gt;""),"Revisar data de conclusão","")))</f>
        <v/>
      </c>
      <c r="Z329" s="16">
        <f>IF(OR($C329="",$E329=""),"",$C329&amp;" | "&amp;$E329)</f>
        <v/>
      </c>
      <c r="AA329" s="13">
        <f>IF($Z329="","",IF(COUNTIF($Z$2:$Z329,$Z329)=1,ROW(),""))</f>
        <v/>
      </c>
      <c r="AB329" s="13">
        <f>IF($A329="","",IF(AND(ISNUMBER($B329),$B329&lt;='Configurações'!$B$10,$C329&lt;&gt;"",$D329&lt;&gt;"",$E329&lt;&gt;"",ISNUMBER($F329),$F329&gt;=0,ISNUMBER($G329),$G329&gt;=0,ISNUMBER($H329),$H329&gt;=0,$K329&lt;&gt;"",COUNTIF($A$2:$A$501,$A329)=1),"Sim","Não"))</f>
        <v/>
      </c>
      <c r="AC329" s="13">
        <f>IF(OR($AB329&lt;&gt;"Sim",$P329=0,$K329="Concluída",$K329="Dispensada"),"",IF($X329="Crítica",4,IF($X329="Alta",3,IF($X329="Média",2,1)))*1000000000000+MIN(IF(ISNUMBER($S329),$S329,0),999999999)*1000+MIN($W329,999))</f>
        <v/>
      </c>
      <c r="AD329" s="29">
        <f>IF($AC329="","",COUNTIF($AC$2:$AC$501,"&gt;"&amp;$AC329)+COUNTIF($AC$2:$AC329,$AC329))</f>
        <v/>
      </c>
    </row>
    <row r="330">
      <c r="A330" s="23" t="n"/>
      <c r="B330" s="50" t="n"/>
      <c r="C330" s="23" t="n"/>
      <c r="D330" s="25" t="n"/>
      <c r="E330" s="23" t="n"/>
      <c r="F330" s="26" t="n"/>
      <c r="G330" s="26" t="n"/>
      <c r="H330" s="51" t="n"/>
      <c r="I330" s="25" t="n"/>
      <c r="J330" s="25" t="n"/>
      <c r="K330" s="23" t="n"/>
      <c r="L330" s="23" t="n"/>
      <c r="M330" s="50" t="n"/>
      <c r="N330" s="50" t="n"/>
      <c r="O330" s="25" t="n"/>
      <c r="P330" s="28">
        <f>IF(OR($A330="",$B330="",$C330="",$E330="",NOT(ISNUMBER($F330)),NOT(ISNUMBER($G330))),"",$G330-$F330)</f>
        <v/>
      </c>
      <c r="Q330" s="28">
        <f>IF($P330="","",ABS($P330))</f>
        <v/>
      </c>
      <c r="R330" s="49">
        <f>IF(OR($P330="",NOT(ISNUMBER($H330))),"",$P330*$H330)</f>
        <v/>
      </c>
      <c r="S330" s="49">
        <f>IF($R330="","",ABS($R330))</f>
        <v/>
      </c>
      <c r="T330" s="18">
        <f>IF($P330="","",IF($P330=0,"Sim","Não"))</f>
        <v/>
      </c>
      <c r="U330" s="48">
        <f>IFERROR(IF($P330="","",IF(MAX($F330,$G330)=0,1,MAX(0,1-$Q330/MAX($F330,$G330)))),"")</f>
        <v/>
      </c>
      <c r="V330" s="21">
        <f>IF($P330="","",IF($P330=0,"",IF($J330&lt;&gt;"",$J330,$I330)))</f>
        <v/>
      </c>
      <c r="W330" s="28">
        <f>IF($P330="","",IF(OR($P330=0,$K330="Concluída",$K330="Dispensada"),0,MAX(0,'Configurações'!$B$10-$B330)))</f>
        <v/>
      </c>
      <c r="X330" s="18">
        <f>IF($P330="","",IF($P330=0,"Baixa",IF(OR(AND(ISNUMBER($S330),$S330&gt;='Configurações'!$B$4),AND($K330&lt;&gt;"Concluída",$K330&lt;&gt;"Dispensada",ISNUMBER($M330),$M330&lt;'Configurações'!$B$10)),"Crítica",IF(OR(AND(ISNUMBER($S330),$S330&gt;='Configurações'!$B$5),$Q330&gt;='Configurações'!$B$6),"Alta","Média"))))</f>
        <v/>
      </c>
      <c r="Y330" s="21">
        <f>IF($A330="","",_xlfn.TEXTJOIN(" | ",TRUE,IF(COUNTIF($A$2:$A$501,$A330)&gt;1,"ID duplicado",""),IF(OR($B330="",$C330="",$D330="",$E330="",NOT(ISNUMBER($F330)),NOT(ISNUMBER($G330)),NOT(ISNUMBER($H330)),$K330=""),"Dados obrigatórios incompletos",""),IF(AND(ISNUMBER($P330),$P330&lt;&gt;0,$V330=""),"Informar motivo preliminar",""),IF(AND(ISNUMBER($P330),$P330&lt;&gt;0,$H330=0),"Revisar custo zerado",""),IF(AND($K330="Concluída",$T330="Não",$J330=""),"Confirmar causa",""),IF(AND($K330="Concluída",$N330=""),"Informar data de conclusão",""),IF(AND($K330&lt;&gt;"",$K330&lt;&gt;"Concluída",$K330&lt;&gt;"Dispensada",ISNUMBER($M330),$M330&lt;'Configurações'!$B$10),"Prazo vencido",""),IF(AND($K330&lt;&gt;"",$K330&lt;&gt;"Concluída",$K330&lt;&gt;"Dispensada",$M330="",ISNUMBER($B330),'Configurações'!$B$10-$B330&gt;'Configurações'!$B$9),"Definir prazo",""),IF(AND($K330&lt;&gt;"Concluída",$N330&lt;&gt;""),"Revisar data de conclusão","")))</f>
        <v/>
      </c>
      <c r="Z330" s="21">
        <f>IF(OR($C330="",$E330=""),"",$C330&amp;" | "&amp;$E330)</f>
        <v/>
      </c>
      <c r="AA330" s="18">
        <f>IF($Z330="","",IF(COUNTIF($Z$2:$Z330,$Z330)=1,ROW(),""))</f>
        <v/>
      </c>
      <c r="AB330" s="18">
        <f>IF($A330="","",IF(AND(ISNUMBER($B330),$B330&lt;='Configurações'!$B$10,$C330&lt;&gt;"",$D330&lt;&gt;"",$E330&lt;&gt;"",ISNUMBER($F330),$F330&gt;=0,ISNUMBER($G330),$G330&gt;=0,ISNUMBER($H330),$H330&gt;=0,$K330&lt;&gt;"",COUNTIF($A$2:$A$501,$A330)=1),"Sim","Não"))</f>
        <v/>
      </c>
      <c r="AC330" s="18">
        <f>IF(OR($AB330&lt;&gt;"Sim",$P330=0,$K330="Concluída",$K330="Dispensada"),"",IF($X330="Crítica",4,IF($X330="Alta",3,IF($X330="Média",2,1)))*1000000000000+MIN(IF(ISNUMBER($S330),$S330,0),999999999)*1000+MIN($W330,999))</f>
        <v/>
      </c>
      <c r="AD330" s="28">
        <f>IF($AC330="","",COUNTIF($AC$2:$AC$501,"&gt;"&amp;$AC330)+COUNTIF($AC$2:$AC330,$AC330))</f>
        <v/>
      </c>
    </row>
    <row r="331">
      <c r="A331" s="23" t="n"/>
      <c r="B331" s="50" t="n"/>
      <c r="C331" s="23" t="n"/>
      <c r="D331" s="25" t="n"/>
      <c r="E331" s="23" t="n"/>
      <c r="F331" s="26" t="n"/>
      <c r="G331" s="26" t="n"/>
      <c r="H331" s="51" t="n"/>
      <c r="I331" s="25" t="n"/>
      <c r="J331" s="25" t="n"/>
      <c r="K331" s="23" t="n"/>
      <c r="L331" s="23" t="n"/>
      <c r="M331" s="50" t="n"/>
      <c r="N331" s="50" t="n"/>
      <c r="O331" s="25" t="n"/>
      <c r="P331" s="29">
        <f>IF(OR($A331="",$B331="",$C331="",$E331="",NOT(ISNUMBER($F331)),NOT(ISNUMBER($G331))),"",$G331-$F331)</f>
        <v/>
      </c>
      <c r="Q331" s="29">
        <f>IF($P331="","",ABS($P331))</f>
        <v/>
      </c>
      <c r="R331" s="46">
        <f>IF(OR($P331="",NOT(ISNUMBER($H331))),"",$P331*$H331)</f>
        <v/>
      </c>
      <c r="S331" s="46">
        <f>IF($R331="","",ABS($R331))</f>
        <v/>
      </c>
      <c r="T331" s="13">
        <f>IF($P331="","",IF($P331=0,"Sim","Não"))</f>
        <v/>
      </c>
      <c r="U331" s="45">
        <f>IFERROR(IF($P331="","",IF(MAX($F331,$G331)=0,1,MAX(0,1-$Q331/MAX($F331,$G331)))),"")</f>
        <v/>
      </c>
      <c r="V331" s="16">
        <f>IF($P331="","",IF($P331=0,"",IF($J331&lt;&gt;"",$J331,$I331)))</f>
        <v/>
      </c>
      <c r="W331" s="29">
        <f>IF($P331="","",IF(OR($P331=0,$K331="Concluída",$K331="Dispensada"),0,MAX(0,'Configurações'!$B$10-$B331)))</f>
        <v/>
      </c>
      <c r="X331" s="13">
        <f>IF($P331="","",IF($P331=0,"Baixa",IF(OR(AND(ISNUMBER($S331),$S331&gt;='Configurações'!$B$4),AND($K331&lt;&gt;"Concluída",$K331&lt;&gt;"Dispensada",ISNUMBER($M331),$M331&lt;'Configurações'!$B$10)),"Crítica",IF(OR(AND(ISNUMBER($S331),$S331&gt;='Configurações'!$B$5),$Q331&gt;='Configurações'!$B$6),"Alta","Média"))))</f>
        <v/>
      </c>
      <c r="Y331" s="16">
        <f>IF($A331="","",_xlfn.TEXTJOIN(" | ",TRUE,IF(COUNTIF($A$2:$A$501,$A331)&gt;1,"ID duplicado",""),IF(OR($B331="",$C331="",$D331="",$E331="",NOT(ISNUMBER($F331)),NOT(ISNUMBER($G331)),NOT(ISNUMBER($H331)),$K331=""),"Dados obrigatórios incompletos",""),IF(AND(ISNUMBER($P331),$P331&lt;&gt;0,$V331=""),"Informar motivo preliminar",""),IF(AND(ISNUMBER($P331),$P331&lt;&gt;0,$H331=0),"Revisar custo zerado",""),IF(AND($K331="Concluída",$T331="Não",$J331=""),"Confirmar causa",""),IF(AND($K331="Concluída",$N331=""),"Informar data de conclusão",""),IF(AND($K331&lt;&gt;"",$K331&lt;&gt;"Concluída",$K331&lt;&gt;"Dispensada",ISNUMBER($M331),$M331&lt;'Configurações'!$B$10),"Prazo vencido",""),IF(AND($K331&lt;&gt;"",$K331&lt;&gt;"Concluída",$K331&lt;&gt;"Dispensada",$M331="",ISNUMBER($B331),'Configurações'!$B$10-$B331&gt;'Configurações'!$B$9),"Definir prazo",""),IF(AND($K331&lt;&gt;"Concluída",$N331&lt;&gt;""),"Revisar data de conclusão","")))</f>
        <v/>
      </c>
      <c r="Z331" s="16">
        <f>IF(OR($C331="",$E331=""),"",$C331&amp;" | "&amp;$E331)</f>
        <v/>
      </c>
      <c r="AA331" s="13">
        <f>IF($Z331="","",IF(COUNTIF($Z$2:$Z331,$Z331)=1,ROW(),""))</f>
        <v/>
      </c>
      <c r="AB331" s="13">
        <f>IF($A331="","",IF(AND(ISNUMBER($B331),$B331&lt;='Configurações'!$B$10,$C331&lt;&gt;"",$D331&lt;&gt;"",$E331&lt;&gt;"",ISNUMBER($F331),$F331&gt;=0,ISNUMBER($G331),$G331&gt;=0,ISNUMBER($H331),$H331&gt;=0,$K331&lt;&gt;"",COUNTIF($A$2:$A$501,$A331)=1),"Sim","Não"))</f>
        <v/>
      </c>
      <c r="AC331" s="13">
        <f>IF(OR($AB331&lt;&gt;"Sim",$P331=0,$K331="Concluída",$K331="Dispensada"),"",IF($X331="Crítica",4,IF($X331="Alta",3,IF($X331="Média",2,1)))*1000000000000+MIN(IF(ISNUMBER($S331),$S331,0),999999999)*1000+MIN($W331,999))</f>
        <v/>
      </c>
      <c r="AD331" s="29">
        <f>IF($AC331="","",COUNTIF($AC$2:$AC$501,"&gt;"&amp;$AC331)+COUNTIF($AC$2:$AC331,$AC331))</f>
        <v/>
      </c>
    </row>
    <row r="332">
      <c r="A332" s="23" t="n"/>
      <c r="B332" s="50" t="n"/>
      <c r="C332" s="23" t="n"/>
      <c r="D332" s="25" t="n"/>
      <c r="E332" s="23" t="n"/>
      <c r="F332" s="26" t="n"/>
      <c r="G332" s="26" t="n"/>
      <c r="H332" s="51" t="n"/>
      <c r="I332" s="25" t="n"/>
      <c r="J332" s="25" t="n"/>
      <c r="K332" s="23" t="n"/>
      <c r="L332" s="23" t="n"/>
      <c r="M332" s="50" t="n"/>
      <c r="N332" s="50" t="n"/>
      <c r="O332" s="25" t="n"/>
      <c r="P332" s="28">
        <f>IF(OR($A332="",$B332="",$C332="",$E332="",NOT(ISNUMBER($F332)),NOT(ISNUMBER($G332))),"",$G332-$F332)</f>
        <v/>
      </c>
      <c r="Q332" s="28">
        <f>IF($P332="","",ABS($P332))</f>
        <v/>
      </c>
      <c r="R332" s="49">
        <f>IF(OR($P332="",NOT(ISNUMBER($H332))),"",$P332*$H332)</f>
        <v/>
      </c>
      <c r="S332" s="49">
        <f>IF($R332="","",ABS($R332))</f>
        <v/>
      </c>
      <c r="T332" s="18">
        <f>IF($P332="","",IF($P332=0,"Sim","Não"))</f>
        <v/>
      </c>
      <c r="U332" s="48">
        <f>IFERROR(IF($P332="","",IF(MAX($F332,$G332)=0,1,MAX(0,1-$Q332/MAX($F332,$G332)))),"")</f>
        <v/>
      </c>
      <c r="V332" s="21">
        <f>IF($P332="","",IF($P332=0,"",IF($J332&lt;&gt;"",$J332,$I332)))</f>
        <v/>
      </c>
      <c r="W332" s="28">
        <f>IF($P332="","",IF(OR($P332=0,$K332="Concluída",$K332="Dispensada"),0,MAX(0,'Configurações'!$B$10-$B332)))</f>
        <v/>
      </c>
      <c r="X332" s="18">
        <f>IF($P332="","",IF($P332=0,"Baixa",IF(OR(AND(ISNUMBER($S332),$S332&gt;='Configurações'!$B$4),AND($K332&lt;&gt;"Concluída",$K332&lt;&gt;"Dispensada",ISNUMBER($M332),$M332&lt;'Configurações'!$B$10)),"Crítica",IF(OR(AND(ISNUMBER($S332),$S332&gt;='Configurações'!$B$5),$Q332&gt;='Configurações'!$B$6),"Alta","Média"))))</f>
        <v/>
      </c>
      <c r="Y332" s="21">
        <f>IF($A332="","",_xlfn.TEXTJOIN(" | ",TRUE,IF(COUNTIF($A$2:$A$501,$A332)&gt;1,"ID duplicado",""),IF(OR($B332="",$C332="",$D332="",$E332="",NOT(ISNUMBER($F332)),NOT(ISNUMBER($G332)),NOT(ISNUMBER($H332)),$K332=""),"Dados obrigatórios incompletos",""),IF(AND(ISNUMBER($P332),$P332&lt;&gt;0,$V332=""),"Informar motivo preliminar",""),IF(AND(ISNUMBER($P332),$P332&lt;&gt;0,$H332=0),"Revisar custo zerado",""),IF(AND($K332="Concluída",$T332="Não",$J332=""),"Confirmar causa",""),IF(AND($K332="Concluída",$N332=""),"Informar data de conclusão",""),IF(AND($K332&lt;&gt;"",$K332&lt;&gt;"Concluída",$K332&lt;&gt;"Dispensada",ISNUMBER($M332),$M332&lt;'Configurações'!$B$10),"Prazo vencido",""),IF(AND($K332&lt;&gt;"",$K332&lt;&gt;"Concluída",$K332&lt;&gt;"Dispensada",$M332="",ISNUMBER($B332),'Configurações'!$B$10-$B332&gt;'Configurações'!$B$9),"Definir prazo",""),IF(AND($K332&lt;&gt;"Concluída",$N332&lt;&gt;""),"Revisar data de conclusão","")))</f>
        <v/>
      </c>
      <c r="Z332" s="21">
        <f>IF(OR($C332="",$E332=""),"",$C332&amp;" | "&amp;$E332)</f>
        <v/>
      </c>
      <c r="AA332" s="18">
        <f>IF($Z332="","",IF(COUNTIF($Z$2:$Z332,$Z332)=1,ROW(),""))</f>
        <v/>
      </c>
      <c r="AB332" s="18">
        <f>IF($A332="","",IF(AND(ISNUMBER($B332),$B332&lt;='Configurações'!$B$10,$C332&lt;&gt;"",$D332&lt;&gt;"",$E332&lt;&gt;"",ISNUMBER($F332),$F332&gt;=0,ISNUMBER($G332),$G332&gt;=0,ISNUMBER($H332),$H332&gt;=0,$K332&lt;&gt;"",COUNTIF($A$2:$A$501,$A332)=1),"Sim","Não"))</f>
        <v/>
      </c>
      <c r="AC332" s="18">
        <f>IF(OR($AB332&lt;&gt;"Sim",$P332=0,$K332="Concluída",$K332="Dispensada"),"",IF($X332="Crítica",4,IF($X332="Alta",3,IF($X332="Média",2,1)))*1000000000000+MIN(IF(ISNUMBER($S332),$S332,0),999999999)*1000+MIN($W332,999))</f>
        <v/>
      </c>
      <c r="AD332" s="28">
        <f>IF($AC332="","",COUNTIF($AC$2:$AC$501,"&gt;"&amp;$AC332)+COUNTIF($AC$2:$AC332,$AC332))</f>
        <v/>
      </c>
    </row>
    <row r="333">
      <c r="A333" s="23" t="n"/>
      <c r="B333" s="50" t="n"/>
      <c r="C333" s="23" t="n"/>
      <c r="D333" s="25" t="n"/>
      <c r="E333" s="23" t="n"/>
      <c r="F333" s="26" t="n"/>
      <c r="G333" s="26" t="n"/>
      <c r="H333" s="51" t="n"/>
      <c r="I333" s="25" t="n"/>
      <c r="J333" s="25" t="n"/>
      <c r="K333" s="23" t="n"/>
      <c r="L333" s="23" t="n"/>
      <c r="M333" s="50" t="n"/>
      <c r="N333" s="50" t="n"/>
      <c r="O333" s="25" t="n"/>
      <c r="P333" s="29">
        <f>IF(OR($A333="",$B333="",$C333="",$E333="",NOT(ISNUMBER($F333)),NOT(ISNUMBER($G333))),"",$G333-$F333)</f>
        <v/>
      </c>
      <c r="Q333" s="29">
        <f>IF($P333="","",ABS($P333))</f>
        <v/>
      </c>
      <c r="R333" s="46">
        <f>IF(OR($P333="",NOT(ISNUMBER($H333))),"",$P333*$H333)</f>
        <v/>
      </c>
      <c r="S333" s="46">
        <f>IF($R333="","",ABS($R333))</f>
        <v/>
      </c>
      <c r="T333" s="13">
        <f>IF($P333="","",IF($P333=0,"Sim","Não"))</f>
        <v/>
      </c>
      <c r="U333" s="45">
        <f>IFERROR(IF($P333="","",IF(MAX($F333,$G333)=0,1,MAX(0,1-$Q333/MAX($F333,$G333)))),"")</f>
        <v/>
      </c>
      <c r="V333" s="16">
        <f>IF($P333="","",IF($P333=0,"",IF($J333&lt;&gt;"",$J333,$I333)))</f>
        <v/>
      </c>
      <c r="W333" s="29">
        <f>IF($P333="","",IF(OR($P333=0,$K333="Concluída",$K333="Dispensada"),0,MAX(0,'Configurações'!$B$10-$B333)))</f>
        <v/>
      </c>
      <c r="X333" s="13">
        <f>IF($P333="","",IF($P333=0,"Baixa",IF(OR(AND(ISNUMBER($S333),$S333&gt;='Configurações'!$B$4),AND($K333&lt;&gt;"Concluída",$K333&lt;&gt;"Dispensada",ISNUMBER($M333),$M333&lt;'Configurações'!$B$10)),"Crítica",IF(OR(AND(ISNUMBER($S333),$S333&gt;='Configurações'!$B$5),$Q333&gt;='Configurações'!$B$6),"Alta","Média"))))</f>
        <v/>
      </c>
      <c r="Y333" s="16">
        <f>IF($A333="","",_xlfn.TEXTJOIN(" | ",TRUE,IF(COUNTIF($A$2:$A$501,$A333)&gt;1,"ID duplicado",""),IF(OR($B333="",$C333="",$D333="",$E333="",NOT(ISNUMBER($F333)),NOT(ISNUMBER($G333)),NOT(ISNUMBER($H333)),$K333=""),"Dados obrigatórios incompletos",""),IF(AND(ISNUMBER($P333),$P333&lt;&gt;0,$V333=""),"Informar motivo preliminar",""),IF(AND(ISNUMBER($P333),$P333&lt;&gt;0,$H333=0),"Revisar custo zerado",""),IF(AND($K333="Concluída",$T333="Não",$J333=""),"Confirmar causa",""),IF(AND($K333="Concluída",$N333=""),"Informar data de conclusão",""),IF(AND($K333&lt;&gt;"",$K333&lt;&gt;"Concluída",$K333&lt;&gt;"Dispensada",ISNUMBER($M333),$M333&lt;'Configurações'!$B$10),"Prazo vencido",""),IF(AND($K333&lt;&gt;"",$K333&lt;&gt;"Concluída",$K333&lt;&gt;"Dispensada",$M333="",ISNUMBER($B333),'Configurações'!$B$10-$B333&gt;'Configurações'!$B$9),"Definir prazo",""),IF(AND($K333&lt;&gt;"Concluída",$N333&lt;&gt;""),"Revisar data de conclusão","")))</f>
        <v/>
      </c>
      <c r="Z333" s="16">
        <f>IF(OR($C333="",$E333=""),"",$C333&amp;" | "&amp;$E333)</f>
        <v/>
      </c>
      <c r="AA333" s="13">
        <f>IF($Z333="","",IF(COUNTIF($Z$2:$Z333,$Z333)=1,ROW(),""))</f>
        <v/>
      </c>
      <c r="AB333" s="13">
        <f>IF($A333="","",IF(AND(ISNUMBER($B333),$B333&lt;='Configurações'!$B$10,$C333&lt;&gt;"",$D333&lt;&gt;"",$E333&lt;&gt;"",ISNUMBER($F333),$F333&gt;=0,ISNUMBER($G333),$G333&gt;=0,ISNUMBER($H333),$H333&gt;=0,$K333&lt;&gt;"",COUNTIF($A$2:$A$501,$A333)=1),"Sim","Não"))</f>
        <v/>
      </c>
      <c r="AC333" s="13">
        <f>IF(OR($AB333&lt;&gt;"Sim",$P333=0,$K333="Concluída",$K333="Dispensada"),"",IF($X333="Crítica",4,IF($X333="Alta",3,IF($X333="Média",2,1)))*1000000000000+MIN(IF(ISNUMBER($S333),$S333,0),999999999)*1000+MIN($W333,999))</f>
        <v/>
      </c>
      <c r="AD333" s="29">
        <f>IF($AC333="","",COUNTIF($AC$2:$AC$501,"&gt;"&amp;$AC333)+COUNTIF($AC$2:$AC333,$AC333))</f>
        <v/>
      </c>
    </row>
    <row r="334">
      <c r="A334" s="23" t="n"/>
      <c r="B334" s="50" t="n"/>
      <c r="C334" s="23" t="n"/>
      <c r="D334" s="25" t="n"/>
      <c r="E334" s="23" t="n"/>
      <c r="F334" s="26" t="n"/>
      <c r="G334" s="26" t="n"/>
      <c r="H334" s="51" t="n"/>
      <c r="I334" s="25" t="n"/>
      <c r="J334" s="25" t="n"/>
      <c r="K334" s="23" t="n"/>
      <c r="L334" s="23" t="n"/>
      <c r="M334" s="50" t="n"/>
      <c r="N334" s="50" t="n"/>
      <c r="O334" s="25" t="n"/>
      <c r="P334" s="28">
        <f>IF(OR($A334="",$B334="",$C334="",$E334="",NOT(ISNUMBER($F334)),NOT(ISNUMBER($G334))),"",$G334-$F334)</f>
        <v/>
      </c>
      <c r="Q334" s="28">
        <f>IF($P334="","",ABS($P334))</f>
        <v/>
      </c>
      <c r="R334" s="49">
        <f>IF(OR($P334="",NOT(ISNUMBER($H334))),"",$P334*$H334)</f>
        <v/>
      </c>
      <c r="S334" s="49">
        <f>IF($R334="","",ABS($R334))</f>
        <v/>
      </c>
      <c r="T334" s="18">
        <f>IF($P334="","",IF($P334=0,"Sim","Não"))</f>
        <v/>
      </c>
      <c r="U334" s="48">
        <f>IFERROR(IF($P334="","",IF(MAX($F334,$G334)=0,1,MAX(0,1-$Q334/MAX($F334,$G334)))),"")</f>
        <v/>
      </c>
      <c r="V334" s="21">
        <f>IF($P334="","",IF($P334=0,"",IF($J334&lt;&gt;"",$J334,$I334)))</f>
        <v/>
      </c>
      <c r="W334" s="28">
        <f>IF($P334="","",IF(OR($P334=0,$K334="Concluída",$K334="Dispensada"),0,MAX(0,'Configurações'!$B$10-$B334)))</f>
        <v/>
      </c>
      <c r="X334" s="18">
        <f>IF($P334="","",IF($P334=0,"Baixa",IF(OR(AND(ISNUMBER($S334),$S334&gt;='Configurações'!$B$4),AND($K334&lt;&gt;"Concluída",$K334&lt;&gt;"Dispensada",ISNUMBER($M334),$M334&lt;'Configurações'!$B$10)),"Crítica",IF(OR(AND(ISNUMBER($S334),$S334&gt;='Configurações'!$B$5),$Q334&gt;='Configurações'!$B$6),"Alta","Média"))))</f>
        <v/>
      </c>
      <c r="Y334" s="21">
        <f>IF($A334="","",_xlfn.TEXTJOIN(" | ",TRUE,IF(COUNTIF($A$2:$A$501,$A334)&gt;1,"ID duplicado",""),IF(OR($B334="",$C334="",$D334="",$E334="",NOT(ISNUMBER($F334)),NOT(ISNUMBER($G334)),NOT(ISNUMBER($H334)),$K334=""),"Dados obrigatórios incompletos",""),IF(AND(ISNUMBER($P334),$P334&lt;&gt;0,$V334=""),"Informar motivo preliminar",""),IF(AND(ISNUMBER($P334),$P334&lt;&gt;0,$H334=0),"Revisar custo zerado",""),IF(AND($K334="Concluída",$T334="Não",$J334=""),"Confirmar causa",""),IF(AND($K334="Concluída",$N334=""),"Informar data de conclusão",""),IF(AND($K334&lt;&gt;"",$K334&lt;&gt;"Concluída",$K334&lt;&gt;"Dispensada",ISNUMBER($M334),$M334&lt;'Configurações'!$B$10),"Prazo vencido",""),IF(AND($K334&lt;&gt;"",$K334&lt;&gt;"Concluída",$K334&lt;&gt;"Dispensada",$M334="",ISNUMBER($B334),'Configurações'!$B$10-$B334&gt;'Configurações'!$B$9),"Definir prazo",""),IF(AND($K334&lt;&gt;"Concluída",$N334&lt;&gt;""),"Revisar data de conclusão","")))</f>
        <v/>
      </c>
      <c r="Z334" s="21">
        <f>IF(OR($C334="",$E334=""),"",$C334&amp;" | "&amp;$E334)</f>
        <v/>
      </c>
      <c r="AA334" s="18">
        <f>IF($Z334="","",IF(COUNTIF($Z$2:$Z334,$Z334)=1,ROW(),""))</f>
        <v/>
      </c>
      <c r="AB334" s="18">
        <f>IF($A334="","",IF(AND(ISNUMBER($B334),$B334&lt;='Configurações'!$B$10,$C334&lt;&gt;"",$D334&lt;&gt;"",$E334&lt;&gt;"",ISNUMBER($F334),$F334&gt;=0,ISNUMBER($G334),$G334&gt;=0,ISNUMBER($H334),$H334&gt;=0,$K334&lt;&gt;"",COUNTIF($A$2:$A$501,$A334)=1),"Sim","Não"))</f>
        <v/>
      </c>
      <c r="AC334" s="18">
        <f>IF(OR($AB334&lt;&gt;"Sim",$P334=0,$K334="Concluída",$K334="Dispensada"),"",IF($X334="Crítica",4,IF($X334="Alta",3,IF($X334="Média",2,1)))*1000000000000+MIN(IF(ISNUMBER($S334),$S334,0),999999999)*1000+MIN($W334,999))</f>
        <v/>
      </c>
      <c r="AD334" s="28">
        <f>IF($AC334="","",COUNTIF($AC$2:$AC$501,"&gt;"&amp;$AC334)+COUNTIF($AC$2:$AC334,$AC334))</f>
        <v/>
      </c>
    </row>
    <row r="335">
      <c r="A335" s="23" t="n"/>
      <c r="B335" s="50" t="n"/>
      <c r="C335" s="23" t="n"/>
      <c r="D335" s="25" t="n"/>
      <c r="E335" s="23" t="n"/>
      <c r="F335" s="26" t="n"/>
      <c r="G335" s="26" t="n"/>
      <c r="H335" s="51" t="n"/>
      <c r="I335" s="25" t="n"/>
      <c r="J335" s="25" t="n"/>
      <c r="K335" s="23" t="n"/>
      <c r="L335" s="23" t="n"/>
      <c r="M335" s="50" t="n"/>
      <c r="N335" s="50" t="n"/>
      <c r="O335" s="25" t="n"/>
      <c r="P335" s="29">
        <f>IF(OR($A335="",$B335="",$C335="",$E335="",NOT(ISNUMBER($F335)),NOT(ISNUMBER($G335))),"",$G335-$F335)</f>
        <v/>
      </c>
      <c r="Q335" s="29">
        <f>IF($P335="","",ABS($P335))</f>
        <v/>
      </c>
      <c r="R335" s="46">
        <f>IF(OR($P335="",NOT(ISNUMBER($H335))),"",$P335*$H335)</f>
        <v/>
      </c>
      <c r="S335" s="46">
        <f>IF($R335="","",ABS($R335))</f>
        <v/>
      </c>
      <c r="T335" s="13">
        <f>IF($P335="","",IF($P335=0,"Sim","Não"))</f>
        <v/>
      </c>
      <c r="U335" s="45">
        <f>IFERROR(IF($P335="","",IF(MAX($F335,$G335)=0,1,MAX(0,1-$Q335/MAX($F335,$G335)))),"")</f>
        <v/>
      </c>
      <c r="V335" s="16">
        <f>IF($P335="","",IF($P335=0,"",IF($J335&lt;&gt;"",$J335,$I335)))</f>
        <v/>
      </c>
      <c r="W335" s="29">
        <f>IF($P335="","",IF(OR($P335=0,$K335="Concluída",$K335="Dispensada"),0,MAX(0,'Configurações'!$B$10-$B335)))</f>
        <v/>
      </c>
      <c r="X335" s="13">
        <f>IF($P335="","",IF($P335=0,"Baixa",IF(OR(AND(ISNUMBER($S335),$S335&gt;='Configurações'!$B$4),AND($K335&lt;&gt;"Concluída",$K335&lt;&gt;"Dispensada",ISNUMBER($M335),$M335&lt;'Configurações'!$B$10)),"Crítica",IF(OR(AND(ISNUMBER($S335),$S335&gt;='Configurações'!$B$5),$Q335&gt;='Configurações'!$B$6),"Alta","Média"))))</f>
        <v/>
      </c>
      <c r="Y335" s="16">
        <f>IF($A335="","",_xlfn.TEXTJOIN(" | ",TRUE,IF(COUNTIF($A$2:$A$501,$A335)&gt;1,"ID duplicado",""),IF(OR($B335="",$C335="",$D335="",$E335="",NOT(ISNUMBER($F335)),NOT(ISNUMBER($G335)),NOT(ISNUMBER($H335)),$K335=""),"Dados obrigatórios incompletos",""),IF(AND(ISNUMBER($P335),$P335&lt;&gt;0,$V335=""),"Informar motivo preliminar",""),IF(AND(ISNUMBER($P335),$P335&lt;&gt;0,$H335=0),"Revisar custo zerado",""),IF(AND($K335="Concluída",$T335="Não",$J335=""),"Confirmar causa",""),IF(AND($K335="Concluída",$N335=""),"Informar data de conclusão",""),IF(AND($K335&lt;&gt;"",$K335&lt;&gt;"Concluída",$K335&lt;&gt;"Dispensada",ISNUMBER($M335),$M335&lt;'Configurações'!$B$10),"Prazo vencido",""),IF(AND($K335&lt;&gt;"",$K335&lt;&gt;"Concluída",$K335&lt;&gt;"Dispensada",$M335="",ISNUMBER($B335),'Configurações'!$B$10-$B335&gt;'Configurações'!$B$9),"Definir prazo",""),IF(AND($K335&lt;&gt;"Concluída",$N335&lt;&gt;""),"Revisar data de conclusão","")))</f>
        <v/>
      </c>
      <c r="Z335" s="16">
        <f>IF(OR($C335="",$E335=""),"",$C335&amp;" | "&amp;$E335)</f>
        <v/>
      </c>
      <c r="AA335" s="13">
        <f>IF($Z335="","",IF(COUNTIF($Z$2:$Z335,$Z335)=1,ROW(),""))</f>
        <v/>
      </c>
      <c r="AB335" s="13">
        <f>IF($A335="","",IF(AND(ISNUMBER($B335),$B335&lt;='Configurações'!$B$10,$C335&lt;&gt;"",$D335&lt;&gt;"",$E335&lt;&gt;"",ISNUMBER($F335),$F335&gt;=0,ISNUMBER($G335),$G335&gt;=0,ISNUMBER($H335),$H335&gt;=0,$K335&lt;&gt;"",COUNTIF($A$2:$A$501,$A335)=1),"Sim","Não"))</f>
        <v/>
      </c>
      <c r="AC335" s="13">
        <f>IF(OR($AB335&lt;&gt;"Sim",$P335=0,$K335="Concluída",$K335="Dispensada"),"",IF($X335="Crítica",4,IF($X335="Alta",3,IF($X335="Média",2,1)))*1000000000000+MIN(IF(ISNUMBER($S335),$S335,0),999999999)*1000+MIN($W335,999))</f>
        <v/>
      </c>
      <c r="AD335" s="29">
        <f>IF($AC335="","",COUNTIF($AC$2:$AC$501,"&gt;"&amp;$AC335)+COUNTIF($AC$2:$AC335,$AC335))</f>
        <v/>
      </c>
    </row>
    <row r="336">
      <c r="A336" s="23" t="n"/>
      <c r="B336" s="50" t="n"/>
      <c r="C336" s="23" t="n"/>
      <c r="D336" s="25" t="n"/>
      <c r="E336" s="23" t="n"/>
      <c r="F336" s="26" t="n"/>
      <c r="G336" s="26" t="n"/>
      <c r="H336" s="51" t="n"/>
      <c r="I336" s="25" t="n"/>
      <c r="J336" s="25" t="n"/>
      <c r="K336" s="23" t="n"/>
      <c r="L336" s="23" t="n"/>
      <c r="M336" s="50" t="n"/>
      <c r="N336" s="50" t="n"/>
      <c r="O336" s="25" t="n"/>
      <c r="P336" s="28">
        <f>IF(OR($A336="",$B336="",$C336="",$E336="",NOT(ISNUMBER($F336)),NOT(ISNUMBER($G336))),"",$G336-$F336)</f>
        <v/>
      </c>
      <c r="Q336" s="28">
        <f>IF($P336="","",ABS($P336))</f>
        <v/>
      </c>
      <c r="R336" s="49">
        <f>IF(OR($P336="",NOT(ISNUMBER($H336))),"",$P336*$H336)</f>
        <v/>
      </c>
      <c r="S336" s="49">
        <f>IF($R336="","",ABS($R336))</f>
        <v/>
      </c>
      <c r="T336" s="18">
        <f>IF($P336="","",IF($P336=0,"Sim","Não"))</f>
        <v/>
      </c>
      <c r="U336" s="48">
        <f>IFERROR(IF($P336="","",IF(MAX($F336,$G336)=0,1,MAX(0,1-$Q336/MAX($F336,$G336)))),"")</f>
        <v/>
      </c>
      <c r="V336" s="21">
        <f>IF($P336="","",IF($P336=0,"",IF($J336&lt;&gt;"",$J336,$I336)))</f>
        <v/>
      </c>
      <c r="W336" s="28">
        <f>IF($P336="","",IF(OR($P336=0,$K336="Concluída",$K336="Dispensada"),0,MAX(0,'Configurações'!$B$10-$B336)))</f>
        <v/>
      </c>
      <c r="X336" s="18">
        <f>IF($P336="","",IF($P336=0,"Baixa",IF(OR(AND(ISNUMBER($S336),$S336&gt;='Configurações'!$B$4),AND($K336&lt;&gt;"Concluída",$K336&lt;&gt;"Dispensada",ISNUMBER($M336),$M336&lt;'Configurações'!$B$10)),"Crítica",IF(OR(AND(ISNUMBER($S336),$S336&gt;='Configurações'!$B$5),$Q336&gt;='Configurações'!$B$6),"Alta","Média"))))</f>
        <v/>
      </c>
      <c r="Y336" s="21">
        <f>IF($A336="","",_xlfn.TEXTJOIN(" | ",TRUE,IF(COUNTIF($A$2:$A$501,$A336)&gt;1,"ID duplicado",""),IF(OR($B336="",$C336="",$D336="",$E336="",NOT(ISNUMBER($F336)),NOT(ISNUMBER($G336)),NOT(ISNUMBER($H336)),$K336=""),"Dados obrigatórios incompletos",""),IF(AND(ISNUMBER($P336),$P336&lt;&gt;0,$V336=""),"Informar motivo preliminar",""),IF(AND(ISNUMBER($P336),$P336&lt;&gt;0,$H336=0),"Revisar custo zerado",""),IF(AND($K336="Concluída",$T336="Não",$J336=""),"Confirmar causa",""),IF(AND($K336="Concluída",$N336=""),"Informar data de conclusão",""),IF(AND($K336&lt;&gt;"",$K336&lt;&gt;"Concluída",$K336&lt;&gt;"Dispensada",ISNUMBER($M336),$M336&lt;'Configurações'!$B$10),"Prazo vencido",""),IF(AND($K336&lt;&gt;"",$K336&lt;&gt;"Concluída",$K336&lt;&gt;"Dispensada",$M336="",ISNUMBER($B336),'Configurações'!$B$10-$B336&gt;'Configurações'!$B$9),"Definir prazo",""),IF(AND($K336&lt;&gt;"Concluída",$N336&lt;&gt;""),"Revisar data de conclusão","")))</f>
        <v/>
      </c>
      <c r="Z336" s="21">
        <f>IF(OR($C336="",$E336=""),"",$C336&amp;" | "&amp;$E336)</f>
        <v/>
      </c>
      <c r="AA336" s="18">
        <f>IF($Z336="","",IF(COUNTIF($Z$2:$Z336,$Z336)=1,ROW(),""))</f>
        <v/>
      </c>
      <c r="AB336" s="18">
        <f>IF($A336="","",IF(AND(ISNUMBER($B336),$B336&lt;='Configurações'!$B$10,$C336&lt;&gt;"",$D336&lt;&gt;"",$E336&lt;&gt;"",ISNUMBER($F336),$F336&gt;=0,ISNUMBER($G336),$G336&gt;=0,ISNUMBER($H336),$H336&gt;=0,$K336&lt;&gt;"",COUNTIF($A$2:$A$501,$A336)=1),"Sim","Não"))</f>
        <v/>
      </c>
      <c r="AC336" s="18">
        <f>IF(OR($AB336&lt;&gt;"Sim",$P336=0,$K336="Concluída",$K336="Dispensada"),"",IF($X336="Crítica",4,IF($X336="Alta",3,IF($X336="Média",2,1)))*1000000000000+MIN(IF(ISNUMBER($S336),$S336,0),999999999)*1000+MIN($W336,999))</f>
        <v/>
      </c>
      <c r="AD336" s="28">
        <f>IF($AC336="","",COUNTIF($AC$2:$AC$501,"&gt;"&amp;$AC336)+COUNTIF($AC$2:$AC336,$AC336))</f>
        <v/>
      </c>
    </row>
    <row r="337">
      <c r="A337" s="23" t="n"/>
      <c r="B337" s="50" t="n"/>
      <c r="C337" s="23" t="n"/>
      <c r="D337" s="25" t="n"/>
      <c r="E337" s="23" t="n"/>
      <c r="F337" s="26" t="n"/>
      <c r="G337" s="26" t="n"/>
      <c r="H337" s="51" t="n"/>
      <c r="I337" s="25" t="n"/>
      <c r="J337" s="25" t="n"/>
      <c r="K337" s="23" t="n"/>
      <c r="L337" s="23" t="n"/>
      <c r="M337" s="50" t="n"/>
      <c r="N337" s="50" t="n"/>
      <c r="O337" s="25" t="n"/>
      <c r="P337" s="29">
        <f>IF(OR($A337="",$B337="",$C337="",$E337="",NOT(ISNUMBER($F337)),NOT(ISNUMBER($G337))),"",$G337-$F337)</f>
        <v/>
      </c>
      <c r="Q337" s="29">
        <f>IF($P337="","",ABS($P337))</f>
        <v/>
      </c>
      <c r="R337" s="46">
        <f>IF(OR($P337="",NOT(ISNUMBER($H337))),"",$P337*$H337)</f>
        <v/>
      </c>
      <c r="S337" s="46">
        <f>IF($R337="","",ABS($R337))</f>
        <v/>
      </c>
      <c r="T337" s="13">
        <f>IF($P337="","",IF($P337=0,"Sim","Não"))</f>
        <v/>
      </c>
      <c r="U337" s="45">
        <f>IFERROR(IF($P337="","",IF(MAX($F337,$G337)=0,1,MAX(0,1-$Q337/MAX($F337,$G337)))),"")</f>
        <v/>
      </c>
      <c r="V337" s="16">
        <f>IF($P337="","",IF($P337=0,"",IF($J337&lt;&gt;"",$J337,$I337)))</f>
        <v/>
      </c>
      <c r="W337" s="29">
        <f>IF($P337="","",IF(OR($P337=0,$K337="Concluída",$K337="Dispensada"),0,MAX(0,'Configurações'!$B$10-$B337)))</f>
        <v/>
      </c>
      <c r="X337" s="13">
        <f>IF($P337="","",IF($P337=0,"Baixa",IF(OR(AND(ISNUMBER($S337),$S337&gt;='Configurações'!$B$4),AND($K337&lt;&gt;"Concluída",$K337&lt;&gt;"Dispensada",ISNUMBER($M337),$M337&lt;'Configurações'!$B$10)),"Crítica",IF(OR(AND(ISNUMBER($S337),$S337&gt;='Configurações'!$B$5),$Q337&gt;='Configurações'!$B$6),"Alta","Média"))))</f>
        <v/>
      </c>
      <c r="Y337" s="16">
        <f>IF($A337="","",_xlfn.TEXTJOIN(" | ",TRUE,IF(COUNTIF($A$2:$A$501,$A337)&gt;1,"ID duplicado",""),IF(OR($B337="",$C337="",$D337="",$E337="",NOT(ISNUMBER($F337)),NOT(ISNUMBER($G337)),NOT(ISNUMBER($H337)),$K337=""),"Dados obrigatórios incompletos",""),IF(AND(ISNUMBER($P337),$P337&lt;&gt;0,$V337=""),"Informar motivo preliminar",""),IF(AND(ISNUMBER($P337),$P337&lt;&gt;0,$H337=0),"Revisar custo zerado",""),IF(AND($K337="Concluída",$T337="Não",$J337=""),"Confirmar causa",""),IF(AND($K337="Concluída",$N337=""),"Informar data de conclusão",""),IF(AND($K337&lt;&gt;"",$K337&lt;&gt;"Concluída",$K337&lt;&gt;"Dispensada",ISNUMBER($M337),$M337&lt;'Configurações'!$B$10),"Prazo vencido",""),IF(AND($K337&lt;&gt;"",$K337&lt;&gt;"Concluída",$K337&lt;&gt;"Dispensada",$M337="",ISNUMBER($B337),'Configurações'!$B$10-$B337&gt;'Configurações'!$B$9),"Definir prazo",""),IF(AND($K337&lt;&gt;"Concluída",$N337&lt;&gt;""),"Revisar data de conclusão","")))</f>
        <v/>
      </c>
      <c r="Z337" s="16">
        <f>IF(OR($C337="",$E337=""),"",$C337&amp;" | "&amp;$E337)</f>
        <v/>
      </c>
      <c r="AA337" s="13">
        <f>IF($Z337="","",IF(COUNTIF($Z$2:$Z337,$Z337)=1,ROW(),""))</f>
        <v/>
      </c>
      <c r="AB337" s="13">
        <f>IF($A337="","",IF(AND(ISNUMBER($B337),$B337&lt;='Configurações'!$B$10,$C337&lt;&gt;"",$D337&lt;&gt;"",$E337&lt;&gt;"",ISNUMBER($F337),$F337&gt;=0,ISNUMBER($G337),$G337&gt;=0,ISNUMBER($H337),$H337&gt;=0,$K337&lt;&gt;"",COUNTIF($A$2:$A$501,$A337)=1),"Sim","Não"))</f>
        <v/>
      </c>
      <c r="AC337" s="13">
        <f>IF(OR($AB337&lt;&gt;"Sim",$P337=0,$K337="Concluída",$K337="Dispensada"),"",IF($X337="Crítica",4,IF($X337="Alta",3,IF($X337="Média",2,1)))*1000000000000+MIN(IF(ISNUMBER($S337),$S337,0),999999999)*1000+MIN($W337,999))</f>
        <v/>
      </c>
      <c r="AD337" s="29">
        <f>IF($AC337="","",COUNTIF($AC$2:$AC$501,"&gt;"&amp;$AC337)+COUNTIF($AC$2:$AC337,$AC337))</f>
        <v/>
      </c>
    </row>
    <row r="338">
      <c r="A338" s="23" t="n"/>
      <c r="B338" s="50" t="n"/>
      <c r="C338" s="23" t="n"/>
      <c r="D338" s="25" t="n"/>
      <c r="E338" s="23" t="n"/>
      <c r="F338" s="26" t="n"/>
      <c r="G338" s="26" t="n"/>
      <c r="H338" s="51" t="n"/>
      <c r="I338" s="25" t="n"/>
      <c r="J338" s="25" t="n"/>
      <c r="K338" s="23" t="n"/>
      <c r="L338" s="23" t="n"/>
      <c r="M338" s="50" t="n"/>
      <c r="N338" s="50" t="n"/>
      <c r="O338" s="25" t="n"/>
      <c r="P338" s="28">
        <f>IF(OR($A338="",$B338="",$C338="",$E338="",NOT(ISNUMBER($F338)),NOT(ISNUMBER($G338))),"",$G338-$F338)</f>
        <v/>
      </c>
      <c r="Q338" s="28">
        <f>IF($P338="","",ABS($P338))</f>
        <v/>
      </c>
      <c r="R338" s="49">
        <f>IF(OR($P338="",NOT(ISNUMBER($H338))),"",$P338*$H338)</f>
        <v/>
      </c>
      <c r="S338" s="49">
        <f>IF($R338="","",ABS($R338))</f>
        <v/>
      </c>
      <c r="T338" s="18">
        <f>IF($P338="","",IF($P338=0,"Sim","Não"))</f>
        <v/>
      </c>
      <c r="U338" s="48">
        <f>IFERROR(IF($P338="","",IF(MAX($F338,$G338)=0,1,MAX(0,1-$Q338/MAX($F338,$G338)))),"")</f>
        <v/>
      </c>
      <c r="V338" s="21">
        <f>IF($P338="","",IF($P338=0,"",IF($J338&lt;&gt;"",$J338,$I338)))</f>
        <v/>
      </c>
      <c r="W338" s="28">
        <f>IF($P338="","",IF(OR($P338=0,$K338="Concluída",$K338="Dispensada"),0,MAX(0,'Configurações'!$B$10-$B338)))</f>
        <v/>
      </c>
      <c r="X338" s="18">
        <f>IF($P338="","",IF($P338=0,"Baixa",IF(OR(AND(ISNUMBER($S338),$S338&gt;='Configurações'!$B$4),AND($K338&lt;&gt;"Concluída",$K338&lt;&gt;"Dispensada",ISNUMBER($M338),$M338&lt;'Configurações'!$B$10)),"Crítica",IF(OR(AND(ISNUMBER($S338),$S338&gt;='Configurações'!$B$5),$Q338&gt;='Configurações'!$B$6),"Alta","Média"))))</f>
        <v/>
      </c>
      <c r="Y338" s="21">
        <f>IF($A338="","",_xlfn.TEXTJOIN(" | ",TRUE,IF(COUNTIF($A$2:$A$501,$A338)&gt;1,"ID duplicado",""),IF(OR($B338="",$C338="",$D338="",$E338="",NOT(ISNUMBER($F338)),NOT(ISNUMBER($G338)),NOT(ISNUMBER($H338)),$K338=""),"Dados obrigatórios incompletos",""),IF(AND(ISNUMBER($P338),$P338&lt;&gt;0,$V338=""),"Informar motivo preliminar",""),IF(AND(ISNUMBER($P338),$P338&lt;&gt;0,$H338=0),"Revisar custo zerado",""),IF(AND($K338="Concluída",$T338="Não",$J338=""),"Confirmar causa",""),IF(AND($K338="Concluída",$N338=""),"Informar data de conclusão",""),IF(AND($K338&lt;&gt;"",$K338&lt;&gt;"Concluída",$K338&lt;&gt;"Dispensada",ISNUMBER($M338),$M338&lt;'Configurações'!$B$10),"Prazo vencido",""),IF(AND($K338&lt;&gt;"",$K338&lt;&gt;"Concluída",$K338&lt;&gt;"Dispensada",$M338="",ISNUMBER($B338),'Configurações'!$B$10-$B338&gt;'Configurações'!$B$9),"Definir prazo",""),IF(AND($K338&lt;&gt;"Concluída",$N338&lt;&gt;""),"Revisar data de conclusão","")))</f>
        <v/>
      </c>
      <c r="Z338" s="21">
        <f>IF(OR($C338="",$E338=""),"",$C338&amp;" | "&amp;$E338)</f>
        <v/>
      </c>
      <c r="AA338" s="18">
        <f>IF($Z338="","",IF(COUNTIF($Z$2:$Z338,$Z338)=1,ROW(),""))</f>
        <v/>
      </c>
      <c r="AB338" s="18">
        <f>IF($A338="","",IF(AND(ISNUMBER($B338),$B338&lt;='Configurações'!$B$10,$C338&lt;&gt;"",$D338&lt;&gt;"",$E338&lt;&gt;"",ISNUMBER($F338),$F338&gt;=0,ISNUMBER($G338),$G338&gt;=0,ISNUMBER($H338),$H338&gt;=0,$K338&lt;&gt;"",COUNTIF($A$2:$A$501,$A338)=1),"Sim","Não"))</f>
        <v/>
      </c>
      <c r="AC338" s="18">
        <f>IF(OR($AB338&lt;&gt;"Sim",$P338=0,$K338="Concluída",$K338="Dispensada"),"",IF($X338="Crítica",4,IF($X338="Alta",3,IF($X338="Média",2,1)))*1000000000000+MIN(IF(ISNUMBER($S338),$S338,0),999999999)*1000+MIN($W338,999))</f>
        <v/>
      </c>
      <c r="AD338" s="28">
        <f>IF($AC338="","",COUNTIF($AC$2:$AC$501,"&gt;"&amp;$AC338)+COUNTIF($AC$2:$AC338,$AC338))</f>
        <v/>
      </c>
    </row>
    <row r="339">
      <c r="A339" s="23" t="n"/>
      <c r="B339" s="50" t="n"/>
      <c r="C339" s="23" t="n"/>
      <c r="D339" s="25" t="n"/>
      <c r="E339" s="23" t="n"/>
      <c r="F339" s="26" t="n"/>
      <c r="G339" s="26" t="n"/>
      <c r="H339" s="51" t="n"/>
      <c r="I339" s="25" t="n"/>
      <c r="J339" s="25" t="n"/>
      <c r="K339" s="23" t="n"/>
      <c r="L339" s="23" t="n"/>
      <c r="M339" s="50" t="n"/>
      <c r="N339" s="50" t="n"/>
      <c r="O339" s="25" t="n"/>
      <c r="P339" s="29">
        <f>IF(OR($A339="",$B339="",$C339="",$E339="",NOT(ISNUMBER($F339)),NOT(ISNUMBER($G339))),"",$G339-$F339)</f>
        <v/>
      </c>
      <c r="Q339" s="29">
        <f>IF($P339="","",ABS($P339))</f>
        <v/>
      </c>
      <c r="R339" s="46">
        <f>IF(OR($P339="",NOT(ISNUMBER($H339))),"",$P339*$H339)</f>
        <v/>
      </c>
      <c r="S339" s="46">
        <f>IF($R339="","",ABS($R339))</f>
        <v/>
      </c>
      <c r="T339" s="13">
        <f>IF($P339="","",IF($P339=0,"Sim","Não"))</f>
        <v/>
      </c>
      <c r="U339" s="45">
        <f>IFERROR(IF($P339="","",IF(MAX($F339,$G339)=0,1,MAX(0,1-$Q339/MAX($F339,$G339)))),"")</f>
        <v/>
      </c>
      <c r="V339" s="16">
        <f>IF($P339="","",IF($P339=0,"",IF($J339&lt;&gt;"",$J339,$I339)))</f>
        <v/>
      </c>
      <c r="W339" s="29">
        <f>IF($P339="","",IF(OR($P339=0,$K339="Concluída",$K339="Dispensada"),0,MAX(0,'Configurações'!$B$10-$B339)))</f>
        <v/>
      </c>
      <c r="X339" s="13">
        <f>IF($P339="","",IF($P339=0,"Baixa",IF(OR(AND(ISNUMBER($S339),$S339&gt;='Configurações'!$B$4),AND($K339&lt;&gt;"Concluída",$K339&lt;&gt;"Dispensada",ISNUMBER($M339),$M339&lt;'Configurações'!$B$10)),"Crítica",IF(OR(AND(ISNUMBER($S339),$S339&gt;='Configurações'!$B$5),$Q339&gt;='Configurações'!$B$6),"Alta","Média"))))</f>
        <v/>
      </c>
      <c r="Y339" s="16">
        <f>IF($A339="","",_xlfn.TEXTJOIN(" | ",TRUE,IF(COUNTIF($A$2:$A$501,$A339)&gt;1,"ID duplicado",""),IF(OR($B339="",$C339="",$D339="",$E339="",NOT(ISNUMBER($F339)),NOT(ISNUMBER($G339)),NOT(ISNUMBER($H339)),$K339=""),"Dados obrigatórios incompletos",""),IF(AND(ISNUMBER($P339),$P339&lt;&gt;0,$V339=""),"Informar motivo preliminar",""),IF(AND(ISNUMBER($P339),$P339&lt;&gt;0,$H339=0),"Revisar custo zerado",""),IF(AND($K339="Concluída",$T339="Não",$J339=""),"Confirmar causa",""),IF(AND($K339="Concluída",$N339=""),"Informar data de conclusão",""),IF(AND($K339&lt;&gt;"",$K339&lt;&gt;"Concluída",$K339&lt;&gt;"Dispensada",ISNUMBER($M339),$M339&lt;'Configurações'!$B$10),"Prazo vencido",""),IF(AND($K339&lt;&gt;"",$K339&lt;&gt;"Concluída",$K339&lt;&gt;"Dispensada",$M339="",ISNUMBER($B339),'Configurações'!$B$10-$B339&gt;'Configurações'!$B$9),"Definir prazo",""),IF(AND($K339&lt;&gt;"Concluída",$N339&lt;&gt;""),"Revisar data de conclusão","")))</f>
        <v/>
      </c>
      <c r="Z339" s="16">
        <f>IF(OR($C339="",$E339=""),"",$C339&amp;" | "&amp;$E339)</f>
        <v/>
      </c>
      <c r="AA339" s="13">
        <f>IF($Z339="","",IF(COUNTIF($Z$2:$Z339,$Z339)=1,ROW(),""))</f>
        <v/>
      </c>
      <c r="AB339" s="13">
        <f>IF($A339="","",IF(AND(ISNUMBER($B339),$B339&lt;='Configurações'!$B$10,$C339&lt;&gt;"",$D339&lt;&gt;"",$E339&lt;&gt;"",ISNUMBER($F339),$F339&gt;=0,ISNUMBER($G339),$G339&gt;=0,ISNUMBER($H339),$H339&gt;=0,$K339&lt;&gt;"",COUNTIF($A$2:$A$501,$A339)=1),"Sim","Não"))</f>
        <v/>
      </c>
      <c r="AC339" s="13">
        <f>IF(OR($AB339&lt;&gt;"Sim",$P339=0,$K339="Concluída",$K339="Dispensada"),"",IF($X339="Crítica",4,IF($X339="Alta",3,IF($X339="Média",2,1)))*1000000000000+MIN(IF(ISNUMBER($S339),$S339,0),999999999)*1000+MIN($W339,999))</f>
        <v/>
      </c>
      <c r="AD339" s="29">
        <f>IF($AC339="","",COUNTIF($AC$2:$AC$501,"&gt;"&amp;$AC339)+COUNTIF($AC$2:$AC339,$AC339))</f>
        <v/>
      </c>
    </row>
    <row r="340">
      <c r="A340" s="23" t="n"/>
      <c r="B340" s="50" t="n"/>
      <c r="C340" s="23" t="n"/>
      <c r="D340" s="25" t="n"/>
      <c r="E340" s="23" t="n"/>
      <c r="F340" s="26" t="n"/>
      <c r="G340" s="26" t="n"/>
      <c r="H340" s="51" t="n"/>
      <c r="I340" s="25" t="n"/>
      <c r="J340" s="25" t="n"/>
      <c r="K340" s="23" t="n"/>
      <c r="L340" s="23" t="n"/>
      <c r="M340" s="50" t="n"/>
      <c r="N340" s="50" t="n"/>
      <c r="O340" s="25" t="n"/>
      <c r="P340" s="28">
        <f>IF(OR($A340="",$B340="",$C340="",$E340="",NOT(ISNUMBER($F340)),NOT(ISNUMBER($G340))),"",$G340-$F340)</f>
        <v/>
      </c>
      <c r="Q340" s="28">
        <f>IF($P340="","",ABS($P340))</f>
        <v/>
      </c>
      <c r="R340" s="49">
        <f>IF(OR($P340="",NOT(ISNUMBER($H340))),"",$P340*$H340)</f>
        <v/>
      </c>
      <c r="S340" s="49">
        <f>IF($R340="","",ABS($R340))</f>
        <v/>
      </c>
      <c r="T340" s="18">
        <f>IF($P340="","",IF($P340=0,"Sim","Não"))</f>
        <v/>
      </c>
      <c r="U340" s="48">
        <f>IFERROR(IF($P340="","",IF(MAX($F340,$G340)=0,1,MAX(0,1-$Q340/MAX($F340,$G340)))),"")</f>
        <v/>
      </c>
      <c r="V340" s="21">
        <f>IF($P340="","",IF($P340=0,"",IF($J340&lt;&gt;"",$J340,$I340)))</f>
        <v/>
      </c>
      <c r="W340" s="28">
        <f>IF($P340="","",IF(OR($P340=0,$K340="Concluída",$K340="Dispensada"),0,MAX(0,'Configurações'!$B$10-$B340)))</f>
        <v/>
      </c>
      <c r="X340" s="18">
        <f>IF($P340="","",IF($P340=0,"Baixa",IF(OR(AND(ISNUMBER($S340),$S340&gt;='Configurações'!$B$4),AND($K340&lt;&gt;"Concluída",$K340&lt;&gt;"Dispensada",ISNUMBER($M340),$M340&lt;'Configurações'!$B$10)),"Crítica",IF(OR(AND(ISNUMBER($S340),$S340&gt;='Configurações'!$B$5),$Q340&gt;='Configurações'!$B$6),"Alta","Média"))))</f>
        <v/>
      </c>
      <c r="Y340" s="21">
        <f>IF($A340="","",_xlfn.TEXTJOIN(" | ",TRUE,IF(COUNTIF($A$2:$A$501,$A340)&gt;1,"ID duplicado",""),IF(OR($B340="",$C340="",$D340="",$E340="",NOT(ISNUMBER($F340)),NOT(ISNUMBER($G340)),NOT(ISNUMBER($H340)),$K340=""),"Dados obrigatórios incompletos",""),IF(AND(ISNUMBER($P340),$P340&lt;&gt;0,$V340=""),"Informar motivo preliminar",""),IF(AND(ISNUMBER($P340),$P340&lt;&gt;0,$H340=0),"Revisar custo zerado",""),IF(AND($K340="Concluída",$T340="Não",$J340=""),"Confirmar causa",""),IF(AND($K340="Concluída",$N340=""),"Informar data de conclusão",""),IF(AND($K340&lt;&gt;"",$K340&lt;&gt;"Concluída",$K340&lt;&gt;"Dispensada",ISNUMBER($M340),$M340&lt;'Configurações'!$B$10),"Prazo vencido",""),IF(AND($K340&lt;&gt;"",$K340&lt;&gt;"Concluída",$K340&lt;&gt;"Dispensada",$M340="",ISNUMBER($B340),'Configurações'!$B$10-$B340&gt;'Configurações'!$B$9),"Definir prazo",""),IF(AND($K340&lt;&gt;"Concluída",$N340&lt;&gt;""),"Revisar data de conclusão","")))</f>
        <v/>
      </c>
      <c r="Z340" s="21">
        <f>IF(OR($C340="",$E340=""),"",$C340&amp;" | "&amp;$E340)</f>
        <v/>
      </c>
      <c r="AA340" s="18">
        <f>IF($Z340="","",IF(COUNTIF($Z$2:$Z340,$Z340)=1,ROW(),""))</f>
        <v/>
      </c>
      <c r="AB340" s="18">
        <f>IF($A340="","",IF(AND(ISNUMBER($B340),$B340&lt;='Configurações'!$B$10,$C340&lt;&gt;"",$D340&lt;&gt;"",$E340&lt;&gt;"",ISNUMBER($F340),$F340&gt;=0,ISNUMBER($G340),$G340&gt;=0,ISNUMBER($H340),$H340&gt;=0,$K340&lt;&gt;"",COUNTIF($A$2:$A$501,$A340)=1),"Sim","Não"))</f>
        <v/>
      </c>
      <c r="AC340" s="18">
        <f>IF(OR($AB340&lt;&gt;"Sim",$P340=0,$K340="Concluída",$K340="Dispensada"),"",IF($X340="Crítica",4,IF($X340="Alta",3,IF($X340="Média",2,1)))*1000000000000+MIN(IF(ISNUMBER($S340),$S340,0),999999999)*1000+MIN($W340,999))</f>
        <v/>
      </c>
      <c r="AD340" s="28">
        <f>IF($AC340="","",COUNTIF($AC$2:$AC$501,"&gt;"&amp;$AC340)+COUNTIF($AC$2:$AC340,$AC340))</f>
        <v/>
      </c>
    </row>
    <row r="341">
      <c r="A341" s="23" t="n"/>
      <c r="B341" s="50" t="n"/>
      <c r="C341" s="23" t="n"/>
      <c r="D341" s="25" t="n"/>
      <c r="E341" s="23" t="n"/>
      <c r="F341" s="26" t="n"/>
      <c r="G341" s="26" t="n"/>
      <c r="H341" s="51" t="n"/>
      <c r="I341" s="25" t="n"/>
      <c r="J341" s="25" t="n"/>
      <c r="K341" s="23" t="n"/>
      <c r="L341" s="23" t="n"/>
      <c r="M341" s="50" t="n"/>
      <c r="N341" s="50" t="n"/>
      <c r="O341" s="25" t="n"/>
      <c r="P341" s="29">
        <f>IF(OR($A341="",$B341="",$C341="",$E341="",NOT(ISNUMBER($F341)),NOT(ISNUMBER($G341))),"",$G341-$F341)</f>
        <v/>
      </c>
      <c r="Q341" s="29">
        <f>IF($P341="","",ABS($P341))</f>
        <v/>
      </c>
      <c r="R341" s="46">
        <f>IF(OR($P341="",NOT(ISNUMBER($H341))),"",$P341*$H341)</f>
        <v/>
      </c>
      <c r="S341" s="46">
        <f>IF($R341="","",ABS($R341))</f>
        <v/>
      </c>
      <c r="T341" s="13">
        <f>IF($P341="","",IF($P341=0,"Sim","Não"))</f>
        <v/>
      </c>
      <c r="U341" s="45">
        <f>IFERROR(IF($P341="","",IF(MAX($F341,$G341)=0,1,MAX(0,1-$Q341/MAX($F341,$G341)))),"")</f>
        <v/>
      </c>
      <c r="V341" s="16">
        <f>IF($P341="","",IF($P341=0,"",IF($J341&lt;&gt;"",$J341,$I341)))</f>
        <v/>
      </c>
      <c r="W341" s="29">
        <f>IF($P341="","",IF(OR($P341=0,$K341="Concluída",$K341="Dispensada"),0,MAX(0,'Configurações'!$B$10-$B341)))</f>
        <v/>
      </c>
      <c r="X341" s="13">
        <f>IF($P341="","",IF($P341=0,"Baixa",IF(OR(AND(ISNUMBER($S341),$S341&gt;='Configurações'!$B$4),AND($K341&lt;&gt;"Concluída",$K341&lt;&gt;"Dispensada",ISNUMBER($M341),$M341&lt;'Configurações'!$B$10)),"Crítica",IF(OR(AND(ISNUMBER($S341),$S341&gt;='Configurações'!$B$5),$Q341&gt;='Configurações'!$B$6),"Alta","Média"))))</f>
        <v/>
      </c>
      <c r="Y341" s="16">
        <f>IF($A341="","",_xlfn.TEXTJOIN(" | ",TRUE,IF(COUNTIF($A$2:$A$501,$A341)&gt;1,"ID duplicado",""),IF(OR($B341="",$C341="",$D341="",$E341="",NOT(ISNUMBER($F341)),NOT(ISNUMBER($G341)),NOT(ISNUMBER($H341)),$K341=""),"Dados obrigatórios incompletos",""),IF(AND(ISNUMBER($P341),$P341&lt;&gt;0,$V341=""),"Informar motivo preliminar",""),IF(AND(ISNUMBER($P341),$P341&lt;&gt;0,$H341=0),"Revisar custo zerado",""),IF(AND($K341="Concluída",$T341="Não",$J341=""),"Confirmar causa",""),IF(AND($K341="Concluída",$N341=""),"Informar data de conclusão",""),IF(AND($K341&lt;&gt;"",$K341&lt;&gt;"Concluída",$K341&lt;&gt;"Dispensada",ISNUMBER($M341),$M341&lt;'Configurações'!$B$10),"Prazo vencido",""),IF(AND($K341&lt;&gt;"",$K341&lt;&gt;"Concluída",$K341&lt;&gt;"Dispensada",$M341="",ISNUMBER($B341),'Configurações'!$B$10-$B341&gt;'Configurações'!$B$9),"Definir prazo",""),IF(AND($K341&lt;&gt;"Concluída",$N341&lt;&gt;""),"Revisar data de conclusão","")))</f>
        <v/>
      </c>
      <c r="Z341" s="16">
        <f>IF(OR($C341="",$E341=""),"",$C341&amp;" | "&amp;$E341)</f>
        <v/>
      </c>
      <c r="AA341" s="13">
        <f>IF($Z341="","",IF(COUNTIF($Z$2:$Z341,$Z341)=1,ROW(),""))</f>
        <v/>
      </c>
      <c r="AB341" s="13">
        <f>IF($A341="","",IF(AND(ISNUMBER($B341),$B341&lt;='Configurações'!$B$10,$C341&lt;&gt;"",$D341&lt;&gt;"",$E341&lt;&gt;"",ISNUMBER($F341),$F341&gt;=0,ISNUMBER($G341),$G341&gt;=0,ISNUMBER($H341),$H341&gt;=0,$K341&lt;&gt;"",COUNTIF($A$2:$A$501,$A341)=1),"Sim","Não"))</f>
        <v/>
      </c>
      <c r="AC341" s="13">
        <f>IF(OR($AB341&lt;&gt;"Sim",$P341=0,$K341="Concluída",$K341="Dispensada"),"",IF($X341="Crítica",4,IF($X341="Alta",3,IF($X341="Média",2,1)))*1000000000000+MIN(IF(ISNUMBER($S341),$S341,0),999999999)*1000+MIN($W341,999))</f>
        <v/>
      </c>
      <c r="AD341" s="29">
        <f>IF($AC341="","",COUNTIF($AC$2:$AC$501,"&gt;"&amp;$AC341)+COUNTIF($AC$2:$AC341,$AC341))</f>
        <v/>
      </c>
    </row>
    <row r="342">
      <c r="A342" s="23" t="n"/>
      <c r="B342" s="50" t="n"/>
      <c r="C342" s="23" t="n"/>
      <c r="D342" s="25" t="n"/>
      <c r="E342" s="23" t="n"/>
      <c r="F342" s="26" t="n"/>
      <c r="G342" s="26" t="n"/>
      <c r="H342" s="51" t="n"/>
      <c r="I342" s="25" t="n"/>
      <c r="J342" s="25" t="n"/>
      <c r="K342" s="23" t="n"/>
      <c r="L342" s="23" t="n"/>
      <c r="M342" s="50" t="n"/>
      <c r="N342" s="50" t="n"/>
      <c r="O342" s="25" t="n"/>
      <c r="P342" s="28">
        <f>IF(OR($A342="",$B342="",$C342="",$E342="",NOT(ISNUMBER($F342)),NOT(ISNUMBER($G342))),"",$G342-$F342)</f>
        <v/>
      </c>
      <c r="Q342" s="28">
        <f>IF($P342="","",ABS($P342))</f>
        <v/>
      </c>
      <c r="R342" s="49">
        <f>IF(OR($P342="",NOT(ISNUMBER($H342))),"",$P342*$H342)</f>
        <v/>
      </c>
      <c r="S342" s="49">
        <f>IF($R342="","",ABS($R342))</f>
        <v/>
      </c>
      <c r="T342" s="18">
        <f>IF($P342="","",IF($P342=0,"Sim","Não"))</f>
        <v/>
      </c>
      <c r="U342" s="48">
        <f>IFERROR(IF($P342="","",IF(MAX($F342,$G342)=0,1,MAX(0,1-$Q342/MAX($F342,$G342)))),"")</f>
        <v/>
      </c>
      <c r="V342" s="21">
        <f>IF($P342="","",IF($P342=0,"",IF($J342&lt;&gt;"",$J342,$I342)))</f>
        <v/>
      </c>
      <c r="W342" s="28">
        <f>IF($P342="","",IF(OR($P342=0,$K342="Concluída",$K342="Dispensada"),0,MAX(0,'Configurações'!$B$10-$B342)))</f>
        <v/>
      </c>
      <c r="X342" s="18">
        <f>IF($P342="","",IF($P342=0,"Baixa",IF(OR(AND(ISNUMBER($S342),$S342&gt;='Configurações'!$B$4),AND($K342&lt;&gt;"Concluída",$K342&lt;&gt;"Dispensada",ISNUMBER($M342),$M342&lt;'Configurações'!$B$10)),"Crítica",IF(OR(AND(ISNUMBER($S342),$S342&gt;='Configurações'!$B$5),$Q342&gt;='Configurações'!$B$6),"Alta","Média"))))</f>
        <v/>
      </c>
      <c r="Y342" s="21">
        <f>IF($A342="","",_xlfn.TEXTJOIN(" | ",TRUE,IF(COUNTIF($A$2:$A$501,$A342)&gt;1,"ID duplicado",""),IF(OR($B342="",$C342="",$D342="",$E342="",NOT(ISNUMBER($F342)),NOT(ISNUMBER($G342)),NOT(ISNUMBER($H342)),$K342=""),"Dados obrigatórios incompletos",""),IF(AND(ISNUMBER($P342),$P342&lt;&gt;0,$V342=""),"Informar motivo preliminar",""),IF(AND(ISNUMBER($P342),$P342&lt;&gt;0,$H342=0),"Revisar custo zerado",""),IF(AND($K342="Concluída",$T342="Não",$J342=""),"Confirmar causa",""),IF(AND($K342="Concluída",$N342=""),"Informar data de conclusão",""),IF(AND($K342&lt;&gt;"",$K342&lt;&gt;"Concluída",$K342&lt;&gt;"Dispensada",ISNUMBER($M342),$M342&lt;'Configurações'!$B$10),"Prazo vencido",""),IF(AND($K342&lt;&gt;"",$K342&lt;&gt;"Concluída",$K342&lt;&gt;"Dispensada",$M342="",ISNUMBER($B342),'Configurações'!$B$10-$B342&gt;'Configurações'!$B$9),"Definir prazo",""),IF(AND($K342&lt;&gt;"Concluída",$N342&lt;&gt;""),"Revisar data de conclusão","")))</f>
        <v/>
      </c>
      <c r="Z342" s="21">
        <f>IF(OR($C342="",$E342=""),"",$C342&amp;" | "&amp;$E342)</f>
        <v/>
      </c>
      <c r="AA342" s="18">
        <f>IF($Z342="","",IF(COUNTIF($Z$2:$Z342,$Z342)=1,ROW(),""))</f>
        <v/>
      </c>
      <c r="AB342" s="18">
        <f>IF($A342="","",IF(AND(ISNUMBER($B342),$B342&lt;='Configurações'!$B$10,$C342&lt;&gt;"",$D342&lt;&gt;"",$E342&lt;&gt;"",ISNUMBER($F342),$F342&gt;=0,ISNUMBER($G342),$G342&gt;=0,ISNUMBER($H342),$H342&gt;=0,$K342&lt;&gt;"",COUNTIF($A$2:$A$501,$A342)=1),"Sim","Não"))</f>
        <v/>
      </c>
      <c r="AC342" s="18">
        <f>IF(OR($AB342&lt;&gt;"Sim",$P342=0,$K342="Concluída",$K342="Dispensada"),"",IF($X342="Crítica",4,IF($X342="Alta",3,IF($X342="Média",2,1)))*1000000000000+MIN(IF(ISNUMBER($S342),$S342,0),999999999)*1000+MIN($W342,999))</f>
        <v/>
      </c>
      <c r="AD342" s="28">
        <f>IF($AC342="","",COUNTIF($AC$2:$AC$501,"&gt;"&amp;$AC342)+COUNTIF($AC$2:$AC342,$AC342))</f>
        <v/>
      </c>
    </row>
    <row r="343">
      <c r="A343" s="23" t="n"/>
      <c r="B343" s="50" t="n"/>
      <c r="C343" s="23" t="n"/>
      <c r="D343" s="25" t="n"/>
      <c r="E343" s="23" t="n"/>
      <c r="F343" s="26" t="n"/>
      <c r="G343" s="26" t="n"/>
      <c r="H343" s="51" t="n"/>
      <c r="I343" s="25" t="n"/>
      <c r="J343" s="25" t="n"/>
      <c r="K343" s="23" t="n"/>
      <c r="L343" s="23" t="n"/>
      <c r="M343" s="50" t="n"/>
      <c r="N343" s="50" t="n"/>
      <c r="O343" s="25" t="n"/>
      <c r="P343" s="29">
        <f>IF(OR($A343="",$B343="",$C343="",$E343="",NOT(ISNUMBER($F343)),NOT(ISNUMBER($G343))),"",$G343-$F343)</f>
        <v/>
      </c>
      <c r="Q343" s="29">
        <f>IF($P343="","",ABS($P343))</f>
        <v/>
      </c>
      <c r="R343" s="46">
        <f>IF(OR($P343="",NOT(ISNUMBER($H343))),"",$P343*$H343)</f>
        <v/>
      </c>
      <c r="S343" s="46">
        <f>IF($R343="","",ABS($R343))</f>
        <v/>
      </c>
      <c r="T343" s="13">
        <f>IF($P343="","",IF($P343=0,"Sim","Não"))</f>
        <v/>
      </c>
      <c r="U343" s="45">
        <f>IFERROR(IF($P343="","",IF(MAX($F343,$G343)=0,1,MAX(0,1-$Q343/MAX($F343,$G343)))),"")</f>
        <v/>
      </c>
      <c r="V343" s="16">
        <f>IF($P343="","",IF($P343=0,"",IF($J343&lt;&gt;"",$J343,$I343)))</f>
        <v/>
      </c>
      <c r="W343" s="29">
        <f>IF($P343="","",IF(OR($P343=0,$K343="Concluída",$K343="Dispensada"),0,MAX(0,'Configurações'!$B$10-$B343)))</f>
        <v/>
      </c>
      <c r="X343" s="13">
        <f>IF($P343="","",IF($P343=0,"Baixa",IF(OR(AND(ISNUMBER($S343),$S343&gt;='Configurações'!$B$4),AND($K343&lt;&gt;"Concluída",$K343&lt;&gt;"Dispensada",ISNUMBER($M343),$M343&lt;'Configurações'!$B$10)),"Crítica",IF(OR(AND(ISNUMBER($S343),$S343&gt;='Configurações'!$B$5),$Q343&gt;='Configurações'!$B$6),"Alta","Média"))))</f>
        <v/>
      </c>
      <c r="Y343" s="16">
        <f>IF($A343="","",_xlfn.TEXTJOIN(" | ",TRUE,IF(COUNTIF($A$2:$A$501,$A343)&gt;1,"ID duplicado",""),IF(OR($B343="",$C343="",$D343="",$E343="",NOT(ISNUMBER($F343)),NOT(ISNUMBER($G343)),NOT(ISNUMBER($H343)),$K343=""),"Dados obrigatórios incompletos",""),IF(AND(ISNUMBER($P343),$P343&lt;&gt;0,$V343=""),"Informar motivo preliminar",""),IF(AND(ISNUMBER($P343),$P343&lt;&gt;0,$H343=0),"Revisar custo zerado",""),IF(AND($K343="Concluída",$T343="Não",$J343=""),"Confirmar causa",""),IF(AND($K343="Concluída",$N343=""),"Informar data de conclusão",""),IF(AND($K343&lt;&gt;"",$K343&lt;&gt;"Concluída",$K343&lt;&gt;"Dispensada",ISNUMBER($M343),$M343&lt;'Configurações'!$B$10),"Prazo vencido",""),IF(AND($K343&lt;&gt;"",$K343&lt;&gt;"Concluída",$K343&lt;&gt;"Dispensada",$M343="",ISNUMBER($B343),'Configurações'!$B$10-$B343&gt;'Configurações'!$B$9),"Definir prazo",""),IF(AND($K343&lt;&gt;"Concluída",$N343&lt;&gt;""),"Revisar data de conclusão","")))</f>
        <v/>
      </c>
      <c r="Z343" s="16">
        <f>IF(OR($C343="",$E343=""),"",$C343&amp;" | "&amp;$E343)</f>
        <v/>
      </c>
      <c r="AA343" s="13">
        <f>IF($Z343="","",IF(COUNTIF($Z$2:$Z343,$Z343)=1,ROW(),""))</f>
        <v/>
      </c>
      <c r="AB343" s="13">
        <f>IF($A343="","",IF(AND(ISNUMBER($B343),$B343&lt;='Configurações'!$B$10,$C343&lt;&gt;"",$D343&lt;&gt;"",$E343&lt;&gt;"",ISNUMBER($F343),$F343&gt;=0,ISNUMBER($G343),$G343&gt;=0,ISNUMBER($H343),$H343&gt;=0,$K343&lt;&gt;"",COUNTIF($A$2:$A$501,$A343)=1),"Sim","Não"))</f>
        <v/>
      </c>
      <c r="AC343" s="13">
        <f>IF(OR($AB343&lt;&gt;"Sim",$P343=0,$K343="Concluída",$K343="Dispensada"),"",IF($X343="Crítica",4,IF($X343="Alta",3,IF($X343="Média",2,1)))*1000000000000+MIN(IF(ISNUMBER($S343),$S343,0),999999999)*1000+MIN($W343,999))</f>
        <v/>
      </c>
      <c r="AD343" s="29">
        <f>IF($AC343="","",COUNTIF($AC$2:$AC$501,"&gt;"&amp;$AC343)+COUNTIF($AC$2:$AC343,$AC343))</f>
        <v/>
      </c>
    </row>
    <row r="344">
      <c r="A344" s="23" t="n"/>
      <c r="B344" s="50" t="n"/>
      <c r="C344" s="23" t="n"/>
      <c r="D344" s="25" t="n"/>
      <c r="E344" s="23" t="n"/>
      <c r="F344" s="26" t="n"/>
      <c r="G344" s="26" t="n"/>
      <c r="H344" s="51" t="n"/>
      <c r="I344" s="25" t="n"/>
      <c r="J344" s="25" t="n"/>
      <c r="K344" s="23" t="n"/>
      <c r="L344" s="23" t="n"/>
      <c r="M344" s="50" t="n"/>
      <c r="N344" s="50" t="n"/>
      <c r="O344" s="25" t="n"/>
      <c r="P344" s="28">
        <f>IF(OR($A344="",$B344="",$C344="",$E344="",NOT(ISNUMBER($F344)),NOT(ISNUMBER($G344))),"",$G344-$F344)</f>
        <v/>
      </c>
      <c r="Q344" s="28">
        <f>IF($P344="","",ABS($P344))</f>
        <v/>
      </c>
      <c r="R344" s="49">
        <f>IF(OR($P344="",NOT(ISNUMBER($H344))),"",$P344*$H344)</f>
        <v/>
      </c>
      <c r="S344" s="49">
        <f>IF($R344="","",ABS($R344))</f>
        <v/>
      </c>
      <c r="T344" s="18">
        <f>IF($P344="","",IF($P344=0,"Sim","Não"))</f>
        <v/>
      </c>
      <c r="U344" s="48">
        <f>IFERROR(IF($P344="","",IF(MAX($F344,$G344)=0,1,MAX(0,1-$Q344/MAX($F344,$G344)))),"")</f>
        <v/>
      </c>
      <c r="V344" s="21">
        <f>IF($P344="","",IF($P344=0,"",IF($J344&lt;&gt;"",$J344,$I344)))</f>
        <v/>
      </c>
      <c r="W344" s="28">
        <f>IF($P344="","",IF(OR($P344=0,$K344="Concluída",$K344="Dispensada"),0,MAX(0,'Configurações'!$B$10-$B344)))</f>
        <v/>
      </c>
      <c r="X344" s="18">
        <f>IF($P344="","",IF($P344=0,"Baixa",IF(OR(AND(ISNUMBER($S344),$S344&gt;='Configurações'!$B$4),AND($K344&lt;&gt;"Concluída",$K344&lt;&gt;"Dispensada",ISNUMBER($M344),$M344&lt;'Configurações'!$B$10)),"Crítica",IF(OR(AND(ISNUMBER($S344),$S344&gt;='Configurações'!$B$5),$Q344&gt;='Configurações'!$B$6),"Alta","Média"))))</f>
        <v/>
      </c>
      <c r="Y344" s="21">
        <f>IF($A344="","",_xlfn.TEXTJOIN(" | ",TRUE,IF(COUNTIF($A$2:$A$501,$A344)&gt;1,"ID duplicado",""),IF(OR($B344="",$C344="",$D344="",$E344="",NOT(ISNUMBER($F344)),NOT(ISNUMBER($G344)),NOT(ISNUMBER($H344)),$K344=""),"Dados obrigatórios incompletos",""),IF(AND(ISNUMBER($P344),$P344&lt;&gt;0,$V344=""),"Informar motivo preliminar",""),IF(AND(ISNUMBER($P344),$P344&lt;&gt;0,$H344=0),"Revisar custo zerado",""),IF(AND($K344="Concluída",$T344="Não",$J344=""),"Confirmar causa",""),IF(AND($K344="Concluída",$N344=""),"Informar data de conclusão",""),IF(AND($K344&lt;&gt;"",$K344&lt;&gt;"Concluída",$K344&lt;&gt;"Dispensada",ISNUMBER($M344),$M344&lt;'Configurações'!$B$10),"Prazo vencido",""),IF(AND($K344&lt;&gt;"",$K344&lt;&gt;"Concluída",$K344&lt;&gt;"Dispensada",$M344="",ISNUMBER($B344),'Configurações'!$B$10-$B344&gt;'Configurações'!$B$9),"Definir prazo",""),IF(AND($K344&lt;&gt;"Concluída",$N344&lt;&gt;""),"Revisar data de conclusão","")))</f>
        <v/>
      </c>
      <c r="Z344" s="21">
        <f>IF(OR($C344="",$E344=""),"",$C344&amp;" | "&amp;$E344)</f>
        <v/>
      </c>
      <c r="AA344" s="18">
        <f>IF($Z344="","",IF(COUNTIF($Z$2:$Z344,$Z344)=1,ROW(),""))</f>
        <v/>
      </c>
      <c r="AB344" s="18">
        <f>IF($A344="","",IF(AND(ISNUMBER($B344),$B344&lt;='Configurações'!$B$10,$C344&lt;&gt;"",$D344&lt;&gt;"",$E344&lt;&gt;"",ISNUMBER($F344),$F344&gt;=0,ISNUMBER($G344),$G344&gt;=0,ISNUMBER($H344),$H344&gt;=0,$K344&lt;&gt;"",COUNTIF($A$2:$A$501,$A344)=1),"Sim","Não"))</f>
        <v/>
      </c>
      <c r="AC344" s="18">
        <f>IF(OR($AB344&lt;&gt;"Sim",$P344=0,$K344="Concluída",$K344="Dispensada"),"",IF($X344="Crítica",4,IF($X344="Alta",3,IF($X344="Média",2,1)))*1000000000000+MIN(IF(ISNUMBER($S344),$S344,0),999999999)*1000+MIN($W344,999))</f>
        <v/>
      </c>
      <c r="AD344" s="28">
        <f>IF($AC344="","",COUNTIF($AC$2:$AC$501,"&gt;"&amp;$AC344)+COUNTIF($AC$2:$AC344,$AC344))</f>
        <v/>
      </c>
    </row>
    <row r="345">
      <c r="A345" s="23" t="n"/>
      <c r="B345" s="50" t="n"/>
      <c r="C345" s="23" t="n"/>
      <c r="D345" s="25" t="n"/>
      <c r="E345" s="23" t="n"/>
      <c r="F345" s="26" t="n"/>
      <c r="G345" s="26" t="n"/>
      <c r="H345" s="51" t="n"/>
      <c r="I345" s="25" t="n"/>
      <c r="J345" s="25" t="n"/>
      <c r="K345" s="23" t="n"/>
      <c r="L345" s="23" t="n"/>
      <c r="M345" s="50" t="n"/>
      <c r="N345" s="50" t="n"/>
      <c r="O345" s="25" t="n"/>
      <c r="P345" s="29">
        <f>IF(OR($A345="",$B345="",$C345="",$E345="",NOT(ISNUMBER($F345)),NOT(ISNUMBER($G345))),"",$G345-$F345)</f>
        <v/>
      </c>
      <c r="Q345" s="29">
        <f>IF($P345="","",ABS($P345))</f>
        <v/>
      </c>
      <c r="R345" s="46">
        <f>IF(OR($P345="",NOT(ISNUMBER($H345))),"",$P345*$H345)</f>
        <v/>
      </c>
      <c r="S345" s="46">
        <f>IF($R345="","",ABS($R345))</f>
        <v/>
      </c>
      <c r="T345" s="13">
        <f>IF($P345="","",IF($P345=0,"Sim","Não"))</f>
        <v/>
      </c>
      <c r="U345" s="45">
        <f>IFERROR(IF($P345="","",IF(MAX($F345,$G345)=0,1,MAX(0,1-$Q345/MAX($F345,$G345)))),"")</f>
        <v/>
      </c>
      <c r="V345" s="16">
        <f>IF($P345="","",IF($P345=0,"",IF($J345&lt;&gt;"",$J345,$I345)))</f>
        <v/>
      </c>
      <c r="W345" s="29">
        <f>IF($P345="","",IF(OR($P345=0,$K345="Concluída",$K345="Dispensada"),0,MAX(0,'Configurações'!$B$10-$B345)))</f>
        <v/>
      </c>
      <c r="X345" s="13">
        <f>IF($P345="","",IF($P345=0,"Baixa",IF(OR(AND(ISNUMBER($S345),$S345&gt;='Configurações'!$B$4),AND($K345&lt;&gt;"Concluída",$K345&lt;&gt;"Dispensada",ISNUMBER($M345),$M345&lt;'Configurações'!$B$10)),"Crítica",IF(OR(AND(ISNUMBER($S345),$S345&gt;='Configurações'!$B$5),$Q345&gt;='Configurações'!$B$6),"Alta","Média"))))</f>
        <v/>
      </c>
      <c r="Y345" s="16">
        <f>IF($A345="","",_xlfn.TEXTJOIN(" | ",TRUE,IF(COUNTIF($A$2:$A$501,$A345)&gt;1,"ID duplicado",""),IF(OR($B345="",$C345="",$D345="",$E345="",NOT(ISNUMBER($F345)),NOT(ISNUMBER($G345)),NOT(ISNUMBER($H345)),$K345=""),"Dados obrigatórios incompletos",""),IF(AND(ISNUMBER($P345),$P345&lt;&gt;0,$V345=""),"Informar motivo preliminar",""),IF(AND(ISNUMBER($P345),$P345&lt;&gt;0,$H345=0),"Revisar custo zerado",""),IF(AND($K345="Concluída",$T345="Não",$J345=""),"Confirmar causa",""),IF(AND($K345="Concluída",$N345=""),"Informar data de conclusão",""),IF(AND($K345&lt;&gt;"",$K345&lt;&gt;"Concluída",$K345&lt;&gt;"Dispensada",ISNUMBER($M345),$M345&lt;'Configurações'!$B$10),"Prazo vencido",""),IF(AND($K345&lt;&gt;"",$K345&lt;&gt;"Concluída",$K345&lt;&gt;"Dispensada",$M345="",ISNUMBER($B345),'Configurações'!$B$10-$B345&gt;'Configurações'!$B$9),"Definir prazo",""),IF(AND($K345&lt;&gt;"Concluída",$N345&lt;&gt;""),"Revisar data de conclusão","")))</f>
        <v/>
      </c>
      <c r="Z345" s="16">
        <f>IF(OR($C345="",$E345=""),"",$C345&amp;" | "&amp;$E345)</f>
        <v/>
      </c>
      <c r="AA345" s="13">
        <f>IF($Z345="","",IF(COUNTIF($Z$2:$Z345,$Z345)=1,ROW(),""))</f>
        <v/>
      </c>
      <c r="AB345" s="13">
        <f>IF($A345="","",IF(AND(ISNUMBER($B345),$B345&lt;='Configurações'!$B$10,$C345&lt;&gt;"",$D345&lt;&gt;"",$E345&lt;&gt;"",ISNUMBER($F345),$F345&gt;=0,ISNUMBER($G345),$G345&gt;=0,ISNUMBER($H345),$H345&gt;=0,$K345&lt;&gt;"",COUNTIF($A$2:$A$501,$A345)=1),"Sim","Não"))</f>
        <v/>
      </c>
      <c r="AC345" s="13">
        <f>IF(OR($AB345&lt;&gt;"Sim",$P345=0,$K345="Concluída",$K345="Dispensada"),"",IF($X345="Crítica",4,IF($X345="Alta",3,IF($X345="Média",2,1)))*1000000000000+MIN(IF(ISNUMBER($S345),$S345,0),999999999)*1000+MIN($W345,999))</f>
        <v/>
      </c>
      <c r="AD345" s="29">
        <f>IF($AC345="","",COUNTIF($AC$2:$AC$501,"&gt;"&amp;$AC345)+COUNTIF($AC$2:$AC345,$AC345))</f>
        <v/>
      </c>
    </row>
    <row r="346">
      <c r="A346" s="23" t="n"/>
      <c r="B346" s="50" t="n"/>
      <c r="C346" s="23" t="n"/>
      <c r="D346" s="25" t="n"/>
      <c r="E346" s="23" t="n"/>
      <c r="F346" s="26" t="n"/>
      <c r="G346" s="26" t="n"/>
      <c r="H346" s="51" t="n"/>
      <c r="I346" s="25" t="n"/>
      <c r="J346" s="25" t="n"/>
      <c r="K346" s="23" t="n"/>
      <c r="L346" s="23" t="n"/>
      <c r="M346" s="50" t="n"/>
      <c r="N346" s="50" t="n"/>
      <c r="O346" s="25" t="n"/>
      <c r="P346" s="28">
        <f>IF(OR($A346="",$B346="",$C346="",$E346="",NOT(ISNUMBER($F346)),NOT(ISNUMBER($G346))),"",$G346-$F346)</f>
        <v/>
      </c>
      <c r="Q346" s="28">
        <f>IF($P346="","",ABS($P346))</f>
        <v/>
      </c>
      <c r="R346" s="49">
        <f>IF(OR($P346="",NOT(ISNUMBER($H346))),"",$P346*$H346)</f>
        <v/>
      </c>
      <c r="S346" s="49">
        <f>IF($R346="","",ABS($R346))</f>
        <v/>
      </c>
      <c r="T346" s="18">
        <f>IF($P346="","",IF($P346=0,"Sim","Não"))</f>
        <v/>
      </c>
      <c r="U346" s="48">
        <f>IFERROR(IF($P346="","",IF(MAX($F346,$G346)=0,1,MAX(0,1-$Q346/MAX($F346,$G346)))),"")</f>
        <v/>
      </c>
      <c r="V346" s="21">
        <f>IF($P346="","",IF($P346=0,"",IF($J346&lt;&gt;"",$J346,$I346)))</f>
        <v/>
      </c>
      <c r="W346" s="28">
        <f>IF($P346="","",IF(OR($P346=0,$K346="Concluída",$K346="Dispensada"),0,MAX(0,'Configurações'!$B$10-$B346)))</f>
        <v/>
      </c>
      <c r="X346" s="18">
        <f>IF($P346="","",IF($P346=0,"Baixa",IF(OR(AND(ISNUMBER($S346),$S346&gt;='Configurações'!$B$4),AND($K346&lt;&gt;"Concluída",$K346&lt;&gt;"Dispensada",ISNUMBER($M346),$M346&lt;'Configurações'!$B$10)),"Crítica",IF(OR(AND(ISNUMBER($S346),$S346&gt;='Configurações'!$B$5),$Q346&gt;='Configurações'!$B$6),"Alta","Média"))))</f>
        <v/>
      </c>
      <c r="Y346" s="21">
        <f>IF($A346="","",_xlfn.TEXTJOIN(" | ",TRUE,IF(COUNTIF($A$2:$A$501,$A346)&gt;1,"ID duplicado",""),IF(OR($B346="",$C346="",$D346="",$E346="",NOT(ISNUMBER($F346)),NOT(ISNUMBER($G346)),NOT(ISNUMBER($H346)),$K346=""),"Dados obrigatórios incompletos",""),IF(AND(ISNUMBER($P346),$P346&lt;&gt;0,$V346=""),"Informar motivo preliminar",""),IF(AND(ISNUMBER($P346),$P346&lt;&gt;0,$H346=0),"Revisar custo zerado",""),IF(AND($K346="Concluída",$T346="Não",$J346=""),"Confirmar causa",""),IF(AND($K346="Concluída",$N346=""),"Informar data de conclusão",""),IF(AND($K346&lt;&gt;"",$K346&lt;&gt;"Concluída",$K346&lt;&gt;"Dispensada",ISNUMBER($M346),$M346&lt;'Configurações'!$B$10),"Prazo vencido",""),IF(AND($K346&lt;&gt;"",$K346&lt;&gt;"Concluída",$K346&lt;&gt;"Dispensada",$M346="",ISNUMBER($B346),'Configurações'!$B$10-$B346&gt;'Configurações'!$B$9),"Definir prazo",""),IF(AND($K346&lt;&gt;"Concluída",$N346&lt;&gt;""),"Revisar data de conclusão","")))</f>
        <v/>
      </c>
      <c r="Z346" s="21">
        <f>IF(OR($C346="",$E346=""),"",$C346&amp;" | "&amp;$E346)</f>
        <v/>
      </c>
      <c r="AA346" s="18">
        <f>IF($Z346="","",IF(COUNTIF($Z$2:$Z346,$Z346)=1,ROW(),""))</f>
        <v/>
      </c>
      <c r="AB346" s="18">
        <f>IF($A346="","",IF(AND(ISNUMBER($B346),$B346&lt;='Configurações'!$B$10,$C346&lt;&gt;"",$D346&lt;&gt;"",$E346&lt;&gt;"",ISNUMBER($F346),$F346&gt;=0,ISNUMBER($G346),$G346&gt;=0,ISNUMBER($H346),$H346&gt;=0,$K346&lt;&gt;"",COUNTIF($A$2:$A$501,$A346)=1),"Sim","Não"))</f>
        <v/>
      </c>
      <c r="AC346" s="18">
        <f>IF(OR($AB346&lt;&gt;"Sim",$P346=0,$K346="Concluída",$K346="Dispensada"),"",IF($X346="Crítica",4,IF($X346="Alta",3,IF($X346="Média",2,1)))*1000000000000+MIN(IF(ISNUMBER($S346),$S346,0),999999999)*1000+MIN($W346,999))</f>
        <v/>
      </c>
      <c r="AD346" s="28">
        <f>IF($AC346="","",COUNTIF($AC$2:$AC$501,"&gt;"&amp;$AC346)+COUNTIF($AC$2:$AC346,$AC346))</f>
        <v/>
      </c>
    </row>
    <row r="347">
      <c r="A347" s="23" t="n"/>
      <c r="B347" s="50" t="n"/>
      <c r="C347" s="23" t="n"/>
      <c r="D347" s="25" t="n"/>
      <c r="E347" s="23" t="n"/>
      <c r="F347" s="26" t="n"/>
      <c r="G347" s="26" t="n"/>
      <c r="H347" s="51" t="n"/>
      <c r="I347" s="25" t="n"/>
      <c r="J347" s="25" t="n"/>
      <c r="K347" s="23" t="n"/>
      <c r="L347" s="23" t="n"/>
      <c r="M347" s="50" t="n"/>
      <c r="N347" s="50" t="n"/>
      <c r="O347" s="25" t="n"/>
      <c r="P347" s="29">
        <f>IF(OR($A347="",$B347="",$C347="",$E347="",NOT(ISNUMBER($F347)),NOT(ISNUMBER($G347))),"",$G347-$F347)</f>
        <v/>
      </c>
      <c r="Q347" s="29">
        <f>IF($P347="","",ABS($P347))</f>
        <v/>
      </c>
      <c r="R347" s="46">
        <f>IF(OR($P347="",NOT(ISNUMBER($H347))),"",$P347*$H347)</f>
        <v/>
      </c>
      <c r="S347" s="46">
        <f>IF($R347="","",ABS($R347))</f>
        <v/>
      </c>
      <c r="T347" s="13">
        <f>IF($P347="","",IF($P347=0,"Sim","Não"))</f>
        <v/>
      </c>
      <c r="U347" s="45">
        <f>IFERROR(IF($P347="","",IF(MAX($F347,$G347)=0,1,MAX(0,1-$Q347/MAX($F347,$G347)))),"")</f>
        <v/>
      </c>
      <c r="V347" s="16">
        <f>IF($P347="","",IF($P347=0,"",IF($J347&lt;&gt;"",$J347,$I347)))</f>
        <v/>
      </c>
      <c r="W347" s="29">
        <f>IF($P347="","",IF(OR($P347=0,$K347="Concluída",$K347="Dispensada"),0,MAX(0,'Configurações'!$B$10-$B347)))</f>
        <v/>
      </c>
      <c r="X347" s="13">
        <f>IF($P347="","",IF($P347=0,"Baixa",IF(OR(AND(ISNUMBER($S347),$S347&gt;='Configurações'!$B$4),AND($K347&lt;&gt;"Concluída",$K347&lt;&gt;"Dispensada",ISNUMBER($M347),$M347&lt;'Configurações'!$B$10)),"Crítica",IF(OR(AND(ISNUMBER($S347),$S347&gt;='Configurações'!$B$5),$Q347&gt;='Configurações'!$B$6),"Alta","Média"))))</f>
        <v/>
      </c>
      <c r="Y347" s="16">
        <f>IF($A347="","",_xlfn.TEXTJOIN(" | ",TRUE,IF(COUNTIF($A$2:$A$501,$A347)&gt;1,"ID duplicado",""),IF(OR($B347="",$C347="",$D347="",$E347="",NOT(ISNUMBER($F347)),NOT(ISNUMBER($G347)),NOT(ISNUMBER($H347)),$K347=""),"Dados obrigatórios incompletos",""),IF(AND(ISNUMBER($P347),$P347&lt;&gt;0,$V347=""),"Informar motivo preliminar",""),IF(AND(ISNUMBER($P347),$P347&lt;&gt;0,$H347=0),"Revisar custo zerado",""),IF(AND($K347="Concluída",$T347="Não",$J347=""),"Confirmar causa",""),IF(AND($K347="Concluída",$N347=""),"Informar data de conclusão",""),IF(AND($K347&lt;&gt;"",$K347&lt;&gt;"Concluída",$K347&lt;&gt;"Dispensada",ISNUMBER($M347),$M347&lt;'Configurações'!$B$10),"Prazo vencido",""),IF(AND($K347&lt;&gt;"",$K347&lt;&gt;"Concluída",$K347&lt;&gt;"Dispensada",$M347="",ISNUMBER($B347),'Configurações'!$B$10-$B347&gt;'Configurações'!$B$9),"Definir prazo",""),IF(AND($K347&lt;&gt;"Concluída",$N347&lt;&gt;""),"Revisar data de conclusão","")))</f>
        <v/>
      </c>
      <c r="Z347" s="16">
        <f>IF(OR($C347="",$E347=""),"",$C347&amp;" | "&amp;$E347)</f>
        <v/>
      </c>
      <c r="AA347" s="13">
        <f>IF($Z347="","",IF(COUNTIF($Z$2:$Z347,$Z347)=1,ROW(),""))</f>
        <v/>
      </c>
      <c r="AB347" s="13">
        <f>IF($A347="","",IF(AND(ISNUMBER($B347),$B347&lt;='Configurações'!$B$10,$C347&lt;&gt;"",$D347&lt;&gt;"",$E347&lt;&gt;"",ISNUMBER($F347),$F347&gt;=0,ISNUMBER($G347),$G347&gt;=0,ISNUMBER($H347),$H347&gt;=0,$K347&lt;&gt;"",COUNTIF($A$2:$A$501,$A347)=1),"Sim","Não"))</f>
        <v/>
      </c>
      <c r="AC347" s="13">
        <f>IF(OR($AB347&lt;&gt;"Sim",$P347=0,$K347="Concluída",$K347="Dispensada"),"",IF($X347="Crítica",4,IF($X347="Alta",3,IF($X347="Média",2,1)))*1000000000000+MIN(IF(ISNUMBER($S347),$S347,0),999999999)*1000+MIN($W347,999))</f>
        <v/>
      </c>
      <c r="AD347" s="29">
        <f>IF($AC347="","",COUNTIF($AC$2:$AC$501,"&gt;"&amp;$AC347)+COUNTIF($AC$2:$AC347,$AC347))</f>
        <v/>
      </c>
    </row>
    <row r="348">
      <c r="A348" s="23" t="n"/>
      <c r="B348" s="50" t="n"/>
      <c r="C348" s="23" t="n"/>
      <c r="D348" s="25" t="n"/>
      <c r="E348" s="23" t="n"/>
      <c r="F348" s="26" t="n"/>
      <c r="G348" s="26" t="n"/>
      <c r="H348" s="51" t="n"/>
      <c r="I348" s="25" t="n"/>
      <c r="J348" s="25" t="n"/>
      <c r="K348" s="23" t="n"/>
      <c r="L348" s="23" t="n"/>
      <c r="M348" s="50" t="n"/>
      <c r="N348" s="50" t="n"/>
      <c r="O348" s="25" t="n"/>
      <c r="P348" s="28">
        <f>IF(OR($A348="",$B348="",$C348="",$E348="",NOT(ISNUMBER($F348)),NOT(ISNUMBER($G348))),"",$G348-$F348)</f>
        <v/>
      </c>
      <c r="Q348" s="28">
        <f>IF($P348="","",ABS($P348))</f>
        <v/>
      </c>
      <c r="R348" s="49">
        <f>IF(OR($P348="",NOT(ISNUMBER($H348))),"",$P348*$H348)</f>
        <v/>
      </c>
      <c r="S348" s="49">
        <f>IF($R348="","",ABS($R348))</f>
        <v/>
      </c>
      <c r="T348" s="18">
        <f>IF($P348="","",IF($P348=0,"Sim","Não"))</f>
        <v/>
      </c>
      <c r="U348" s="48">
        <f>IFERROR(IF($P348="","",IF(MAX($F348,$G348)=0,1,MAX(0,1-$Q348/MAX($F348,$G348)))),"")</f>
        <v/>
      </c>
      <c r="V348" s="21">
        <f>IF($P348="","",IF($P348=0,"",IF($J348&lt;&gt;"",$J348,$I348)))</f>
        <v/>
      </c>
      <c r="W348" s="28">
        <f>IF($P348="","",IF(OR($P348=0,$K348="Concluída",$K348="Dispensada"),0,MAX(0,'Configurações'!$B$10-$B348)))</f>
        <v/>
      </c>
      <c r="X348" s="18">
        <f>IF($P348="","",IF($P348=0,"Baixa",IF(OR(AND(ISNUMBER($S348),$S348&gt;='Configurações'!$B$4),AND($K348&lt;&gt;"Concluída",$K348&lt;&gt;"Dispensada",ISNUMBER($M348),$M348&lt;'Configurações'!$B$10)),"Crítica",IF(OR(AND(ISNUMBER($S348),$S348&gt;='Configurações'!$B$5),$Q348&gt;='Configurações'!$B$6),"Alta","Média"))))</f>
        <v/>
      </c>
      <c r="Y348" s="21">
        <f>IF($A348="","",_xlfn.TEXTJOIN(" | ",TRUE,IF(COUNTIF($A$2:$A$501,$A348)&gt;1,"ID duplicado",""),IF(OR($B348="",$C348="",$D348="",$E348="",NOT(ISNUMBER($F348)),NOT(ISNUMBER($G348)),NOT(ISNUMBER($H348)),$K348=""),"Dados obrigatórios incompletos",""),IF(AND(ISNUMBER($P348),$P348&lt;&gt;0,$V348=""),"Informar motivo preliminar",""),IF(AND(ISNUMBER($P348),$P348&lt;&gt;0,$H348=0),"Revisar custo zerado",""),IF(AND($K348="Concluída",$T348="Não",$J348=""),"Confirmar causa",""),IF(AND($K348="Concluída",$N348=""),"Informar data de conclusão",""),IF(AND($K348&lt;&gt;"",$K348&lt;&gt;"Concluída",$K348&lt;&gt;"Dispensada",ISNUMBER($M348),$M348&lt;'Configurações'!$B$10),"Prazo vencido",""),IF(AND($K348&lt;&gt;"",$K348&lt;&gt;"Concluída",$K348&lt;&gt;"Dispensada",$M348="",ISNUMBER($B348),'Configurações'!$B$10-$B348&gt;'Configurações'!$B$9),"Definir prazo",""),IF(AND($K348&lt;&gt;"Concluída",$N348&lt;&gt;""),"Revisar data de conclusão","")))</f>
        <v/>
      </c>
      <c r="Z348" s="21">
        <f>IF(OR($C348="",$E348=""),"",$C348&amp;" | "&amp;$E348)</f>
        <v/>
      </c>
      <c r="AA348" s="18">
        <f>IF($Z348="","",IF(COUNTIF($Z$2:$Z348,$Z348)=1,ROW(),""))</f>
        <v/>
      </c>
      <c r="AB348" s="18">
        <f>IF($A348="","",IF(AND(ISNUMBER($B348),$B348&lt;='Configurações'!$B$10,$C348&lt;&gt;"",$D348&lt;&gt;"",$E348&lt;&gt;"",ISNUMBER($F348),$F348&gt;=0,ISNUMBER($G348),$G348&gt;=0,ISNUMBER($H348),$H348&gt;=0,$K348&lt;&gt;"",COUNTIF($A$2:$A$501,$A348)=1),"Sim","Não"))</f>
        <v/>
      </c>
      <c r="AC348" s="18">
        <f>IF(OR($AB348&lt;&gt;"Sim",$P348=0,$K348="Concluída",$K348="Dispensada"),"",IF($X348="Crítica",4,IF($X348="Alta",3,IF($X348="Média",2,1)))*1000000000000+MIN(IF(ISNUMBER($S348),$S348,0),999999999)*1000+MIN($W348,999))</f>
        <v/>
      </c>
      <c r="AD348" s="28">
        <f>IF($AC348="","",COUNTIF($AC$2:$AC$501,"&gt;"&amp;$AC348)+COUNTIF($AC$2:$AC348,$AC348))</f>
        <v/>
      </c>
    </row>
    <row r="349">
      <c r="A349" s="23" t="n"/>
      <c r="B349" s="50" t="n"/>
      <c r="C349" s="23" t="n"/>
      <c r="D349" s="25" t="n"/>
      <c r="E349" s="23" t="n"/>
      <c r="F349" s="26" t="n"/>
      <c r="G349" s="26" t="n"/>
      <c r="H349" s="51" t="n"/>
      <c r="I349" s="25" t="n"/>
      <c r="J349" s="25" t="n"/>
      <c r="K349" s="23" t="n"/>
      <c r="L349" s="23" t="n"/>
      <c r="M349" s="50" t="n"/>
      <c r="N349" s="50" t="n"/>
      <c r="O349" s="25" t="n"/>
      <c r="P349" s="29">
        <f>IF(OR($A349="",$B349="",$C349="",$E349="",NOT(ISNUMBER($F349)),NOT(ISNUMBER($G349))),"",$G349-$F349)</f>
        <v/>
      </c>
      <c r="Q349" s="29">
        <f>IF($P349="","",ABS($P349))</f>
        <v/>
      </c>
      <c r="R349" s="46">
        <f>IF(OR($P349="",NOT(ISNUMBER($H349))),"",$P349*$H349)</f>
        <v/>
      </c>
      <c r="S349" s="46">
        <f>IF($R349="","",ABS($R349))</f>
        <v/>
      </c>
      <c r="T349" s="13">
        <f>IF($P349="","",IF($P349=0,"Sim","Não"))</f>
        <v/>
      </c>
      <c r="U349" s="45">
        <f>IFERROR(IF($P349="","",IF(MAX($F349,$G349)=0,1,MAX(0,1-$Q349/MAX($F349,$G349)))),"")</f>
        <v/>
      </c>
      <c r="V349" s="16">
        <f>IF($P349="","",IF($P349=0,"",IF($J349&lt;&gt;"",$J349,$I349)))</f>
        <v/>
      </c>
      <c r="W349" s="29">
        <f>IF($P349="","",IF(OR($P349=0,$K349="Concluída",$K349="Dispensada"),0,MAX(0,'Configurações'!$B$10-$B349)))</f>
        <v/>
      </c>
      <c r="X349" s="13">
        <f>IF($P349="","",IF($P349=0,"Baixa",IF(OR(AND(ISNUMBER($S349),$S349&gt;='Configurações'!$B$4),AND($K349&lt;&gt;"Concluída",$K349&lt;&gt;"Dispensada",ISNUMBER($M349),$M349&lt;'Configurações'!$B$10)),"Crítica",IF(OR(AND(ISNUMBER($S349),$S349&gt;='Configurações'!$B$5),$Q349&gt;='Configurações'!$B$6),"Alta","Média"))))</f>
        <v/>
      </c>
      <c r="Y349" s="16">
        <f>IF($A349="","",_xlfn.TEXTJOIN(" | ",TRUE,IF(COUNTIF($A$2:$A$501,$A349)&gt;1,"ID duplicado",""),IF(OR($B349="",$C349="",$D349="",$E349="",NOT(ISNUMBER($F349)),NOT(ISNUMBER($G349)),NOT(ISNUMBER($H349)),$K349=""),"Dados obrigatórios incompletos",""),IF(AND(ISNUMBER($P349),$P349&lt;&gt;0,$V349=""),"Informar motivo preliminar",""),IF(AND(ISNUMBER($P349),$P349&lt;&gt;0,$H349=0),"Revisar custo zerado",""),IF(AND($K349="Concluída",$T349="Não",$J349=""),"Confirmar causa",""),IF(AND($K349="Concluída",$N349=""),"Informar data de conclusão",""),IF(AND($K349&lt;&gt;"",$K349&lt;&gt;"Concluída",$K349&lt;&gt;"Dispensada",ISNUMBER($M349),$M349&lt;'Configurações'!$B$10),"Prazo vencido",""),IF(AND($K349&lt;&gt;"",$K349&lt;&gt;"Concluída",$K349&lt;&gt;"Dispensada",$M349="",ISNUMBER($B349),'Configurações'!$B$10-$B349&gt;'Configurações'!$B$9),"Definir prazo",""),IF(AND($K349&lt;&gt;"Concluída",$N349&lt;&gt;""),"Revisar data de conclusão","")))</f>
        <v/>
      </c>
      <c r="Z349" s="16">
        <f>IF(OR($C349="",$E349=""),"",$C349&amp;" | "&amp;$E349)</f>
        <v/>
      </c>
      <c r="AA349" s="13">
        <f>IF($Z349="","",IF(COUNTIF($Z$2:$Z349,$Z349)=1,ROW(),""))</f>
        <v/>
      </c>
      <c r="AB349" s="13">
        <f>IF($A349="","",IF(AND(ISNUMBER($B349),$B349&lt;='Configurações'!$B$10,$C349&lt;&gt;"",$D349&lt;&gt;"",$E349&lt;&gt;"",ISNUMBER($F349),$F349&gt;=0,ISNUMBER($G349),$G349&gt;=0,ISNUMBER($H349),$H349&gt;=0,$K349&lt;&gt;"",COUNTIF($A$2:$A$501,$A349)=1),"Sim","Não"))</f>
        <v/>
      </c>
      <c r="AC349" s="13">
        <f>IF(OR($AB349&lt;&gt;"Sim",$P349=0,$K349="Concluída",$K349="Dispensada"),"",IF($X349="Crítica",4,IF($X349="Alta",3,IF($X349="Média",2,1)))*1000000000000+MIN(IF(ISNUMBER($S349),$S349,0),999999999)*1000+MIN($W349,999))</f>
        <v/>
      </c>
      <c r="AD349" s="29">
        <f>IF($AC349="","",COUNTIF($AC$2:$AC$501,"&gt;"&amp;$AC349)+COUNTIF($AC$2:$AC349,$AC349))</f>
        <v/>
      </c>
    </row>
    <row r="350">
      <c r="A350" s="23" t="n"/>
      <c r="B350" s="50" t="n"/>
      <c r="C350" s="23" t="n"/>
      <c r="D350" s="25" t="n"/>
      <c r="E350" s="23" t="n"/>
      <c r="F350" s="26" t="n"/>
      <c r="G350" s="26" t="n"/>
      <c r="H350" s="51" t="n"/>
      <c r="I350" s="25" t="n"/>
      <c r="J350" s="25" t="n"/>
      <c r="K350" s="23" t="n"/>
      <c r="L350" s="23" t="n"/>
      <c r="M350" s="50" t="n"/>
      <c r="N350" s="50" t="n"/>
      <c r="O350" s="25" t="n"/>
      <c r="P350" s="28">
        <f>IF(OR($A350="",$B350="",$C350="",$E350="",NOT(ISNUMBER($F350)),NOT(ISNUMBER($G350))),"",$G350-$F350)</f>
        <v/>
      </c>
      <c r="Q350" s="28">
        <f>IF($P350="","",ABS($P350))</f>
        <v/>
      </c>
      <c r="R350" s="49">
        <f>IF(OR($P350="",NOT(ISNUMBER($H350))),"",$P350*$H350)</f>
        <v/>
      </c>
      <c r="S350" s="49">
        <f>IF($R350="","",ABS($R350))</f>
        <v/>
      </c>
      <c r="T350" s="18">
        <f>IF($P350="","",IF($P350=0,"Sim","Não"))</f>
        <v/>
      </c>
      <c r="U350" s="48">
        <f>IFERROR(IF($P350="","",IF(MAX($F350,$G350)=0,1,MAX(0,1-$Q350/MAX($F350,$G350)))),"")</f>
        <v/>
      </c>
      <c r="V350" s="21">
        <f>IF($P350="","",IF($P350=0,"",IF($J350&lt;&gt;"",$J350,$I350)))</f>
        <v/>
      </c>
      <c r="W350" s="28">
        <f>IF($P350="","",IF(OR($P350=0,$K350="Concluída",$K350="Dispensada"),0,MAX(0,'Configurações'!$B$10-$B350)))</f>
        <v/>
      </c>
      <c r="X350" s="18">
        <f>IF($P350="","",IF($P350=0,"Baixa",IF(OR(AND(ISNUMBER($S350),$S350&gt;='Configurações'!$B$4),AND($K350&lt;&gt;"Concluída",$K350&lt;&gt;"Dispensada",ISNUMBER($M350),$M350&lt;'Configurações'!$B$10)),"Crítica",IF(OR(AND(ISNUMBER($S350),$S350&gt;='Configurações'!$B$5),$Q350&gt;='Configurações'!$B$6),"Alta","Média"))))</f>
        <v/>
      </c>
      <c r="Y350" s="21">
        <f>IF($A350="","",_xlfn.TEXTJOIN(" | ",TRUE,IF(COUNTIF($A$2:$A$501,$A350)&gt;1,"ID duplicado",""),IF(OR($B350="",$C350="",$D350="",$E350="",NOT(ISNUMBER($F350)),NOT(ISNUMBER($G350)),NOT(ISNUMBER($H350)),$K350=""),"Dados obrigatórios incompletos",""),IF(AND(ISNUMBER($P350),$P350&lt;&gt;0,$V350=""),"Informar motivo preliminar",""),IF(AND(ISNUMBER($P350),$P350&lt;&gt;0,$H350=0),"Revisar custo zerado",""),IF(AND($K350="Concluída",$T350="Não",$J350=""),"Confirmar causa",""),IF(AND($K350="Concluída",$N350=""),"Informar data de conclusão",""),IF(AND($K350&lt;&gt;"",$K350&lt;&gt;"Concluída",$K350&lt;&gt;"Dispensada",ISNUMBER($M350),$M350&lt;'Configurações'!$B$10),"Prazo vencido",""),IF(AND($K350&lt;&gt;"",$K350&lt;&gt;"Concluída",$K350&lt;&gt;"Dispensada",$M350="",ISNUMBER($B350),'Configurações'!$B$10-$B350&gt;'Configurações'!$B$9),"Definir prazo",""),IF(AND($K350&lt;&gt;"Concluída",$N350&lt;&gt;""),"Revisar data de conclusão","")))</f>
        <v/>
      </c>
      <c r="Z350" s="21">
        <f>IF(OR($C350="",$E350=""),"",$C350&amp;" | "&amp;$E350)</f>
        <v/>
      </c>
      <c r="AA350" s="18">
        <f>IF($Z350="","",IF(COUNTIF($Z$2:$Z350,$Z350)=1,ROW(),""))</f>
        <v/>
      </c>
      <c r="AB350" s="18">
        <f>IF($A350="","",IF(AND(ISNUMBER($B350),$B350&lt;='Configurações'!$B$10,$C350&lt;&gt;"",$D350&lt;&gt;"",$E350&lt;&gt;"",ISNUMBER($F350),$F350&gt;=0,ISNUMBER($G350),$G350&gt;=0,ISNUMBER($H350),$H350&gt;=0,$K350&lt;&gt;"",COUNTIF($A$2:$A$501,$A350)=1),"Sim","Não"))</f>
        <v/>
      </c>
      <c r="AC350" s="18">
        <f>IF(OR($AB350&lt;&gt;"Sim",$P350=0,$K350="Concluída",$K350="Dispensada"),"",IF($X350="Crítica",4,IF($X350="Alta",3,IF($X350="Média",2,1)))*1000000000000+MIN(IF(ISNUMBER($S350),$S350,0),999999999)*1000+MIN($W350,999))</f>
        <v/>
      </c>
      <c r="AD350" s="28">
        <f>IF($AC350="","",COUNTIF($AC$2:$AC$501,"&gt;"&amp;$AC350)+COUNTIF($AC$2:$AC350,$AC350))</f>
        <v/>
      </c>
    </row>
    <row r="351">
      <c r="A351" s="23" t="n"/>
      <c r="B351" s="50" t="n"/>
      <c r="C351" s="23" t="n"/>
      <c r="D351" s="25" t="n"/>
      <c r="E351" s="23" t="n"/>
      <c r="F351" s="26" t="n"/>
      <c r="G351" s="26" t="n"/>
      <c r="H351" s="51" t="n"/>
      <c r="I351" s="25" t="n"/>
      <c r="J351" s="25" t="n"/>
      <c r="K351" s="23" t="n"/>
      <c r="L351" s="23" t="n"/>
      <c r="M351" s="50" t="n"/>
      <c r="N351" s="50" t="n"/>
      <c r="O351" s="25" t="n"/>
      <c r="P351" s="29">
        <f>IF(OR($A351="",$B351="",$C351="",$E351="",NOT(ISNUMBER($F351)),NOT(ISNUMBER($G351))),"",$G351-$F351)</f>
        <v/>
      </c>
      <c r="Q351" s="29">
        <f>IF($P351="","",ABS($P351))</f>
        <v/>
      </c>
      <c r="R351" s="46">
        <f>IF(OR($P351="",NOT(ISNUMBER($H351))),"",$P351*$H351)</f>
        <v/>
      </c>
      <c r="S351" s="46">
        <f>IF($R351="","",ABS($R351))</f>
        <v/>
      </c>
      <c r="T351" s="13">
        <f>IF($P351="","",IF($P351=0,"Sim","Não"))</f>
        <v/>
      </c>
      <c r="U351" s="45">
        <f>IFERROR(IF($P351="","",IF(MAX($F351,$G351)=0,1,MAX(0,1-$Q351/MAX($F351,$G351)))),"")</f>
        <v/>
      </c>
      <c r="V351" s="16">
        <f>IF($P351="","",IF($P351=0,"",IF($J351&lt;&gt;"",$J351,$I351)))</f>
        <v/>
      </c>
      <c r="W351" s="29">
        <f>IF($P351="","",IF(OR($P351=0,$K351="Concluída",$K351="Dispensada"),0,MAX(0,'Configurações'!$B$10-$B351)))</f>
        <v/>
      </c>
      <c r="X351" s="13">
        <f>IF($P351="","",IF($P351=0,"Baixa",IF(OR(AND(ISNUMBER($S351),$S351&gt;='Configurações'!$B$4),AND($K351&lt;&gt;"Concluída",$K351&lt;&gt;"Dispensada",ISNUMBER($M351),$M351&lt;'Configurações'!$B$10)),"Crítica",IF(OR(AND(ISNUMBER($S351),$S351&gt;='Configurações'!$B$5),$Q351&gt;='Configurações'!$B$6),"Alta","Média"))))</f>
        <v/>
      </c>
      <c r="Y351" s="16">
        <f>IF($A351="","",_xlfn.TEXTJOIN(" | ",TRUE,IF(COUNTIF($A$2:$A$501,$A351)&gt;1,"ID duplicado",""),IF(OR($B351="",$C351="",$D351="",$E351="",NOT(ISNUMBER($F351)),NOT(ISNUMBER($G351)),NOT(ISNUMBER($H351)),$K351=""),"Dados obrigatórios incompletos",""),IF(AND(ISNUMBER($P351),$P351&lt;&gt;0,$V351=""),"Informar motivo preliminar",""),IF(AND(ISNUMBER($P351),$P351&lt;&gt;0,$H351=0),"Revisar custo zerado",""),IF(AND($K351="Concluída",$T351="Não",$J351=""),"Confirmar causa",""),IF(AND($K351="Concluída",$N351=""),"Informar data de conclusão",""),IF(AND($K351&lt;&gt;"",$K351&lt;&gt;"Concluída",$K351&lt;&gt;"Dispensada",ISNUMBER($M351),$M351&lt;'Configurações'!$B$10),"Prazo vencido",""),IF(AND($K351&lt;&gt;"",$K351&lt;&gt;"Concluída",$K351&lt;&gt;"Dispensada",$M351="",ISNUMBER($B351),'Configurações'!$B$10-$B351&gt;'Configurações'!$B$9),"Definir prazo",""),IF(AND($K351&lt;&gt;"Concluída",$N351&lt;&gt;""),"Revisar data de conclusão","")))</f>
        <v/>
      </c>
      <c r="Z351" s="16">
        <f>IF(OR($C351="",$E351=""),"",$C351&amp;" | "&amp;$E351)</f>
        <v/>
      </c>
      <c r="AA351" s="13">
        <f>IF($Z351="","",IF(COUNTIF($Z$2:$Z351,$Z351)=1,ROW(),""))</f>
        <v/>
      </c>
      <c r="AB351" s="13">
        <f>IF($A351="","",IF(AND(ISNUMBER($B351),$B351&lt;='Configurações'!$B$10,$C351&lt;&gt;"",$D351&lt;&gt;"",$E351&lt;&gt;"",ISNUMBER($F351),$F351&gt;=0,ISNUMBER($G351),$G351&gt;=0,ISNUMBER($H351),$H351&gt;=0,$K351&lt;&gt;"",COUNTIF($A$2:$A$501,$A351)=1),"Sim","Não"))</f>
        <v/>
      </c>
      <c r="AC351" s="13">
        <f>IF(OR($AB351&lt;&gt;"Sim",$P351=0,$K351="Concluída",$K351="Dispensada"),"",IF($X351="Crítica",4,IF($X351="Alta",3,IF($X351="Média",2,1)))*1000000000000+MIN(IF(ISNUMBER($S351),$S351,0),999999999)*1000+MIN($W351,999))</f>
        <v/>
      </c>
      <c r="AD351" s="29">
        <f>IF($AC351="","",COUNTIF($AC$2:$AC$501,"&gt;"&amp;$AC351)+COUNTIF($AC$2:$AC351,$AC351))</f>
        <v/>
      </c>
    </row>
    <row r="352">
      <c r="A352" s="23" t="n"/>
      <c r="B352" s="50" t="n"/>
      <c r="C352" s="23" t="n"/>
      <c r="D352" s="25" t="n"/>
      <c r="E352" s="23" t="n"/>
      <c r="F352" s="26" t="n"/>
      <c r="G352" s="26" t="n"/>
      <c r="H352" s="51" t="n"/>
      <c r="I352" s="25" t="n"/>
      <c r="J352" s="25" t="n"/>
      <c r="K352" s="23" t="n"/>
      <c r="L352" s="23" t="n"/>
      <c r="M352" s="50" t="n"/>
      <c r="N352" s="50" t="n"/>
      <c r="O352" s="25" t="n"/>
      <c r="P352" s="28">
        <f>IF(OR($A352="",$B352="",$C352="",$E352="",NOT(ISNUMBER($F352)),NOT(ISNUMBER($G352))),"",$G352-$F352)</f>
        <v/>
      </c>
      <c r="Q352" s="28">
        <f>IF($P352="","",ABS($P352))</f>
        <v/>
      </c>
      <c r="R352" s="49">
        <f>IF(OR($P352="",NOT(ISNUMBER($H352))),"",$P352*$H352)</f>
        <v/>
      </c>
      <c r="S352" s="49">
        <f>IF($R352="","",ABS($R352))</f>
        <v/>
      </c>
      <c r="T352" s="18">
        <f>IF($P352="","",IF($P352=0,"Sim","Não"))</f>
        <v/>
      </c>
      <c r="U352" s="48">
        <f>IFERROR(IF($P352="","",IF(MAX($F352,$G352)=0,1,MAX(0,1-$Q352/MAX($F352,$G352)))),"")</f>
        <v/>
      </c>
      <c r="V352" s="21">
        <f>IF($P352="","",IF($P352=0,"",IF($J352&lt;&gt;"",$J352,$I352)))</f>
        <v/>
      </c>
      <c r="W352" s="28">
        <f>IF($P352="","",IF(OR($P352=0,$K352="Concluída",$K352="Dispensada"),0,MAX(0,'Configurações'!$B$10-$B352)))</f>
        <v/>
      </c>
      <c r="X352" s="18">
        <f>IF($P352="","",IF($P352=0,"Baixa",IF(OR(AND(ISNUMBER($S352),$S352&gt;='Configurações'!$B$4),AND($K352&lt;&gt;"Concluída",$K352&lt;&gt;"Dispensada",ISNUMBER($M352),$M352&lt;'Configurações'!$B$10)),"Crítica",IF(OR(AND(ISNUMBER($S352),$S352&gt;='Configurações'!$B$5),$Q352&gt;='Configurações'!$B$6),"Alta","Média"))))</f>
        <v/>
      </c>
      <c r="Y352" s="21">
        <f>IF($A352="","",_xlfn.TEXTJOIN(" | ",TRUE,IF(COUNTIF($A$2:$A$501,$A352)&gt;1,"ID duplicado",""),IF(OR($B352="",$C352="",$D352="",$E352="",NOT(ISNUMBER($F352)),NOT(ISNUMBER($G352)),NOT(ISNUMBER($H352)),$K352=""),"Dados obrigatórios incompletos",""),IF(AND(ISNUMBER($P352),$P352&lt;&gt;0,$V352=""),"Informar motivo preliminar",""),IF(AND(ISNUMBER($P352),$P352&lt;&gt;0,$H352=0),"Revisar custo zerado",""),IF(AND($K352="Concluída",$T352="Não",$J352=""),"Confirmar causa",""),IF(AND($K352="Concluída",$N352=""),"Informar data de conclusão",""),IF(AND($K352&lt;&gt;"",$K352&lt;&gt;"Concluída",$K352&lt;&gt;"Dispensada",ISNUMBER($M352),$M352&lt;'Configurações'!$B$10),"Prazo vencido",""),IF(AND($K352&lt;&gt;"",$K352&lt;&gt;"Concluída",$K352&lt;&gt;"Dispensada",$M352="",ISNUMBER($B352),'Configurações'!$B$10-$B352&gt;'Configurações'!$B$9),"Definir prazo",""),IF(AND($K352&lt;&gt;"Concluída",$N352&lt;&gt;""),"Revisar data de conclusão","")))</f>
        <v/>
      </c>
      <c r="Z352" s="21">
        <f>IF(OR($C352="",$E352=""),"",$C352&amp;" | "&amp;$E352)</f>
        <v/>
      </c>
      <c r="AA352" s="18">
        <f>IF($Z352="","",IF(COUNTIF($Z$2:$Z352,$Z352)=1,ROW(),""))</f>
        <v/>
      </c>
      <c r="AB352" s="18">
        <f>IF($A352="","",IF(AND(ISNUMBER($B352),$B352&lt;='Configurações'!$B$10,$C352&lt;&gt;"",$D352&lt;&gt;"",$E352&lt;&gt;"",ISNUMBER($F352),$F352&gt;=0,ISNUMBER($G352),$G352&gt;=0,ISNUMBER($H352),$H352&gt;=0,$K352&lt;&gt;"",COUNTIF($A$2:$A$501,$A352)=1),"Sim","Não"))</f>
        <v/>
      </c>
      <c r="AC352" s="18">
        <f>IF(OR($AB352&lt;&gt;"Sim",$P352=0,$K352="Concluída",$K352="Dispensada"),"",IF($X352="Crítica",4,IF($X352="Alta",3,IF($X352="Média",2,1)))*1000000000000+MIN(IF(ISNUMBER($S352),$S352,0),999999999)*1000+MIN($W352,999))</f>
        <v/>
      </c>
      <c r="AD352" s="28">
        <f>IF($AC352="","",COUNTIF($AC$2:$AC$501,"&gt;"&amp;$AC352)+COUNTIF($AC$2:$AC352,$AC352))</f>
        <v/>
      </c>
    </row>
    <row r="353">
      <c r="A353" s="23" t="n"/>
      <c r="B353" s="50" t="n"/>
      <c r="C353" s="23" t="n"/>
      <c r="D353" s="25" t="n"/>
      <c r="E353" s="23" t="n"/>
      <c r="F353" s="26" t="n"/>
      <c r="G353" s="26" t="n"/>
      <c r="H353" s="51" t="n"/>
      <c r="I353" s="25" t="n"/>
      <c r="J353" s="25" t="n"/>
      <c r="K353" s="23" t="n"/>
      <c r="L353" s="23" t="n"/>
      <c r="M353" s="50" t="n"/>
      <c r="N353" s="50" t="n"/>
      <c r="O353" s="25" t="n"/>
      <c r="P353" s="29">
        <f>IF(OR($A353="",$B353="",$C353="",$E353="",NOT(ISNUMBER($F353)),NOT(ISNUMBER($G353))),"",$G353-$F353)</f>
        <v/>
      </c>
      <c r="Q353" s="29">
        <f>IF($P353="","",ABS($P353))</f>
        <v/>
      </c>
      <c r="R353" s="46">
        <f>IF(OR($P353="",NOT(ISNUMBER($H353))),"",$P353*$H353)</f>
        <v/>
      </c>
      <c r="S353" s="46">
        <f>IF($R353="","",ABS($R353))</f>
        <v/>
      </c>
      <c r="T353" s="13">
        <f>IF($P353="","",IF($P353=0,"Sim","Não"))</f>
        <v/>
      </c>
      <c r="U353" s="45">
        <f>IFERROR(IF($P353="","",IF(MAX($F353,$G353)=0,1,MAX(0,1-$Q353/MAX($F353,$G353)))),"")</f>
        <v/>
      </c>
      <c r="V353" s="16">
        <f>IF($P353="","",IF($P353=0,"",IF($J353&lt;&gt;"",$J353,$I353)))</f>
        <v/>
      </c>
      <c r="W353" s="29">
        <f>IF($P353="","",IF(OR($P353=0,$K353="Concluída",$K353="Dispensada"),0,MAX(0,'Configurações'!$B$10-$B353)))</f>
        <v/>
      </c>
      <c r="X353" s="13">
        <f>IF($P353="","",IF($P353=0,"Baixa",IF(OR(AND(ISNUMBER($S353),$S353&gt;='Configurações'!$B$4),AND($K353&lt;&gt;"Concluída",$K353&lt;&gt;"Dispensada",ISNUMBER($M353),$M353&lt;'Configurações'!$B$10)),"Crítica",IF(OR(AND(ISNUMBER($S353),$S353&gt;='Configurações'!$B$5),$Q353&gt;='Configurações'!$B$6),"Alta","Média"))))</f>
        <v/>
      </c>
      <c r="Y353" s="16">
        <f>IF($A353="","",_xlfn.TEXTJOIN(" | ",TRUE,IF(COUNTIF($A$2:$A$501,$A353)&gt;1,"ID duplicado",""),IF(OR($B353="",$C353="",$D353="",$E353="",NOT(ISNUMBER($F353)),NOT(ISNUMBER($G353)),NOT(ISNUMBER($H353)),$K353=""),"Dados obrigatórios incompletos",""),IF(AND(ISNUMBER($P353),$P353&lt;&gt;0,$V353=""),"Informar motivo preliminar",""),IF(AND(ISNUMBER($P353),$P353&lt;&gt;0,$H353=0),"Revisar custo zerado",""),IF(AND($K353="Concluída",$T353="Não",$J353=""),"Confirmar causa",""),IF(AND($K353="Concluída",$N353=""),"Informar data de conclusão",""),IF(AND($K353&lt;&gt;"",$K353&lt;&gt;"Concluída",$K353&lt;&gt;"Dispensada",ISNUMBER($M353),$M353&lt;'Configurações'!$B$10),"Prazo vencido",""),IF(AND($K353&lt;&gt;"",$K353&lt;&gt;"Concluída",$K353&lt;&gt;"Dispensada",$M353="",ISNUMBER($B353),'Configurações'!$B$10-$B353&gt;'Configurações'!$B$9),"Definir prazo",""),IF(AND($K353&lt;&gt;"Concluída",$N353&lt;&gt;""),"Revisar data de conclusão","")))</f>
        <v/>
      </c>
      <c r="Z353" s="16">
        <f>IF(OR($C353="",$E353=""),"",$C353&amp;" | "&amp;$E353)</f>
        <v/>
      </c>
      <c r="AA353" s="13">
        <f>IF($Z353="","",IF(COUNTIF($Z$2:$Z353,$Z353)=1,ROW(),""))</f>
        <v/>
      </c>
      <c r="AB353" s="13">
        <f>IF($A353="","",IF(AND(ISNUMBER($B353),$B353&lt;='Configurações'!$B$10,$C353&lt;&gt;"",$D353&lt;&gt;"",$E353&lt;&gt;"",ISNUMBER($F353),$F353&gt;=0,ISNUMBER($G353),$G353&gt;=0,ISNUMBER($H353),$H353&gt;=0,$K353&lt;&gt;"",COUNTIF($A$2:$A$501,$A353)=1),"Sim","Não"))</f>
        <v/>
      </c>
      <c r="AC353" s="13">
        <f>IF(OR($AB353&lt;&gt;"Sim",$P353=0,$K353="Concluída",$K353="Dispensada"),"",IF($X353="Crítica",4,IF($X353="Alta",3,IF($X353="Média",2,1)))*1000000000000+MIN(IF(ISNUMBER($S353),$S353,0),999999999)*1000+MIN($W353,999))</f>
        <v/>
      </c>
      <c r="AD353" s="29">
        <f>IF($AC353="","",COUNTIF($AC$2:$AC$501,"&gt;"&amp;$AC353)+COUNTIF($AC$2:$AC353,$AC353))</f>
        <v/>
      </c>
    </row>
    <row r="354">
      <c r="A354" s="23" t="n"/>
      <c r="B354" s="50" t="n"/>
      <c r="C354" s="23" t="n"/>
      <c r="D354" s="25" t="n"/>
      <c r="E354" s="23" t="n"/>
      <c r="F354" s="26" t="n"/>
      <c r="G354" s="26" t="n"/>
      <c r="H354" s="51" t="n"/>
      <c r="I354" s="25" t="n"/>
      <c r="J354" s="25" t="n"/>
      <c r="K354" s="23" t="n"/>
      <c r="L354" s="23" t="n"/>
      <c r="M354" s="50" t="n"/>
      <c r="N354" s="50" t="n"/>
      <c r="O354" s="25" t="n"/>
      <c r="P354" s="28">
        <f>IF(OR($A354="",$B354="",$C354="",$E354="",NOT(ISNUMBER($F354)),NOT(ISNUMBER($G354))),"",$G354-$F354)</f>
        <v/>
      </c>
      <c r="Q354" s="28">
        <f>IF($P354="","",ABS($P354))</f>
        <v/>
      </c>
      <c r="R354" s="49">
        <f>IF(OR($P354="",NOT(ISNUMBER($H354))),"",$P354*$H354)</f>
        <v/>
      </c>
      <c r="S354" s="49">
        <f>IF($R354="","",ABS($R354))</f>
        <v/>
      </c>
      <c r="T354" s="18">
        <f>IF($P354="","",IF($P354=0,"Sim","Não"))</f>
        <v/>
      </c>
      <c r="U354" s="48">
        <f>IFERROR(IF($P354="","",IF(MAX($F354,$G354)=0,1,MAX(0,1-$Q354/MAX($F354,$G354)))),"")</f>
        <v/>
      </c>
      <c r="V354" s="21">
        <f>IF($P354="","",IF($P354=0,"",IF($J354&lt;&gt;"",$J354,$I354)))</f>
        <v/>
      </c>
      <c r="W354" s="28">
        <f>IF($P354="","",IF(OR($P354=0,$K354="Concluída",$K354="Dispensada"),0,MAX(0,'Configurações'!$B$10-$B354)))</f>
        <v/>
      </c>
      <c r="X354" s="18">
        <f>IF($P354="","",IF($P354=0,"Baixa",IF(OR(AND(ISNUMBER($S354),$S354&gt;='Configurações'!$B$4),AND($K354&lt;&gt;"Concluída",$K354&lt;&gt;"Dispensada",ISNUMBER($M354),$M354&lt;'Configurações'!$B$10)),"Crítica",IF(OR(AND(ISNUMBER($S354),$S354&gt;='Configurações'!$B$5),$Q354&gt;='Configurações'!$B$6),"Alta","Média"))))</f>
        <v/>
      </c>
      <c r="Y354" s="21">
        <f>IF($A354="","",_xlfn.TEXTJOIN(" | ",TRUE,IF(COUNTIF($A$2:$A$501,$A354)&gt;1,"ID duplicado",""),IF(OR($B354="",$C354="",$D354="",$E354="",NOT(ISNUMBER($F354)),NOT(ISNUMBER($G354)),NOT(ISNUMBER($H354)),$K354=""),"Dados obrigatórios incompletos",""),IF(AND(ISNUMBER($P354),$P354&lt;&gt;0,$V354=""),"Informar motivo preliminar",""),IF(AND(ISNUMBER($P354),$P354&lt;&gt;0,$H354=0),"Revisar custo zerado",""),IF(AND($K354="Concluída",$T354="Não",$J354=""),"Confirmar causa",""),IF(AND($K354="Concluída",$N354=""),"Informar data de conclusão",""),IF(AND($K354&lt;&gt;"",$K354&lt;&gt;"Concluída",$K354&lt;&gt;"Dispensada",ISNUMBER($M354),$M354&lt;'Configurações'!$B$10),"Prazo vencido",""),IF(AND($K354&lt;&gt;"",$K354&lt;&gt;"Concluída",$K354&lt;&gt;"Dispensada",$M354="",ISNUMBER($B354),'Configurações'!$B$10-$B354&gt;'Configurações'!$B$9),"Definir prazo",""),IF(AND($K354&lt;&gt;"Concluída",$N354&lt;&gt;""),"Revisar data de conclusão","")))</f>
        <v/>
      </c>
      <c r="Z354" s="21">
        <f>IF(OR($C354="",$E354=""),"",$C354&amp;" | "&amp;$E354)</f>
        <v/>
      </c>
      <c r="AA354" s="18">
        <f>IF($Z354="","",IF(COUNTIF($Z$2:$Z354,$Z354)=1,ROW(),""))</f>
        <v/>
      </c>
      <c r="AB354" s="18">
        <f>IF($A354="","",IF(AND(ISNUMBER($B354),$B354&lt;='Configurações'!$B$10,$C354&lt;&gt;"",$D354&lt;&gt;"",$E354&lt;&gt;"",ISNUMBER($F354),$F354&gt;=0,ISNUMBER($G354),$G354&gt;=0,ISNUMBER($H354),$H354&gt;=0,$K354&lt;&gt;"",COUNTIF($A$2:$A$501,$A354)=1),"Sim","Não"))</f>
        <v/>
      </c>
      <c r="AC354" s="18">
        <f>IF(OR($AB354&lt;&gt;"Sim",$P354=0,$K354="Concluída",$K354="Dispensada"),"",IF($X354="Crítica",4,IF($X354="Alta",3,IF($X354="Média",2,1)))*1000000000000+MIN(IF(ISNUMBER($S354),$S354,0),999999999)*1000+MIN($W354,999))</f>
        <v/>
      </c>
      <c r="AD354" s="28">
        <f>IF($AC354="","",COUNTIF($AC$2:$AC$501,"&gt;"&amp;$AC354)+COUNTIF($AC$2:$AC354,$AC354))</f>
        <v/>
      </c>
    </row>
    <row r="355">
      <c r="A355" s="23" t="n"/>
      <c r="B355" s="50" t="n"/>
      <c r="C355" s="23" t="n"/>
      <c r="D355" s="25" t="n"/>
      <c r="E355" s="23" t="n"/>
      <c r="F355" s="26" t="n"/>
      <c r="G355" s="26" t="n"/>
      <c r="H355" s="51" t="n"/>
      <c r="I355" s="25" t="n"/>
      <c r="J355" s="25" t="n"/>
      <c r="K355" s="23" t="n"/>
      <c r="L355" s="23" t="n"/>
      <c r="M355" s="50" t="n"/>
      <c r="N355" s="50" t="n"/>
      <c r="O355" s="25" t="n"/>
      <c r="P355" s="29">
        <f>IF(OR($A355="",$B355="",$C355="",$E355="",NOT(ISNUMBER($F355)),NOT(ISNUMBER($G355))),"",$G355-$F355)</f>
        <v/>
      </c>
      <c r="Q355" s="29">
        <f>IF($P355="","",ABS($P355))</f>
        <v/>
      </c>
      <c r="R355" s="46">
        <f>IF(OR($P355="",NOT(ISNUMBER($H355))),"",$P355*$H355)</f>
        <v/>
      </c>
      <c r="S355" s="46">
        <f>IF($R355="","",ABS($R355))</f>
        <v/>
      </c>
      <c r="T355" s="13">
        <f>IF($P355="","",IF($P355=0,"Sim","Não"))</f>
        <v/>
      </c>
      <c r="U355" s="45">
        <f>IFERROR(IF($P355="","",IF(MAX($F355,$G355)=0,1,MAX(0,1-$Q355/MAX($F355,$G355)))),"")</f>
        <v/>
      </c>
      <c r="V355" s="16">
        <f>IF($P355="","",IF($P355=0,"",IF($J355&lt;&gt;"",$J355,$I355)))</f>
        <v/>
      </c>
      <c r="W355" s="29">
        <f>IF($P355="","",IF(OR($P355=0,$K355="Concluída",$K355="Dispensada"),0,MAX(0,'Configurações'!$B$10-$B355)))</f>
        <v/>
      </c>
      <c r="X355" s="13">
        <f>IF($P355="","",IF($P355=0,"Baixa",IF(OR(AND(ISNUMBER($S355),$S355&gt;='Configurações'!$B$4),AND($K355&lt;&gt;"Concluída",$K355&lt;&gt;"Dispensada",ISNUMBER($M355),$M355&lt;'Configurações'!$B$10)),"Crítica",IF(OR(AND(ISNUMBER($S355),$S355&gt;='Configurações'!$B$5),$Q355&gt;='Configurações'!$B$6),"Alta","Média"))))</f>
        <v/>
      </c>
      <c r="Y355" s="16">
        <f>IF($A355="","",_xlfn.TEXTJOIN(" | ",TRUE,IF(COUNTIF($A$2:$A$501,$A355)&gt;1,"ID duplicado",""),IF(OR($B355="",$C355="",$D355="",$E355="",NOT(ISNUMBER($F355)),NOT(ISNUMBER($G355)),NOT(ISNUMBER($H355)),$K355=""),"Dados obrigatórios incompletos",""),IF(AND(ISNUMBER($P355),$P355&lt;&gt;0,$V355=""),"Informar motivo preliminar",""),IF(AND(ISNUMBER($P355),$P355&lt;&gt;0,$H355=0),"Revisar custo zerado",""),IF(AND($K355="Concluída",$T355="Não",$J355=""),"Confirmar causa",""),IF(AND($K355="Concluída",$N355=""),"Informar data de conclusão",""),IF(AND($K355&lt;&gt;"",$K355&lt;&gt;"Concluída",$K355&lt;&gt;"Dispensada",ISNUMBER($M355),$M355&lt;'Configurações'!$B$10),"Prazo vencido",""),IF(AND($K355&lt;&gt;"",$K355&lt;&gt;"Concluída",$K355&lt;&gt;"Dispensada",$M355="",ISNUMBER($B355),'Configurações'!$B$10-$B355&gt;'Configurações'!$B$9),"Definir prazo",""),IF(AND($K355&lt;&gt;"Concluída",$N355&lt;&gt;""),"Revisar data de conclusão","")))</f>
        <v/>
      </c>
      <c r="Z355" s="16">
        <f>IF(OR($C355="",$E355=""),"",$C355&amp;" | "&amp;$E355)</f>
        <v/>
      </c>
      <c r="AA355" s="13">
        <f>IF($Z355="","",IF(COUNTIF($Z$2:$Z355,$Z355)=1,ROW(),""))</f>
        <v/>
      </c>
      <c r="AB355" s="13">
        <f>IF($A355="","",IF(AND(ISNUMBER($B355),$B355&lt;='Configurações'!$B$10,$C355&lt;&gt;"",$D355&lt;&gt;"",$E355&lt;&gt;"",ISNUMBER($F355),$F355&gt;=0,ISNUMBER($G355),$G355&gt;=0,ISNUMBER($H355),$H355&gt;=0,$K355&lt;&gt;"",COUNTIF($A$2:$A$501,$A355)=1),"Sim","Não"))</f>
        <v/>
      </c>
      <c r="AC355" s="13">
        <f>IF(OR($AB355&lt;&gt;"Sim",$P355=0,$K355="Concluída",$K355="Dispensada"),"",IF($X355="Crítica",4,IF($X355="Alta",3,IF($X355="Média",2,1)))*1000000000000+MIN(IF(ISNUMBER($S355),$S355,0),999999999)*1000+MIN($W355,999))</f>
        <v/>
      </c>
      <c r="AD355" s="29">
        <f>IF($AC355="","",COUNTIF($AC$2:$AC$501,"&gt;"&amp;$AC355)+COUNTIF($AC$2:$AC355,$AC355))</f>
        <v/>
      </c>
    </row>
    <row r="356">
      <c r="A356" s="23" t="n"/>
      <c r="B356" s="50" t="n"/>
      <c r="C356" s="23" t="n"/>
      <c r="D356" s="25" t="n"/>
      <c r="E356" s="23" t="n"/>
      <c r="F356" s="26" t="n"/>
      <c r="G356" s="26" t="n"/>
      <c r="H356" s="51" t="n"/>
      <c r="I356" s="25" t="n"/>
      <c r="J356" s="25" t="n"/>
      <c r="K356" s="23" t="n"/>
      <c r="L356" s="23" t="n"/>
      <c r="M356" s="50" t="n"/>
      <c r="N356" s="50" t="n"/>
      <c r="O356" s="25" t="n"/>
      <c r="P356" s="28">
        <f>IF(OR($A356="",$B356="",$C356="",$E356="",NOT(ISNUMBER($F356)),NOT(ISNUMBER($G356))),"",$G356-$F356)</f>
        <v/>
      </c>
      <c r="Q356" s="28">
        <f>IF($P356="","",ABS($P356))</f>
        <v/>
      </c>
      <c r="R356" s="49">
        <f>IF(OR($P356="",NOT(ISNUMBER($H356))),"",$P356*$H356)</f>
        <v/>
      </c>
      <c r="S356" s="49">
        <f>IF($R356="","",ABS($R356))</f>
        <v/>
      </c>
      <c r="T356" s="18">
        <f>IF($P356="","",IF($P356=0,"Sim","Não"))</f>
        <v/>
      </c>
      <c r="U356" s="48">
        <f>IFERROR(IF($P356="","",IF(MAX($F356,$G356)=0,1,MAX(0,1-$Q356/MAX($F356,$G356)))),"")</f>
        <v/>
      </c>
      <c r="V356" s="21">
        <f>IF($P356="","",IF($P356=0,"",IF($J356&lt;&gt;"",$J356,$I356)))</f>
        <v/>
      </c>
      <c r="W356" s="28">
        <f>IF($P356="","",IF(OR($P356=0,$K356="Concluída",$K356="Dispensada"),0,MAX(0,'Configurações'!$B$10-$B356)))</f>
        <v/>
      </c>
      <c r="X356" s="18">
        <f>IF($P356="","",IF($P356=0,"Baixa",IF(OR(AND(ISNUMBER($S356),$S356&gt;='Configurações'!$B$4),AND($K356&lt;&gt;"Concluída",$K356&lt;&gt;"Dispensada",ISNUMBER($M356),$M356&lt;'Configurações'!$B$10)),"Crítica",IF(OR(AND(ISNUMBER($S356),$S356&gt;='Configurações'!$B$5),$Q356&gt;='Configurações'!$B$6),"Alta","Média"))))</f>
        <v/>
      </c>
      <c r="Y356" s="21">
        <f>IF($A356="","",_xlfn.TEXTJOIN(" | ",TRUE,IF(COUNTIF($A$2:$A$501,$A356)&gt;1,"ID duplicado",""),IF(OR($B356="",$C356="",$D356="",$E356="",NOT(ISNUMBER($F356)),NOT(ISNUMBER($G356)),NOT(ISNUMBER($H356)),$K356=""),"Dados obrigatórios incompletos",""),IF(AND(ISNUMBER($P356),$P356&lt;&gt;0,$V356=""),"Informar motivo preliminar",""),IF(AND(ISNUMBER($P356),$P356&lt;&gt;0,$H356=0),"Revisar custo zerado",""),IF(AND($K356="Concluída",$T356="Não",$J356=""),"Confirmar causa",""),IF(AND($K356="Concluída",$N356=""),"Informar data de conclusão",""),IF(AND($K356&lt;&gt;"",$K356&lt;&gt;"Concluída",$K356&lt;&gt;"Dispensada",ISNUMBER($M356),$M356&lt;'Configurações'!$B$10),"Prazo vencido",""),IF(AND($K356&lt;&gt;"",$K356&lt;&gt;"Concluída",$K356&lt;&gt;"Dispensada",$M356="",ISNUMBER($B356),'Configurações'!$B$10-$B356&gt;'Configurações'!$B$9),"Definir prazo",""),IF(AND($K356&lt;&gt;"Concluída",$N356&lt;&gt;""),"Revisar data de conclusão","")))</f>
        <v/>
      </c>
      <c r="Z356" s="21">
        <f>IF(OR($C356="",$E356=""),"",$C356&amp;" | "&amp;$E356)</f>
        <v/>
      </c>
      <c r="AA356" s="18">
        <f>IF($Z356="","",IF(COUNTIF($Z$2:$Z356,$Z356)=1,ROW(),""))</f>
        <v/>
      </c>
      <c r="AB356" s="18">
        <f>IF($A356="","",IF(AND(ISNUMBER($B356),$B356&lt;='Configurações'!$B$10,$C356&lt;&gt;"",$D356&lt;&gt;"",$E356&lt;&gt;"",ISNUMBER($F356),$F356&gt;=0,ISNUMBER($G356),$G356&gt;=0,ISNUMBER($H356),$H356&gt;=0,$K356&lt;&gt;"",COUNTIF($A$2:$A$501,$A356)=1),"Sim","Não"))</f>
        <v/>
      </c>
      <c r="AC356" s="18">
        <f>IF(OR($AB356&lt;&gt;"Sim",$P356=0,$K356="Concluída",$K356="Dispensada"),"",IF($X356="Crítica",4,IF($X356="Alta",3,IF($X356="Média",2,1)))*1000000000000+MIN(IF(ISNUMBER($S356),$S356,0),999999999)*1000+MIN($W356,999))</f>
        <v/>
      </c>
      <c r="AD356" s="28">
        <f>IF($AC356="","",COUNTIF($AC$2:$AC$501,"&gt;"&amp;$AC356)+COUNTIF($AC$2:$AC356,$AC356))</f>
        <v/>
      </c>
    </row>
    <row r="357">
      <c r="A357" s="23" t="n"/>
      <c r="B357" s="50" t="n"/>
      <c r="C357" s="23" t="n"/>
      <c r="D357" s="25" t="n"/>
      <c r="E357" s="23" t="n"/>
      <c r="F357" s="26" t="n"/>
      <c r="G357" s="26" t="n"/>
      <c r="H357" s="51" t="n"/>
      <c r="I357" s="25" t="n"/>
      <c r="J357" s="25" t="n"/>
      <c r="K357" s="23" t="n"/>
      <c r="L357" s="23" t="n"/>
      <c r="M357" s="50" t="n"/>
      <c r="N357" s="50" t="n"/>
      <c r="O357" s="25" t="n"/>
      <c r="P357" s="29">
        <f>IF(OR($A357="",$B357="",$C357="",$E357="",NOT(ISNUMBER($F357)),NOT(ISNUMBER($G357))),"",$G357-$F357)</f>
        <v/>
      </c>
      <c r="Q357" s="29">
        <f>IF($P357="","",ABS($P357))</f>
        <v/>
      </c>
      <c r="R357" s="46">
        <f>IF(OR($P357="",NOT(ISNUMBER($H357))),"",$P357*$H357)</f>
        <v/>
      </c>
      <c r="S357" s="46">
        <f>IF($R357="","",ABS($R357))</f>
        <v/>
      </c>
      <c r="T357" s="13">
        <f>IF($P357="","",IF($P357=0,"Sim","Não"))</f>
        <v/>
      </c>
      <c r="U357" s="45">
        <f>IFERROR(IF($P357="","",IF(MAX($F357,$G357)=0,1,MAX(0,1-$Q357/MAX($F357,$G357)))),"")</f>
        <v/>
      </c>
      <c r="V357" s="16">
        <f>IF($P357="","",IF($P357=0,"",IF($J357&lt;&gt;"",$J357,$I357)))</f>
        <v/>
      </c>
      <c r="W357" s="29">
        <f>IF($P357="","",IF(OR($P357=0,$K357="Concluída",$K357="Dispensada"),0,MAX(0,'Configurações'!$B$10-$B357)))</f>
        <v/>
      </c>
      <c r="X357" s="13">
        <f>IF($P357="","",IF($P357=0,"Baixa",IF(OR(AND(ISNUMBER($S357),$S357&gt;='Configurações'!$B$4),AND($K357&lt;&gt;"Concluída",$K357&lt;&gt;"Dispensada",ISNUMBER($M357),$M357&lt;'Configurações'!$B$10)),"Crítica",IF(OR(AND(ISNUMBER($S357),$S357&gt;='Configurações'!$B$5),$Q357&gt;='Configurações'!$B$6),"Alta","Média"))))</f>
        <v/>
      </c>
      <c r="Y357" s="16">
        <f>IF($A357="","",_xlfn.TEXTJOIN(" | ",TRUE,IF(COUNTIF($A$2:$A$501,$A357)&gt;1,"ID duplicado",""),IF(OR($B357="",$C357="",$D357="",$E357="",NOT(ISNUMBER($F357)),NOT(ISNUMBER($G357)),NOT(ISNUMBER($H357)),$K357=""),"Dados obrigatórios incompletos",""),IF(AND(ISNUMBER($P357),$P357&lt;&gt;0,$V357=""),"Informar motivo preliminar",""),IF(AND(ISNUMBER($P357),$P357&lt;&gt;0,$H357=0),"Revisar custo zerado",""),IF(AND($K357="Concluída",$T357="Não",$J357=""),"Confirmar causa",""),IF(AND($K357="Concluída",$N357=""),"Informar data de conclusão",""),IF(AND($K357&lt;&gt;"",$K357&lt;&gt;"Concluída",$K357&lt;&gt;"Dispensada",ISNUMBER($M357),$M357&lt;'Configurações'!$B$10),"Prazo vencido",""),IF(AND($K357&lt;&gt;"",$K357&lt;&gt;"Concluída",$K357&lt;&gt;"Dispensada",$M357="",ISNUMBER($B357),'Configurações'!$B$10-$B357&gt;'Configurações'!$B$9),"Definir prazo",""),IF(AND($K357&lt;&gt;"Concluída",$N357&lt;&gt;""),"Revisar data de conclusão","")))</f>
        <v/>
      </c>
      <c r="Z357" s="16">
        <f>IF(OR($C357="",$E357=""),"",$C357&amp;" | "&amp;$E357)</f>
        <v/>
      </c>
      <c r="AA357" s="13">
        <f>IF($Z357="","",IF(COUNTIF($Z$2:$Z357,$Z357)=1,ROW(),""))</f>
        <v/>
      </c>
      <c r="AB357" s="13">
        <f>IF($A357="","",IF(AND(ISNUMBER($B357),$B357&lt;='Configurações'!$B$10,$C357&lt;&gt;"",$D357&lt;&gt;"",$E357&lt;&gt;"",ISNUMBER($F357),$F357&gt;=0,ISNUMBER($G357),$G357&gt;=0,ISNUMBER($H357),$H357&gt;=0,$K357&lt;&gt;"",COUNTIF($A$2:$A$501,$A357)=1),"Sim","Não"))</f>
        <v/>
      </c>
      <c r="AC357" s="13">
        <f>IF(OR($AB357&lt;&gt;"Sim",$P357=0,$K357="Concluída",$K357="Dispensada"),"",IF($X357="Crítica",4,IF($X357="Alta",3,IF($X357="Média",2,1)))*1000000000000+MIN(IF(ISNUMBER($S357),$S357,0),999999999)*1000+MIN($W357,999))</f>
        <v/>
      </c>
      <c r="AD357" s="29">
        <f>IF($AC357="","",COUNTIF($AC$2:$AC$501,"&gt;"&amp;$AC357)+COUNTIF($AC$2:$AC357,$AC357))</f>
        <v/>
      </c>
    </row>
    <row r="358">
      <c r="A358" s="23" t="n"/>
      <c r="B358" s="50" t="n"/>
      <c r="C358" s="23" t="n"/>
      <c r="D358" s="25" t="n"/>
      <c r="E358" s="23" t="n"/>
      <c r="F358" s="26" t="n"/>
      <c r="G358" s="26" t="n"/>
      <c r="H358" s="51" t="n"/>
      <c r="I358" s="25" t="n"/>
      <c r="J358" s="25" t="n"/>
      <c r="K358" s="23" t="n"/>
      <c r="L358" s="23" t="n"/>
      <c r="M358" s="50" t="n"/>
      <c r="N358" s="50" t="n"/>
      <c r="O358" s="25" t="n"/>
      <c r="P358" s="28">
        <f>IF(OR($A358="",$B358="",$C358="",$E358="",NOT(ISNUMBER($F358)),NOT(ISNUMBER($G358))),"",$G358-$F358)</f>
        <v/>
      </c>
      <c r="Q358" s="28">
        <f>IF($P358="","",ABS($P358))</f>
        <v/>
      </c>
      <c r="R358" s="49">
        <f>IF(OR($P358="",NOT(ISNUMBER($H358))),"",$P358*$H358)</f>
        <v/>
      </c>
      <c r="S358" s="49">
        <f>IF($R358="","",ABS($R358))</f>
        <v/>
      </c>
      <c r="T358" s="18">
        <f>IF($P358="","",IF($P358=0,"Sim","Não"))</f>
        <v/>
      </c>
      <c r="U358" s="48">
        <f>IFERROR(IF($P358="","",IF(MAX($F358,$G358)=0,1,MAX(0,1-$Q358/MAX($F358,$G358)))),"")</f>
        <v/>
      </c>
      <c r="V358" s="21">
        <f>IF($P358="","",IF($P358=0,"",IF($J358&lt;&gt;"",$J358,$I358)))</f>
        <v/>
      </c>
      <c r="W358" s="28">
        <f>IF($P358="","",IF(OR($P358=0,$K358="Concluída",$K358="Dispensada"),0,MAX(0,'Configurações'!$B$10-$B358)))</f>
        <v/>
      </c>
      <c r="X358" s="18">
        <f>IF($P358="","",IF($P358=0,"Baixa",IF(OR(AND(ISNUMBER($S358),$S358&gt;='Configurações'!$B$4),AND($K358&lt;&gt;"Concluída",$K358&lt;&gt;"Dispensada",ISNUMBER($M358),$M358&lt;'Configurações'!$B$10)),"Crítica",IF(OR(AND(ISNUMBER($S358),$S358&gt;='Configurações'!$B$5),$Q358&gt;='Configurações'!$B$6),"Alta","Média"))))</f>
        <v/>
      </c>
      <c r="Y358" s="21">
        <f>IF($A358="","",_xlfn.TEXTJOIN(" | ",TRUE,IF(COUNTIF($A$2:$A$501,$A358)&gt;1,"ID duplicado",""),IF(OR($B358="",$C358="",$D358="",$E358="",NOT(ISNUMBER($F358)),NOT(ISNUMBER($G358)),NOT(ISNUMBER($H358)),$K358=""),"Dados obrigatórios incompletos",""),IF(AND(ISNUMBER($P358),$P358&lt;&gt;0,$V358=""),"Informar motivo preliminar",""),IF(AND(ISNUMBER($P358),$P358&lt;&gt;0,$H358=0),"Revisar custo zerado",""),IF(AND($K358="Concluída",$T358="Não",$J358=""),"Confirmar causa",""),IF(AND($K358="Concluída",$N358=""),"Informar data de conclusão",""),IF(AND($K358&lt;&gt;"",$K358&lt;&gt;"Concluída",$K358&lt;&gt;"Dispensada",ISNUMBER($M358),$M358&lt;'Configurações'!$B$10),"Prazo vencido",""),IF(AND($K358&lt;&gt;"",$K358&lt;&gt;"Concluída",$K358&lt;&gt;"Dispensada",$M358="",ISNUMBER($B358),'Configurações'!$B$10-$B358&gt;'Configurações'!$B$9),"Definir prazo",""),IF(AND($K358&lt;&gt;"Concluída",$N358&lt;&gt;""),"Revisar data de conclusão","")))</f>
        <v/>
      </c>
      <c r="Z358" s="21">
        <f>IF(OR($C358="",$E358=""),"",$C358&amp;" | "&amp;$E358)</f>
        <v/>
      </c>
      <c r="AA358" s="18">
        <f>IF($Z358="","",IF(COUNTIF($Z$2:$Z358,$Z358)=1,ROW(),""))</f>
        <v/>
      </c>
      <c r="AB358" s="18">
        <f>IF($A358="","",IF(AND(ISNUMBER($B358),$B358&lt;='Configurações'!$B$10,$C358&lt;&gt;"",$D358&lt;&gt;"",$E358&lt;&gt;"",ISNUMBER($F358),$F358&gt;=0,ISNUMBER($G358),$G358&gt;=0,ISNUMBER($H358),$H358&gt;=0,$K358&lt;&gt;"",COUNTIF($A$2:$A$501,$A358)=1),"Sim","Não"))</f>
        <v/>
      </c>
      <c r="AC358" s="18">
        <f>IF(OR($AB358&lt;&gt;"Sim",$P358=0,$K358="Concluída",$K358="Dispensada"),"",IF($X358="Crítica",4,IF($X358="Alta",3,IF($X358="Média",2,1)))*1000000000000+MIN(IF(ISNUMBER($S358),$S358,0),999999999)*1000+MIN($W358,999))</f>
        <v/>
      </c>
      <c r="AD358" s="28">
        <f>IF($AC358="","",COUNTIF($AC$2:$AC$501,"&gt;"&amp;$AC358)+COUNTIF($AC$2:$AC358,$AC358))</f>
        <v/>
      </c>
    </row>
    <row r="359">
      <c r="A359" s="23" t="n"/>
      <c r="B359" s="50" t="n"/>
      <c r="C359" s="23" t="n"/>
      <c r="D359" s="25" t="n"/>
      <c r="E359" s="23" t="n"/>
      <c r="F359" s="26" t="n"/>
      <c r="G359" s="26" t="n"/>
      <c r="H359" s="51" t="n"/>
      <c r="I359" s="25" t="n"/>
      <c r="J359" s="25" t="n"/>
      <c r="K359" s="23" t="n"/>
      <c r="L359" s="23" t="n"/>
      <c r="M359" s="50" t="n"/>
      <c r="N359" s="50" t="n"/>
      <c r="O359" s="25" t="n"/>
      <c r="P359" s="29">
        <f>IF(OR($A359="",$B359="",$C359="",$E359="",NOT(ISNUMBER($F359)),NOT(ISNUMBER($G359))),"",$G359-$F359)</f>
        <v/>
      </c>
      <c r="Q359" s="29">
        <f>IF($P359="","",ABS($P359))</f>
        <v/>
      </c>
      <c r="R359" s="46">
        <f>IF(OR($P359="",NOT(ISNUMBER($H359))),"",$P359*$H359)</f>
        <v/>
      </c>
      <c r="S359" s="46">
        <f>IF($R359="","",ABS($R359))</f>
        <v/>
      </c>
      <c r="T359" s="13">
        <f>IF($P359="","",IF($P359=0,"Sim","Não"))</f>
        <v/>
      </c>
      <c r="U359" s="45">
        <f>IFERROR(IF($P359="","",IF(MAX($F359,$G359)=0,1,MAX(0,1-$Q359/MAX($F359,$G359)))),"")</f>
        <v/>
      </c>
      <c r="V359" s="16">
        <f>IF($P359="","",IF($P359=0,"",IF($J359&lt;&gt;"",$J359,$I359)))</f>
        <v/>
      </c>
      <c r="W359" s="29">
        <f>IF($P359="","",IF(OR($P359=0,$K359="Concluída",$K359="Dispensada"),0,MAX(0,'Configurações'!$B$10-$B359)))</f>
        <v/>
      </c>
      <c r="X359" s="13">
        <f>IF($P359="","",IF($P359=0,"Baixa",IF(OR(AND(ISNUMBER($S359),$S359&gt;='Configurações'!$B$4),AND($K359&lt;&gt;"Concluída",$K359&lt;&gt;"Dispensada",ISNUMBER($M359),$M359&lt;'Configurações'!$B$10)),"Crítica",IF(OR(AND(ISNUMBER($S359),$S359&gt;='Configurações'!$B$5),$Q359&gt;='Configurações'!$B$6),"Alta","Média"))))</f>
        <v/>
      </c>
      <c r="Y359" s="16">
        <f>IF($A359="","",_xlfn.TEXTJOIN(" | ",TRUE,IF(COUNTIF($A$2:$A$501,$A359)&gt;1,"ID duplicado",""),IF(OR($B359="",$C359="",$D359="",$E359="",NOT(ISNUMBER($F359)),NOT(ISNUMBER($G359)),NOT(ISNUMBER($H359)),$K359=""),"Dados obrigatórios incompletos",""),IF(AND(ISNUMBER($P359),$P359&lt;&gt;0,$V359=""),"Informar motivo preliminar",""),IF(AND(ISNUMBER($P359),$P359&lt;&gt;0,$H359=0),"Revisar custo zerado",""),IF(AND($K359="Concluída",$T359="Não",$J359=""),"Confirmar causa",""),IF(AND($K359="Concluída",$N359=""),"Informar data de conclusão",""),IF(AND($K359&lt;&gt;"",$K359&lt;&gt;"Concluída",$K359&lt;&gt;"Dispensada",ISNUMBER($M359),$M359&lt;'Configurações'!$B$10),"Prazo vencido",""),IF(AND($K359&lt;&gt;"",$K359&lt;&gt;"Concluída",$K359&lt;&gt;"Dispensada",$M359="",ISNUMBER($B359),'Configurações'!$B$10-$B359&gt;'Configurações'!$B$9),"Definir prazo",""),IF(AND($K359&lt;&gt;"Concluída",$N359&lt;&gt;""),"Revisar data de conclusão","")))</f>
        <v/>
      </c>
      <c r="Z359" s="16">
        <f>IF(OR($C359="",$E359=""),"",$C359&amp;" | "&amp;$E359)</f>
        <v/>
      </c>
      <c r="AA359" s="13">
        <f>IF($Z359="","",IF(COUNTIF($Z$2:$Z359,$Z359)=1,ROW(),""))</f>
        <v/>
      </c>
      <c r="AB359" s="13">
        <f>IF($A359="","",IF(AND(ISNUMBER($B359),$B359&lt;='Configurações'!$B$10,$C359&lt;&gt;"",$D359&lt;&gt;"",$E359&lt;&gt;"",ISNUMBER($F359),$F359&gt;=0,ISNUMBER($G359),$G359&gt;=0,ISNUMBER($H359),$H359&gt;=0,$K359&lt;&gt;"",COUNTIF($A$2:$A$501,$A359)=1),"Sim","Não"))</f>
        <v/>
      </c>
      <c r="AC359" s="13">
        <f>IF(OR($AB359&lt;&gt;"Sim",$P359=0,$K359="Concluída",$K359="Dispensada"),"",IF($X359="Crítica",4,IF($X359="Alta",3,IF($X359="Média",2,1)))*1000000000000+MIN(IF(ISNUMBER($S359),$S359,0),999999999)*1000+MIN($W359,999))</f>
        <v/>
      </c>
      <c r="AD359" s="29">
        <f>IF($AC359="","",COUNTIF($AC$2:$AC$501,"&gt;"&amp;$AC359)+COUNTIF($AC$2:$AC359,$AC359))</f>
        <v/>
      </c>
    </row>
    <row r="360">
      <c r="A360" s="23" t="n"/>
      <c r="B360" s="50" t="n"/>
      <c r="C360" s="23" t="n"/>
      <c r="D360" s="25" t="n"/>
      <c r="E360" s="23" t="n"/>
      <c r="F360" s="26" t="n"/>
      <c r="G360" s="26" t="n"/>
      <c r="H360" s="51" t="n"/>
      <c r="I360" s="25" t="n"/>
      <c r="J360" s="25" t="n"/>
      <c r="K360" s="23" t="n"/>
      <c r="L360" s="23" t="n"/>
      <c r="M360" s="50" t="n"/>
      <c r="N360" s="50" t="n"/>
      <c r="O360" s="25" t="n"/>
      <c r="P360" s="28">
        <f>IF(OR($A360="",$B360="",$C360="",$E360="",NOT(ISNUMBER($F360)),NOT(ISNUMBER($G360))),"",$G360-$F360)</f>
        <v/>
      </c>
      <c r="Q360" s="28">
        <f>IF($P360="","",ABS($P360))</f>
        <v/>
      </c>
      <c r="R360" s="49">
        <f>IF(OR($P360="",NOT(ISNUMBER($H360))),"",$P360*$H360)</f>
        <v/>
      </c>
      <c r="S360" s="49">
        <f>IF($R360="","",ABS($R360))</f>
        <v/>
      </c>
      <c r="T360" s="18">
        <f>IF($P360="","",IF($P360=0,"Sim","Não"))</f>
        <v/>
      </c>
      <c r="U360" s="48">
        <f>IFERROR(IF($P360="","",IF(MAX($F360,$G360)=0,1,MAX(0,1-$Q360/MAX($F360,$G360)))),"")</f>
        <v/>
      </c>
      <c r="V360" s="21">
        <f>IF($P360="","",IF($P360=0,"",IF($J360&lt;&gt;"",$J360,$I360)))</f>
        <v/>
      </c>
      <c r="W360" s="28">
        <f>IF($P360="","",IF(OR($P360=0,$K360="Concluída",$K360="Dispensada"),0,MAX(0,'Configurações'!$B$10-$B360)))</f>
        <v/>
      </c>
      <c r="X360" s="18">
        <f>IF($P360="","",IF($P360=0,"Baixa",IF(OR(AND(ISNUMBER($S360),$S360&gt;='Configurações'!$B$4),AND($K360&lt;&gt;"Concluída",$K360&lt;&gt;"Dispensada",ISNUMBER($M360),$M360&lt;'Configurações'!$B$10)),"Crítica",IF(OR(AND(ISNUMBER($S360),$S360&gt;='Configurações'!$B$5),$Q360&gt;='Configurações'!$B$6),"Alta","Média"))))</f>
        <v/>
      </c>
      <c r="Y360" s="21">
        <f>IF($A360="","",_xlfn.TEXTJOIN(" | ",TRUE,IF(COUNTIF($A$2:$A$501,$A360)&gt;1,"ID duplicado",""),IF(OR($B360="",$C360="",$D360="",$E360="",NOT(ISNUMBER($F360)),NOT(ISNUMBER($G360)),NOT(ISNUMBER($H360)),$K360=""),"Dados obrigatórios incompletos",""),IF(AND(ISNUMBER($P360),$P360&lt;&gt;0,$V360=""),"Informar motivo preliminar",""),IF(AND(ISNUMBER($P360),$P360&lt;&gt;0,$H360=0),"Revisar custo zerado",""),IF(AND($K360="Concluída",$T360="Não",$J360=""),"Confirmar causa",""),IF(AND($K360="Concluída",$N360=""),"Informar data de conclusão",""),IF(AND($K360&lt;&gt;"",$K360&lt;&gt;"Concluída",$K360&lt;&gt;"Dispensada",ISNUMBER($M360),$M360&lt;'Configurações'!$B$10),"Prazo vencido",""),IF(AND($K360&lt;&gt;"",$K360&lt;&gt;"Concluída",$K360&lt;&gt;"Dispensada",$M360="",ISNUMBER($B360),'Configurações'!$B$10-$B360&gt;'Configurações'!$B$9),"Definir prazo",""),IF(AND($K360&lt;&gt;"Concluída",$N360&lt;&gt;""),"Revisar data de conclusão","")))</f>
        <v/>
      </c>
      <c r="Z360" s="21">
        <f>IF(OR($C360="",$E360=""),"",$C360&amp;" | "&amp;$E360)</f>
        <v/>
      </c>
      <c r="AA360" s="18">
        <f>IF($Z360="","",IF(COUNTIF($Z$2:$Z360,$Z360)=1,ROW(),""))</f>
        <v/>
      </c>
      <c r="AB360" s="18">
        <f>IF($A360="","",IF(AND(ISNUMBER($B360),$B360&lt;='Configurações'!$B$10,$C360&lt;&gt;"",$D360&lt;&gt;"",$E360&lt;&gt;"",ISNUMBER($F360),$F360&gt;=0,ISNUMBER($G360),$G360&gt;=0,ISNUMBER($H360),$H360&gt;=0,$K360&lt;&gt;"",COUNTIF($A$2:$A$501,$A360)=1),"Sim","Não"))</f>
        <v/>
      </c>
      <c r="AC360" s="18">
        <f>IF(OR($AB360&lt;&gt;"Sim",$P360=0,$K360="Concluída",$K360="Dispensada"),"",IF($X360="Crítica",4,IF($X360="Alta",3,IF($X360="Média",2,1)))*1000000000000+MIN(IF(ISNUMBER($S360),$S360,0),999999999)*1000+MIN($W360,999))</f>
        <v/>
      </c>
      <c r="AD360" s="28">
        <f>IF($AC360="","",COUNTIF($AC$2:$AC$501,"&gt;"&amp;$AC360)+COUNTIF($AC$2:$AC360,$AC360))</f>
        <v/>
      </c>
    </row>
    <row r="361">
      <c r="A361" s="23" t="n"/>
      <c r="B361" s="50" t="n"/>
      <c r="C361" s="23" t="n"/>
      <c r="D361" s="25" t="n"/>
      <c r="E361" s="23" t="n"/>
      <c r="F361" s="26" t="n"/>
      <c r="G361" s="26" t="n"/>
      <c r="H361" s="51" t="n"/>
      <c r="I361" s="25" t="n"/>
      <c r="J361" s="25" t="n"/>
      <c r="K361" s="23" t="n"/>
      <c r="L361" s="23" t="n"/>
      <c r="M361" s="50" t="n"/>
      <c r="N361" s="50" t="n"/>
      <c r="O361" s="25" t="n"/>
      <c r="P361" s="29">
        <f>IF(OR($A361="",$B361="",$C361="",$E361="",NOT(ISNUMBER($F361)),NOT(ISNUMBER($G361))),"",$G361-$F361)</f>
        <v/>
      </c>
      <c r="Q361" s="29">
        <f>IF($P361="","",ABS($P361))</f>
        <v/>
      </c>
      <c r="R361" s="46">
        <f>IF(OR($P361="",NOT(ISNUMBER($H361))),"",$P361*$H361)</f>
        <v/>
      </c>
      <c r="S361" s="46">
        <f>IF($R361="","",ABS($R361))</f>
        <v/>
      </c>
      <c r="T361" s="13">
        <f>IF($P361="","",IF($P361=0,"Sim","Não"))</f>
        <v/>
      </c>
      <c r="U361" s="45">
        <f>IFERROR(IF($P361="","",IF(MAX($F361,$G361)=0,1,MAX(0,1-$Q361/MAX($F361,$G361)))),"")</f>
        <v/>
      </c>
      <c r="V361" s="16">
        <f>IF($P361="","",IF($P361=0,"",IF($J361&lt;&gt;"",$J361,$I361)))</f>
        <v/>
      </c>
      <c r="W361" s="29">
        <f>IF($P361="","",IF(OR($P361=0,$K361="Concluída",$K361="Dispensada"),0,MAX(0,'Configurações'!$B$10-$B361)))</f>
        <v/>
      </c>
      <c r="X361" s="13">
        <f>IF($P361="","",IF($P361=0,"Baixa",IF(OR(AND(ISNUMBER($S361),$S361&gt;='Configurações'!$B$4),AND($K361&lt;&gt;"Concluída",$K361&lt;&gt;"Dispensada",ISNUMBER($M361),$M361&lt;'Configurações'!$B$10)),"Crítica",IF(OR(AND(ISNUMBER($S361),$S361&gt;='Configurações'!$B$5),$Q361&gt;='Configurações'!$B$6),"Alta","Média"))))</f>
        <v/>
      </c>
      <c r="Y361" s="16">
        <f>IF($A361="","",_xlfn.TEXTJOIN(" | ",TRUE,IF(COUNTIF($A$2:$A$501,$A361)&gt;1,"ID duplicado",""),IF(OR($B361="",$C361="",$D361="",$E361="",NOT(ISNUMBER($F361)),NOT(ISNUMBER($G361)),NOT(ISNUMBER($H361)),$K361=""),"Dados obrigatórios incompletos",""),IF(AND(ISNUMBER($P361),$P361&lt;&gt;0,$V361=""),"Informar motivo preliminar",""),IF(AND(ISNUMBER($P361),$P361&lt;&gt;0,$H361=0),"Revisar custo zerado",""),IF(AND($K361="Concluída",$T361="Não",$J361=""),"Confirmar causa",""),IF(AND($K361="Concluída",$N361=""),"Informar data de conclusão",""),IF(AND($K361&lt;&gt;"",$K361&lt;&gt;"Concluída",$K361&lt;&gt;"Dispensada",ISNUMBER($M361),$M361&lt;'Configurações'!$B$10),"Prazo vencido",""),IF(AND($K361&lt;&gt;"",$K361&lt;&gt;"Concluída",$K361&lt;&gt;"Dispensada",$M361="",ISNUMBER($B361),'Configurações'!$B$10-$B361&gt;'Configurações'!$B$9),"Definir prazo",""),IF(AND($K361&lt;&gt;"Concluída",$N361&lt;&gt;""),"Revisar data de conclusão","")))</f>
        <v/>
      </c>
      <c r="Z361" s="16">
        <f>IF(OR($C361="",$E361=""),"",$C361&amp;" | "&amp;$E361)</f>
        <v/>
      </c>
      <c r="AA361" s="13">
        <f>IF($Z361="","",IF(COUNTIF($Z$2:$Z361,$Z361)=1,ROW(),""))</f>
        <v/>
      </c>
      <c r="AB361" s="13">
        <f>IF($A361="","",IF(AND(ISNUMBER($B361),$B361&lt;='Configurações'!$B$10,$C361&lt;&gt;"",$D361&lt;&gt;"",$E361&lt;&gt;"",ISNUMBER($F361),$F361&gt;=0,ISNUMBER($G361),$G361&gt;=0,ISNUMBER($H361),$H361&gt;=0,$K361&lt;&gt;"",COUNTIF($A$2:$A$501,$A361)=1),"Sim","Não"))</f>
        <v/>
      </c>
      <c r="AC361" s="13">
        <f>IF(OR($AB361&lt;&gt;"Sim",$P361=0,$K361="Concluída",$K361="Dispensada"),"",IF($X361="Crítica",4,IF($X361="Alta",3,IF($X361="Média",2,1)))*1000000000000+MIN(IF(ISNUMBER($S361),$S361,0),999999999)*1000+MIN($W361,999))</f>
        <v/>
      </c>
      <c r="AD361" s="29">
        <f>IF($AC361="","",COUNTIF($AC$2:$AC$501,"&gt;"&amp;$AC361)+COUNTIF($AC$2:$AC361,$AC361))</f>
        <v/>
      </c>
    </row>
    <row r="362">
      <c r="A362" s="23" t="n"/>
      <c r="B362" s="50" t="n"/>
      <c r="C362" s="23" t="n"/>
      <c r="D362" s="25" t="n"/>
      <c r="E362" s="23" t="n"/>
      <c r="F362" s="26" t="n"/>
      <c r="G362" s="26" t="n"/>
      <c r="H362" s="51" t="n"/>
      <c r="I362" s="25" t="n"/>
      <c r="J362" s="25" t="n"/>
      <c r="K362" s="23" t="n"/>
      <c r="L362" s="23" t="n"/>
      <c r="M362" s="50" t="n"/>
      <c r="N362" s="50" t="n"/>
      <c r="O362" s="25" t="n"/>
      <c r="P362" s="28">
        <f>IF(OR($A362="",$B362="",$C362="",$E362="",NOT(ISNUMBER($F362)),NOT(ISNUMBER($G362))),"",$G362-$F362)</f>
        <v/>
      </c>
      <c r="Q362" s="28">
        <f>IF($P362="","",ABS($P362))</f>
        <v/>
      </c>
      <c r="R362" s="49">
        <f>IF(OR($P362="",NOT(ISNUMBER($H362))),"",$P362*$H362)</f>
        <v/>
      </c>
      <c r="S362" s="49">
        <f>IF($R362="","",ABS($R362))</f>
        <v/>
      </c>
      <c r="T362" s="18">
        <f>IF($P362="","",IF($P362=0,"Sim","Não"))</f>
        <v/>
      </c>
      <c r="U362" s="48">
        <f>IFERROR(IF($P362="","",IF(MAX($F362,$G362)=0,1,MAX(0,1-$Q362/MAX($F362,$G362)))),"")</f>
        <v/>
      </c>
      <c r="V362" s="21">
        <f>IF($P362="","",IF($P362=0,"",IF($J362&lt;&gt;"",$J362,$I362)))</f>
        <v/>
      </c>
      <c r="W362" s="28">
        <f>IF($P362="","",IF(OR($P362=0,$K362="Concluída",$K362="Dispensada"),0,MAX(0,'Configurações'!$B$10-$B362)))</f>
        <v/>
      </c>
      <c r="X362" s="18">
        <f>IF($P362="","",IF($P362=0,"Baixa",IF(OR(AND(ISNUMBER($S362),$S362&gt;='Configurações'!$B$4),AND($K362&lt;&gt;"Concluída",$K362&lt;&gt;"Dispensada",ISNUMBER($M362),$M362&lt;'Configurações'!$B$10)),"Crítica",IF(OR(AND(ISNUMBER($S362),$S362&gt;='Configurações'!$B$5),$Q362&gt;='Configurações'!$B$6),"Alta","Média"))))</f>
        <v/>
      </c>
      <c r="Y362" s="21">
        <f>IF($A362="","",_xlfn.TEXTJOIN(" | ",TRUE,IF(COUNTIF($A$2:$A$501,$A362)&gt;1,"ID duplicado",""),IF(OR($B362="",$C362="",$D362="",$E362="",NOT(ISNUMBER($F362)),NOT(ISNUMBER($G362)),NOT(ISNUMBER($H362)),$K362=""),"Dados obrigatórios incompletos",""),IF(AND(ISNUMBER($P362),$P362&lt;&gt;0,$V362=""),"Informar motivo preliminar",""),IF(AND(ISNUMBER($P362),$P362&lt;&gt;0,$H362=0),"Revisar custo zerado",""),IF(AND($K362="Concluída",$T362="Não",$J362=""),"Confirmar causa",""),IF(AND($K362="Concluída",$N362=""),"Informar data de conclusão",""),IF(AND($K362&lt;&gt;"",$K362&lt;&gt;"Concluída",$K362&lt;&gt;"Dispensada",ISNUMBER($M362),$M362&lt;'Configurações'!$B$10),"Prazo vencido",""),IF(AND($K362&lt;&gt;"",$K362&lt;&gt;"Concluída",$K362&lt;&gt;"Dispensada",$M362="",ISNUMBER($B362),'Configurações'!$B$10-$B362&gt;'Configurações'!$B$9),"Definir prazo",""),IF(AND($K362&lt;&gt;"Concluída",$N362&lt;&gt;""),"Revisar data de conclusão","")))</f>
        <v/>
      </c>
      <c r="Z362" s="21">
        <f>IF(OR($C362="",$E362=""),"",$C362&amp;" | "&amp;$E362)</f>
        <v/>
      </c>
      <c r="AA362" s="18">
        <f>IF($Z362="","",IF(COUNTIF($Z$2:$Z362,$Z362)=1,ROW(),""))</f>
        <v/>
      </c>
      <c r="AB362" s="18">
        <f>IF($A362="","",IF(AND(ISNUMBER($B362),$B362&lt;='Configurações'!$B$10,$C362&lt;&gt;"",$D362&lt;&gt;"",$E362&lt;&gt;"",ISNUMBER($F362),$F362&gt;=0,ISNUMBER($G362),$G362&gt;=0,ISNUMBER($H362),$H362&gt;=0,$K362&lt;&gt;"",COUNTIF($A$2:$A$501,$A362)=1),"Sim","Não"))</f>
        <v/>
      </c>
      <c r="AC362" s="18">
        <f>IF(OR($AB362&lt;&gt;"Sim",$P362=0,$K362="Concluída",$K362="Dispensada"),"",IF($X362="Crítica",4,IF($X362="Alta",3,IF($X362="Média",2,1)))*1000000000000+MIN(IF(ISNUMBER($S362),$S362,0),999999999)*1000+MIN($W362,999))</f>
        <v/>
      </c>
      <c r="AD362" s="28">
        <f>IF($AC362="","",COUNTIF($AC$2:$AC$501,"&gt;"&amp;$AC362)+COUNTIF($AC$2:$AC362,$AC362))</f>
        <v/>
      </c>
    </row>
    <row r="363">
      <c r="A363" s="23" t="n"/>
      <c r="B363" s="50" t="n"/>
      <c r="C363" s="23" t="n"/>
      <c r="D363" s="25" t="n"/>
      <c r="E363" s="23" t="n"/>
      <c r="F363" s="26" t="n"/>
      <c r="G363" s="26" t="n"/>
      <c r="H363" s="51" t="n"/>
      <c r="I363" s="25" t="n"/>
      <c r="J363" s="25" t="n"/>
      <c r="K363" s="23" t="n"/>
      <c r="L363" s="23" t="n"/>
      <c r="M363" s="50" t="n"/>
      <c r="N363" s="50" t="n"/>
      <c r="O363" s="25" t="n"/>
      <c r="P363" s="29">
        <f>IF(OR($A363="",$B363="",$C363="",$E363="",NOT(ISNUMBER($F363)),NOT(ISNUMBER($G363))),"",$G363-$F363)</f>
        <v/>
      </c>
      <c r="Q363" s="29">
        <f>IF($P363="","",ABS($P363))</f>
        <v/>
      </c>
      <c r="R363" s="46">
        <f>IF(OR($P363="",NOT(ISNUMBER($H363))),"",$P363*$H363)</f>
        <v/>
      </c>
      <c r="S363" s="46">
        <f>IF($R363="","",ABS($R363))</f>
        <v/>
      </c>
      <c r="T363" s="13">
        <f>IF($P363="","",IF($P363=0,"Sim","Não"))</f>
        <v/>
      </c>
      <c r="U363" s="45">
        <f>IFERROR(IF($P363="","",IF(MAX($F363,$G363)=0,1,MAX(0,1-$Q363/MAX($F363,$G363)))),"")</f>
        <v/>
      </c>
      <c r="V363" s="16">
        <f>IF($P363="","",IF($P363=0,"",IF($J363&lt;&gt;"",$J363,$I363)))</f>
        <v/>
      </c>
      <c r="W363" s="29">
        <f>IF($P363="","",IF(OR($P363=0,$K363="Concluída",$K363="Dispensada"),0,MAX(0,'Configurações'!$B$10-$B363)))</f>
        <v/>
      </c>
      <c r="X363" s="13">
        <f>IF($P363="","",IF($P363=0,"Baixa",IF(OR(AND(ISNUMBER($S363),$S363&gt;='Configurações'!$B$4),AND($K363&lt;&gt;"Concluída",$K363&lt;&gt;"Dispensada",ISNUMBER($M363),$M363&lt;'Configurações'!$B$10)),"Crítica",IF(OR(AND(ISNUMBER($S363),$S363&gt;='Configurações'!$B$5),$Q363&gt;='Configurações'!$B$6),"Alta","Média"))))</f>
        <v/>
      </c>
      <c r="Y363" s="16">
        <f>IF($A363="","",_xlfn.TEXTJOIN(" | ",TRUE,IF(COUNTIF($A$2:$A$501,$A363)&gt;1,"ID duplicado",""),IF(OR($B363="",$C363="",$D363="",$E363="",NOT(ISNUMBER($F363)),NOT(ISNUMBER($G363)),NOT(ISNUMBER($H363)),$K363=""),"Dados obrigatórios incompletos",""),IF(AND(ISNUMBER($P363),$P363&lt;&gt;0,$V363=""),"Informar motivo preliminar",""),IF(AND(ISNUMBER($P363),$P363&lt;&gt;0,$H363=0),"Revisar custo zerado",""),IF(AND($K363="Concluída",$T363="Não",$J363=""),"Confirmar causa",""),IF(AND($K363="Concluída",$N363=""),"Informar data de conclusão",""),IF(AND($K363&lt;&gt;"",$K363&lt;&gt;"Concluída",$K363&lt;&gt;"Dispensada",ISNUMBER($M363),$M363&lt;'Configurações'!$B$10),"Prazo vencido",""),IF(AND($K363&lt;&gt;"",$K363&lt;&gt;"Concluída",$K363&lt;&gt;"Dispensada",$M363="",ISNUMBER($B363),'Configurações'!$B$10-$B363&gt;'Configurações'!$B$9),"Definir prazo",""),IF(AND($K363&lt;&gt;"Concluída",$N363&lt;&gt;""),"Revisar data de conclusão","")))</f>
        <v/>
      </c>
      <c r="Z363" s="16">
        <f>IF(OR($C363="",$E363=""),"",$C363&amp;" | "&amp;$E363)</f>
        <v/>
      </c>
      <c r="AA363" s="13">
        <f>IF($Z363="","",IF(COUNTIF($Z$2:$Z363,$Z363)=1,ROW(),""))</f>
        <v/>
      </c>
      <c r="AB363" s="13">
        <f>IF($A363="","",IF(AND(ISNUMBER($B363),$B363&lt;='Configurações'!$B$10,$C363&lt;&gt;"",$D363&lt;&gt;"",$E363&lt;&gt;"",ISNUMBER($F363),$F363&gt;=0,ISNUMBER($G363),$G363&gt;=0,ISNUMBER($H363),$H363&gt;=0,$K363&lt;&gt;"",COUNTIF($A$2:$A$501,$A363)=1),"Sim","Não"))</f>
        <v/>
      </c>
      <c r="AC363" s="13">
        <f>IF(OR($AB363&lt;&gt;"Sim",$P363=0,$K363="Concluída",$K363="Dispensada"),"",IF($X363="Crítica",4,IF($X363="Alta",3,IF($X363="Média",2,1)))*1000000000000+MIN(IF(ISNUMBER($S363),$S363,0),999999999)*1000+MIN($W363,999))</f>
        <v/>
      </c>
      <c r="AD363" s="29">
        <f>IF($AC363="","",COUNTIF($AC$2:$AC$501,"&gt;"&amp;$AC363)+COUNTIF($AC$2:$AC363,$AC363))</f>
        <v/>
      </c>
    </row>
    <row r="364">
      <c r="A364" s="23" t="n"/>
      <c r="B364" s="50" t="n"/>
      <c r="C364" s="23" t="n"/>
      <c r="D364" s="25" t="n"/>
      <c r="E364" s="23" t="n"/>
      <c r="F364" s="26" t="n"/>
      <c r="G364" s="26" t="n"/>
      <c r="H364" s="51" t="n"/>
      <c r="I364" s="25" t="n"/>
      <c r="J364" s="25" t="n"/>
      <c r="K364" s="23" t="n"/>
      <c r="L364" s="23" t="n"/>
      <c r="M364" s="50" t="n"/>
      <c r="N364" s="50" t="n"/>
      <c r="O364" s="25" t="n"/>
      <c r="P364" s="28">
        <f>IF(OR($A364="",$B364="",$C364="",$E364="",NOT(ISNUMBER($F364)),NOT(ISNUMBER($G364))),"",$G364-$F364)</f>
        <v/>
      </c>
      <c r="Q364" s="28">
        <f>IF($P364="","",ABS($P364))</f>
        <v/>
      </c>
      <c r="R364" s="49">
        <f>IF(OR($P364="",NOT(ISNUMBER($H364))),"",$P364*$H364)</f>
        <v/>
      </c>
      <c r="S364" s="49">
        <f>IF($R364="","",ABS($R364))</f>
        <v/>
      </c>
      <c r="T364" s="18">
        <f>IF($P364="","",IF($P364=0,"Sim","Não"))</f>
        <v/>
      </c>
      <c r="U364" s="48">
        <f>IFERROR(IF($P364="","",IF(MAX($F364,$G364)=0,1,MAX(0,1-$Q364/MAX($F364,$G364)))),"")</f>
        <v/>
      </c>
      <c r="V364" s="21">
        <f>IF($P364="","",IF($P364=0,"",IF($J364&lt;&gt;"",$J364,$I364)))</f>
        <v/>
      </c>
      <c r="W364" s="28">
        <f>IF($P364="","",IF(OR($P364=0,$K364="Concluída",$K364="Dispensada"),0,MAX(0,'Configurações'!$B$10-$B364)))</f>
        <v/>
      </c>
      <c r="X364" s="18">
        <f>IF($P364="","",IF($P364=0,"Baixa",IF(OR(AND(ISNUMBER($S364),$S364&gt;='Configurações'!$B$4),AND($K364&lt;&gt;"Concluída",$K364&lt;&gt;"Dispensada",ISNUMBER($M364),$M364&lt;'Configurações'!$B$10)),"Crítica",IF(OR(AND(ISNUMBER($S364),$S364&gt;='Configurações'!$B$5),$Q364&gt;='Configurações'!$B$6),"Alta","Média"))))</f>
        <v/>
      </c>
      <c r="Y364" s="21">
        <f>IF($A364="","",_xlfn.TEXTJOIN(" | ",TRUE,IF(COUNTIF($A$2:$A$501,$A364)&gt;1,"ID duplicado",""),IF(OR($B364="",$C364="",$D364="",$E364="",NOT(ISNUMBER($F364)),NOT(ISNUMBER($G364)),NOT(ISNUMBER($H364)),$K364=""),"Dados obrigatórios incompletos",""),IF(AND(ISNUMBER($P364),$P364&lt;&gt;0,$V364=""),"Informar motivo preliminar",""),IF(AND(ISNUMBER($P364),$P364&lt;&gt;0,$H364=0),"Revisar custo zerado",""),IF(AND($K364="Concluída",$T364="Não",$J364=""),"Confirmar causa",""),IF(AND($K364="Concluída",$N364=""),"Informar data de conclusão",""),IF(AND($K364&lt;&gt;"",$K364&lt;&gt;"Concluída",$K364&lt;&gt;"Dispensada",ISNUMBER($M364),$M364&lt;'Configurações'!$B$10),"Prazo vencido",""),IF(AND($K364&lt;&gt;"",$K364&lt;&gt;"Concluída",$K364&lt;&gt;"Dispensada",$M364="",ISNUMBER($B364),'Configurações'!$B$10-$B364&gt;'Configurações'!$B$9),"Definir prazo",""),IF(AND($K364&lt;&gt;"Concluída",$N364&lt;&gt;""),"Revisar data de conclusão","")))</f>
        <v/>
      </c>
      <c r="Z364" s="21">
        <f>IF(OR($C364="",$E364=""),"",$C364&amp;" | "&amp;$E364)</f>
        <v/>
      </c>
      <c r="AA364" s="18">
        <f>IF($Z364="","",IF(COUNTIF($Z$2:$Z364,$Z364)=1,ROW(),""))</f>
        <v/>
      </c>
      <c r="AB364" s="18">
        <f>IF($A364="","",IF(AND(ISNUMBER($B364),$B364&lt;='Configurações'!$B$10,$C364&lt;&gt;"",$D364&lt;&gt;"",$E364&lt;&gt;"",ISNUMBER($F364),$F364&gt;=0,ISNUMBER($G364),$G364&gt;=0,ISNUMBER($H364),$H364&gt;=0,$K364&lt;&gt;"",COUNTIF($A$2:$A$501,$A364)=1),"Sim","Não"))</f>
        <v/>
      </c>
      <c r="AC364" s="18">
        <f>IF(OR($AB364&lt;&gt;"Sim",$P364=0,$K364="Concluída",$K364="Dispensada"),"",IF($X364="Crítica",4,IF($X364="Alta",3,IF($X364="Média",2,1)))*1000000000000+MIN(IF(ISNUMBER($S364),$S364,0),999999999)*1000+MIN($W364,999))</f>
        <v/>
      </c>
      <c r="AD364" s="28">
        <f>IF($AC364="","",COUNTIF($AC$2:$AC$501,"&gt;"&amp;$AC364)+COUNTIF($AC$2:$AC364,$AC364))</f>
        <v/>
      </c>
    </row>
    <row r="365">
      <c r="A365" s="23" t="n"/>
      <c r="B365" s="50" t="n"/>
      <c r="C365" s="23" t="n"/>
      <c r="D365" s="25" t="n"/>
      <c r="E365" s="23" t="n"/>
      <c r="F365" s="26" t="n"/>
      <c r="G365" s="26" t="n"/>
      <c r="H365" s="51" t="n"/>
      <c r="I365" s="25" t="n"/>
      <c r="J365" s="25" t="n"/>
      <c r="K365" s="23" t="n"/>
      <c r="L365" s="23" t="n"/>
      <c r="M365" s="50" t="n"/>
      <c r="N365" s="50" t="n"/>
      <c r="O365" s="25" t="n"/>
      <c r="P365" s="29">
        <f>IF(OR($A365="",$B365="",$C365="",$E365="",NOT(ISNUMBER($F365)),NOT(ISNUMBER($G365))),"",$G365-$F365)</f>
        <v/>
      </c>
      <c r="Q365" s="29">
        <f>IF($P365="","",ABS($P365))</f>
        <v/>
      </c>
      <c r="R365" s="46">
        <f>IF(OR($P365="",NOT(ISNUMBER($H365))),"",$P365*$H365)</f>
        <v/>
      </c>
      <c r="S365" s="46">
        <f>IF($R365="","",ABS($R365))</f>
        <v/>
      </c>
      <c r="T365" s="13">
        <f>IF($P365="","",IF($P365=0,"Sim","Não"))</f>
        <v/>
      </c>
      <c r="U365" s="45">
        <f>IFERROR(IF($P365="","",IF(MAX($F365,$G365)=0,1,MAX(0,1-$Q365/MAX($F365,$G365)))),"")</f>
        <v/>
      </c>
      <c r="V365" s="16">
        <f>IF($P365="","",IF($P365=0,"",IF($J365&lt;&gt;"",$J365,$I365)))</f>
        <v/>
      </c>
      <c r="W365" s="29">
        <f>IF($P365="","",IF(OR($P365=0,$K365="Concluída",$K365="Dispensada"),0,MAX(0,'Configurações'!$B$10-$B365)))</f>
        <v/>
      </c>
      <c r="X365" s="13">
        <f>IF($P365="","",IF($P365=0,"Baixa",IF(OR(AND(ISNUMBER($S365),$S365&gt;='Configurações'!$B$4),AND($K365&lt;&gt;"Concluída",$K365&lt;&gt;"Dispensada",ISNUMBER($M365),$M365&lt;'Configurações'!$B$10)),"Crítica",IF(OR(AND(ISNUMBER($S365),$S365&gt;='Configurações'!$B$5),$Q365&gt;='Configurações'!$B$6),"Alta","Média"))))</f>
        <v/>
      </c>
      <c r="Y365" s="16">
        <f>IF($A365="","",_xlfn.TEXTJOIN(" | ",TRUE,IF(COUNTIF($A$2:$A$501,$A365)&gt;1,"ID duplicado",""),IF(OR($B365="",$C365="",$D365="",$E365="",NOT(ISNUMBER($F365)),NOT(ISNUMBER($G365)),NOT(ISNUMBER($H365)),$K365=""),"Dados obrigatórios incompletos",""),IF(AND(ISNUMBER($P365),$P365&lt;&gt;0,$V365=""),"Informar motivo preliminar",""),IF(AND(ISNUMBER($P365),$P365&lt;&gt;0,$H365=0),"Revisar custo zerado",""),IF(AND($K365="Concluída",$T365="Não",$J365=""),"Confirmar causa",""),IF(AND($K365="Concluída",$N365=""),"Informar data de conclusão",""),IF(AND($K365&lt;&gt;"",$K365&lt;&gt;"Concluída",$K365&lt;&gt;"Dispensada",ISNUMBER($M365),$M365&lt;'Configurações'!$B$10),"Prazo vencido",""),IF(AND($K365&lt;&gt;"",$K365&lt;&gt;"Concluída",$K365&lt;&gt;"Dispensada",$M365="",ISNUMBER($B365),'Configurações'!$B$10-$B365&gt;'Configurações'!$B$9),"Definir prazo",""),IF(AND($K365&lt;&gt;"Concluída",$N365&lt;&gt;""),"Revisar data de conclusão","")))</f>
        <v/>
      </c>
      <c r="Z365" s="16">
        <f>IF(OR($C365="",$E365=""),"",$C365&amp;" | "&amp;$E365)</f>
        <v/>
      </c>
      <c r="AA365" s="13">
        <f>IF($Z365="","",IF(COUNTIF($Z$2:$Z365,$Z365)=1,ROW(),""))</f>
        <v/>
      </c>
      <c r="AB365" s="13">
        <f>IF($A365="","",IF(AND(ISNUMBER($B365),$B365&lt;='Configurações'!$B$10,$C365&lt;&gt;"",$D365&lt;&gt;"",$E365&lt;&gt;"",ISNUMBER($F365),$F365&gt;=0,ISNUMBER($G365),$G365&gt;=0,ISNUMBER($H365),$H365&gt;=0,$K365&lt;&gt;"",COUNTIF($A$2:$A$501,$A365)=1),"Sim","Não"))</f>
        <v/>
      </c>
      <c r="AC365" s="13">
        <f>IF(OR($AB365&lt;&gt;"Sim",$P365=0,$K365="Concluída",$K365="Dispensada"),"",IF($X365="Crítica",4,IF($X365="Alta",3,IF($X365="Média",2,1)))*1000000000000+MIN(IF(ISNUMBER($S365),$S365,0),999999999)*1000+MIN($W365,999))</f>
        <v/>
      </c>
      <c r="AD365" s="29">
        <f>IF($AC365="","",COUNTIF($AC$2:$AC$501,"&gt;"&amp;$AC365)+COUNTIF($AC$2:$AC365,$AC365))</f>
        <v/>
      </c>
    </row>
    <row r="366">
      <c r="A366" s="23" t="n"/>
      <c r="B366" s="50" t="n"/>
      <c r="C366" s="23" t="n"/>
      <c r="D366" s="25" t="n"/>
      <c r="E366" s="23" t="n"/>
      <c r="F366" s="26" t="n"/>
      <c r="G366" s="26" t="n"/>
      <c r="H366" s="51" t="n"/>
      <c r="I366" s="25" t="n"/>
      <c r="J366" s="25" t="n"/>
      <c r="K366" s="23" t="n"/>
      <c r="L366" s="23" t="n"/>
      <c r="M366" s="50" t="n"/>
      <c r="N366" s="50" t="n"/>
      <c r="O366" s="25" t="n"/>
      <c r="P366" s="28">
        <f>IF(OR($A366="",$B366="",$C366="",$E366="",NOT(ISNUMBER($F366)),NOT(ISNUMBER($G366))),"",$G366-$F366)</f>
        <v/>
      </c>
      <c r="Q366" s="28">
        <f>IF($P366="","",ABS($P366))</f>
        <v/>
      </c>
      <c r="R366" s="49">
        <f>IF(OR($P366="",NOT(ISNUMBER($H366))),"",$P366*$H366)</f>
        <v/>
      </c>
      <c r="S366" s="49">
        <f>IF($R366="","",ABS($R366))</f>
        <v/>
      </c>
      <c r="T366" s="18">
        <f>IF($P366="","",IF($P366=0,"Sim","Não"))</f>
        <v/>
      </c>
      <c r="U366" s="48">
        <f>IFERROR(IF($P366="","",IF(MAX($F366,$G366)=0,1,MAX(0,1-$Q366/MAX($F366,$G366)))),"")</f>
        <v/>
      </c>
      <c r="V366" s="21">
        <f>IF($P366="","",IF($P366=0,"",IF($J366&lt;&gt;"",$J366,$I366)))</f>
        <v/>
      </c>
      <c r="W366" s="28">
        <f>IF($P366="","",IF(OR($P366=0,$K366="Concluída",$K366="Dispensada"),0,MAX(0,'Configurações'!$B$10-$B366)))</f>
        <v/>
      </c>
      <c r="X366" s="18">
        <f>IF($P366="","",IF($P366=0,"Baixa",IF(OR(AND(ISNUMBER($S366),$S366&gt;='Configurações'!$B$4),AND($K366&lt;&gt;"Concluída",$K366&lt;&gt;"Dispensada",ISNUMBER($M366),$M366&lt;'Configurações'!$B$10)),"Crítica",IF(OR(AND(ISNUMBER($S366),$S366&gt;='Configurações'!$B$5),$Q366&gt;='Configurações'!$B$6),"Alta","Média"))))</f>
        <v/>
      </c>
      <c r="Y366" s="21">
        <f>IF($A366="","",_xlfn.TEXTJOIN(" | ",TRUE,IF(COUNTIF($A$2:$A$501,$A366)&gt;1,"ID duplicado",""),IF(OR($B366="",$C366="",$D366="",$E366="",NOT(ISNUMBER($F366)),NOT(ISNUMBER($G366)),NOT(ISNUMBER($H366)),$K366=""),"Dados obrigatórios incompletos",""),IF(AND(ISNUMBER($P366),$P366&lt;&gt;0,$V366=""),"Informar motivo preliminar",""),IF(AND(ISNUMBER($P366),$P366&lt;&gt;0,$H366=0),"Revisar custo zerado",""),IF(AND($K366="Concluída",$T366="Não",$J366=""),"Confirmar causa",""),IF(AND($K366="Concluída",$N366=""),"Informar data de conclusão",""),IF(AND($K366&lt;&gt;"",$K366&lt;&gt;"Concluída",$K366&lt;&gt;"Dispensada",ISNUMBER($M366),$M366&lt;'Configurações'!$B$10),"Prazo vencido",""),IF(AND($K366&lt;&gt;"",$K366&lt;&gt;"Concluída",$K366&lt;&gt;"Dispensada",$M366="",ISNUMBER($B366),'Configurações'!$B$10-$B366&gt;'Configurações'!$B$9),"Definir prazo",""),IF(AND($K366&lt;&gt;"Concluída",$N366&lt;&gt;""),"Revisar data de conclusão","")))</f>
        <v/>
      </c>
      <c r="Z366" s="21">
        <f>IF(OR($C366="",$E366=""),"",$C366&amp;" | "&amp;$E366)</f>
        <v/>
      </c>
      <c r="AA366" s="18">
        <f>IF($Z366="","",IF(COUNTIF($Z$2:$Z366,$Z366)=1,ROW(),""))</f>
        <v/>
      </c>
      <c r="AB366" s="18">
        <f>IF($A366="","",IF(AND(ISNUMBER($B366),$B366&lt;='Configurações'!$B$10,$C366&lt;&gt;"",$D366&lt;&gt;"",$E366&lt;&gt;"",ISNUMBER($F366),$F366&gt;=0,ISNUMBER($G366),$G366&gt;=0,ISNUMBER($H366),$H366&gt;=0,$K366&lt;&gt;"",COUNTIF($A$2:$A$501,$A366)=1),"Sim","Não"))</f>
        <v/>
      </c>
      <c r="AC366" s="18">
        <f>IF(OR($AB366&lt;&gt;"Sim",$P366=0,$K366="Concluída",$K366="Dispensada"),"",IF($X366="Crítica",4,IF($X366="Alta",3,IF($X366="Média",2,1)))*1000000000000+MIN(IF(ISNUMBER($S366),$S366,0),999999999)*1000+MIN($W366,999))</f>
        <v/>
      </c>
      <c r="AD366" s="28">
        <f>IF($AC366="","",COUNTIF($AC$2:$AC$501,"&gt;"&amp;$AC366)+COUNTIF($AC$2:$AC366,$AC366))</f>
        <v/>
      </c>
    </row>
    <row r="367">
      <c r="A367" s="23" t="n"/>
      <c r="B367" s="50" t="n"/>
      <c r="C367" s="23" t="n"/>
      <c r="D367" s="25" t="n"/>
      <c r="E367" s="23" t="n"/>
      <c r="F367" s="26" t="n"/>
      <c r="G367" s="26" t="n"/>
      <c r="H367" s="51" t="n"/>
      <c r="I367" s="25" t="n"/>
      <c r="J367" s="25" t="n"/>
      <c r="K367" s="23" t="n"/>
      <c r="L367" s="23" t="n"/>
      <c r="M367" s="50" t="n"/>
      <c r="N367" s="50" t="n"/>
      <c r="O367" s="25" t="n"/>
      <c r="P367" s="29">
        <f>IF(OR($A367="",$B367="",$C367="",$E367="",NOT(ISNUMBER($F367)),NOT(ISNUMBER($G367))),"",$G367-$F367)</f>
        <v/>
      </c>
      <c r="Q367" s="29">
        <f>IF($P367="","",ABS($P367))</f>
        <v/>
      </c>
      <c r="R367" s="46">
        <f>IF(OR($P367="",NOT(ISNUMBER($H367))),"",$P367*$H367)</f>
        <v/>
      </c>
      <c r="S367" s="46">
        <f>IF($R367="","",ABS($R367))</f>
        <v/>
      </c>
      <c r="T367" s="13">
        <f>IF($P367="","",IF($P367=0,"Sim","Não"))</f>
        <v/>
      </c>
      <c r="U367" s="45">
        <f>IFERROR(IF($P367="","",IF(MAX($F367,$G367)=0,1,MAX(0,1-$Q367/MAX($F367,$G367)))),"")</f>
        <v/>
      </c>
      <c r="V367" s="16">
        <f>IF($P367="","",IF($P367=0,"",IF($J367&lt;&gt;"",$J367,$I367)))</f>
        <v/>
      </c>
      <c r="W367" s="29">
        <f>IF($P367="","",IF(OR($P367=0,$K367="Concluída",$K367="Dispensada"),0,MAX(0,'Configurações'!$B$10-$B367)))</f>
        <v/>
      </c>
      <c r="X367" s="13">
        <f>IF($P367="","",IF($P367=0,"Baixa",IF(OR(AND(ISNUMBER($S367),$S367&gt;='Configurações'!$B$4),AND($K367&lt;&gt;"Concluída",$K367&lt;&gt;"Dispensada",ISNUMBER($M367),$M367&lt;'Configurações'!$B$10)),"Crítica",IF(OR(AND(ISNUMBER($S367),$S367&gt;='Configurações'!$B$5),$Q367&gt;='Configurações'!$B$6),"Alta","Média"))))</f>
        <v/>
      </c>
      <c r="Y367" s="16">
        <f>IF($A367="","",_xlfn.TEXTJOIN(" | ",TRUE,IF(COUNTIF($A$2:$A$501,$A367)&gt;1,"ID duplicado",""),IF(OR($B367="",$C367="",$D367="",$E367="",NOT(ISNUMBER($F367)),NOT(ISNUMBER($G367)),NOT(ISNUMBER($H367)),$K367=""),"Dados obrigatórios incompletos",""),IF(AND(ISNUMBER($P367),$P367&lt;&gt;0,$V367=""),"Informar motivo preliminar",""),IF(AND(ISNUMBER($P367),$P367&lt;&gt;0,$H367=0),"Revisar custo zerado",""),IF(AND($K367="Concluída",$T367="Não",$J367=""),"Confirmar causa",""),IF(AND($K367="Concluída",$N367=""),"Informar data de conclusão",""),IF(AND($K367&lt;&gt;"",$K367&lt;&gt;"Concluída",$K367&lt;&gt;"Dispensada",ISNUMBER($M367),$M367&lt;'Configurações'!$B$10),"Prazo vencido",""),IF(AND($K367&lt;&gt;"",$K367&lt;&gt;"Concluída",$K367&lt;&gt;"Dispensada",$M367="",ISNUMBER($B367),'Configurações'!$B$10-$B367&gt;'Configurações'!$B$9),"Definir prazo",""),IF(AND($K367&lt;&gt;"Concluída",$N367&lt;&gt;""),"Revisar data de conclusão","")))</f>
        <v/>
      </c>
      <c r="Z367" s="16">
        <f>IF(OR($C367="",$E367=""),"",$C367&amp;" | "&amp;$E367)</f>
        <v/>
      </c>
      <c r="AA367" s="13">
        <f>IF($Z367="","",IF(COUNTIF($Z$2:$Z367,$Z367)=1,ROW(),""))</f>
        <v/>
      </c>
      <c r="AB367" s="13">
        <f>IF($A367="","",IF(AND(ISNUMBER($B367),$B367&lt;='Configurações'!$B$10,$C367&lt;&gt;"",$D367&lt;&gt;"",$E367&lt;&gt;"",ISNUMBER($F367),$F367&gt;=0,ISNUMBER($G367),$G367&gt;=0,ISNUMBER($H367),$H367&gt;=0,$K367&lt;&gt;"",COUNTIF($A$2:$A$501,$A367)=1),"Sim","Não"))</f>
        <v/>
      </c>
      <c r="AC367" s="13">
        <f>IF(OR($AB367&lt;&gt;"Sim",$P367=0,$K367="Concluída",$K367="Dispensada"),"",IF($X367="Crítica",4,IF($X367="Alta",3,IF($X367="Média",2,1)))*1000000000000+MIN(IF(ISNUMBER($S367),$S367,0),999999999)*1000+MIN($W367,999))</f>
        <v/>
      </c>
      <c r="AD367" s="29">
        <f>IF($AC367="","",COUNTIF($AC$2:$AC$501,"&gt;"&amp;$AC367)+COUNTIF($AC$2:$AC367,$AC367))</f>
        <v/>
      </c>
    </row>
    <row r="368">
      <c r="A368" s="23" t="n"/>
      <c r="B368" s="50" t="n"/>
      <c r="C368" s="23" t="n"/>
      <c r="D368" s="25" t="n"/>
      <c r="E368" s="23" t="n"/>
      <c r="F368" s="26" t="n"/>
      <c r="G368" s="26" t="n"/>
      <c r="H368" s="51" t="n"/>
      <c r="I368" s="25" t="n"/>
      <c r="J368" s="25" t="n"/>
      <c r="K368" s="23" t="n"/>
      <c r="L368" s="23" t="n"/>
      <c r="M368" s="50" t="n"/>
      <c r="N368" s="50" t="n"/>
      <c r="O368" s="25" t="n"/>
      <c r="P368" s="28">
        <f>IF(OR($A368="",$B368="",$C368="",$E368="",NOT(ISNUMBER($F368)),NOT(ISNUMBER($G368))),"",$G368-$F368)</f>
        <v/>
      </c>
      <c r="Q368" s="28">
        <f>IF($P368="","",ABS($P368))</f>
        <v/>
      </c>
      <c r="R368" s="49">
        <f>IF(OR($P368="",NOT(ISNUMBER($H368))),"",$P368*$H368)</f>
        <v/>
      </c>
      <c r="S368" s="49">
        <f>IF($R368="","",ABS($R368))</f>
        <v/>
      </c>
      <c r="T368" s="18">
        <f>IF($P368="","",IF($P368=0,"Sim","Não"))</f>
        <v/>
      </c>
      <c r="U368" s="48">
        <f>IFERROR(IF($P368="","",IF(MAX($F368,$G368)=0,1,MAX(0,1-$Q368/MAX($F368,$G368)))),"")</f>
        <v/>
      </c>
      <c r="V368" s="21">
        <f>IF($P368="","",IF($P368=0,"",IF($J368&lt;&gt;"",$J368,$I368)))</f>
        <v/>
      </c>
      <c r="W368" s="28">
        <f>IF($P368="","",IF(OR($P368=0,$K368="Concluída",$K368="Dispensada"),0,MAX(0,'Configurações'!$B$10-$B368)))</f>
        <v/>
      </c>
      <c r="X368" s="18">
        <f>IF($P368="","",IF($P368=0,"Baixa",IF(OR(AND(ISNUMBER($S368),$S368&gt;='Configurações'!$B$4),AND($K368&lt;&gt;"Concluída",$K368&lt;&gt;"Dispensada",ISNUMBER($M368),$M368&lt;'Configurações'!$B$10)),"Crítica",IF(OR(AND(ISNUMBER($S368),$S368&gt;='Configurações'!$B$5),$Q368&gt;='Configurações'!$B$6),"Alta","Média"))))</f>
        <v/>
      </c>
      <c r="Y368" s="21">
        <f>IF($A368="","",_xlfn.TEXTJOIN(" | ",TRUE,IF(COUNTIF($A$2:$A$501,$A368)&gt;1,"ID duplicado",""),IF(OR($B368="",$C368="",$D368="",$E368="",NOT(ISNUMBER($F368)),NOT(ISNUMBER($G368)),NOT(ISNUMBER($H368)),$K368=""),"Dados obrigatórios incompletos",""),IF(AND(ISNUMBER($P368),$P368&lt;&gt;0,$V368=""),"Informar motivo preliminar",""),IF(AND(ISNUMBER($P368),$P368&lt;&gt;0,$H368=0),"Revisar custo zerado",""),IF(AND($K368="Concluída",$T368="Não",$J368=""),"Confirmar causa",""),IF(AND($K368="Concluída",$N368=""),"Informar data de conclusão",""),IF(AND($K368&lt;&gt;"",$K368&lt;&gt;"Concluída",$K368&lt;&gt;"Dispensada",ISNUMBER($M368),$M368&lt;'Configurações'!$B$10),"Prazo vencido",""),IF(AND($K368&lt;&gt;"",$K368&lt;&gt;"Concluída",$K368&lt;&gt;"Dispensada",$M368="",ISNUMBER($B368),'Configurações'!$B$10-$B368&gt;'Configurações'!$B$9),"Definir prazo",""),IF(AND($K368&lt;&gt;"Concluída",$N368&lt;&gt;""),"Revisar data de conclusão","")))</f>
        <v/>
      </c>
      <c r="Z368" s="21">
        <f>IF(OR($C368="",$E368=""),"",$C368&amp;" | "&amp;$E368)</f>
        <v/>
      </c>
      <c r="AA368" s="18">
        <f>IF($Z368="","",IF(COUNTIF($Z$2:$Z368,$Z368)=1,ROW(),""))</f>
        <v/>
      </c>
      <c r="AB368" s="18">
        <f>IF($A368="","",IF(AND(ISNUMBER($B368),$B368&lt;='Configurações'!$B$10,$C368&lt;&gt;"",$D368&lt;&gt;"",$E368&lt;&gt;"",ISNUMBER($F368),$F368&gt;=0,ISNUMBER($G368),$G368&gt;=0,ISNUMBER($H368),$H368&gt;=0,$K368&lt;&gt;"",COUNTIF($A$2:$A$501,$A368)=1),"Sim","Não"))</f>
        <v/>
      </c>
      <c r="AC368" s="18">
        <f>IF(OR($AB368&lt;&gt;"Sim",$P368=0,$K368="Concluída",$K368="Dispensada"),"",IF($X368="Crítica",4,IF($X368="Alta",3,IF($X368="Média",2,1)))*1000000000000+MIN(IF(ISNUMBER($S368),$S368,0),999999999)*1000+MIN($W368,999))</f>
        <v/>
      </c>
      <c r="AD368" s="28">
        <f>IF($AC368="","",COUNTIF($AC$2:$AC$501,"&gt;"&amp;$AC368)+COUNTIF($AC$2:$AC368,$AC368))</f>
        <v/>
      </c>
    </row>
    <row r="369">
      <c r="A369" s="23" t="n"/>
      <c r="B369" s="50" t="n"/>
      <c r="C369" s="23" t="n"/>
      <c r="D369" s="25" t="n"/>
      <c r="E369" s="23" t="n"/>
      <c r="F369" s="26" t="n"/>
      <c r="G369" s="26" t="n"/>
      <c r="H369" s="51" t="n"/>
      <c r="I369" s="25" t="n"/>
      <c r="J369" s="25" t="n"/>
      <c r="K369" s="23" t="n"/>
      <c r="L369" s="23" t="n"/>
      <c r="M369" s="50" t="n"/>
      <c r="N369" s="50" t="n"/>
      <c r="O369" s="25" t="n"/>
      <c r="P369" s="29">
        <f>IF(OR($A369="",$B369="",$C369="",$E369="",NOT(ISNUMBER($F369)),NOT(ISNUMBER($G369))),"",$G369-$F369)</f>
        <v/>
      </c>
      <c r="Q369" s="29">
        <f>IF($P369="","",ABS($P369))</f>
        <v/>
      </c>
      <c r="R369" s="46">
        <f>IF(OR($P369="",NOT(ISNUMBER($H369))),"",$P369*$H369)</f>
        <v/>
      </c>
      <c r="S369" s="46">
        <f>IF($R369="","",ABS($R369))</f>
        <v/>
      </c>
      <c r="T369" s="13">
        <f>IF($P369="","",IF($P369=0,"Sim","Não"))</f>
        <v/>
      </c>
      <c r="U369" s="45">
        <f>IFERROR(IF($P369="","",IF(MAX($F369,$G369)=0,1,MAX(0,1-$Q369/MAX($F369,$G369)))),"")</f>
        <v/>
      </c>
      <c r="V369" s="16">
        <f>IF($P369="","",IF($P369=0,"",IF($J369&lt;&gt;"",$J369,$I369)))</f>
        <v/>
      </c>
      <c r="W369" s="29">
        <f>IF($P369="","",IF(OR($P369=0,$K369="Concluída",$K369="Dispensada"),0,MAX(0,'Configurações'!$B$10-$B369)))</f>
        <v/>
      </c>
      <c r="X369" s="13">
        <f>IF($P369="","",IF($P369=0,"Baixa",IF(OR(AND(ISNUMBER($S369),$S369&gt;='Configurações'!$B$4),AND($K369&lt;&gt;"Concluída",$K369&lt;&gt;"Dispensada",ISNUMBER($M369),$M369&lt;'Configurações'!$B$10)),"Crítica",IF(OR(AND(ISNUMBER($S369),$S369&gt;='Configurações'!$B$5),$Q369&gt;='Configurações'!$B$6),"Alta","Média"))))</f>
        <v/>
      </c>
      <c r="Y369" s="16">
        <f>IF($A369="","",_xlfn.TEXTJOIN(" | ",TRUE,IF(COUNTIF($A$2:$A$501,$A369)&gt;1,"ID duplicado",""),IF(OR($B369="",$C369="",$D369="",$E369="",NOT(ISNUMBER($F369)),NOT(ISNUMBER($G369)),NOT(ISNUMBER($H369)),$K369=""),"Dados obrigatórios incompletos",""),IF(AND(ISNUMBER($P369),$P369&lt;&gt;0,$V369=""),"Informar motivo preliminar",""),IF(AND(ISNUMBER($P369),$P369&lt;&gt;0,$H369=0),"Revisar custo zerado",""),IF(AND($K369="Concluída",$T369="Não",$J369=""),"Confirmar causa",""),IF(AND($K369="Concluída",$N369=""),"Informar data de conclusão",""),IF(AND($K369&lt;&gt;"",$K369&lt;&gt;"Concluída",$K369&lt;&gt;"Dispensada",ISNUMBER($M369),$M369&lt;'Configurações'!$B$10),"Prazo vencido",""),IF(AND($K369&lt;&gt;"",$K369&lt;&gt;"Concluída",$K369&lt;&gt;"Dispensada",$M369="",ISNUMBER($B369),'Configurações'!$B$10-$B369&gt;'Configurações'!$B$9),"Definir prazo",""),IF(AND($K369&lt;&gt;"Concluída",$N369&lt;&gt;""),"Revisar data de conclusão","")))</f>
        <v/>
      </c>
      <c r="Z369" s="16">
        <f>IF(OR($C369="",$E369=""),"",$C369&amp;" | "&amp;$E369)</f>
        <v/>
      </c>
      <c r="AA369" s="13">
        <f>IF($Z369="","",IF(COUNTIF($Z$2:$Z369,$Z369)=1,ROW(),""))</f>
        <v/>
      </c>
      <c r="AB369" s="13">
        <f>IF($A369="","",IF(AND(ISNUMBER($B369),$B369&lt;='Configurações'!$B$10,$C369&lt;&gt;"",$D369&lt;&gt;"",$E369&lt;&gt;"",ISNUMBER($F369),$F369&gt;=0,ISNUMBER($G369),$G369&gt;=0,ISNUMBER($H369),$H369&gt;=0,$K369&lt;&gt;"",COUNTIF($A$2:$A$501,$A369)=1),"Sim","Não"))</f>
        <v/>
      </c>
      <c r="AC369" s="13">
        <f>IF(OR($AB369&lt;&gt;"Sim",$P369=0,$K369="Concluída",$K369="Dispensada"),"",IF($X369="Crítica",4,IF($X369="Alta",3,IF($X369="Média",2,1)))*1000000000000+MIN(IF(ISNUMBER($S369),$S369,0),999999999)*1000+MIN($W369,999))</f>
        <v/>
      </c>
      <c r="AD369" s="29">
        <f>IF($AC369="","",COUNTIF($AC$2:$AC$501,"&gt;"&amp;$AC369)+COUNTIF($AC$2:$AC369,$AC369))</f>
        <v/>
      </c>
    </row>
    <row r="370">
      <c r="A370" s="23" t="n"/>
      <c r="B370" s="50" t="n"/>
      <c r="C370" s="23" t="n"/>
      <c r="D370" s="25" t="n"/>
      <c r="E370" s="23" t="n"/>
      <c r="F370" s="26" t="n"/>
      <c r="G370" s="26" t="n"/>
      <c r="H370" s="51" t="n"/>
      <c r="I370" s="25" t="n"/>
      <c r="J370" s="25" t="n"/>
      <c r="K370" s="23" t="n"/>
      <c r="L370" s="23" t="n"/>
      <c r="M370" s="50" t="n"/>
      <c r="N370" s="50" t="n"/>
      <c r="O370" s="25" t="n"/>
      <c r="P370" s="28">
        <f>IF(OR($A370="",$B370="",$C370="",$E370="",NOT(ISNUMBER($F370)),NOT(ISNUMBER($G370))),"",$G370-$F370)</f>
        <v/>
      </c>
      <c r="Q370" s="28">
        <f>IF($P370="","",ABS($P370))</f>
        <v/>
      </c>
      <c r="R370" s="49">
        <f>IF(OR($P370="",NOT(ISNUMBER($H370))),"",$P370*$H370)</f>
        <v/>
      </c>
      <c r="S370" s="49">
        <f>IF($R370="","",ABS($R370))</f>
        <v/>
      </c>
      <c r="T370" s="18">
        <f>IF($P370="","",IF($P370=0,"Sim","Não"))</f>
        <v/>
      </c>
      <c r="U370" s="48">
        <f>IFERROR(IF($P370="","",IF(MAX($F370,$G370)=0,1,MAX(0,1-$Q370/MAX($F370,$G370)))),"")</f>
        <v/>
      </c>
      <c r="V370" s="21">
        <f>IF($P370="","",IF($P370=0,"",IF($J370&lt;&gt;"",$J370,$I370)))</f>
        <v/>
      </c>
      <c r="W370" s="28">
        <f>IF($P370="","",IF(OR($P370=0,$K370="Concluída",$K370="Dispensada"),0,MAX(0,'Configurações'!$B$10-$B370)))</f>
        <v/>
      </c>
      <c r="X370" s="18">
        <f>IF($P370="","",IF($P370=0,"Baixa",IF(OR(AND(ISNUMBER($S370),$S370&gt;='Configurações'!$B$4),AND($K370&lt;&gt;"Concluída",$K370&lt;&gt;"Dispensada",ISNUMBER($M370),$M370&lt;'Configurações'!$B$10)),"Crítica",IF(OR(AND(ISNUMBER($S370),$S370&gt;='Configurações'!$B$5),$Q370&gt;='Configurações'!$B$6),"Alta","Média"))))</f>
        <v/>
      </c>
      <c r="Y370" s="21">
        <f>IF($A370="","",_xlfn.TEXTJOIN(" | ",TRUE,IF(COUNTIF($A$2:$A$501,$A370)&gt;1,"ID duplicado",""),IF(OR($B370="",$C370="",$D370="",$E370="",NOT(ISNUMBER($F370)),NOT(ISNUMBER($G370)),NOT(ISNUMBER($H370)),$K370=""),"Dados obrigatórios incompletos",""),IF(AND(ISNUMBER($P370),$P370&lt;&gt;0,$V370=""),"Informar motivo preliminar",""),IF(AND(ISNUMBER($P370),$P370&lt;&gt;0,$H370=0),"Revisar custo zerado",""),IF(AND($K370="Concluída",$T370="Não",$J370=""),"Confirmar causa",""),IF(AND($K370="Concluída",$N370=""),"Informar data de conclusão",""),IF(AND($K370&lt;&gt;"",$K370&lt;&gt;"Concluída",$K370&lt;&gt;"Dispensada",ISNUMBER($M370),$M370&lt;'Configurações'!$B$10),"Prazo vencido",""),IF(AND($K370&lt;&gt;"",$K370&lt;&gt;"Concluída",$K370&lt;&gt;"Dispensada",$M370="",ISNUMBER($B370),'Configurações'!$B$10-$B370&gt;'Configurações'!$B$9),"Definir prazo",""),IF(AND($K370&lt;&gt;"Concluída",$N370&lt;&gt;""),"Revisar data de conclusão","")))</f>
        <v/>
      </c>
      <c r="Z370" s="21">
        <f>IF(OR($C370="",$E370=""),"",$C370&amp;" | "&amp;$E370)</f>
        <v/>
      </c>
      <c r="AA370" s="18">
        <f>IF($Z370="","",IF(COUNTIF($Z$2:$Z370,$Z370)=1,ROW(),""))</f>
        <v/>
      </c>
      <c r="AB370" s="18">
        <f>IF($A370="","",IF(AND(ISNUMBER($B370),$B370&lt;='Configurações'!$B$10,$C370&lt;&gt;"",$D370&lt;&gt;"",$E370&lt;&gt;"",ISNUMBER($F370),$F370&gt;=0,ISNUMBER($G370),$G370&gt;=0,ISNUMBER($H370),$H370&gt;=0,$K370&lt;&gt;"",COUNTIF($A$2:$A$501,$A370)=1),"Sim","Não"))</f>
        <v/>
      </c>
      <c r="AC370" s="18">
        <f>IF(OR($AB370&lt;&gt;"Sim",$P370=0,$K370="Concluída",$K370="Dispensada"),"",IF($X370="Crítica",4,IF($X370="Alta",3,IF($X370="Média",2,1)))*1000000000000+MIN(IF(ISNUMBER($S370),$S370,0),999999999)*1000+MIN($W370,999))</f>
        <v/>
      </c>
      <c r="AD370" s="28">
        <f>IF($AC370="","",COUNTIF($AC$2:$AC$501,"&gt;"&amp;$AC370)+COUNTIF($AC$2:$AC370,$AC370))</f>
        <v/>
      </c>
    </row>
    <row r="371">
      <c r="A371" s="23" t="n"/>
      <c r="B371" s="50" t="n"/>
      <c r="C371" s="23" t="n"/>
      <c r="D371" s="25" t="n"/>
      <c r="E371" s="23" t="n"/>
      <c r="F371" s="26" t="n"/>
      <c r="G371" s="26" t="n"/>
      <c r="H371" s="51" t="n"/>
      <c r="I371" s="25" t="n"/>
      <c r="J371" s="25" t="n"/>
      <c r="K371" s="23" t="n"/>
      <c r="L371" s="23" t="n"/>
      <c r="M371" s="50" t="n"/>
      <c r="N371" s="50" t="n"/>
      <c r="O371" s="25" t="n"/>
      <c r="P371" s="29">
        <f>IF(OR($A371="",$B371="",$C371="",$E371="",NOT(ISNUMBER($F371)),NOT(ISNUMBER($G371))),"",$G371-$F371)</f>
        <v/>
      </c>
      <c r="Q371" s="29">
        <f>IF($P371="","",ABS($P371))</f>
        <v/>
      </c>
      <c r="R371" s="46">
        <f>IF(OR($P371="",NOT(ISNUMBER($H371))),"",$P371*$H371)</f>
        <v/>
      </c>
      <c r="S371" s="46">
        <f>IF($R371="","",ABS($R371))</f>
        <v/>
      </c>
      <c r="T371" s="13">
        <f>IF($P371="","",IF($P371=0,"Sim","Não"))</f>
        <v/>
      </c>
      <c r="U371" s="45">
        <f>IFERROR(IF($P371="","",IF(MAX($F371,$G371)=0,1,MAX(0,1-$Q371/MAX($F371,$G371)))),"")</f>
        <v/>
      </c>
      <c r="V371" s="16">
        <f>IF($P371="","",IF($P371=0,"",IF($J371&lt;&gt;"",$J371,$I371)))</f>
        <v/>
      </c>
      <c r="W371" s="29">
        <f>IF($P371="","",IF(OR($P371=0,$K371="Concluída",$K371="Dispensada"),0,MAX(0,'Configurações'!$B$10-$B371)))</f>
        <v/>
      </c>
      <c r="X371" s="13">
        <f>IF($P371="","",IF($P371=0,"Baixa",IF(OR(AND(ISNUMBER($S371),$S371&gt;='Configurações'!$B$4),AND($K371&lt;&gt;"Concluída",$K371&lt;&gt;"Dispensada",ISNUMBER($M371),$M371&lt;'Configurações'!$B$10)),"Crítica",IF(OR(AND(ISNUMBER($S371),$S371&gt;='Configurações'!$B$5),$Q371&gt;='Configurações'!$B$6),"Alta","Média"))))</f>
        <v/>
      </c>
      <c r="Y371" s="16">
        <f>IF($A371="","",_xlfn.TEXTJOIN(" | ",TRUE,IF(COUNTIF($A$2:$A$501,$A371)&gt;1,"ID duplicado",""),IF(OR($B371="",$C371="",$D371="",$E371="",NOT(ISNUMBER($F371)),NOT(ISNUMBER($G371)),NOT(ISNUMBER($H371)),$K371=""),"Dados obrigatórios incompletos",""),IF(AND(ISNUMBER($P371),$P371&lt;&gt;0,$V371=""),"Informar motivo preliminar",""),IF(AND(ISNUMBER($P371),$P371&lt;&gt;0,$H371=0),"Revisar custo zerado",""),IF(AND($K371="Concluída",$T371="Não",$J371=""),"Confirmar causa",""),IF(AND($K371="Concluída",$N371=""),"Informar data de conclusão",""),IF(AND($K371&lt;&gt;"",$K371&lt;&gt;"Concluída",$K371&lt;&gt;"Dispensada",ISNUMBER($M371),$M371&lt;'Configurações'!$B$10),"Prazo vencido",""),IF(AND($K371&lt;&gt;"",$K371&lt;&gt;"Concluída",$K371&lt;&gt;"Dispensada",$M371="",ISNUMBER($B371),'Configurações'!$B$10-$B371&gt;'Configurações'!$B$9),"Definir prazo",""),IF(AND($K371&lt;&gt;"Concluída",$N371&lt;&gt;""),"Revisar data de conclusão","")))</f>
        <v/>
      </c>
      <c r="Z371" s="16">
        <f>IF(OR($C371="",$E371=""),"",$C371&amp;" | "&amp;$E371)</f>
        <v/>
      </c>
      <c r="AA371" s="13">
        <f>IF($Z371="","",IF(COUNTIF($Z$2:$Z371,$Z371)=1,ROW(),""))</f>
        <v/>
      </c>
      <c r="AB371" s="13">
        <f>IF($A371="","",IF(AND(ISNUMBER($B371),$B371&lt;='Configurações'!$B$10,$C371&lt;&gt;"",$D371&lt;&gt;"",$E371&lt;&gt;"",ISNUMBER($F371),$F371&gt;=0,ISNUMBER($G371),$G371&gt;=0,ISNUMBER($H371),$H371&gt;=0,$K371&lt;&gt;"",COUNTIF($A$2:$A$501,$A371)=1),"Sim","Não"))</f>
        <v/>
      </c>
      <c r="AC371" s="13">
        <f>IF(OR($AB371&lt;&gt;"Sim",$P371=0,$K371="Concluída",$K371="Dispensada"),"",IF($X371="Crítica",4,IF($X371="Alta",3,IF($X371="Média",2,1)))*1000000000000+MIN(IF(ISNUMBER($S371),$S371,0),999999999)*1000+MIN($W371,999))</f>
        <v/>
      </c>
      <c r="AD371" s="29">
        <f>IF($AC371="","",COUNTIF($AC$2:$AC$501,"&gt;"&amp;$AC371)+COUNTIF($AC$2:$AC371,$AC371))</f>
        <v/>
      </c>
    </row>
    <row r="372">
      <c r="A372" s="23" t="n"/>
      <c r="B372" s="50" t="n"/>
      <c r="C372" s="23" t="n"/>
      <c r="D372" s="25" t="n"/>
      <c r="E372" s="23" t="n"/>
      <c r="F372" s="26" t="n"/>
      <c r="G372" s="26" t="n"/>
      <c r="H372" s="51" t="n"/>
      <c r="I372" s="25" t="n"/>
      <c r="J372" s="25" t="n"/>
      <c r="K372" s="23" t="n"/>
      <c r="L372" s="23" t="n"/>
      <c r="M372" s="50" t="n"/>
      <c r="N372" s="50" t="n"/>
      <c r="O372" s="25" t="n"/>
      <c r="P372" s="28">
        <f>IF(OR($A372="",$B372="",$C372="",$E372="",NOT(ISNUMBER($F372)),NOT(ISNUMBER($G372))),"",$G372-$F372)</f>
        <v/>
      </c>
      <c r="Q372" s="28">
        <f>IF($P372="","",ABS($P372))</f>
        <v/>
      </c>
      <c r="R372" s="49">
        <f>IF(OR($P372="",NOT(ISNUMBER($H372))),"",$P372*$H372)</f>
        <v/>
      </c>
      <c r="S372" s="49">
        <f>IF($R372="","",ABS($R372))</f>
        <v/>
      </c>
      <c r="T372" s="18">
        <f>IF($P372="","",IF($P372=0,"Sim","Não"))</f>
        <v/>
      </c>
      <c r="U372" s="48">
        <f>IFERROR(IF($P372="","",IF(MAX($F372,$G372)=0,1,MAX(0,1-$Q372/MAX($F372,$G372)))),"")</f>
        <v/>
      </c>
      <c r="V372" s="21">
        <f>IF($P372="","",IF($P372=0,"",IF($J372&lt;&gt;"",$J372,$I372)))</f>
        <v/>
      </c>
      <c r="W372" s="28">
        <f>IF($P372="","",IF(OR($P372=0,$K372="Concluída",$K372="Dispensada"),0,MAX(0,'Configurações'!$B$10-$B372)))</f>
        <v/>
      </c>
      <c r="X372" s="18">
        <f>IF($P372="","",IF($P372=0,"Baixa",IF(OR(AND(ISNUMBER($S372),$S372&gt;='Configurações'!$B$4),AND($K372&lt;&gt;"Concluída",$K372&lt;&gt;"Dispensada",ISNUMBER($M372),$M372&lt;'Configurações'!$B$10)),"Crítica",IF(OR(AND(ISNUMBER($S372),$S372&gt;='Configurações'!$B$5),$Q372&gt;='Configurações'!$B$6),"Alta","Média"))))</f>
        <v/>
      </c>
      <c r="Y372" s="21">
        <f>IF($A372="","",_xlfn.TEXTJOIN(" | ",TRUE,IF(COUNTIF($A$2:$A$501,$A372)&gt;1,"ID duplicado",""),IF(OR($B372="",$C372="",$D372="",$E372="",NOT(ISNUMBER($F372)),NOT(ISNUMBER($G372)),NOT(ISNUMBER($H372)),$K372=""),"Dados obrigatórios incompletos",""),IF(AND(ISNUMBER($P372),$P372&lt;&gt;0,$V372=""),"Informar motivo preliminar",""),IF(AND(ISNUMBER($P372),$P372&lt;&gt;0,$H372=0),"Revisar custo zerado",""),IF(AND($K372="Concluída",$T372="Não",$J372=""),"Confirmar causa",""),IF(AND($K372="Concluída",$N372=""),"Informar data de conclusão",""),IF(AND($K372&lt;&gt;"",$K372&lt;&gt;"Concluída",$K372&lt;&gt;"Dispensada",ISNUMBER($M372),$M372&lt;'Configurações'!$B$10),"Prazo vencido",""),IF(AND($K372&lt;&gt;"",$K372&lt;&gt;"Concluída",$K372&lt;&gt;"Dispensada",$M372="",ISNUMBER($B372),'Configurações'!$B$10-$B372&gt;'Configurações'!$B$9),"Definir prazo",""),IF(AND($K372&lt;&gt;"Concluída",$N372&lt;&gt;""),"Revisar data de conclusão","")))</f>
        <v/>
      </c>
      <c r="Z372" s="21">
        <f>IF(OR($C372="",$E372=""),"",$C372&amp;" | "&amp;$E372)</f>
        <v/>
      </c>
      <c r="AA372" s="18">
        <f>IF($Z372="","",IF(COUNTIF($Z$2:$Z372,$Z372)=1,ROW(),""))</f>
        <v/>
      </c>
      <c r="AB372" s="18">
        <f>IF($A372="","",IF(AND(ISNUMBER($B372),$B372&lt;='Configurações'!$B$10,$C372&lt;&gt;"",$D372&lt;&gt;"",$E372&lt;&gt;"",ISNUMBER($F372),$F372&gt;=0,ISNUMBER($G372),$G372&gt;=0,ISNUMBER($H372),$H372&gt;=0,$K372&lt;&gt;"",COUNTIF($A$2:$A$501,$A372)=1),"Sim","Não"))</f>
        <v/>
      </c>
      <c r="AC372" s="18">
        <f>IF(OR($AB372&lt;&gt;"Sim",$P372=0,$K372="Concluída",$K372="Dispensada"),"",IF($X372="Crítica",4,IF($X372="Alta",3,IF($X372="Média",2,1)))*1000000000000+MIN(IF(ISNUMBER($S372),$S372,0),999999999)*1000+MIN($W372,999))</f>
        <v/>
      </c>
      <c r="AD372" s="28">
        <f>IF($AC372="","",COUNTIF($AC$2:$AC$501,"&gt;"&amp;$AC372)+COUNTIF($AC$2:$AC372,$AC372))</f>
        <v/>
      </c>
    </row>
    <row r="373">
      <c r="A373" s="23" t="n"/>
      <c r="B373" s="50" t="n"/>
      <c r="C373" s="23" t="n"/>
      <c r="D373" s="25" t="n"/>
      <c r="E373" s="23" t="n"/>
      <c r="F373" s="26" t="n"/>
      <c r="G373" s="26" t="n"/>
      <c r="H373" s="51" t="n"/>
      <c r="I373" s="25" t="n"/>
      <c r="J373" s="25" t="n"/>
      <c r="K373" s="23" t="n"/>
      <c r="L373" s="23" t="n"/>
      <c r="M373" s="50" t="n"/>
      <c r="N373" s="50" t="n"/>
      <c r="O373" s="25" t="n"/>
      <c r="P373" s="29">
        <f>IF(OR($A373="",$B373="",$C373="",$E373="",NOT(ISNUMBER($F373)),NOT(ISNUMBER($G373))),"",$G373-$F373)</f>
        <v/>
      </c>
      <c r="Q373" s="29">
        <f>IF($P373="","",ABS($P373))</f>
        <v/>
      </c>
      <c r="R373" s="46">
        <f>IF(OR($P373="",NOT(ISNUMBER($H373))),"",$P373*$H373)</f>
        <v/>
      </c>
      <c r="S373" s="46">
        <f>IF($R373="","",ABS($R373))</f>
        <v/>
      </c>
      <c r="T373" s="13">
        <f>IF($P373="","",IF($P373=0,"Sim","Não"))</f>
        <v/>
      </c>
      <c r="U373" s="45">
        <f>IFERROR(IF($P373="","",IF(MAX($F373,$G373)=0,1,MAX(0,1-$Q373/MAX($F373,$G373)))),"")</f>
        <v/>
      </c>
      <c r="V373" s="16">
        <f>IF($P373="","",IF($P373=0,"",IF($J373&lt;&gt;"",$J373,$I373)))</f>
        <v/>
      </c>
      <c r="W373" s="29">
        <f>IF($P373="","",IF(OR($P373=0,$K373="Concluída",$K373="Dispensada"),0,MAX(0,'Configurações'!$B$10-$B373)))</f>
        <v/>
      </c>
      <c r="X373" s="13">
        <f>IF($P373="","",IF($P373=0,"Baixa",IF(OR(AND(ISNUMBER($S373),$S373&gt;='Configurações'!$B$4),AND($K373&lt;&gt;"Concluída",$K373&lt;&gt;"Dispensada",ISNUMBER($M373),$M373&lt;'Configurações'!$B$10)),"Crítica",IF(OR(AND(ISNUMBER($S373),$S373&gt;='Configurações'!$B$5),$Q373&gt;='Configurações'!$B$6),"Alta","Média"))))</f>
        <v/>
      </c>
      <c r="Y373" s="16">
        <f>IF($A373="","",_xlfn.TEXTJOIN(" | ",TRUE,IF(COUNTIF($A$2:$A$501,$A373)&gt;1,"ID duplicado",""),IF(OR($B373="",$C373="",$D373="",$E373="",NOT(ISNUMBER($F373)),NOT(ISNUMBER($G373)),NOT(ISNUMBER($H373)),$K373=""),"Dados obrigatórios incompletos",""),IF(AND(ISNUMBER($P373),$P373&lt;&gt;0,$V373=""),"Informar motivo preliminar",""),IF(AND(ISNUMBER($P373),$P373&lt;&gt;0,$H373=0),"Revisar custo zerado",""),IF(AND($K373="Concluída",$T373="Não",$J373=""),"Confirmar causa",""),IF(AND($K373="Concluída",$N373=""),"Informar data de conclusão",""),IF(AND($K373&lt;&gt;"",$K373&lt;&gt;"Concluída",$K373&lt;&gt;"Dispensada",ISNUMBER($M373),$M373&lt;'Configurações'!$B$10),"Prazo vencido",""),IF(AND($K373&lt;&gt;"",$K373&lt;&gt;"Concluída",$K373&lt;&gt;"Dispensada",$M373="",ISNUMBER($B373),'Configurações'!$B$10-$B373&gt;'Configurações'!$B$9),"Definir prazo",""),IF(AND($K373&lt;&gt;"Concluída",$N373&lt;&gt;""),"Revisar data de conclusão","")))</f>
        <v/>
      </c>
      <c r="Z373" s="16">
        <f>IF(OR($C373="",$E373=""),"",$C373&amp;" | "&amp;$E373)</f>
        <v/>
      </c>
      <c r="AA373" s="13">
        <f>IF($Z373="","",IF(COUNTIF($Z$2:$Z373,$Z373)=1,ROW(),""))</f>
        <v/>
      </c>
      <c r="AB373" s="13">
        <f>IF($A373="","",IF(AND(ISNUMBER($B373),$B373&lt;='Configurações'!$B$10,$C373&lt;&gt;"",$D373&lt;&gt;"",$E373&lt;&gt;"",ISNUMBER($F373),$F373&gt;=0,ISNUMBER($G373),$G373&gt;=0,ISNUMBER($H373),$H373&gt;=0,$K373&lt;&gt;"",COUNTIF($A$2:$A$501,$A373)=1),"Sim","Não"))</f>
        <v/>
      </c>
      <c r="AC373" s="13">
        <f>IF(OR($AB373&lt;&gt;"Sim",$P373=0,$K373="Concluída",$K373="Dispensada"),"",IF($X373="Crítica",4,IF($X373="Alta",3,IF($X373="Média",2,1)))*1000000000000+MIN(IF(ISNUMBER($S373),$S373,0),999999999)*1000+MIN($W373,999))</f>
        <v/>
      </c>
      <c r="AD373" s="29">
        <f>IF($AC373="","",COUNTIF($AC$2:$AC$501,"&gt;"&amp;$AC373)+COUNTIF($AC$2:$AC373,$AC373))</f>
        <v/>
      </c>
    </row>
    <row r="374">
      <c r="A374" s="23" t="n"/>
      <c r="B374" s="50" t="n"/>
      <c r="C374" s="23" t="n"/>
      <c r="D374" s="25" t="n"/>
      <c r="E374" s="23" t="n"/>
      <c r="F374" s="26" t="n"/>
      <c r="G374" s="26" t="n"/>
      <c r="H374" s="51" t="n"/>
      <c r="I374" s="25" t="n"/>
      <c r="J374" s="25" t="n"/>
      <c r="K374" s="23" t="n"/>
      <c r="L374" s="23" t="n"/>
      <c r="M374" s="50" t="n"/>
      <c r="N374" s="50" t="n"/>
      <c r="O374" s="25" t="n"/>
      <c r="P374" s="28">
        <f>IF(OR($A374="",$B374="",$C374="",$E374="",NOT(ISNUMBER($F374)),NOT(ISNUMBER($G374))),"",$G374-$F374)</f>
        <v/>
      </c>
      <c r="Q374" s="28">
        <f>IF($P374="","",ABS($P374))</f>
        <v/>
      </c>
      <c r="R374" s="49">
        <f>IF(OR($P374="",NOT(ISNUMBER($H374))),"",$P374*$H374)</f>
        <v/>
      </c>
      <c r="S374" s="49">
        <f>IF($R374="","",ABS($R374))</f>
        <v/>
      </c>
      <c r="T374" s="18">
        <f>IF($P374="","",IF($P374=0,"Sim","Não"))</f>
        <v/>
      </c>
      <c r="U374" s="48">
        <f>IFERROR(IF($P374="","",IF(MAX($F374,$G374)=0,1,MAX(0,1-$Q374/MAX($F374,$G374)))),"")</f>
        <v/>
      </c>
      <c r="V374" s="21">
        <f>IF($P374="","",IF($P374=0,"",IF($J374&lt;&gt;"",$J374,$I374)))</f>
        <v/>
      </c>
      <c r="W374" s="28">
        <f>IF($P374="","",IF(OR($P374=0,$K374="Concluída",$K374="Dispensada"),0,MAX(0,'Configurações'!$B$10-$B374)))</f>
        <v/>
      </c>
      <c r="X374" s="18">
        <f>IF($P374="","",IF($P374=0,"Baixa",IF(OR(AND(ISNUMBER($S374),$S374&gt;='Configurações'!$B$4),AND($K374&lt;&gt;"Concluída",$K374&lt;&gt;"Dispensada",ISNUMBER($M374),$M374&lt;'Configurações'!$B$10)),"Crítica",IF(OR(AND(ISNUMBER($S374),$S374&gt;='Configurações'!$B$5),$Q374&gt;='Configurações'!$B$6),"Alta","Média"))))</f>
        <v/>
      </c>
      <c r="Y374" s="21">
        <f>IF($A374="","",_xlfn.TEXTJOIN(" | ",TRUE,IF(COUNTIF($A$2:$A$501,$A374)&gt;1,"ID duplicado",""),IF(OR($B374="",$C374="",$D374="",$E374="",NOT(ISNUMBER($F374)),NOT(ISNUMBER($G374)),NOT(ISNUMBER($H374)),$K374=""),"Dados obrigatórios incompletos",""),IF(AND(ISNUMBER($P374),$P374&lt;&gt;0,$V374=""),"Informar motivo preliminar",""),IF(AND(ISNUMBER($P374),$P374&lt;&gt;0,$H374=0),"Revisar custo zerado",""),IF(AND($K374="Concluída",$T374="Não",$J374=""),"Confirmar causa",""),IF(AND($K374="Concluída",$N374=""),"Informar data de conclusão",""),IF(AND($K374&lt;&gt;"",$K374&lt;&gt;"Concluída",$K374&lt;&gt;"Dispensada",ISNUMBER($M374),$M374&lt;'Configurações'!$B$10),"Prazo vencido",""),IF(AND($K374&lt;&gt;"",$K374&lt;&gt;"Concluída",$K374&lt;&gt;"Dispensada",$M374="",ISNUMBER($B374),'Configurações'!$B$10-$B374&gt;'Configurações'!$B$9),"Definir prazo",""),IF(AND($K374&lt;&gt;"Concluída",$N374&lt;&gt;""),"Revisar data de conclusão","")))</f>
        <v/>
      </c>
      <c r="Z374" s="21">
        <f>IF(OR($C374="",$E374=""),"",$C374&amp;" | "&amp;$E374)</f>
        <v/>
      </c>
      <c r="AA374" s="18">
        <f>IF($Z374="","",IF(COUNTIF($Z$2:$Z374,$Z374)=1,ROW(),""))</f>
        <v/>
      </c>
      <c r="AB374" s="18">
        <f>IF($A374="","",IF(AND(ISNUMBER($B374),$B374&lt;='Configurações'!$B$10,$C374&lt;&gt;"",$D374&lt;&gt;"",$E374&lt;&gt;"",ISNUMBER($F374),$F374&gt;=0,ISNUMBER($G374),$G374&gt;=0,ISNUMBER($H374),$H374&gt;=0,$K374&lt;&gt;"",COUNTIF($A$2:$A$501,$A374)=1),"Sim","Não"))</f>
        <v/>
      </c>
      <c r="AC374" s="18">
        <f>IF(OR($AB374&lt;&gt;"Sim",$P374=0,$K374="Concluída",$K374="Dispensada"),"",IF($X374="Crítica",4,IF($X374="Alta",3,IF($X374="Média",2,1)))*1000000000000+MIN(IF(ISNUMBER($S374),$S374,0),999999999)*1000+MIN($W374,999))</f>
        <v/>
      </c>
      <c r="AD374" s="28">
        <f>IF($AC374="","",COUNTIF($AC$2:$AC$501,"&gt;"&amp;$AC374)+COUNTIF($AC$2:$AC374,$AC374))</f>
        <v/>
      </c>
    </row>
    <row r="375">
      <c r="A375" s="23" t="n"/>
      <c r="B375" s="50" t="n"/>
      <c r="C375" s="23" t="n"/>
      <c r="D375" s="25" t="n"/>
      <c r="E375" s="23" t="n"/>
      <c r="F375" s="26" t="n"/>
      <c r="G375" s="26" t="n"/>
      <c r="H375" s="51" t="n"/>
      <c r="I375" s="25" t="n"/>
      <c r="J375" s="25" t="n"/>
      <c r="K375" s="23" t="n"/>
      <c r="L375" s="23" t="n"/>
      <c r="M375" s="50" t="n"/>
      <c r="N375" s="50" t="n"/>
      <c r="O375" s="25" t="n"/>
      <c r="P375" s="29">
        <f>IF(OR($A375="",$B375="",$C375="",$E375="",NOT(ISNUMBER($F375)),NOT(ISNUMBER($G375))),"",$G375-$F375)</f>
        <v/>
      </c>
      <c r="Q375" s="29">
        <f>IF($P375="","",ABS($P375))</f>
        <v/>
      </c>
      <c r="R375" s="46">
        <f>IF(OR($P375="",NOT(ISNUMBER($H375))),"",$P375*$H375)</f>
        <v/>
      </c>
      <c r="S375" s="46">
        <f>IF($R375="","",ABS($R375))</f>
        <v/>
      </c>
      <c r="T375" s="13">
        <f>IF($P375="","",IF($P375=0,"Sim","Não"))</f>
        <v/>
      </c>
      <c r="U375" s="45">
        <f>IFERROR(IF($P375="","",IF(MAX($F375,$G375)=0,1,MAX(0,1-$Q375/MAX($F375,$G375)))),"")</f>
        <v/>
      </c>
      <c r="V375" s="16">
        <f>IF($P375="","",IF($P375=0,"",IF($J375&lt;&gt;"",$J375,$I375)))</f>
        <v/>
      </c>
      <c r="W375" s="29">
        <f>IF($P375="","",IF(OR($P375=0,$K375="Concluída",$K375="Dispensada"),0,MAX(0,'Configurações'!$B$10-$B375)))</f>
        <v/>
      </c>
      <c r="X375" s="13">
        <f>IF($P375="","",IF($P375=0,"Baixa",IF(OR(AND(ISNUMBER($S375),$S375&gt;='Configurações'!$B$4),AND($K375&lt;&gt;"Concluída",$K375&lt;&gt;"Dispensada",ISNUMBER($M375),$M375&lt;'Configurações'!$B$10)),"Crítica",IF(OR(AND(ISNUMBER($S375),$S375&gt;='Configurações'!$B$5),$Q375&gt;='Configurações'!$B$6),"Alta","Média"))))</f>
        <v/>
      </c>
      <c r="Y375" s="16">
        <f>IF($A375="","",_xlfn.TEXTJOIN(" | ",TRUE,IF(COUNTIF($A$2:$A$501,$A375)&gt;1,"ID duplicado",""),IF(OR($B375="",$C375="",$D375="",$E375="",NOT(ISNUMBER($F375)),NOT(ISNUMBER($G375)),NOT(ISNUMBER($H375)),$K375=""),"Dados obrigatórios incompletos",""),IF(AND(ISNUMBER($P375),$P375&lt;&gt;0,$V375=""),"Informar motivo preliminar",""),IF(AND(ISNUMBER($P375),$P375&lt;&gt;0,$H375=0),"Revisar custo zerado",""),IF(AND($K375="Concluída",$T375="Não",$J375=""),"Confirmar causa",""),IF(AND($K375="Concluída",$N375=""),"Informar data de conclusão",""),IF(AND($K375&lt;&gt;"",$K375&lt;&gt;"Concluída",$K375&lt;&gt;"Dispensada",ISNUMBER($M375),$M375&lt;'Configurações'!$B$10),"Prazo vencido",""),IF(AND($K375&lt;&gt;"",$K375&lt;&gt;"Concluída",$K375&lt;&gt;"Dispensada",$M375="",ISNUMBER($B375),'Configurações'!$B$10-$B375&gt;'Configurações'!$B$9),"Definir prazo",""),IF(AND($K375&lt;&gt;"Concluída",$N375&lt;&gt;""),"Revisar data de conclusão","")))</f>
        <v/>
      </c>
      <c r="Z375" s="16">
        <f>IF(OR($C375="",$E375=""),"",$C375&amp;" | "&amp;$E375)</f>
        <v/>
      </c>
      <c r="AA375" s="13">
        <f>IF($Z375="","",IF(COUNTIF($Z$2:$Z375,$Z375)=1,ROW(),""))</f>
        <v/>
      </c>
      <c r="AB375" s="13">
        <f>IF($A375="","",IF(AND(ISNUMBER($B375),$B375&lt;='Configurações'!$B$10,$C375&lt;&gt;"",$D375&lt;&gt;"",$E375&lt;&gt;"",ISNUMBER($F375),$F375&gt;=0,ISNUMBER($G375),$G375&gt;=0,ISNUMBER($H375),$H375&gt;=0,$K375&lt;&gt;"",COUNTIF($A$2:$A$501,$A375)=1),"Sim","Não"))</f>
        <v/>
      </c>
      <c r="AC375" s="13">
        <f>IF(OR($AB375&lt;&gt;"Sim",$P375=0,$K375="Concluída",$K375="Dispensada"),"",IF($X375="Crítica",4,IF($X375="Alta",3,IF($X375="Média",2,1)))*1000000000000+MIN(IF(ISNUMBER($S375),$S375,0),999999999)*1000+MIN($W375,999))</f>
        <v/>
      </c>
      <c r="AD375" s="29">
        <f>IF($AC375="","",COUNTIF($AC$2:$AC$501,"&gt;"&amp;$AC375)+COUNTIF($AC$2:$AC375,$AC375))</f>
        <v/>
      </c>
    </row>
    <row r="376">
      <c r="A376" s="23" t="n"/>
      <c r="B376" s="50" t="n"/>
      <c r="C376" s="23" t="n"/>
      <c r="D376" s="25" t="n"/>
      <c r="E376" s="23" t="n"/>
      <c r="F376" s="26" t="n"/>
      <c r="G376" s="26" t="n"/>
      <c r="H376" s="51" t="n"/>
      <c r="I376" s="25" t="n"/>
      <c r="J376" s="25" t="n"/>
      <c r="K376" s="23" t="n"/>
      <c r="L376" s="23" t="n"/>
      <c r="M376" s="50" t="n"/>
      <c r="N376" s="50" t="n"/>
      <c r="O376" s="25" t="n"/>
      <c r="P376" s="28">
        <f>IF(OR($A376="",$B376="",$C376="",$E376="",NOT(ISNUMBER($F376)),NOT(ISNUMBER($G376))),"",$G376-$F376)</f>
        <v/>
      </c>
      <c r="Q376" s="28">
        <f>IF($P376="","",ABS($P376))</f>
        <v/>
      </c>
      <c r="R376" s="49">
        <f>IF(OR($P376="",NOT(ISNUMBER($H376))),"",$P376*$H376)</f>
        <v/>
      </c>
      <c r="S376" s="49">
        <f>IF($R376="","",ABS($R376))</f>
        <v/>
      </c>
      <c r="T376" s="18">
        <f>IF($P376="","",IF($P376=0,"Sim","Não"))</f>
        <v/>
      </c>
      <c r="U376" s="48">
        <f>IFERROR(IF($P376="","",IF(MAX($F376,$G376)=0,1,MAX(0,1-$Q376/MAX($F376,$G376)))),"")</f>
        <v/>
      </c>
      <c r="V376" s="21">
        <f>IF($P376="","",IF($P376=0,"",IF($J376&lt;&gt;"",$J376,$I376)))</f>
        <v/>
      </c>
      <c r="W376" s="28">
        <f>IF($P376="","",IF(OR($P376=0,$K376="Concluída",$K376="Dispensada"),0,MAX(0,'Configurações'!$B$10-$B376)))</f>
        <v/>
      </c>
      <c r="X376" s="18">
        <f>IF($P376="","",IF($P376=0,"Baixa",IF(OR(AND(ISNUMBER($S376),$S376&gt;='Configurações'!$B$4),AND($K376&lt;&gt;"Concluída",$K376&lt;&gt;"Dispensada",ISNUMBER($M376),$M376&lt;'Configurações'!$B$10)),"Crítica",IF(OR(AND(ISNUMBER($S376),$S376&gt;='Configurações'!$B$5),$Q376&gt;='Configurações'!$B$6),"Alta","Média"))))</f>
        <v/>
      </c>
      <c r="Y376" s="21">
        <f>IF($A376="","",_xlfn.TEXTJOIN(" | ",TRUE,IF(COUNTIF($A$2:$A$501,$A376)&gt;1,"ID duplicado",""),IF(OR($B376="",$C376="",$D376="",$E376="",NOT(ISNUMBER($F376)),NOT(ISNUMBER($G376)),NOT(ISNUMBER($H376)),$K376=""),"Dados obrigatórios incompletos",""),IF(AND(ISNUMBER($P376),$P376&lt;&gt;0,$V376=""),"Informar motivo preliminar",""),IF(AND(ISNUMBER($P376),$P376&lt;&gt;0,$H376=0),"Revisar custo zerado",""),IF(AND($K376="Concluída",$T376="Não",$J376=""),"Confirmar causa",""),IF(AND($K376="Concluída",$N376=""),"Informar data de conclusão",""),IF(AND($K376&lt;&gt;"",$K376&lt;&gt;"Concluída",$K376&lt;&gt;"Dispensada",ISNUMBER($M376),$M376&lt;'Configurações'!$B$10),"Prazo vencido",""),IF(AND($K376&lt;&gt;"",$K376&lt;&gt;"Concluída",$K376&lt;&gt;"Dispensada",$M376="",ISNUMBER($B376),'Configurações'!$B$10-$B376&gt;'Configurações'!$B$9),"Definir prazo",""),IF(AND($K376&lt;&gt;"Concluída",$N376&lt;&gt;""),"Revisar data de conclusão","")))</f>
        <v/>
      </c>
      <c r="Z376" s="21">
        <f>IF(OR($C376="",$E376=""),"",$C376&amp;" | "&amp;$E376)</f>
        <v/>
      </c>
      <c r="AA376" s="18">
        <f>IF($Z376="","",IF(COUNTIF($Z$2:$Z376,$Z376)=1,ROW(),""))</f>
        <v/>
      </c>
      <c r="AB376" s="18">
        <f>IF($A376="","",IF(AND(ISNUMBER($B376),$B376&lt;='Configurações'!$B$10,$C376&lt;&gt;"",$D376&lt;&gt;"",$E376&lt;&gt;"",ISNUMBER($F376),$F376&gt;=0,ISNUMBER($G376),$G376&gt;=0,ISNUMBER($H376),$H376&gt;=0,$K376&lt;&gt;"",COUNTIF($A$2:$A$501,$A376)=1),"Sim","Não"))</f>
        <v/>
      </c>
      <c r="AC376" s="18">
        <f>IF(OR($AB376&lt;&gt;"Sim",$P376=0,$K376="Concluída",$K376="Dispensada"),"",IF($X376="Crítica",4,IF($X376="Alta",3,IF($X376="Média",2,1)))*1000000000000+MIN(IF(ISNUMBER($S376),$S376,0),999999999)*1000+MIN($W376,999))</f>
        <v/>
      </c>
      <c r="AD376" s="28">
        <f>IF($AC376="","",COUNTIF($AC$2:$AC$501,"&gt;"&amp;$AC376)+COUNTIF($AC$2:$AC376,$AC376))</f>
        <v/>
      </c>
    </row>
    <row r="377">
      <c r="A377" s="23" t="n"/>
      <c r="B377" s="50" t="n"/>
      <c r="C377" s="23" t="n"/>
      <c r="D377" s="25" t="n"/>
      <c r="E377" s="23" t="n"/>
      <c r="F377" s="26" t="n"/>
      <c r="G377" s="26" t="n"/>
      <c r="H377" s="51" t="n"/>
      <c r="I377" s="25" t="n"/>
      <c r="J377" s="25" t="n"/>
      <c r="K377" s="23" t="n"/>
      <c r="L377" s="23" t="n"/>
      <c r="M377" s="50" t="n"/>
      <c r="N377" s="50" t="n"/>
      <c r="O377" s="25" t="n"/>
      <c r="P377" s="29">
        <f>IF(OR($A377="",$B377="",$C377="",$E377="",NOT(ISNUMBER($F377)),NOT(ISNUMBER($G377))),"",$G377-$F377)</f>
        <v/>
      </c>
      <c r="Q377" s="29">
        <f>IF($P377="","",ABS($P377))</f>
        <v/>
      </c>
      <c r="R377" s="46">
        <f>IF(OR($P377="",NOT(ISNUMBER($H377))),"",$P377*$H377)</f>
        <v/>
      </c>
      <c r="S377" s="46">
        <f>IF($R377="","",ABS($R377))</f>
        <v/>
      </c>
      <c r="T377" s="13">
        <f>IF($P377="","",IF($P377=0,"Sim","Não"))</f>
        <v/>
      </c>
      <c r="U377" s="45">
        <f>IFERROR(IF($P377="","",IF(MAX($F377,$G377)=0,1,MAX(0,1-$Q377/MAX($F377,$G377)))),"")</f>
        <v/>
      </c>
      <c r="V377" s="16">
        <f>IF($P377="","",IF($P377=0,"",IF($J377&lt;&gt;"",$J377,$I377)))</f>
        <v/>
      </c>
      <c r="W377" s="29">
        <f>IF($P377="","",IF(OR($P377=0,$K377="Concluída",$K377="Dispensada"),0,MAX(0,'Configurações'!$B$10-$B377)))</f>
        <v/>
      </c>
      <c r="X377" s="13">
        <f>IF($P377="","",IF($P377=0,"Baixa",IF(OR(AND(ISNUMBER($S377),$S377&gt;='Configurações'!$B$4),AND($K377&lt;&gt;"Concluída",$K377&lt;&gt;"Dispensada",ISNUMBER($M377),$M377&lt;'Configurações'!$B$10)),"Crítica",IF(OR(AND(ISNUMBER($S377),$S377&gt;='Configurações'!$B$5),$Q377&gt;='Configurações'!$B$6),"Alta","Média"))))</f>
        <v/>
      </c>
      <c r="Y377" s="16">
        <f>IF($A377="","",_xlfn.TEXTJOIN(" | ",TRUE,IF(COUNTIF($A$2:$A$501,$A377)&gt;1,"ID duplicado",""),IF(OR($B377="",$C377="",$D377="",$E377="",NOT(ISNUMBER($F377)),NOT(ISNUMBER($G377)),NOT(ISNUMBER($H377)),$K377=""),"Dados obrigatórios incompletos",""),IF(AND(ISNUMBER($P377),$P377&lt;&gt;0,$V377=""),"Informar motivo preliminar",""),IF(AND(ISNUMBER($P377),$P377&lt;&gt;0,$H377=0),"Revisar custo zerado",""),IF(AND($K377="Concluída",$T377="Não",$J377=""),"Confirmar causa",""),IF(AND($K377="Concluída",$N377=""),"Informar data de conclusão",""),IF(AND($K377&lt;&gt;"",$K377&lt;&gt;"Concluída",$K377&lt;&gt;"Dispensada",ISNUMBER($M377),$M377&lt;'Configurações'!$B$10),"Prazo vencido",""),IF(AND($K377&lt;&gt;"",$K377&lt;&gt;"Concluída",$K377&lt;&gt;"Dispensada",$M377="",ISNUMBER($B377),'Configurações'!$B$10-$B377&gt;'Configurações'!$B$9),"Definir prazo",""),IF(AND($K377&lt;&gt;"Concluída",$N377&lt;&gt;""),"Revisar data de conclusão","")))</f>
        <v/>
      </c>
      <c r="Z377" s="16">
        <f>IF(OR($C377="",$E377=""),"",$C377&amp;" | "&amp;$E377)</f>
        <v/>
      </c>
      <c r="AA377" s="13">
        <f>IF($Z377="","",IF(COUNTIF($Z$2:$Z377,$Z377)=1,ROW(),""))</f>
        <v/>
      </c>
      <c r="AB377" s="13">
        <f>IF($A377="","",IF(AND(ISNUMBER($B377),$B377&lt;='Configurações'!$B$10,$C377&lt;&gt;"",$D377&lt;&gt;"",$E377&lt;&gt;"",ISNUMBER($F377),$F377&gt;=0,ISNUMBER($G377),$G377&gt;=0,ISNUMBER($H377),$H377&gt;=0,$K377&lt;&gt;"",COUNTIF($A$2:$A$501,$A377)=1),"Sim","Não"))</f>
        <v/>
      </c>
      <c r="AC377" s="13">
        <f>IF(OR($AB377&lt;&gt;"Sim",$P377=0,$K377="Concluída",$K377="Dispensada"),"",IF($X377="Crítica",4,IF($X377="Alta",3,IF($X377="Média",2,1)))*1000000000000+MIN(IF(ISNUMBER($S377),$S377,0),999999999)*1000+MIN($W377,999))</f>
        <v/>
      </c>
      <c r="AD377" s="29">
        <f>IF($AC377="","",COUNTIF($AC$2:$AC$501,"&gt;"&amp;$AC377)+COUNTIF($AC$2:$AC377,$AC377))</f>
        <v/>
      </c>
    </row>
    <row r="378">
      <c r="A378" s="23" t="n"/>
      <c r="B378" s="50" t="n"/>
      <c r="C378" s="23" t="n"/>
      <c r="D378" s="25" t="n"/>
      <c r="E378" s="23" t="n"/>
      <c r="F378" s="26" t="n"/>
      <c r="G378" s="26" t="n"/>
      <c r="H378" s="51" t="n"/>
      <c r="I378" s="25" t="n"/>
      <c r="J378" s="25" t="n"/>
      <c r="K378" s="23" t="n"/>
      <c r="L378" s="23" t="n"/>
      <c r="M378" s="50" t="n"/>
      <c r="N378" s="50" t="n"/>
      <c r="O378" s="25" t="n"/>
      <c r="P378" s="28">
        <f>IF(OR($A378="",$B378="",$C378="",$E378="",NOT(ISNUMBER($F378)),NOT(ISNUMBER($G378))),"",$G378-$F378)</f>
        <v/>
      </c>
      <c r="Q378" s="28">
        <f>IF($P378="","",ABS($P378))</f>
        <v/>
      </c>
      <c r="R378" s="49">
        <f>IF(OR($P378="",NOT(ISNUMBER($H378))),"",$P378*$H378)</f>
        <v/>
      </c>
      <c r="S378" s="49">
        <f>IF($R378="","",ABS($R378))</f>
        <v/>
      </c>
      <c r="T378" s="18">
        <f>IF($P378="","",IF($P378=0,"Sim","Não"))</f>
        <v/>
      </c>
      <c r="U378" s="48">
        <f>IFERROR(IF($P378="","",IF(MAX($F378,$G378)=0,1,MAX(0,1-$Q378/MAX($F378,$G378)))),"")</f>
        <v/>
      </c>
      <c r="V378" s="21">
        <f>IF($P378="","",IF($P378=0,"",IF($J378&lt;&gt;"",$J378,$I378)))</f>
        <v/>
      </c>
      <c r="W378" s="28">
        <f>IF($P378="","",IF(OR($P378=0,$K378="Concluída",$K378="Dispensada"),0,MAX(0,'Configurações'!$B$10-$B378)))</f>
        <v/>
      </c>
      <c r="X378" s="18">
        <f>IF($P378="","",IF($P378=0,"Baixa",IF(OR(AND(ISNUMBER($S378),$S378&gt;='Configurações'!$B$4),AND($K378&lt;&gt;"Concluída",$K378&lt;&gt;"Dispensada",ISNUMBER($M378),$M378&lt;'Configurações'!$B$10)),"Crítica",IF(OR(AND(ISNUMBER($S378),$S378&gt;='Configurações'!$B$5),$Q378&gt;='Configurações'!$B$6),"Alta","Média"))))</f>
        <v/>
      </c>
      <c r="Y378" s="21">
        <f>IF($A378="","",_xlfn.TEXTJOIN(" | ",TRUE,IF(COUNTIF($A$2:$A$501,$A378)&gt;1,"ID duplicado",""),IF(OR($B378="",$C378="",$D378="",$E378="",NOT(ISNUMBER($F378)),NOT(ISNUMBER($G378)),NOT(ISNUMBER($H378)),$K378=""),"Dados obrigatórios incompletos",""),IF(AND(ISNUMBER($P378),$P378&lt;&gt;0,$V378=""),"Informar motivo preliminar",""),IF(AND(ISNUMBER($P378),$P378&lt;&gt;0,$H378=0),"Revisar custo zerado",""),IF(AND($K378="Concluída",$T378="Não",$J378=""),"Confirmar causa",""),IF(AND($K378="Concluída",$N378=""),"Informar data de conclusão",""),IF(AND($K378&lt;&gt;"",$K378&lt;&gt;"Concluída",$K378&lt;&gt;"Dispensada",ISNUMBER($M378),$M378&lt;'Configurações'!$B$10),"Prazo vencido",""),IF(AND($K378&lt;&gt;"",$K378&lt;&gt;"Concluída",$K378&lt;&gt;"Dispensada",$M378="",ISNUMBER($B378),'Configurações'!$B$10-$B378&gt;'Configurações'!$B$9),"Definir prazo",""),IF(AND($K378&lt;&gt;"Concluída",$N378&lt;&gt;""),"Revisar data de conclusão","")))</f>
        <v/>
      </c>
      <c r="Z378" s="21">
        <f>IF(OR($C378="",$E378=""),"",$C378&amp;" | "&amp;$E378)</f>
        <v/>
      </c>
      <c r="AA378" s="18">
        <f>IF($Z378="","",IF(COUNTIF($Z$2:$Z378,$Z378)=1,ROW(),""))</f>
        <v/>
      </c>
      <c r="AB378" s="18">
        <f>IF($A378="","",IF(AND(ISNUMBER($B378),$B378&lt;='Configurações'!$B$10,$C378&lt;&gt;"",$D378&lt;&gt;"",$E378&lt;&gt;"",ISNUMBER($F378),$F378&gt;=0,ISNUMBER($G378),$G378&gt;=0,ISNUMBER($H378),$H378&gt;=0,$K378&lt;&gt;"",COUNTIF($A$2:$A$501,$A378)=1),"Sim","Não"))</f>
        <v/>
      </c>
      <c r="AC378" s="18">
        <f>IF(OR($AB378&lt;&gt;"Sim",$P378=0,$K378="Concluída",$K378="Dispensada"),"",IF($X378="Crítica",4,IF($X378="Alta",3,IF($X378="Média",2,1)))*1000000000000+MIN(IF(ISNUMBER($S378),$S378,0),999999999)*1000+MIN($W378,999))</f>
        <v/>
      </c>
      <c r="AD378" s="28">
        <f>IF($AC378="","",COUNTIF($AC$2:$AC$501,"&gt;"&amp;$AC378)+COUNTIF($AC$2:$AC378,$AC378))</f>
        <v/>
      </c>
    </row>
    <row r="379">
      <c r="A379" s="23" t="n"/>
      <c r="B379" s="50" t="n"/>
      <c r="C379" s="23" t="n"/>
      <c r="D379" s="25" t="n"/>
      <c r="E379" s="23" t="n"/>
      <c r="F379" s="26" t="n"/>
      <c r="G379" s="26" t="n"/>
      <c r="H379" s="51" t="n"/>
      <c r="I379" s="25" t="n"/>
      <c r="J379" s="25" t="n"/>
      <c r="K379" s="23" t="n"/>
      <c r="L379" s="23" t="n"/>
      <c r="M379" s="50" t="n"/>
      <c r="N379" s="50" t="n"/>
      <c r="O379" s="25" t="n"/>
      <c r="P379" s="29">
        <f>IF(OR($A379="",$B379="",$C379="",$E379="",NOT(ISNUMBER($F379)),NOT(ISNUMBER($G379))),"",$G379-$F379)</f>
        <v/>
      </c>
      <c r="Q379" s="29">
        <f>IF($P379="","",ABS($P379))</f>
        <v/>
      </c>
      <c r="R379" s="46">
        <f>IF(OR($P379="",NOT(ISNUMBER($H379))),"",$P379*$H379)</f>
        <v/>
      </c>
      <c r="S379" s="46">
        <f>IF($R379="","",ABS($R379))</f>
        <v/>
      </c>
      <c r="T379" s="13">
        <f>IF($P379="","",IF($P379=0,"Sim","Não"))</f>
        <v/>
      </c>
      <c r="U379" s="45">
        <f>IFERROR(IF($P379="","",IF(MAX($F379,$G379)=0,1,MAX(0,1-$Q379/MAX($F379,$G379)))),"")</f>
        <v/>
      </c>
      <c r="V379" s="16">
        <f>IF($P379="","",IF($P379=0,"",IF($J379&lt;&gt;"",$J379,$I379)))</f>
        <v/>
      </c>
      <c r="W379" s="29">
        <f>IF($P379="","",IF(OR($P379=0,$K379="Concluída",$K379="Dispensada"),0,MAX(0,'Configurações'!$B$10-$B379)))</f>
        <v/>
      </c>
      <c r="X379" s="13">
        <f>IF($P379="","",IF($P379=0,"Baixa",IF(OR(AND(ISNUMBER($S379),$S379&gt;='Configurações'!$B$4),AND($K379&lt;&gt;"Concluída",$K379&lt;&gt;"Dispensada",ISNUMBER($M379),$M379&lt;'Configurações'!$B$10)),"Crítica",IF(OR(AND(ISNUMBER($S379),$S379&gt;='Configurações'!$B$5),$Q379&gt;='Configurações'!$B$6),"Alta","Média"))))</f>
        <v/>
      </c>
      <c r="Y379" s="16">
        <f>IF($A379="","",_xlfn.TEXTJOIN(" | ",TRUE,IF(COUNTIF($A$2:$A$501,$A379)&gt;1,"ID duplicado",""),IF(OR($B379="",$C379="",$D379="",$E379="",NOT(ISNUMBER($F379)),NOT(ISNUMBER($G379)),NOT(ISNUMBER($H379)),$K379=""),"Dados obrigatórios incompletos",""),IF(AND(ISNUMBER($P379),$P379&lt;&gt;0,$V379=""),"Informar motivo preliminar",""),IF(AND(ISNUMBER($P379),$P379&lt;&gt;0,$H379=0),"Revisar custo zerado",""),IF(AND($K379="Concluída",$T379="Não",$J379=""),"Confirmar causa",""),IF(AND($K379="Concluída",$N379=""),"Informar data de conclusão",""),IF(AND($K379&lt;&gt;"",$K379&lt;&gt;"Concluída",$K379&lt;&gt;"Dispensada",ISNUMBER($M379),$M379&lt;'Configurações'!$B$10),"Prazo vencido",""),IF(AND($K379&lt;&gt;"",$K379&lt;&gt;"Concluída",$K379&lt;&gt;"Dispensada",$M379="",ISNUMBER($B379),'Configurações'!$B$10-$B379&gt;'Configurações'!$B$9),"Definir prazo",""),IF(AND($K379&lt;&gt;"Concluída",$N379&lt;&gt;""),"Revisar data de conclusão","")))</f>
        <v/>
      </c>
      <c r="Z379" s="16">
        <f>IF(OR($C379="",$E379=""),"",$C379&amp;" | "&amp;$E379)</f>
        <v/>
      </c>
      <c r="AA379" s="13">
        <f>IF($Z379="","",IF(COUNTIF($Z$2:$Z379,$Z379)=1,ROW(),""))</f>
        <v/>
      </c>
      <c r="AB379" s="13">
        <f>IF($A379="","",IF(AND(ISNUMBER($B379),$B379&lt;='Configurações'!$B$10,$C379&lt;&gt;"",$D379&lt;&gt;"",$E379&lt;&gt;"",ISNUMBER($F379),$F379&gt;=0,ISNUMBER($G379),$G379&gt;=0,ISNUMBER($H379),$H379&gt;=0,$K379&lt;&gt;"",COUNTIF($A$2:$A$501,$A379)=1),"Sim","Não"))</f>
        <v/>
      </c>
      <c r="AC379" s="13">
        <f>IF(OR($AB379&lt;&gt;"Sim",$P379=0,$K379="Concluída",$K379="Dispensada"),"",IF($X379="Crítica",4,IF($X379="Alta",3,IF($X379="Média",2,1)))*1000000000000+MIN(IF(ISNUMBER($S379),$S379,0),999999999)*1000+MIN($W379,999))</f>
        <v/>
      </c>
      <c r="AD379" s="29">
        <f>IF($AC379="","",COUNTIF($AC$2:$AC$501,"&gt;"&amp;$AC379)+COUNTIF($AC$2:$AC379,$AC379))</f>
        <v/>
      </c>
    </row>
    <row r="380">
      <c r="A380" s="23" t="n"/>
      <c r="B380" s="50" t="n"/>
      <c r="C380" s="23" t="n"/>
      <c r="D380" s="25" t="n"/>
      <c r="E380" s="23" t="n"/>
      <c r="F380" s="26" t="n"/>
      <c r="G380" s="26" t="n"/>
      <c r="H380" s="51" t="n"/>
      <c r="I380" s="25" t="n"/>
      <c r="J380" s="25" t="n"/>
      <c r="K380" s="23" t="n"/>
      <c r="L380" s="23" t="n"/>
      <c r="M380" s="50" t="n"/>
      <c r="N380" s="50" t="n"/>
      <c r="O380" s="25" t="n"/>
      <c r="P380" s="28">
        <f>IF(OR($A380="",$B380="",$C380="",$E380="",NOT(ISNUMBER($F380)),NOT(ISNUMBER($G380))),"",$G380-$F380)</f>
        <v/>
      </c>
      <c r="Q380" s="28">
        <f>IF($P380="","",ABS($P380))</f>
        <v/>
      </c>
      <c r="R380" s="49">
        <f>IF(OR($P380="",NOT(ISNUMBER($H380))),"",$P380*$H380)</f>
        <v/>
      </c>
      <c r="S380" s="49">
        <f>IF($R380="","",ABS($R380))</f>
        <v/>
      </c>
      <c r="T380" s="18">
        <f>IF($P380="","",IF($P380=0,"Sim","Não"))</f>
        <v/>
      </c>
      <c r="U380" s="48">
        <f>IFERROR(IF($P380="","",IF(MAX($F380,$G380)=0,1,MAX(0,1-$Q380/MAX($F380,$G380)))),"")</f>
        <v/>
      </c>
      <c r="V380" s="21">
        <f>IF($P380="","",IF($P380=0,"",IF($J380&lt;&gt;"",$J380,$I380)))</f>
        <v/>
      </c>
      <c r="W380" s="28">
        <f>IF($P380="","",IF(OR($P380=0,$K380="Concluída",$K380="Dispensada"),0,MAX(0,'Configurações'!$B$10-$B380)))</f>
        <v/>
      </c>
      <c r="X380" s="18">
        <f>IF($P380="","",IF($P380=0,"Baixa",IF(OR(AND(ISNUMBER($S380),$S380&gt;='Configurações'!$B$4),AND($K380&lt;&gt;"Concluída",$K380&lt;&gt;"Dispensada",ISNUMBER($M380),$M380&lt;'Configurações'!$B$10)),"Crítica",IF(OR(AND(ISNUMBER($S380),$S380&gt;='Configurações'!$B$5),$Q380&gt;='Configurações'!$B$6),"Alta","Média"))))</f>
        <v/>
      </c>
      <c r="Y380" s="21">
        <f>IF($A380="","",_xlfn.TEXTJOIN(" | ",TRUE,IF(COUNTIF($A$2:$A$501,$A380)&gt;1,"ID duplicado",""),IF(OR($B380="",$C380="",$D380="",$E380="",NOT(ISNUMBER($F380)),NOT(ISNUMBER($G380)),NOT(ISNUMBER($H380)),$K380=""),"Dados obrigatórios incompletos",""),IF(AND(ISNUMBER($P380),$P380&lt;&gt;0,$V380=""),"Informar motivo preliminar",""),IF(AND(ISNUMBER($P380),$P380&lt;&gt;0,$H380=0),"Revisar custo zerado",""),IF(AND($K380="Concluída",$T380="Não",$J380=""),"Confirmar causa",""),IF(AND($K380="Concluída",$N380=""),"Informar data de conclusão",""),IF(AND($K380&lt;&gt;"",$K380&lt;&gt;"Concluída",$K380&lt;&gt;"Dispensada",ISNUMBER($M380),$M380&lt;'Configurações'!$B$10),"Prazo vencido",""),IF(AND($K380&lt;&gt;"",$K380&lt;&gt;"Concluída",$K380&lt;&gt;"Dispensada",$M380="",ISNUMBER($B380),'Configurações'!$B$10-$B380&gt;'Configurações'!$B$9),"Definir prazo",""),IF(AND($K380&lt;&gt;"Concluída",$N380&lt;&gt;""),"Revisar data de conclusão","")))</f>
        <v/>
      </c>
      <c r="Z380" s="21">
        <f>IF(OR($C380="",$E380=""),"",$C380&amp;" | "&amp;$E380)</f>
        <v/>
      </c>
      <c r="AA380" s="18">
        <f>IF($Z380="","",IF(COUNTIF($Z$2:$Z380,$Z380)=1,ROW(),""))</f>
        <v/>
      </c>
      <c r="AB380" s="18">
        <f>IF($A380="","",IF(AND(ISNUMBER($B380),$B380&lt;='Configurações'!$B$10,$C380&lt;&gt;"",$D380&lt;&gt;"",$E380&lt;&gt;"",ISNUMBER($F380),$F380&gt;=0,ISNUMBER($G380),$G380&gt;=0,ISNUMBER($H380),$H380&gt;=0,$K380&lt;&gt;"",COUNTIF($A$2:$A$501,$A380)=1),"Sim","Não"))</f>
        <v/>
      </c>
      <c r="AC380" s="18">
        <f>IF(OR($AB380&lt;&gt;"Sim",$P380=0,$K380="Concluída",$K380="Dispensada"),"",IF($X380="Crítica",4,IF($X380="Alta",3,IF($X380="Média",2,1)))*1000000000000+MIN(IF(ISNUMBER($S380),$S380,0),999999999)*1000+MIN($W380,999))</f>
        <v/>
      </c>
      <c r="AD380" s="28">
        <f>IF($AC380="","",COUNTIF($AC$2:$AC$501,"&gt;"&amp;$AC380)+COUNTIF($AC$2:$AC380,$AC380))</f>
        <v/>
      </c>
    </row>
    <row r="381">
      <c r="A381" s="23" t="n"/>
      <c r="B381" s="50" t="n"/>
      <c r="C381" s="23" t="n"/>
      <c r="D381" s="25" t="n"/>
      <c r="E381" s="23" t="n"/>
      <c r="F381" s="26" t="n"/>
      <c r="G381" s="26" t="n"/>
      <c r="H381" s="51" t="n"/>
      <c r="I381" s="25" t="n"/>
      <c r="J381" s="25" t="n"/>
      <c r="K381" s="23" t="n"/>
      <c r="L381" s="23" t="n"/>
      <c r="M381" s="50" t="n"/>
      <c r="N381" s="50" t="n"/>
      <c r="O381" s="25" t="n"/>
      <c r="P381" s="29">
        <f>IF(OR($A381="",$B381="",$C381="",$E381="",NOT(ISNUMBER($F381)),NOT(ISNUMBER($G381))),"",$G381-$F381)</f>
        <v/>
      </c>
      <c r="Q381" s="29">
        <f>IF($P381="","",ABS($P381))</f>
        <v/>
      </c>
      <c r="R381" s="46">
        <f>IF(OR($P381="",NOT(ISNUMBER($H381))),"",$P381*$H381)</f>
        <v/>
      </c>
      <c r="S381" s="46">
        <f>IF($R381="","",ABS($R381))</f>
        <v/>
      </c>
      <c r="T381" s="13">
        <f>IF($P381="","",IF($P381=0,"Sim","Não"))</f>
        <v/>
      </c>
      <c r="U381" s="45">
        <f>IFERROR(IF($P381="","",IF(MAX($F381,$G381)=0,1,MAX(0,1-$Q381/MAX($F381,$G381)))),"")</f>
        <v/>
      </c>
      <c r="V381" s="16">
        <f>IF($P381="","",IF($P381=0,"",IF($J381&lt;&gt;"",$J381,$I381)))</f>
        <v/>
      </c>
      <c r="W381" s="29">
        <f>IF($P381="","",IF(OR($P381=0,$K381="Concluída",$K381="Dispensada"),0,MAX(0,'Configurações'!$B$10-$B381)))</f>
        <v/>
      </c>
      <c r="X381" s="13">
        <f>IF($P381="","",IF($P381=0,"Baixa",IF(OR(AND(ISNUMBER($S381),$S381&gt;='Configurações'!$B$4),AND($K381&lt;&gt;"Concluída",$K381&lt;&gt;"Dispensada",ISNUMBER($M381),$M381&lt;'Configurações'!$B$10)),"Crítica",IF(OR(AND(ISNUMBER($S381),$S381&gt;='Configurações'!$B$5),$Q381&gt;='Configurações'!$B$6),"Alta","Média"))))</f>
        <v/>
      </c>
      <c r="Y381" s="16">
        <f>IF($A381="","",_xlfn.TEXTJOIN(" | ",TRUE,IF(COUNTIF($A$2:$A$501,$A381)&gt;1,"ID duplicado",""),IF(OR($B381="",$C381="",$D381="",$E381="",NOT(ISNUMBER($F381)),NOT(ISNUMBER($G381)),NOT(ISNUMBER($H381)),$K381=""),"Dados obrigatórios incompletos",""),IF(AND(ISNUMBER($P381),$P381&lt;&gt;0,$V381=""),"Informar motivo preliminar",""),IF(AND(ISNUMBER($P381),$P381&lt;&gt;0,$H381=0),"Revisar custo zerado",""),IF(AND($K381="Concluída",$T381="Não",$J381=""),"Confirmar causa",""),IF(AND($K381="Concluída",$N381=""),"Informar data de conclusão",""),IF(AND($K381&lt;&gt;"",$K381&lt;&gt;"Concluída",$K381&lt;&gt;"Dispensada",ISNUMBER($M381),$M381&lt;'Configurações'!$B$10),"Prazo vencido",""),IF(AND($K381&lt;&gt;"",$K381&lt;&gt;"Concluída",$K381&lt;&gt;"Dispensada",$M381="",ISNUMBER($B381),'Configurações'!$B$10-$B381&gt;'Configurações'!$B$9),"Definir prazo",""),IF(AND($K381&lt;&gt;"Concluída",$N381&lt;&gt;""),"Revisar data de conclusão","")))</f>
        <v/>
      </c>
      <c r="Z381" s="16">
        <f>IF(OR($C381="",$E381=""),"",$C381&amp;" | "&amp;$E381)</f>
        <v/>
      </c>
      <c r="AA381" s="13">
        <f>IF($Z381="","",IF(COUNTIF($Z$2:$Z381,$Z381)=1,ROW(),""))</f>
        <v/>
      </c>
      <c r="AB381" s="13">
        <f>IF($A381="","",IF(AND(ISNUMBER($B381),$B381&lt;='Configurações'!$B$10,$C381&lt;&gt;"",$D381&lt;&gt;"",$E381&lt;&gt;"",ISNUMBER($F381),$F381&gt;=0,ISNUMBER($G381),$G381&gt;=0,ISNUMBER($H381),$H381&gt;=0,$K381&lt;&gt;"",COUNTIF($A$2:$A$501,$A381)=1),"Sim","Não"))</f>
        <v/>
      </c>
      <c r="AC381" s="13">
        <f>IF(OR($AB381&lt;&gt;"Sim",$P381=0,$K381="Concluída",$K381="Dispensada"),"",IF($X381="Crítica",4,IF($X381="Alta",3,IF($X381="Média",2,1)))*1000000000000+MIN(IF(ISNUMBER($S381),$S381,0),999999999)*1000+MIN($W381,999))</f>
        <v/>
      </c>
      <c r="AD381" s="29">
        <f>IF($AC381="","",COUNTIF($AC$2:$AC$501,"&gt;"&amp;$AC381)+COUNTIF($AC$2:$AC381,$AC381))</f>
        <v/>
      </c>
    </row>
    <row r="382">
      <c r="A382" s="23" t="n"/>
      <c r="B382" s="50" t="n"/>
      <c r="C382" s="23" t="n"/>
      <c r="D382" s="25" t="n"/>
      <c r="E382" s="23" t="n"/>
      <c r="F382" s="26" t="n"/>
      <c r="G382" s="26" t="n"/>
      <c r="H382" s="51" t="n"/>
      <c r="I382" s="25" t="n"/>
      <c r="J382" s="25" t="n"/>
      <c r="K382" s="23" t="n"/>
      <c r="L382" s="23" t="n"/>
      <c r="M382" s="50" t="n"/>
      <c r="N382" s="50" t="n"/>
      <c r="O382" s="25" t="n"/>
      <c r="P382" s="28">
        <f>IF(OR($A382="",$B382="",$C382="",$E382="",NOT(ISNUMBER($F382)),NOT(ISNUMBER($G382))),"",$G382-$F382)</f>
        <v/>
      </c>
      <c r="Q382" s="28">
        <f>IF($P382="","",ABS($P382))</f>
        <v/>
      </c>
      <c r="R382" s="49">
        <f>IF(OR($P382="",NOT(ISNUMBER($H382))),"",$P382*$H382)</f>
        <v/>
      </c>
      <c r="S382" s="49">
        <f>IF($R382="","",ABS($R382))</f>
        <v/>
      </c>
      <c r="T382" s="18">
        <f>IF($P382="","",IF($P382=0,"Sim","Não"))</f>
        <v/>
      </c>
      <c r="U382" s="48">
        <f>IFERROR(IF($P382="","",IF(MAX($F382,$G382)=0,1,MAX(0,1-$Q382/MAX($F382,$G382)))),"")</f>
        <v/>
      </c>
      <c r="V382" s="21">
        <f>IF($P382="","",IF($P382=0,"",IF($J382&lt;&gt;"",$J382,$I382)))</f>
        <v/>
      </c>
      <c r="W382" s="28">
        <f>IF($P382="","",IF(OR($P382=0,$K382="Concluída",$K382="Dispensada"),0,MAX(0,'Configurações'!$B$10-$B382)))</f>
        <v/>
      </c>
      <c r="X382" s="18">
        <f>IF($P382="","",IF($P382=0,"Baixa",IF(OR(AND(ISNUMBER($S382),$S382&gt;='Configurações'!$B$4),AND($K382&lt;&gt;"Concluída",$K382&lt;&gt;"Dispensada",ISNUMBER($M382),$M382&lt;'Configurações'!$B$10)),"Crítica",IF(OR(AND(ISNUMBER($S382),$S382&gt;='Configurações'!$B$5),$Q382&gt;='Configurações'!$B$6),"Alta","Média"))))</f>
        <v/>
      </c>
      <c r="Y382" s="21">
        <f>IF($A382="","",_xlfn.TEXTJOIN(" | ",TRUE,IF(COUNTIF($A$2:$A$501,$A382)&gt;1,"ID duplicado",""),IF(OR($B382="",$C382="",$D382="",$E382="",NOT(ISNUMBER($F382)),NOT(ISNUMBER($G382)),NOT(ISNUMBER($H382)),$K382=""),"Dados obrigatórios incompletos",""),IF(AND(ISNUMBER($P382),$P382&lt;&gt;0,$V382=""),"Informar motivo preliminar",""),IF(AND(ISNUMBER($P382),$P382&lt;&gt;0,$H382=0),"Revisar custo zerado",""),IF(AND($K382="Concluída",$T382="Não",$J382=""),"Confirmar causa",""),IF(AND($K382="Concluída",$N382=""),"Informar data de conclusão",""),IF(AND($K382&lt;&gt;"",$K382&lt;&gt;"Concluída",$K382&lt;&gt;"Dispensada",ISNUMBER($M382),$M382&lt;'Configurações'!$B$10),"Prazo vencido",""),IF(AND($K382&lt;&gt;"",$K382&lt;&gt;"Concluída",$K382&lt;&gt;"Dispensada",$M382="",ISNUMBER($B382),'Configurações'!$B$10-$B382&gt;'Configurações'!$B$9),"Definir prazo",""),IF(AND($K382&lt;&gt;"Concluída",$N382&lt;&gt;""),"Revisar data de conclusão","")))</f>
        <v/>
      </c>
      <c r="Z382" s="21">
        <f>IF(OR($C382="",$E382=""),"",$C382&amp;" | "&amp;$E382)</f>
        <v/>
      </c>
      <c r="AA382" s="18">
        <f>IF($Z382="","",IF(COUNTIF($Z$2:$Z382,$Z382)=1,ROW(),""))</f>
        <v/>
      </c>
      <c r="AB382" s="18">
        <f>IF($A382="","",IF(AND(ISNUMBER($B382),$B382&lt;='Configurações'!$B$10,$C382&lt;&gt;"",$D382&lt;&gt;"",$E382&lt;&gt;"",ISNUMBER($F382),$F382&gt;=0,ISNUMBER($G382),$G382&gt;=0,ISNUMBER($H382),$H382&gt;=0,$K382&lt;&gt;"",COUNTIF($A$2:$A$501,$A382)=1),"Sim","Não"))</f>
        <v/>
      </c>
      <c r="AC382" s="18">
        <f>IF(OR($AB382&lt;&gt;"Sim",$P382=0,$K382="Concluída",$K382="Dispensada"),"",IF($X382="Crítica",4,IF($X382="Alta",3,IF($X382="Média",2,1)))*1000000000000+MIN(IF(ISNUMBER($S382),$S382,0),999999999)*1000+MIN($W382,999))</f>
        <v/>
      </c>
      <c r="AD382" s="28">
        <f>IF($AC382="","",COUNTIF($AC$2:$AC$501,"&gt;"&amp;$AC382)+COUNTIF($AC$2:$AC382,$AC382))</f>
        <v/>
      </c>
    </row>
    <row r="383">
      <c r="A383" s="23" t="n"/>
      <c r="B383" s="50" t="n"/>
      <c r="C383" s="23" t="n"/>
      <c r="D383" s="25" t="n"/>
      <c r="E383" s="23" t="n"/>
      <c r="F383" s="26" t="n"/>
      <c r="G383" s="26" t="n"/>
      <c r="H383" s="51" t="n"/>
      <c r="I383" s="25" t="n"/>
      <c r="J383" s="25" t="n"/>
      <c r="K383" s="23" t="n"/>
      <c r="L383" s="23" t="n"/>
      <c r="M383" s="50" t="n"/>
      <c r="N383" s="50" t="n"/>
      <c r="O383" s="25" t="n"/>
      <c r="P383" s="29">
        <f>IF(OR($A383="",$B383="",$C383="",$E383="",NOT(ISNUMBER($F383)),NOT(ISNUMBER($G383))),"",$G383-$F383)</f>
        <v/>
      </c>
      <c r="Q383" s="29">
        <f>IF($P383="","",ABS($P383))</f>
        <v/>
      </c>
      <c r="R383" s="46">
        <f>IF(OR($P383="",NOT(ISNUMBER($H383))),"",$P383*$H383)</f>
        <v/>
      </c>
      <c r="S383" s="46">
        <f>IF($R383="","",ABS($R383))</f>
        <v/>
      </c>
      <c r="T383" s="13">
        <f>IF($P383="","",IF($P383=0,"Sim","Não"))</f>
        <v/>
      </c>
      <c r="U383" s="45">
        <f>IFERROR(IF($P383="","",IF(MAX($F383,$G383)=0,1,MAX(0,1-$Q383/MAX($F383,$G383)))),"")</f>
        <v/>
      </c>
      <c r="V383" s="16">
        <f>IF($P383="","",IF($P383=0,"",IF($J383&lt;&gt;"",$J383,$I383)))</f>
        <v/>
      </c>
      <c r="W383" s="29">
        <f>IF($P383="","",IF(OR($P383=0,$K383="Concluída",$K383="Dispensada"),0,MAX(0,'Configurações'!$B$10-$B383)))</f>
        <v/>
      </c>
      <c r="X383" s="13">
        <f>IF($P383="","",IF($P383=0,"Baixa",IF(OR(AND(ISNUMBER($S383),$S383&gt;='Configurações'!$B$4),AND($K383&lt;&gt;"Concluída",$K383&lt;&gt;"Dispensada",ISNUMBER($M383),$M383&lt;'Configurações'!$B$10)),"Crítica",IF(OR(AND(ISNUMBER($S383),$S383&gt;='Configurações'!$B$5),$Q383&gt;='Configurações'!$B$6),"Alta","Média"))))</f>
        <v/>
      </c>
      <c r="Y383" s="16">
        <f>IF($A383="","",_xlfn.TEXTJOIN(" | ",TRUE,IF(COUNTIF($A$2:$A$501,$A383)&gt;1,"ID duplicado",""),IF(OR($B383="",$C383="",$D383="",$E383="",NOT(ISNUMBER($F383)),NOT(ISNUMBER($G383)),NOT(ISNUMBER($H383)),$K383=""),"Dados obrigatórios incompletos",""),IF(AND(ISNUMBER($P383),$P383&lt;&gt;0,$V383=""),"Informar motivo preliminar",""),IF(AND(ISNUMBER($P383),$P383&lt;&gt;0,$H383=0),"Revisar custo zerado",""),IF(AND($K383="Concluída",$T383="Não",$J383=""),"Confirmar causa",""),IF(AND($K383="Concluída",$N383=""),"Informar data de conclusão",""),IF(AND($K383&lt;&gt;"",$K383&lt;&gt;"Concluída",$K383&lt;&gt;"Dispensada",ISNUMBER($M383),$M383&lt;'Configurações'!$B$10),"Prazo vencido",""),IF(AND($K383&lt;&gt;"",$K383&lt;&gt;"Concluída",$K383&lt;&gt;"Dispensada",$M383="",ISNUMBER($B383),'Configurações'!$B$10-$B383&gt;'Configurações'!$B$9),"Definir prazo",""),IF(AND($K383&lt;&gt;"Concluída",$N383&lt;&gt;""),"Revisar data de conclusão","")))</f>
        <v/>
      </c>
      <c r="Z383" s="16">
        <f>IF(OR($C383="",$E383=""),"",$C383&amp;" | "&amp;$E383)</f>
        <v/>
      </c>
      <c r="AA383" s="13">
        <f>IF($Z383="","",IF(COUNTIF($Z$2:$Z383,$Z383)=1,ROW(),""))</f>
        <v/>
      </c>
      <c r="AB383" s="13">
        <f>IF($A383="","",IF(AND(ISNUMBER($B383),$B383&lt;='Configurações'!$B$10,$C383&lt;&gt;"",$D383&lt;&gt;"",$E383&lt;&gt;"",ISNUMBER($F383),$F383&gt;=0,ISNUMBER($G383),$G383&gt;=0,ISNUMBER($H383),$H383&gt;=0,$K383&lt;&gt;"",COUNTIF($A$2:$A$501,$A383)=1),"Sim","Não"))</f>
        <v/>
      </c>
      <c r="AC383" s="13">
        <f>IF(OR($AB383&lt;&gt;"Sim",$P383=0,$K383="Concluída",$K383="Dispensada"),"",IF($X383="Crítica",4,IF($X383="Alta",3,IF($X383="Média",2,1)))*1000000000000+MIN(IF(ISNUMBER($S383),$S383,0),999999999)*1000+MIN($W383,999))</f>
        <v/>
      </c>
      <c r="AD383" s="29">
        <f>IF($AC383="","",COUNTIF($AC$2:$AC$501,"&gt;"&amp;$AC383)+COUNTIF($AC$2:$AC383,$AC383))</f>
        <v/>
      </c>
    </row>
    <row r="384">
      <c r="A384" s="23" t="n"/>
      <c r="B384" s="50" t="n"/>
      <c r="C384" s="23" t="n"/>
      <c r="D384" s="25" t="n"/>
      <c r="E384" s="23" t="n"/>
      <c r="F384" s="26" t="n"/>
      <c r="G384" s="26" t="n"/>
      <c r="H384" s="51" t="n"/>
      <c r="I384" s="25" t="n"/>
      <c r="J384" s="25" t="n"/>
      <c r="K384" s="23" t="n"/>
      <c r="L384" s="23" t="n"/>
      <c r="M384" s="50" t="n"/>
      <c r="N384" s="50" t="n"/>
      <c r="O384" s="25" t="n"/>
      <c r="P384" s="28">
        <f>IF(OR($A384="",$B384="",$C384="",$E384="",NOT(ISNUMBER($F384)),NOT(ISNUMBER($G384))),"",$G384-$F384)</f>
        <v/>
      </c>
      <c r="Q384" s="28">
        <f>IF($P384="","",ABS($P384))</f>
        <v/>
      </c>
      <c r="R384" s="49">
        <f>IF(OR($P384="",NOT(ISNUMBER($H384))),"",$P384*$H384)</f>
        <v/>
      </c>
      <c r="S384" s="49">
        <f>IF($R384="","",ABS($R384))</f>
        <v/>
      </c>
      <c r="T384" s="18">
        <f>IF($P384="","",IF($P384=0,"Sim","Não"))</f>
        <v/>
      </c>
      <c r="U384" s="48">
        <f>IFERROR(IF($P384="","",IF(MAX($F384,$G384)=0,1,MAX(0,1-$Q384/MAX($F384,$G384)))),"")</f>
        <v/>
      </c>
      <c r="V384" s="21">
        <f>IF($P384="","",IF($P384=0,"",IF($J384&lt;&gt;"",$J384,$I384)))</f>
        <v/>
      </c>
      <c r="W384" s="28">
        <f>IF($P384="","",IF(OR($P384=0,$K384="Concluída",$K384="Dispensada"),0,MAX(0,'Configurações'!$B$10-$B384)))</f>
        <v/>
      </c>
      <c r="X384" s="18">
        <f>IF($P384="","",IF($P384=0,"Baixa",IF(OR(AND(ISNUMBER($S384),$S384&gt;='Configurações'!$B$4),AND($K384&lt;&gt;"Concluída",$K384&lt;&gt;"Dispensada",ISNUMBER($M384),$M384&lt;'Configurações'!$B$10)),"Crítica",IF(OR(AND(ISNUMBER($S384),$S384&gt;='Configurações'!$B$5),$Q384&gt;='Configurações'!$B$6),"Alta","Média"))))</f>
        <v/>
      </c>
      <c r="Y384" s="21">
        <f>IF($A384="","",_xlfn.TEXTJOIN(" | ",TRUE,IF(COUNTIF($A$2:$A$501,$A384)&gt;1,"ID duplicado",""),IF(OR($B384="",$C384="",$D384="",$E384="",NOT(ISNUMBER($F384)),NOT(ISNUMBER($G384)),NOT(ISNUMBER($H384)),$K384=""),"Dados obrigatórios incompletos",""),IF(AND(ISNUMBER($P384),$P384&lt;&gt;0,$V384=""),"Informar motivo preliminar",""),IF(AND(ISNUMBER($P384),$P384&lt;&gt;0,$H384=0),"Revisar custo zerado",""),IF(AND($K384="Concluída",$T384="Não",$J384=""),"Confirmar causa",""),IF(AND($K384="Concluída",$N384=""),"Informar data de conclusão",""),IF(AND($K384&lt;&gt;"",$K384&lt;&gt;"Concluída",$K384&lt;&gt;"Dispensada",ISNUMBER($M384),$M384&lt;'Configurações'!$B$10),"Prazo vencido",""),IF(AND($K384&lt;&gt;"",$K384&lt;&gt;"Concluída",$K384&lt;&gt;"Dispensada",$M384="",ISNUMBER($B384),'Configurações'!$B$10-$B384&gt;'Configurações'!$B$9),"Definir prazo",""),IF(AND($K384&lt;&gt;"Concluída",$N384&lt;&gt;""),"Revisar data de conclusão","")))</f>
        <v/>
      </c>
      <c r="Z384" s="21">
        <f>IF(OR($C384="",$E384=""),"",$C384&amp;" | "&amp;$E384)</f>
        <v/>
      </c>
      <c r="AA384" s="18">
        <f>IF($Z384="","",IF(COUNTIF($Z$2:$Z384,$Z384)=1,ROW(),""))</f>
        <v/>
      </c>
      <c r="AB384" s="18">
        <f>IF($A384="","",IF(AND(ISNUMBER($B384),$B384&lt;='Configurações'!$B$10,$C384&lt;&gt;"",$D384&lt;&gt;"",$E384&lt;&gt;"",ISNUMBER($F384),$F384&gt;=0,ISNUMBER($G384),$G384&gt;=0,ISNUMBER($H384),$H384&gt;=0,$K384&lt;&gt;"",COUNTIF($A$2:$A$501,$A384)=1),"Sim","Não"))</f>
        <v/>
      </c>
      <c r="AC384" s="18">
        <f>IF(OR($AB384&lt;&gt;"Sim",$P384=0,$K384="Concluída",$K384="Dispensada"),"",IF($X384="Crítica",4,IF($X384="Alta",3,IF($X384="Média",2,1)))*1000000000000+MIN(IF(ISNUMBER($S384),$S384,0),999999999)*1000+MIN($W384,999))</f>
        <v/>
      </c>
      <c r="AD384" s="28">
        <f>IF($AC384="","",COUNTIF($AC$2:$AC$501,"&gt;"&amp;$AC384)+COUNTIF($AC$2:$AC384,$AC384))</f>
        <v/>
      </c>
    </row>
    <row r="385">
      <c r="A385" s="23" t="n"/>
      <c r="B385" s="50" t="n"/>
      <c r="C385" s="23" t="n"/>
      <c r="D385" s="25" t="n"/>
      <c r="E385" s="23" t="n"/>
      <c r="F385" s="26" t="n"/>
      <c r="G385" s="26" t="n"/>
      <c r="H385" s="51" t="n"/>
      <c r="I385" s="25" t="n"/>
      <c r="J385" s="25" t="n"/>
      <c r="K385" s="23" t="n"/>
      <c r="L385" s="23" t="n"/>
      <c r="M385" s="50" t="n"/>
      <c r="N385" s="50" t="n"/>
      <c r="O385" s="25" t="n"/>
      <c r="P385" s="29">
        <f>IF(OR($A385="",$B385="",$C385="",$E385="",NOT(ISNUMBER($F385)),NOT(ISNUMBER($G385))),"",$G385-$F385)</f>
        <v/>
      </c>
      <c r="Q385" s="29">
        <f>IF($P385="","",ABS($P385))</f>
        <v/>
      </c>
      <c r="R385" s="46">
        <f>IF(OR($P385="",NOT(ISNUMBER($H385))),"",$P385*$H385)</f>
        <v/>
      </c>
      <c r="S385" s="46">
        <f>IF($R385="","",ABS($R385))</f>
        <v/>
      </c>
      <c r="T385" s="13">
        <f>IF($P385="","",IF($P385=0,"Sim","Não"))</f>
        <v/>
      </c>
      <c r="U385" s="45">
        <f>IFERROR(IF($P385="","",IF(MAX($F385,$G385)=0,1,MAX(0,1-$Q385/MAX($F385,$G385)))),"")</f>
        <v/>
      </c>
      <c r="V385" s="16">
        <f>IF($P385="","",IF($P385=0,"",IF($J385&lt;&gt;"",$J385,$I385)))</f>
        <v/>
      </c>
      <c r="W385" s="29">
        <f>IF($P385="","",IF(OR($P385=0,$K385="Concluída",$K385="Dispensada"),0,MAX(0,'Configurações'!$B$10-$B385)))</f>
        <v/>
      </c>
      <c r="X385" s="13">
        <f>IF($P385="","",IF($P385=0,"Baixa",IF(OR(AND(ISNUMBER($S385),$S385&gt;='Configurações'!$B$4),AND($K385&lt;&gt;"Concluída",$K385&lt;&gt;"Dispensada",ISNUMBER($M385),$M385&lt;'Configurações'!$B$10)),"Crítica",IF(OR(AND(ISNUMBER($S385),$S385&gt;='Configurações'!$B$5),$Q385&gt;='Configurações'!$B$6),"Alta","Média"))))</f>
        <v/>
      </c>
      <c r="Y385" s="16">
        <f>IF($A385="","",_xlfn.TEXTJOIN(" | ",TRUE,IF(COUNTIF($A$2:$A$501,$A385)&gt;1,"ID duplicado",""),IF(OR($B385="",$C385="",$D385="",$E385="",NOT(ISNUMBER($F385)),NOT(ISNUMBER($G385)),NOT(ISNUMBER($H385)),$K385=""),"Dados obrigatórios incompletos",""),IF(AND(ISNUMBER($P385),$P385&lt;&gt;0,$V385=""),"Informar motivo preliminar",""),IF(AND(ISNUMBER($P385),$P385&lt;&gt;0,$H385=0),"Revisar custo zerado",""),IF(AND($K385="Concluída",$T385="Não",$J385=""),"Confirmar causa",""),IF(AND($K385="Concluída",$N385=""),"Informar data de conclusão",""),IF(AND($K385&lt;&gt;"",$K385&lt;&gt;"Concluída",$K385&lt;&gt;"Dispensada",ISNUMBER($M385),$M385&lt;'Configurações'!$B$10),"Prazo vencido",""),IF(AND($K385&lt;&gt;"",$K385&lt;&gt;"Concluída",$K385&lt;&gt;"Dispensada",$M385="",ISNUMBER($B385),'Configurações'!$B$10-$B385&gt;'Configurações'!$B$9),"Definir prazo",""),IF(AND($K385&lt;&gt;"Concluída",$N385&lt;&gt;""),"Revisar data de conclusão","")))</f>
        <v/>
      </c>
      <c r="Z385" s="16">
        <f>IF(OR($C385="",$E385=""),"",$C385&amp;" | "&amp;$E385)</f>
        <v/>
      </c>
      <c r="AA385" s="13">
        <f>IF($Z385="","",IF(COUNTIF($Z$2:$Z385,$Z385)=1,ROW(),""))</f>
        <v/>
      </c>
      <c r="AB385" s="13">
        <f>IF($A385="","",IF(AND(ISNUMBER($B385),$B385&lt;='Configurações'!$B$10,$C385&lt;&gt;"",$D385&lt;&gt;"",$E385&lt;&gt;"",ISNUMBER($F385),$F385&gt;=0,ISNUMBER($G385),$G385&gt;=0,ISNUMBER($H385),$H385&gt;=0,$K385&lt;&gt;"",COUNTIF($A$2:$A$501,$A385)=1),"Sim","Não"))</f>
        <v/>
      </c>
      <c r="AC385" s="13">
        <f>IF(OR($AB385&lt;&gt;"Sim",$P385=0,$K385="Concluída",$K385="Dispensada"),"",IF($X385="Crítica",4,IF($X385="Alta",3,IF($X385="Média",2,1)))*1000000000000+MIN(IF(ISNUMBER($S385),$S385,0),999999999)*1000+MIN($W385,999))</f>
        <v/>
      </c>
      <c r="AD385" s="29">
        <f>IF($AC385="","",COUNTIF($AC$2:$AC$501,"&gt;"&amp;$AC385)+COUNTIF($AC$2:$AC385,$AC385))</f>
        <v/>
      </c>
    </row>
    <row r="386">
      <c r="A386" s="23" t="n"/>
      <c r="B386" s="50" t="n"/>
      <c r="C386" s="23" t="n"/>
      <c r="D386" s="25" t="n"/>
      <c r="E386" s="23" t="n"/>
      <c r="F386" s="26" t="n"/>
      <c r="G386" s="26" t="n"/>
      <c r="H386" s="51" t="n"/>
      <c r="I386" s="25" t="n"/>
      <c r="J386" s="25" t="n"/>
      <c r="K386" s="23" t="n"/>
      <c r="L386" s="23" t="n"/>
      <c r="M386" s="50" t="n"/>
      <c r="N386" s="50" t="n"/>
      <c r="O386" s="25" t="n"/>
      <c r="P386" s="28">
        <f>IF(OR($A386="",$B386="",$C386="",$E386="",NOT(ISNUMBER($F386)),NOT(ISNUMBER($G386))),"",$G386-$F386)</f>
        <v/>
      </c>
      <c r="Q386" s="28">
        <f>IF($P386="","",ABS($P386))</f>
        <v/>
      </c>
      <c r="R386" s="49">
        <f>IF(OR($P386="",NOT(ISNUMBER($H386))),"",$P386*$H386)</f>
        <v/>
      </c>
      <c r="S386" s="49">
        <f>IF($R386="","",ABS($R386))</f>
        <v/>
      </c>
      <c r="T386" s="18">
        <f>IF($P386="","",IF($P386=0,"Sim","Não"))</f>
        <v/>
      </c>
      <c r="U386" s="48">
        <f>IFERROR(IF($P386="","",IF(MAX($F386,$G386)=0,1,MAX(0,1-$Q386/MAX($F386,$G386)))),"")</f>
        <v/>
      </c>
      <c r="V386" s="21">
        <f>IF($P386="","",IF($P386=0,"",IF($J386&lt;&gt;"",$J386,$I386)))</f>
        <v/>
      </c>
      <c r="W386" s="28">
        <f>IF($P386="","",IF(OR($P386=0,$K386="Concluída",$K386="Dispensada"),0,MAX(0,'Configurações'!$B$10-$B386)))</f>
        <v/>
      </c>
      <c r="X386" s="18">
        <f>IF($P386="","",IF($P386=0,"Baixa",IF(OR(AND(ISNUMBER($S386),$S386&gt;='Configurações'!$B$4),AND($K386&lt;&gt;"Concluída",$K386&lt;&gt;"Dispensada",ISNUMBER($M386),$M386&lt;'Configurações'!$B$10)),"Crítica",IF(OR(AND(ISNUMBER($S386),$S386&gt;='Configurações'!$B$5),$Q386&gt;='Configurações'!$B$6),"Alta","Média"))))</f>
        <v/>
      </c>
      <c r="Y386" s="21">
        <f>IF($A386="","",_xlfn.TEXTJOIN(" | ",TRUE,IF(COUNTIF($A$2:$A$501,$A386)&gt;1,"ID duplicado",""),IF(OR($B386="",$C386="",$D386="",$E386="",NOT(ISNUMBER($F386)),NOT(ISNUMBER($G386)),NOT(ISNUMBER($H386)),$K386=""),"Dados obrigatórios incompletos",""),IF(AND(ISNUMBER($P386),$P386&lt;&gt;0,$V386=""),"Informar motivo preliminar",""),IF(AND(ISNUMBER($P386),$P386&lt;&gt;0,$H386=0),"Revisar custo zerado",""),IF(AND($K386="Concluída",$T386="Não",$J386=""),"Confirmar causa",""),IF(AND($K386="Concluída",$N386=""),"Informar data de conclusão",""),IF(AND($K386&lt;&gt;"",$K386&lt;&gt;"Concluída",$K386&lt;&gt;"Dispensada",ISNUMBER($M386),$M386&lt;'Configurações'!$B$10),"Prazo vencido",""),IF(AND($K386&lt;&gt;"",$K386&lt;&gt;"Concluída",$K386&lt;&gt;"Dispensada",$M386="",ISNUMBER($B386),'Configurações'!$B$10-$B386&gt;'Configurações'!$B$9),"Definir prazo",""),IF(AND($K386&lt;&gt;"Concluída",$N386&lt;&gt;""),"Revisar data de conclusão","")))</f>
        <v/>
      </c>
      <c r="Z386" s="21">
        <f>IF(OR($C386="",$E386=""),"",$C386&amp;" | "&amp;$E386)</f>
        <v/>
      </c>
      <c r="AA386" s="18">
        <f>IF($Z386="","",IF(COUNTIF($Z$2:$Z386,$Z386)=1,ROW(),""))</f>
        <v/>
      </c>
      <c r="AB386" s="18">
        <f>IF($A386="","",IF(AND(ISNUMBER($B386),$B386&lt;='Configurações'!$B$10,$C386&lt;&gt;"",$D386&lt;&gt;"",$E386&lt;&gt;"",ISNUMBER($F386),$F386&gt;=0,ISNUMBER($G386),$G386&gt;=0,ISNUMBER($H386),$H386&gt;=0,$K386&lt;&gt;"",COUNTIF($A$2:$A$501,$A386)=1),"Sim","Não"))</f>
        <v/>
      </c>
      <c r="AC386" s="18">
        <f>IF(OR($AB386&lt;&gt;"Sim",$P386=0,$K386="Concluída",$K386="Dispensada"),"",IF($X386="Crítica",4,IF($X386="Alta",3,IF($X386="Média",2,1)))*1000000000000+MIN(IF(ISNUMBER($S386),$S386,0),999999999)*1000+MIN($W386,999))</f>
        <v/>
      </c>
      <c r="AD386" s="28">
        <f>IF($AC386="","",COUNTIF($AC$2:$AC$501,"&gt;"&amp;$AC386)+COUNTIF($AC$2:$AC386,$AC386))</f>
        <v/>
      </c>
    </row>
    <row r="387">
      <c r="A387" s="23" t="n"/>
      <c r="B387" s="50" t="n"/>
      <c r="C387" s="23" t="n"/>
      <c r="D387" s="25" t="n"/>
      <c r="E387" s="23" t="n"/>
      <c r="F387" s="26" t="n"/>
      <c r="G387" s="26" t="n"/>
      <c r="H387" s="51" t="n"/>
      <c r="I387" s="25" t="n"/>
      <c r="J387" s="25" t="n"/>
      <c r="K387" s="23" t="n"/>
      <c r="L387" s="23" t="n"/>
      <c r="M387" s="50" t="n"/>
      <c r="N387" s="50" t="n"/>
      <c r="O387" s="25" t="n"/>
      <c r="P387" s="29">
        <f>IF(OR($A387="",$B387="",$C387="",$E387="",NOT(ISNUMBER($F387)),NOT(ISNUMBER($G387))),"",$G387-$F387)</f>
        <v/>
      </c>
      <c r="Q387" s="29">
        <f>IF($P387="","",ABS($P387))</f>
        <v/>
      </c>
      <c r="R387" s="46">
        <f>IF(OR($P387="",NOT(ISNUMBER($H387))),"",$P387*$H387)</f>
        <v/>
      </c>
      <c r="S387" s="46">
        <f>IF($R387="","",ABS($R387))</f>
        <v/>
      </c>
      <c r="T387" s="13">
        <f>IF($P387="","",IF($P387=0,"Sim","Não"))</f>
        <v/>
      </c>
      <c r="U387" s="45">
        <f>IFERROR(IF($P387="","",IF(MAX($F387,$G387)=0,1,MAX(0,1-$Q387/MAX($F387,$G387)))),"")</f>
        <v/>
      </c>
      <c r="V387" s="16">
        <f>IF($P387="","",IF($P387=0,"",IF($J387&lt;&gt;"",$J387,$I387)))</f>
        <v/>
      </c>
      <c r="W387" s="29">
        <f>IF($P387="","",IF(OR($P387=0,$K387="Concluída",$K387="Dispensada"),0,MAX(0,'Configurações'!$B$10-$B387)))</f>
        <v/>
      </c>
      <c r="X387" s="13">
        <f>IF($P387="","",IF($P387=0,"Baixa",IF(OR(AND(ISNUMBER($S387),$S387&gt;='Configurações'!$B$4),AND($K387&lt;&gt;"Concluída",$K387&lt;&gt;"Dispensada",ISNUMBER($M387),$M387&lt;'Configurações'!$B$10)),"Crítica",IF(OR(AND(ISNUMBER($S387),$S387&gt;='Configurações'!$B$5),$Q387&gt;='Configurações'!$B$6),"Alta","Média"))))</f>
        <v/>
      </c>
      <c r="Y387" s="16">
        <f>IF($A387="","",_xlfn.TEXTJOIN(" | ",TRUE,IF(COUNTIF($A$2:$A$501,$A387)&gt;1,"ID duplicado",""),IF(OR($B387="",$C387="",$D387="",$E387="",NOT(ISNUMBER($F387)),NOT(ISNUMBER($G387)),NOT(ISNUMBER($H387)),$K387=""),"Dados obrigatórios incompletos",""),IF(AND(ISNUMBER($P387),$P387&lt;&gt;0,$V387=""),"Informar motivo preliminar",""),IF(AND(ISNUMBER($P387),$P387&lt;&gt;0,$H387=0),"Revisar custo zerado",""),IF(AND($K387="Concluída",$T387="Não",$J387=""),"Confirmar causa",""),IF(AND($K387="Concluída",$N387=""),"Informar data de conclusão",""),IF(AND($K387&lt;&gt;"",$K387&lt;&gt;"Concluída",$K387&lt;&gt;"Dispensada",ISNUMBER($M387),$M387&lt;'Configurações'!$B$10),"Prazo vencido",""),IF(AND($K387&lt;&gt;"",$K387&lt;&gt;"Concluída",$K387&lt;&gt;"Dispensada",$M387="",ISNUMBER($B387),'Configurações'!$B$10-$B387&gt;'Configurações'!$B$9),"Definir prazo",""),IF(AND($K387&lt;&gt;"Concluída",$N387&lt;&gt;""),"Revisar data de conclusão","")))</f>
        <v/>
      </c>
      <c r="Z387" s="16">
        <f>IF(OR($C387="",$E387=""),"",$C387&amp;" | "&amp;$E387)</f>
        <v/>
      </c>
      <c r="AA387" s="13">
        <f>IF($Z387="","",IF(COUNTIF($Z$2:$Z387,$Z387)=1,ROW(),""))</f>
        <v/>
      </c>
      <c r="AB387" s="13">
        <f>IF($A387="","",IF(AND(ISNUMBER($B387),$B387&lt;='Configurações'!$B$10,$C387&lt;&gt;"",$D387&lt;&gt;"",$E387&lt;&gt;"",ISNUMBER($F387),$F387&gt;=0,ISNUMBER($G387),$G387&gt;=0,ISNUMBER($H387),$H387&gt;=0,$K387&lt;&gt;"",COUNTIF($A$2:$A$501,$A387)=1),"Sim","Não"))</f>
        <v/>
      </c>
      <c r="AC387" s="13">
        <f>IF(OR($AB387&lt;&gt;"Sim",$P387=0,$K387="Concluída",$K387="Dispensada"),"",IF($X387="Crítica",4,IF($X387="Alta",3,IF($X387="Média",2,1)))*1000000000000+MIN(IF(ISNUMBER($S387),$S387,0),999999999)*1000+MIN($W387,999))</f>
        <v/>
      </c>
      <c r="AD387" s="29">
        <f>IF($AC387="","",COUNTIF($AC$2:$AC$501,"&gt;"&amp;$AC387)+COUNTIF($AC$2:$AC387,$AC387))</f>
        <v/>
      </c>
    </row>
    <row r="388">
      <c r="A388" s="23" t="n"/>
      <c r="B388" s="50" t="n"/>
      <c r="C388" s="23" t="n"/>
      <c r="D388" s="25" t="n"/>
      <c r="E388" s="23" t="n"/>
      <c r="F388" s="26" t="n"/>
      <c r="G388" s="26" t="n"/>
      <c r="H388" s="51" t="n"/>
      <c r="I388" s="25" t="n"/>
      <c r="J388" s="25" t="n"/>
      <c r="K388" s="23" t="n"/>
      <c r="L388" s="23" t="n"/>
      <c r="M388" s="50" t="n"/>
      <c r="N388" s="50" t="n"/>
      <c r="O388" s="25" t="n"/>
      <c r="P388" s="28">
        <f>IF(OR($A388="",$B388="",$C388="",$E388="",NOT(ISNUMBER($F388)),NOT(ISNUMBER($G388))),"",$G388-$F388)</f>
        <v/>
      </c>
      <c r="Q388" s="28">
        <f>IF($P388="","",ABS($P388))</f>
        <v/>
      </c>
      <c r="R388" s="49">
        <f>IF(OR($P388="",NOT(ISNUMBER($H388))),"",$P388*$H388)</f>
        <v/>
      </c>
      <c r="S388" s="49">
        <f>IF($R388="","",ABS($R388))</f>
        <v/>
      </c>
      <c r="T388" s="18">
        <f>IF($P388="","",IF($P388=0,"Sim","Não"))</f>
        <v/>
      </c>
      <c r="U388" s="48">
        <f>IFERROR(IF($P388="","",IF(MAX($F388,$G388)=0,1,MAX(0,1-$Q388/MAX($F388,$G388)))),"")</f>
        <v/>
      </c>
      <c r="V388" s="21">
        <f>IF($P388="","",IF($P388=0,"",IF($J388&lt;&gt;"",$J388,$I388)))</f>
        <v/>
      </c>
      <c r="W388" s="28">
        <f>IF($P388="","",IF(OR($P388=0,$K388="Concluída",$K388="Dispensada"),0,MAX(0,'Configurações'!$B$10-$B388)))</f>
        <v/>
      </c>
      <c r="X388" s="18">
        <f>IF($P388="","",IF($P388=0,"Baixa",IF(OR(AND(ISNUMBER($S388),$S388&gt;='Configurações'!$B$4),AND($K388&lt;&gt;"Concluída",$K388&lt;&gt;"Dispensada",ISNUMBER($M388),$M388&lt;'Configurações'!$B$10)),"Crítica",IF(OR(AND(ISNUMBER($S388),$S388&gt;='Configurações'!$B$5),$Q388&gt;='Configurações'!$B$6),"Alta","Média"))))</f>
        <v/>
      </c>
      <c r="Y388" s="21">
        <f>IF($A388="","",_xlfn.TEXTJOIN(" | ",TRUE,IF(COUNTIF($A$2:$A$501,$A388)&gt;1,"ID duplicado",""),IF(OR($B388="",$C388="",$D388="",$E388="",NOT(ISNUMBER($F388)),NOT(ISNUMBER($G388)),NOT(ISNUMBER($H388)),$K388=""),"Dados obrigatórios incompletos",""),IF(AND(ISNUMBER($P388),$P388&lt;&gt;0,$V388=""),"Informar motivo preliminar",""),IF(AND(ISNUMBER($P388),$P388&lt;&gt;0,$H388=0),"Revisar custo zerado",""),IF(AND($K388="Concluída",$T388="Não",$J388=""),"Confirmar causa",""),IF(AND($K388="Concluída",$N388=""),"Informar data de conclusão",""),IF(AND($K388&lt;&gt;"",$K388&lt;&gt;"Concluída",$K388&lt;&gt;"Dispensada",ISNUMBER($M388),$M388&lt;'Configurações'!$B$10),"Prazo vencido",""),IF(AND($K388&lt;&gt;"",$K388&lt;&gt;"Concluída",$K388&lt;&gt;"Dispensada",$M388="",ISNUMBER($B388),'Configurações'!$B$10-$B388&gt;'Configurações'!$B$9),"Definir prazo",""),IF(AND($K388&lt;&gt;"Concluída",$N388&lt;&gt;""),"Revisar data de conclusão","")))</f>
        <v/>
      </c>
      <c r="Z388" s="21">
        <f>IF(OR($C388="",$E388=""),"",$C388&amp;" | "&amp;$E388)</f>
        <v/>
      </c>
      <c r="AA388" s="18">
        <f>IF($Z388="","",IF(COUNTIF($Z$2:$Z388,$Z388)=1,ROW(),""))</f>
        <v/>
      </c>
      <c r="AB388" s="18">
        <f>IF($A388="","",IF(AND(ISNUMBER($B388),$B388&lt;='Configurações'!$B$10,$C388&lt;&gt;"",$D388&lt;&gt;"",$E388&lt;&gt;"",ISNUMBER($F388),$F388&gt;=0,ISNUMBER($G388),$G388&gt;=0,ISNUMBER($H388),$H388&gt;=0,$K388&lt;&gt;"",COUNTIF($A$2:$A$501,$A388)=1),"Sim","Não"))</f>
        <v/>
      </c>
      <c r="AC388" s="18">
        <f>IF(OR($AB388&lt;&gt;"Sim",$P388=0,$K388="Concluída",$K388="Dispensada"),"",IF($X388="Crítica",4,IF($X388="Alta",3,IF($X388="Média",2,1)))*1000000000000+MIN(IF(ISNUMBER($S388),$S388,0),999999999)*1000+MIN($W388,999))</f>
        <v/>
      </c>
      <c r="AD388" s="28">
        <f>IF($AC388="","",COUNTIF($AC$2:$AC$501,"&gt;"&amp;$AC388)+COUNTIF($AC$2:$AC388,$AC388))</f>
        <v/>
      </c>
    </row>
    <row r="389">
      <c r="A389" s="23" t="n"/>
      <c r="B389" s="50" t="n"/>
      <c r="C389" s="23" t="n"/>
      <c r="D389" s="25" t="n"/>
      <c r="E389" s="23" t="n"/>
      <c r="F389" s="26" t="n"/>
      <c r="G389" s="26" t="n"/>
      <c r="H389" s="51" t="n"/>
      <c r="I389" s="25" t="n"/>
      <c r="J389" s="25" t="n"/>
      <c r="K389" s="23" t="n"/>
      <c r="L389" s="23" t="n"/>
      <c r="M389" s="50" t="n"/>
      <c r="N389" s="50" t="n"/>
      <c r="O389" s="25" t="n"/>
      <c r="P389" s="29">
        <f>IF(OR($A389="",$B389="",$C389="",$E389="",NOT(ISNUMBER($F389)),NOT(ISNUMBER($G389))),"",$G389-$F389)</f>
        <v/>
      </c>
      <c r="Q389" s="29">
        <f>IF($P389="","",ABS($P389))</f>
        <v/>
      </c>
      <c r="R389" s="46">
        <f>IF(OR($P389="",NOT(ISNUMBER($H389))),"",$P389*$H389)</f>
        <v/>
      </c>
      <c r="S389" s="46">
        <f>IF($R389="","",ABS($R389))</f>
        <v/>
      </c>
      <c r="T389" s="13">
        <f>IF($P389="","",IF($P389=0,"Sim","Não"))</f>
        <v/>
      </c>
      <c r="U389" s="45">
        <f>IFERROR(IF($P389="","",IF(MAX($F389,$G389)=0,1,MAX(0,1-$Q389/MAX($F389,$G389)))),"")</f>
        <v/>
      </c>
      <c r="V389" s="16">
        <f>IF($P389="","",IF($P389=0,"",IF($J389&lt;&gt;"",$J389,$I389)))</f>
        <v/>
      </c>
      <c r="W389" s="29">
        <f>IF($P389="","",IF(OR($P389=0,$K389="Concluída",$K389="Dispensada"),0,MAX(0,'Configurações'!$B$10-$B389)))</f>
        <v/>
      </c>
      <c r="X389" s="13">
        <f>IF($P389="","",IF($P389=0,"Baixa",IF(OR(AND(ISNUMBER($S389),$S389&gt;='Configurações'!$B$4),AND($K389&lt;&gt;"Concluída",$K389&lt;&gt;"Dispensada",ISNUMBER($M389),$M389&lt;'Configurações'!$B$10)),"Crítica",IF(OR(AND(ISNUMBER($S389),$S389&gt;='Configurações'!$B$5),$Q389&gt;='Configurações'!$B$6),"Alta","Média"))))</f>
        <v/>
      </c>
      <c r="Y389" s="16">
        <f>IF($A389="","",_xlfn.TEXTJOIN(" | ",TRUE,IF(COUNTIF($A$2:$A$501,$A389)&gt;1,"ID duplicado",""),IF(OR($B389="",$C389="",$D389="",$E389="",NOT(ISNUMBER($F389)),NOT(ISNUMBER($G389)),NOT(ISNUMBER($H389)),$K389=""),"Dados obrigatórios incompletos",""),IF(AND(ISNUMBER($P389),$P389&lt;&gt;0,$V389=""),"Informar motivo preliminar",""),IF(AND(ISNUMBER($P389),$P389&lt;&gt;0,$H389=0),"Revisar custo zerado",""),IF(AND($K389="Concluída",$T389="Não",$J389=""),"Confirmar causa",""),IF(AND($K389="Concluída",$N389=""),"Informar data de conclusão",""),IF(AND($K389&lt;&gt;"",$K389&lt;&gt;"Concluída",$K389&lt;&gt;"Dispensada",ISNUMBER($M389),$M389&lt;'Configurações'!$B$10),"Prazo vencido",""),IF(AND($K389&lt;&gt;"",$K389&lt;&gt;"Concluída",$K389&lt;&gt;"Dispensada",$M389="",ISNUMBER($B389),'Configurações'!$B$10-$B389&gt;'Configurações'!$B$9),"Definir prazo",""),IF(AND($K389&lt;&gt;"Concluída",$N389&lt;&gt;""),"Revisar data de conclusão","")))</f>
        <v/>
      </c>
      <c r="Z389" s="16">
        <f>IF(OR($C389="",$E389=""),"",$C389&amp;" | "&amp;$E389)</f>
        <v/>
      </c>
      <c r="AA389" s="13">
        <f>IF($Z389="","",IF(COUNTIF($Z$2:$Z389,$Z389)=1,ROW(),""))</f>
        <v/>
      </c>
      <c r="AB389" s="13">
        <f>IF($A389="","",IF(AND(ISNUMBER($B389),$B389&lt;='Configurações'!$B$10,$C389&lt;&gt;"",$D389&lt;&gt;"",$E389&lt;&gt;"",ISNUMBER($F389),$F389&gt;=0,ISNUMBER($G389),$G389&gt;=0,ISNUMBER($H389),$H389&gt;=0,$K389&lt;&gt;"",COUNTIF($A$2:$A$501,$A389)=1),"Sim","Não"))</f>
        <v/>
      </c>
      <c r="AC389" s="13">
        <f>IF(OR($AB389&lt;&gt;"Sim",$P389=0,$K389="Concluída",$K389="Dispensada"),"",IF($X389="Crítica",4,IF($X389="Alta",3,IF($X389="Média",2,1)))*1000000000000+MIN(IF(ISNUMBER($S389),$S389,0),999999999)*1000+MIN($W389,999))</f>
        <v/>
      </c>
      <c r="AD389" s="29">
        <f>IF($AC389="","",COUNTIF($AC$2:$AC$501,"&gt;"&amp;$AC389)+COUNTIF($AC$2:$AC389,$AC389))</f>
        <v/>
      </c>
    </row>
    <row r="390">
      <c r="A390" s="23" t="n"/>
      <c r="B390" s="50" t="n"/>
      <c r="C390" s="23" t="n"/>
      <c r="D390" s="25" t="n"/>
      <c r="E390" s="23" t="n"/>
      <c r="F390" s="26" t="n"/>
      <c r="G390" s="26" t="n"/>
      <c r="H390" s="51" t="n"/>
      <c r="I390" s="25" t="n"/>
      <c r="J390" s="25" t="n"/>
      <c r="K390" s="23" t="n"/>
      <c r="L390" s="23" t="n"/>
      <c r="M390" s="50" t="n"/>
      <c r="N390" s="50" t="n"/>
      <c r="O390" s="25" t="n"/>
      <c r="P390" s="28">
        <f>IF(OR($A390="",$B390="",$C390="",$E390="",NOT(ISNUMBER($F390)),NOT(ISNUMBER($G390))),"",$G390-$F390)</f>
        <v/>
      </c>
      <c r="Q390" s="28">
        <f>IF($P390="","",ABS($P390))</f>
        <v/>
      </c>
      <c r="R390" s="49">
        <f>IF(OR($P390="",NOT(ISNUMBER($H390))),"",$P390*$H390)</f>
        <v/>
      </c>
      <c r="S390" s="49">
        <f>IF($R390="","",ABS($R390))</f>
        <v/>
      </c>
      <c r="T390" s="18">
        <f>IF($P390="","",IF($P390=0,"Sim","Não"))</f>
        <v/>
      </c>
      <c r="U390" s="48">
        <f>IFERROR(IF($P390="","",IF(MAX($F390,$G390)=0,1,MAX(0,1-$Q390/MAX($F390,$G390)))),"")</f>
        <v/>
      </c>
      <c r="V390" s="21">
        <f>IF($P390="","",IF($P390=0,"",IF($J390&lt;&gt;"",$J390,$I390)))</f>
        <v/>
      </c>
      <c r="W390" s="28">
        <f>IF($P390="","",IF(OR($P390=0,$K390="Concluída",$K390="Dispensada"),0,MAX(0,'Configurações'!$B$10-$B390)))</f>
        <v/>
      </c>
      <c r="X390" s="18">
        <f>IF($P390="","",IF($P390=0,"Baixa",IF(OR(AND(ISNUMBER($S390),$S390&gt;='Configurações'!$B$4),AND($K390&lt;&gt;"Concluída",$K390&lt;&gt;"Dispensada",ISNUMBER($M390),$M390&lt;'Configurações'!$B$10)),"Crítica",IF(OR(AND(ISNUMBER($S390),$S390&gt;='Configurações'!$B$5),$Q390&gt;='Configurações'!$B$6),"Alta","Média"))))</f>
        <v/>
      </c>
      <c r="Y390" s="21">
        <f>IF($A390="","",_xlfn.TEXTJOIN(" | ",TRUE,IF(COUNTIF($A$2:$A$501,$A390)&gt;1,"ID duplicado",""),IF(OR($B390="",$C390="",$D390="",$E390="",NOT(ISNUMBER($F390)),NOT(ISNUMBER($G390)),NOT(ISNUMBER($H390)),$K390=""),"Dados obrigatórios incompletos",""),IF(AND(ISNUMBER($P390),$P390&lt;&gt;0,$V390=""),"Informar motivo preliminar",""),IF(AND(ISNUMBER($P390),$P390&lt;&gt;0,$H390=0),"Revisar custo zerado",""),IF(AND($K390="Concluída",$T390="Não",$J390=""),"Confirmar causa",""),IF(AND($K390="Concluída",$N390=""),"Informar data de conclusão",""),IF(AND($K390&lt;&gt;"",$K390&lt;&gt;"Concluída",$K390&lt;&gt;"Dispensada",ISNUMBER($M390),$M390&lt;'Configurações'!$B$10),"Prazo vencido",""),IF(AND($K390&lt;&gt;"",$K390&lt;&gt;"Concluída",$K390&lt;&gt;"Dispensada",$M390="",ISNUMBER($B390),'Configurações'!$B$10-$B390&gt;'Configurações'!$B$9),"Definir prazo",""),IF(AND($K390&lt;&gt;"Concluída",$N390&lt;&gt;""),"Revisar data de conclusão","")))</f>
        <v/>
      </c>
      <c r="Z390" s="21">
        <f>IF(OR($C390="",$E390=""),"",$C390&amp;" | "&amp;$E390)</f>
        <v/>
      </c>
      <c r="AA390" s="18">
        <f>IF($Z390="","",IF(COUNTIF($Z$2:$Z390,$Z390)=1,ROW(),""))</f>
        <v/>
      </c>
      <c r="AB390" s="18">
        <f>IF($A390="","",IF(AND(ISNUMBER($B390),$B390&lt;='Configurações'!$B$10,$C390&lt;&gt;"",$D390&lt;&gt;"",$E390&lt;&gt;"",ISNUMBER($F390),$F390&gt;=0,ISNUMBER($G390),$G390&gt;=0,ISNUMBER($H390),$H390&gt;=0,$K390&lt;&gt;"",COUNTIF($A$2:$A$501,$A390)=1),"Sim","Não"))</f>
        <v/>
      </c>
      <c r="AC390" s="18">
        <f>IF(OR($AB390&lt;&gt;"Sim",$P390=0,$K390="Concluída",$K390="Dispensada"),"",IF($X390="Crítica",4,IF($X390="Alta",3,IF($X390="Média",2,1)))*1000000000000+MIN(IF(ISNUMBER($S390),$S390,0),999999999)*1000+MIN($W390,999))</f>
        <v/>
      </c>
      <c r="AD390" s="28">
        <f>IF($AC390="","",COUNTIF($AC$2:$AC$501,"&gt;"&amp;$AC390)+COUNTIF($AC$2:$AC390,$AC390))</f>
        <v/>
      </c>
    </row>
    <row r="391">
      <c r="A391" s="23" t="n"/>
      <c r="B391" s="50" t="n"/>
      <c r="C391" s="23" t="n"/>
      <c r="D391" s="25" t="n"/>
      <c r="E391" s="23" t="n"/>
      <c r="F391" s="26" t="n"/>
      <c r="G391" s="26" t="n"/>
      <c r="H391" s="51" t="n"/>
      <c r="I391" s="25" t="n"/>
      <c r="J391" s="25" t="n"/>
      <c r="K391" s="23" t="n"/>
      <c r="L391" s="23" t="n"/>
      <c r="M391" s="50" t="n"/>
      <c r="N391" s="50" t="n"/>
      <c r="O391" s="25" t="n"/>
      <c r="P391" s="29">
        <f>IF(OR($A391="",$B391="",$C391="",$E391="",NOT(ISNUMBER($F391)),NOT(ISNUMBER($G391))),"",$G391-$F391)</f>
        <v/>
      </c>
      <c r="Q391" s="29">
        <f>IF($P391="","",ABS($P391))</f>
        <v/>
      </c>
      <c r="R391" s="46">
        <f>IF(OR($P391="",NOT(ISNUMBER($H391))),"",$P391*$H391)</f>
        <v/>
      </c>
      <c r="S391" s="46">
        <f>IF($R391="","",ABS($R391))</f>
        <v/>
      </c>
      <c r="T391" s="13">
        <f>IF($P391="","",IF($P391=0,"Sim","Não"))</f>
        <v/>
      </c>
      <c r="U391" s="45">
        <f>IFERROR(IF($P391="","",IF(MAX($F391,$G391)=0,1,MAX(0,1-$Q391/MAX($F391,$G391)))),"")</f>
        <v/>
      </c>
      <c r="V391" s="16">
        <f>IF($P391="","",IF($P391=0,"",IF($J391&lt;&gt;"",$J391,$I391)))</f>
        <v/>
      </c>
      <c r="W391" s="29">
        <f>IF($P391="","",IF(OR($P391=0,$K391="Concluída",$K391="Dispensada"),0,MAX(0,'Configurações'!$B$10-$B391)))</f>
        <v/>
      </c>
      <c r="X391" s="13">
        <f>IF($P391="","",IF($P391=0,"Baixa",IF(OR(AND(ISNUMBER($S391),$S391&gt;='Configurações'!$B$4),AND($K391&lt;&gt;"Concluída",$K391&lt;&gt;"Dispensada",ISNUMBER($M391),$M391&lt;'Configurações'!$B$10)),"Crítica",IF(OR(AND(ISNUMBER($S391),$S391&gt;='Configurações'!$B$5),$Q391&gt;='Configurações'!$B$6),"Alta","Média"))))</f>
        <v/>
      </c>
      <c r="Y391" s="16">
        <f>IF($A391="","",_xlfn.TEXTJOIN(" | ",TRUE,IF(COUNTIF($A$2:$A$501,$A391)&gt;1,"ID duplicado",""),IF(OR($B391="",$C391="",$D391="",$E391="",NOT(ISNUMBER($F391)),NOT(ISNUMBER($G391)),NOT(ISNUMBER($H391)),$K391=""),"Dados obrigatórios incompletos",""),IF(AND(ISNUMBER($P391),$P391&lt;&gt;0,$V391=""),"Informar motivo preliminar",""),IF(AND(ISNUMBER($P391),$P391&lt;&gt;0,$H391=0),"Revisar custo zerado",""),IF(AND($K391="Concluída",$T391="Não",$J391=""),"Confirmar causa",""),IF(AND($K391="Concluída",$N391=""),"Informar data de conclusão",""),IF(AND($K391&lt;&gt;"",$K391&lt;&gt;"Concluída",$K391&lt;&gt;"Dispensada",ISNUMBER($M391),$M391&lt;'Configurações'!$B$10),"Prazo vencido",""),IF(AND($K391&lt;&gt;"",$K391&lt;&gt;"Concluída",$K391&lt;&gt;"Dispensada",$M391="",ISNUMBER($B391),'Configurações'!$B$10-$B391&gt;'Configurações'!$B$9),"Definir prazo",""),IF(AND($K391&lt;&gt;"Concluída",$N391&lt;&gt;""),"Revisar data de conclusão","")))</f>
        <v/>
      </c>
      <c r="Z391" s="16">
        <f>IF(OR($C391="",$E391=""),"",$C391&amp;" | "&amp;$E391)</f>
        <v/>
      </c>
      <c r="AA391" s="13">
        <f>IF($Z391="","",IF(COUNTIF($Z$2:$Z391,$Z391)=1,ROW(),""))</f>
        <v/>
      </c>
      <c r="AB391" s="13">
        <f>IF($A391="","",IF(AND(ISNUMBER($B391),$B391&lt;='Configurações'!$B$10,$C391&lt;&gt;"",$D391&lt;&gt;"",$E391&lt;&gt;"",ISNUMBER($F391),$F391&gt;=0,ISNUMBER($G391),$G391&gt;=0,ISNUMBER($H391),$H391&gt;=0,$K391&lt;&gt;"",COUNTIF($A$2:$A$501,$A391)=1),"Sim","Não"))</f>
        <v/>
      </c>
      <c r="AC391" s="13">
        <f>IF(OR($AB391&lt;&gt;"Sim",$P391=0,$K391="Concluída",$K391="Dispensada"),"",IF($X391="Crítica",4,IF($X391="Alta",3,IF($X391="Média",2,1)))*1000000000000+MIN(IF(ISNUMBER($S391),$S391,0),999999999)*1000+MIN($W391,999))</f>
        <v/>
      </c>
      <c r="AD391" s="29">
        <f>IF($AC391="","",COUNTIF($AC$2:$AC$501,"&gt;"&amp;$AC391)+COUNTIF($AC$2:$AC391,$AC391))</f>
        <v/>
      </c>
    </row>
    <row r="392">
      <c r="A392" s="23" t="n"/>
      <c r="B392" s="50" t="n"/>
      <c r="C392" s="23" t="n"/>
      <c r="D392" s="25" t="n"/>
      <c r="E392" s="23" t="n"/>
      <c r="F392" s="26" t="n"/>
      <c r="G392" s="26" t="n"/>
      <c r="H392" s="51" t="n"/>
      <c r="I392" s="25" t="n"/>
      <c r="J392" s="25" t="n"/>
      <c r="K392" s="23" t="n"/>
      <c r="L392" s="23" t="n"/>
      <c r="M392" s="50" t="n"/>
      <c r="N392" s="50" t="n"/>
      <c r="O392" s="25" t="n"/>
      <c r="P392" s="28">
        <f>IF(OR($A392="",$B392="",$C392="",$E392="",NOT(ISNUMBER($F392)),NOT(ISNUMBER($G392))),"",$G392-$F392)</f>
        <v/>
      </c>
      <c r="Q392" s="28">
        <f>IF($P392="","",ABS($P392))</f>
        <v/>
      </c>
      <c r="R392" s="49">
        <f>IF(OR($P392="",NOT(ISNUMBER($H392))),"",$P392*$H392)</f>
        <v/>
      </c>
      <c r="S392" s="49">
        <f>IF($R392="","",ABS($R392))</f>
        <v/>
      </c>
      <c r="T392" s="18">
        <f>IF($P392="","",IF($P392=0,"Sim","Não"))</f>
        <v/>
      </c>
      <c r="U392" s="48">
        <f>IFERROR(IF($P392="","",IF(MAX($F392,$G392)=0,1,MAX(0,1-$Q392/MAX($F392,$G392)))),"")</f>
        <v/>
      </c>
      <c r="V392" s="21">
        <f>IF($P392="","",IF($P392=0,"",IF($J392&lt;&gt;"",$J392,$I392)))</f>
        <v/>
      </c>
      <c r="W392" s="28">
        <f>IF($P392="","",IF(OR($P392=0,$K392="Concluída",$K392="Dispensada"),0,MAX(0,'Configurações'!$B$10-$B392)))</f>
        <v/>
      </c>
      <c r="X392" s="18">
        <f>IF($P392="","",IF($P392=0,"Baixa",IF(OR(AND(ISNUMBER($S392),$S392&gt;='Configurações'!$B$4),AND($K392&lt;&gt;"Concluída",$K392&lt;&gt;"Dispensada",ISNUMBER($M392),$M392&lt;'Configurações'!$B$10)),"Crítica",IF(OR(AND(ISNUMBER($S392),$S392&gt;='Configurações'!$B$5),$Q392&gt;='Configurações'!$B$6),"Alta","Média"))))</f>
        <v/>
      </c>
      <c r="Y392" s="21">
        <f>IF($A392="","",_xlfn.TEXTJOIN(" | ",TRUE,IF(COUNTIF($A$2:$A$501,$A392)&gt;1,"ID duplicado",""),IF(OR($B392="",$C392="",$D392="",$E392="",NOT(ISNUMBER($F392)),NOT(ISNUMBER($G392)),NOT(ISNUMBER($H392)),$K392=""),"Dados obrigatórios incompletos",""),IF(AND(ISNUMBER($P392),$P392&lt;&gt;0,$V392=""),"Informar motivo preliminar",""),IF(AND(ISNUMBER($P392),$P392&lt;&gt;0,$H392=0),"Revisar custo zerado",""),IF(AND($K392="Concluída",$T392="Não",$J392=""),"Confirmar causa",""),IF(AND($K392="Concluída",$N392=""),"Informar data de conclusão",""),IF(AND($K392&lt;&gt;"",$K392&lt;&gt;"Concluída",$K392&lt;&gt;"Dispensada",ISNUMBER($M392),$M392&lt;'Configurações'!$B$10),"Prazo vencido",""),IF(AND($K392&lt;&gt;"",$K392&lt;&gt;"Concluída",$K392&lt;&gt;"Dispensada",$M392="",ISNUMBER($B392),'Configurações'!$B$10-$B392&gt;'Configurações'!$B$9),"Definir prazo",""),IF(AND($K392&lt;&gt;"Concluída",$N392&lt;&gt;""),"Revisar data de conclusão","")))</f>
        <v/>
      </c>
      <c r="Z392" s="21">
        <f>IF(OR($C392="",$E392=""),"",$C392&amp;" | "&amp;$E392)</f>
        <v/>
      </c>
      <c r="AA392" s="18">
        <f>IF($Z392="","",IF(COUNTIF($Z$2:$Z392,$Z392)=1,ROW(),""))</f>
        <v/>
      </c>
      <c r="AB392" s="18">
        <f>IF($A392="","",IF(AND(ISNUMBER($B392),$B392&lt;='Configurações'!$B$10,$C392&lt;&gt;"",$D392&lt;&gt;"",$E392&lt;&gt;"",ISNUMBER($F392),$F392&gt;=0,ISNUMBER($G392),$G392&gt;=0,ISNUMBER($H392),$H392&gt;=0,$K392&lt;&gt;"",COUNTIF($A$2:$A$501,$A392)=1),"Sim","Não"))</f>
        <v/>
      </c>
      <c r="AC392" s="18">
        <f>IF(OR($AB392&lt;&gt;"Sim",$P392=0,$K392="Concluída",$K392="Dispensada"),"",IF($X392="Crítica",4,IF($X392="Alta",3,IF($X392="Média",2,1)))*1000000000000+MIN(IF(ISNUMBER($S392),$S392,0),999999999)*1000+MIN($W392,999))</f>
        <v/>
      </c>
      <c r="AD392" s="28">
        <f>IF($AC392="","",COUNTIF($AC$2:$AC$501,"&gt;"&amp;$AC392)+COUNTIF($AC$2:$AC392,$AC392))</f>
        <v/>
      </c>
    </row>
    <row r="393">
      <c r="A393" s="23" t="n"/>
      <c r="B393" s="50" t="n"/>
      <c r="C393" s="23" t="n"/>
      <c r="D393" s="25" t="n"/>
      <c r="E393" s="23" t="n"/>
      <c r="F393" s="26" t="n"/>
      <c r="G393" s="26" t="n"/>
      <c r="H393" s="51" t="n"/>
      <c r="I393" s="25" t="n"/>
      <c r="J393" s="25" t="n"/>
      <c r="K393" s="23" t="n"/>
      <c r="L393" s="23" t="n"/>
      <c r="M393" s="50" t="n"/>
      <c r="N393" s="50" t="n"/>
      <c r="O393" s="25" t="n"/>
      <c r="P393" s="29">
        <f>IF(OR($A393="",$B393="",$C393="",$E393="",NOT(ISNUMBER($F393)),NOT(ISNUMBER($G393))),"",$G393-$F393)</f>
        <v/>
      </c>
      <c r="Q393" s="29">
        <f>IF($P393="","",ABS($P393))</f>
        <v/>
      </c>
      <c r="R393" s="46">
        <f>IF(OR($P393="",NOT(ISNUMBER($H393))),"",$P393*$H393)</f>
        <v/>
      </c>
      <c r="S393" s="46">
        <f>IF($R393="","",ABS($R393))</f>
        <v/>
      </c>
      <c r="T393" s="13">
        <f>IF($P393="","",IF($P393=0,"Sim","Não"))</f>
        <v/>
      </c>
      <c r="U393" s="45">
        <f>IFERROR(IF($P393="","",IF(MAX($F393,$G393)=0,1,MAX(0,1-$Q393/MAX($F393,$G393)))),"")</f>
        <v/>
      </c>
      <c r="V393" s="16">
        <f>IF($P393="","",IF($P393=0,"",IF($J393&lt;&gt;"",$J393,$I393)))</f>
        <v/>
      </c>
      <c r="W393" s="29">
        <f>IF($P393="","",IF(OR($P393=0,$K393="Concluída",$K393="Dispensada"),0,MAX(0,'Configurações'!$B$10-$B393)))</f>
        <v/>
      </c>
      <c r="X393" s="13">
        <f>IF($P393="","",IF($P393=0,"Baixa",IF(OR(AND(ISNUMBER($S393),$S393&gt;='Configurações'!$B$4),AND($K393&lt;&gt;"Concluída",$K393&lt;&gt;"Dispensada",ISNUMBER($M393),$M393&lt;'Configurações'!$B$10)),"Crítica",IF(OR(AND(ISNUMBER($S393),$S393&gt;='Configurações'!$B$5),$Q393&gt;='Configurações'!$B$6),"Alta","Média"))))</f>
        <v/>
      </c>
      <c r="Y393" s="16">
        <f>IF($A393="","",_xlfn.TEXTJOIN(" | ",TRUE,IF(COUNTIF($A$2:$A$501,$A393)&gt;1,"ID duplicado",""),IF(OR($B393="",$C393="",$D393="",$E393="",NOT(ISNUMBER($F393)),NOT(ISNUMBER($G393)),NOT(ISNUMBER($H393)),$K393=""),"Dados obrigatórios incompletos",""),IF(AND(ISNUMBER($P393),$P393&lt;&gt;0,$V393=""),"Informar motivo preliminar",""),IF(AND(ISNUMBER($P393),$P393&lt;&gt;0,$H393=0),"Revisar custo zerado",""),IF(AND($K393="Concluída",$T393="Não",$J393=""),"Confirmar causa",""),IF(AND($K393="Concluída",$N393=""),"Informar data de conclusão",""),IF(AND($K393&lt;&gt;"",$K393&lt;&gt;"Concluída",$K393&lt;&gt;"Dispensada",ISNUMBER($M393),$M393&lt;'Configurações'!$B$10),"Prazo vencido",""),IF(AND($K393&lt;&gt;"",$K393&lt;&gt;"Concluída",$K393&lt;&gt;"Dispensada",$M393="",ISNUMBER($B393),'Configurações'!$B$10-$B393&gt;'Configurações'!$B$9),"Definir prazo",""),IF(AND($K393&lt;&gt;"Concluída",$N393&lt;&gt;""),"Revisar data de conclusão","")))</f>
        <v/>
      </c>
      <c r="Z393" s="16">
        <f>IF(OR($C393="",$E393=""),"",$C393&amp;" | "&amp;$E393)</f>
        <v/>
      </c>
      <c r="AA393" s="13">
        <f>IF($Z393="","",IF(COUNTIF($Z$2:$Z393,$Z393)=1,ROW(),""))</f>
        <v/>
      </c>
      <c r="AB393" s="13">
        <f>IF($A393="","",IF(AND(ISNUMBER($B393),$B393&lt;='Configurações'!$B$10,$C393&lt;&gt;"",$D393&lt;&gt;"",$E393&lt;&gt;"",ISNUMBER($F393),$F393&gt;=0,ISNUMBER($G393),$G393&gt;=0,ISNUMBER($H393),$H393&gt;=0,$K393&lt;&gt;"",COUNTIF($A$2:$A$501,$A393)=1),"Sim","Não"))</f>
        <v/>
      </c>
      <c r="AC393" s="13">
        <f>IF(OR($AB393&lt;&gt;"Sim",$P393=0,$K393="Concluída",$K393="Dispensada"),"",IF($X393="Crítica",4,IF($X393="Alta",3,IF($X393="Média",2,1)))*1000000000000+MIN(IF(ISNUMBER($S393),$S393,0),999999999)*1000+MIN($W393,999))</f>
        <v/>
      </c>
      <c r="AD393" s="29">
        <f>IF($AC393="","",COUNTIF($AC$2:$AC$501,"&gt;"&amp;$AC393)+COUNTIF($AC$2:$AC393,$AC393))</f>
        <v/>
      </c>
    </row>
    <row r="394">
      <c r="A394" s="23" t="n"/>
      <c r="B394" s="50" t="n"/>
      <c r="C394" s="23" t="n"/>
      <c r="D394" s="25" t="n"/>
      <c r="E394" s="23" t="n"/>
      <c r="F394" s="26" t="n"/>
      <c r="G394" s="26" t="n"/>
      <c r="H394" s="51" t="n"/>
      <c r="I394" s="25" t="n"/>
      <c r="J394" s="25" t="n"/>
      <c r="K394" s="23" t="n"/>
      <c r="L394" s="23" t="n"/>
      <c r="M394" s="50" t="n"/>
      <c r="N394" s="50" t="n"/>
      <c r="O394" s="25" t="n"/>
      <c r="P394" s="28">
        <f>IF(OR($A394="",$B394="",$C394="",$E394="",NOT(ISNUMBER($F394)),NOT(ISNUMBER($G394))),"",$G394-$F394)</f>
        <v/>
      </c>
      <c r="Q394" s="28">
        <f>IF($P394="","",ABS($P394))</f>
        <v/>
      </c>
      <c r="R394" s="49">
        <f>IF(OR($P394="",NOT(ISNUMBER($H394))),"",$P394*$H394)</f>
        <v/>
      </c>
      <c r="S394" s="49">
        <f>IF($R394="","",ABS($R394))</f>
        <v/>
      </c>
      <c r="T394" s="18">
        <f>IF($P394="","",IF($P394=0,"Sim","Não"))</f>
        <v/>
      </c>
      <c r="U394" s="48">
        <f>IFERROR(IF($P394="","",IF(MAX($F394,$G394)=0,1,MAX(0,1-$Q394/MAX($F394,$G394)))),"")</f>
        <v/>
      </c>
      <c r="V394" s="21">
        <f>IF($P394="","",IF($P394=0,"",IF($J394&lt;&gt;"",$J394,$I394)))</f>
        <v/>
      </c>
      <c r="W394" s="28">
        <f>IF($P394="","",IF(OR($P394=0,$K394="Concluída",$K394="Dispensada"),0,MAX(0,'Configurações'!$B$10-$B394)))</f>
        <v/>
      </c>
      <c r="X394" s="18">
        <f>IF($P394="","",IF($P394=0,"Baixa",IF(OR(AND(ISNUMBER($S394),$S394&gt;='Configurações'!$B$4),AND($K394&lt;&gt;"Concluída",$K394&lt;&gt;"Dispensada",ISNUMBER($M394),$M394&lt;'Configurações'!$B$10)),"Crítica",IF(OR(AND(ISNUMBER($S394),$S394&gt;='Configurações'!$B$5),$Q394&gt;='Configurações'!$B$6),"Alta","Média"))))</f>
        <v/>
      </c>
      <c r="Y394" s="21">
        <f>IF($A394="","",_xlfn.TEXTJOIN(" | ",TRUE,IF(COUNTIF($A$2:$A$501,$A394)&gt;1,"ID duplicado",""),IF(OR($B394="",$C394="",$D394="",$E394="",NOT(ISNUMBER($F394)),NOT(ISNUMBER($G394)),NOT(ISNUMBER($H394)),$K394=""),"Dados obrigatórios incompletos",""),IF(AND(ISNUMBER($P394),$P394&lt;&gt;0,$V394=""),"Informar motivo preliminar",""),IF(AND(ISNUMBER($P394),$P394&lt;&gt;0,$H394=0),"Revisar custo zerado",""),IF(AND($K394="Concluída",$T394="Não",$J394=""),"Confirmar causa",""),IF(AND($K394="Concluída",$N394=""),"Informar data de conclusão",""),IF(AND($K394&lt;&gt;"",$K394&lt;&gt;"Concluída",$K394&lt;&gt;"Dispensada",ISNUMBER($M394),$M394&lt;'Configurações'!$B$10),"Prazo vencido",""),IF(AND($K394&lt;&gt;"",$K394&lt;&gt;"Concluída",$K394&lt;&gt;"Dispensada",$M394="",ISNUMBER($B394),'Configurações'!$B$10-$B394&gt;'Configurações'!$B$9),"Definir prazo",""),IF(AND($K394&lt;&gt;"Concluída",$N394&lt;&gt;""),"Revisar data de conclusão","")))</f>
        <v/>
      </c>
      <c r="Z394" s="21">
        <f>IF(OR($C394="",$E394=""),"",$C394&amp;" | "&amp;$E394)</f>
        <v/>
      </c>
      <c r="AA394" s="18">
        <f>IF($Z394="","",IF(COUNTIF($Z$2:$Z394,$Z394)=1,ROW(),""))</f>
        <v/>
      </c>
      <c r="AB394" s="18">
        <f>IF($A394="","",IF(AND(ISNUMBER($B394),$B394&lt;='Configurações'!$B$10,$C394&lt;&gt;"",$D394&lt;&gt;"",$E394&lt;&gt;"",ISNUMBER($F394),$F394&gt;=0,ISNUMBER($G394),$G394&gt;=0,ISNUMBER($H394),$H394&gt;=0,$K394&lt;&gt;"",COUNTIF($A$2:$A$501,$A394)=1),"Sim","Não"))</f>
        <v/>
      </c>
      <c r="AC394" s="18">
        <f>IF(OR($AB394&lt;&gt;"Sim",$P394=0,$K394="Concluída",$K394="Dispensada"),"",IF($X394="Crítica",4,IF($X394="Alta",3,IF($X394="Média",2,1)))*1000000000000+MIN(IF(ISNUMBER($S394),$S394,0),999999999)*1000+MIN($W394,999))</f>
        <v/>
      </c>
      <c r="AD394" s="28">
        <f>IF($AC394="","",COUNTIF($AC$2:$AC$501,"&gt;"&amp;$AC394)+COUNTIF($AC$2:$AC394,$AC394))</f>
        <v/>
      </c>
    </row>
    <row r="395">
      <c r="A395" s="23" t="n"/>
      <c r="B395" s="50" t="n"/>
      <c r="C395" s="23" t="n"/>
      <c r="D395" s="25" t="n"/>
      <c r="E395" s="23" t="n"/>
      <c r="F395" s="26" t="n"/>
      <c r="G395" s="26" t="n"/>
      <c r="H395" s="51" t="n"/>
      <c r="I395" s="25" t="n"/>
      <c r="J395" s="25" t="n"/>
      <c r="K395" s="23" t="n"/>
      <c r="L395" s="23" t="n"/>
      <c r="M395" s="50" t="n"/>
      <c r="N395" s="50" t="n"/>
      <c r="O395" s="25" t="n"/>
      <c r="P395" s="29">
        <f>IF(OR($A395="",$B395="",$C395="",$E395="",NOT(ISNUMBER($F395)),NOT(ISNUMBER($G395))),"",$G395-$F395)</f>
        <v/>
      </c>
      <c r="Q395" s="29">
        <f>IF($P395="","",ABS($P395))</f>
        <v/>
      </c>
      <c r="R395" s="46">
        <f>IF(OR($P395="",NOT(ISNUMBER($H395))),"",$P395*$H395)</f>
        <v/>
      </c>
      <c r="S395" s="46">
        <f>IF($R395="","",ABS($R395))</f>
        <v/>
      </c>
      <c r="T395" s="13">
        <f>IF($P395="","",IF($P395=0,"Sim","Não"))</f>
        <v/>
      </c>
      <c r="U395" s="45">
        <f>IFERROR(IF($P395="","",IF(MAX($F395,$G395)=0,1,MAX(0,1-$Q395/MAX($F395,$G395)))),"")</f>
        <v/>
      </c>
      <c r="V395" s="16">
        <f>IF($P395="","",IF($P395=0,"",IF($J395&lt;&gt;"",$J395,$I395)))</f>
        <v/>
      </c>
      <c r="W395" s="29">
        <f>IF($P395="","",IF(OR($P395=0,$K395="Concluída",$K395="Dispensada"),0,MAX(0,'Configurações'!$B$10-$B395)))</f>
        <v/>
      </c>
      <c r="X395" s="13">
        <f>IF($P395="","",IF($P395=0,"Baixa",IF(OR(AND(ISNUMBER($S395),$S395&gt;='Configurações'!$B$4),AND($K395&lt;&gt;"Concluída",$K395&lt;&gt;"Dispensada",ISNUMBER($M395),$M395&lt;'Configurações'!$B$10)),"Crítica",IF(OR(AND(ISNUMBER($S395),$S395&gt;='Configurações'!$B$5),$Q395&gt;='Configurações'!$B$6),"Alta","Média"))))</f>
        <v/>
      </c>
      <c r="Y395" s="16">
        <f>IF($A395="","",_xlfn.TEXTJOIN(" | ",TRUE,IF(COUNTIF($A$2:$A$501,$A395)&gt;1,"ID duplicado",""),IF(OR($B395="",$C395="",$D395="",$E395="",NOT(ISNUMBER($F395)),NOT(ISNUMBER($G395)),NOT(ISNUMBER($H395)),$K395=""),"Dados obrigatórios incompletos",""),IF(AND(ISNUMBER($P395),$P395&lt;&gt;0,$V395=""),"Informar motivo preliminar",""),IF(AND(ISNUMBER($P395),$P395&lt;&gt;0,$H395=0),"Revisar custo zerado",""),IF(AND($K395="Concluída",$T395="Não",$J395=""),"Confirmar causa",""),IF(AND($K395="Concluída",$N395=""),"Informar data de conclusão",""),IF(AND($K395&lt;&gt;"",$K395&lt;&gt;"Concluída",$K395&lt;&gt;"Dispensada",ISNUMBER($M395),$M395&lt;'Configurações'!$B$10),"Prazo vencido",""),IF(AND($K395&lt;&gt;"",$K395&lt;&gt;"Concluída",$K395&lt;&gt;"Dispensada",$M395="",ISNUMBER($B395),'Configurações'!$B$10-$B395&gt;'Configurações'!$B$9),"Definir prazo",""),IF(AND($K395&lt;&gt;"Concluída",$N395&lt;&gt;""),"Revisar data de conclusão","")))</f>
        <v/>
      </c>
      <c r="Z395" s="16">
        <f>IF(OR($C395="",$E395=""),"",$C395&amp;" | "&amp;$E395)</f>
        <v/>
      </c>
      <c r="AA395" s="13">
        <f>IF($Z395="","",IF(COUNTIF($Z$2:$Z395,$Z395)=1,ROW(),""))</f>
        <v/>
      </c>
      <c r="AB395" s="13">
        <f>IF($A395="","",IF(AND(ISNUMBER($B395),$B395&lt;='Configurações'!$B$10,$C395&lt;&gt;"",$D395&lt;&gt;"",$E395&lt;&gt;"",ISNUMBER($F395),$F395&gt;=0,ISNUMBER($G395),$G395&gt;=0,ISNUMBER($H395),$H395&gt;=0,$K395&lt;&gt;"",COUNTIF($A$2:$A$501,$A395)=1),"Sim","Não"))</f>
        <v/>
      </c>
      <c r="AC395" s="13">
        <f>IF(OR($AB395&lt;&gt;"Sim",$P395=0,$K395="Concluída",$K395="Dispensada"),"",IF($X395="Crítica",4,IF($X395="Alta",3,IF($X395="Média",2,1)))*1000000000000+MIN(IF(ISNUMBER($S395),$S395,0),999999999)*1000+MIN($W395,999))</f>
        <v/>
      </c>
      <c r="AD395" s="29">
        <f>IF($AC395="","",COUNTIF($AC$2:$AC$501,"&gt;"&amp;$AC395)+COUNTIF($AC$2:$AC395,$AC395))</f>
        <v/>
      </c>
    </row>
    <row r="396">
      <c r="A396" s="23" t="n"/>
      <c r="B396" s="50" t="n"/>
      <c r="C396" s="23" t="n"/>
      <c r="D396" s="25" t="n"/>
      <c r="E396" s="23" t="n"/>
      <c r="F396" s="26" t="n"/>
      <c r="G396" s="26" t="n"/>
      <c r="H396" s="51" t="n"/>
      <c r="I396" s="25" t="n"/>
      <c r="J396" s="25" t="n"/>
      <c r="K396" s="23" t="n"/>
      <c r="L396" s="23" t="n"/>
      <c r="M396" s="50" t="n"/>
      <c r="N396" s="50" t="n"/>
      <c r="O396" s="25" t="n"/>
      <c r="P396" s="28">
        <f>IF(OR($A396="",$B396="",$C396="",$E396="",NOT(ISNUMBER($F396)),NOT(ISNUMBER($G396))),"",$G396-$F396)</f>
        <v/>
      </c>
      <c r="Q396" s="28">
        <f>IF($P396="","",ABS($P396))</f>
        <v/>
      </c>
      <c r="R396" s="49">
        <f>IF(OR($P396="",NOT(ISNUMBER($H396))),"",$P396*$H396)</f>
        <v/>
      </c>
      <c r="S396" s="49">
        <f>IF($R396="","",ABS($R396))</f>
        <v/>
      </c>
      <c r="T396" s="18">
        <f>IF($P396="","",IF($P396=0,"Sim","Não"))</f>
        <v/>
      </c>
      <c r="U396" s="48">
        <f>IFERROR(IF($P396="","",IF(MAX($F396,$G396)=0,1,MAX(0,1-$Q396/MAX($F396,$G396)))),"")</f>
        <v/>
      </c>
      <c r="V396" s="21">
        <f>IF($P396="","",IF($P396=0,"",IF($J396&lt;&gt;"",$J396,$I396)))</f>
        <v/>
      </c>
      <c r="W396" s="28">
        <f>IF($P396="","",IF(OR($P396=0,$K396="Concluída",$K396="Dispensada"),0,MAX(0,'Configurações'!$B$10-$B396)))</f>
        <v/>
      </c>
      <c r="X396" s="18">
        <f>IF($P396="","",IF($P396=0,"Baixa",IF(OR(AND(ISNUMBER($S396),$S396&gt;='Configurações'!$B$4),AND($K396&lt;&gt;"Concluída",$K396&lt;&gt;"Dispensada",ISNUMBER($M396),$M396&lt;'Configurações'!$B$10)),"Crítica",IF(OR(AND(ISNUMBER($S396),$S396&gt;='Configurações'!$B$5),$Q396&gt;='Configurações'!$B$6),"Alta","Média"))))</f>
        <v/>
      </c>
      <c r="Y396" s="21">
        <f>IF($A396="","",_xlfn.TEXTJOIN(" | ",TRUE,IF(COUNTIF($A$2:$A$501,$A396)&gt;1,"ID duplicado",""),IF(OR($B396="",$C396="",$D396="",$E396="",NOT(ISNUMBER($F396)),NOT(ISNUMBER($G396)),NOT(ISNUMBER($H396)),$K396=""),"Dados obrigatórios incompletos",""),IF(AND(ISNUMBER($P396),$P396&lt;&gt;0,$V396=""),"Informar motivo preliminar",""),IF(AND(ISNUMBER($P396),$P396&lt;&gt;0,$H396=0),"Revisar custo zerado",""),IF(AND($K396="Concluída",$T396="Não",$J396=""),"Confirmar causa",""),IF(AND($K396="Concluída",$N396=""),"Informar data de conclusão",""),IF(AND($K396&lt;&gt;"",$K396&lt;&gt;"Concluída",$K396&lt;&gt;"Dispensada",ISNUMBER($M396),$M396&lt;'Configurações'!$B$10),"Prazo vencido",""),IF(AND($K396&lt;&gt;"",$K396&lt;&gt;"Concluída",$K396&lt;&gt;"Dispensada",$M396="",ISNUMBER($B396),'Configurações'!$B$10-$B396&gt;'Configurações'!$B$9),"Definir prazo",""),IF(AND($K396&lt;&gt;"Concluída",$N396&lt;&gt;""),"Revisar data de conclusão","")))</f>
        <v/>
      </c>
      <c r="Z396" s="21">
        <f>IF(OR($C396="",$E396=""),"",$C396&amp;" | "&amp;$E396)</f>
        <v/>
      </c>
      <c r="AA396" s="18">
        <f>IF($Z396="","",IF(COUNTIF($Z$2:$Z396,$Z396)=1,ROW(),""))</f>
        <v/>
      </c>
      <c r="AB396" s="18">
        <f>IF($A396="","",IF(AND(ISNUMBER($B396),$B396&lt;='Configurações'!$B$10,$C396&lt;&gt;"",$D396&lt;&gt;"",$E396&lt;&gt;"",ISNUMBER($F396),$F396&gt;=0,ISNUMBER($G396),$G396&gt;=0,ISNUMBER($H396),$H396&gt;=0,$K396&lt;&gt;"",COUNTIF($A$2:$A$501,$A396)=1),"Sim","Não"))</f>
        <v/>
      </c>
      <c r="AC396" s="18">
        <f>IF(OR($AB396&lt;&gt;"Sim",$P396=0,$K396="Concluída",$K396="Dispensada"),"",IF($X396="Crítica",4,IF($X396="Alta",3,IF($X396="Média",2,1)))*1000000000000+MIN(IF(ISNUMBER($S396),$S396,0),999999999)*1000+MIN($W396,999))</f>
        <v/>
      </c>
      <c r="AD396" s="28">
        <f>IF($AC396="","",COUNTIF($AC$2:$AC$501,"&gt;"&amp;$AC396)+COUNTIF($AC$2:$AC396,$AC396))</f>
        <v/>
      </c>
    </row>
    <row r="397">
      <c r="A397" s="23" t="n"/>
      <c r="B397" s="50" t="n"/>
      <c r="C397" s="23" t="n"/>
      <c r="D397" s="25" t="n"/>
      <c r="E397" s="23" t="n"/>
      <c r="F397" s="26" t="n"/>
      <c r="G397" s="26" t="n"/>
      <c r="H397" s="51" t="n"/>
      <c r="I397" s="25" t="n"/>
      <c r="J397" s="25" t="n"/>
      <c r="K397" s="23" t="n"/>
      <c r="L397" s="23" t="n"/>
      <c r="M397" s="50" t="n"/>
      <c r="N397" s="50" t="n"/>
      <c r="O397" s="25" t="n"/>
      <c r="P397" s="29">
        <f>IF(OR($A397="",$B397="",$C397="",$E397="",NOT(ISNUMBER($F397)),NOT(ISNUMBER($G397))),"",$G397-$F397)</f>
        <v/>
      </c>
      <c r="Q397" s="29">
        <f>IF($P397="","",ABS($P397))</f>
        <v/>
      </c>
      <c r="R397" s="46">
        <f>IF(OR($P397="",NOT(ISNUMBER($H397))),"",$P397*$H397)</f>
        <v/>
      </c>
      <c r="S397" s="46">
        <f>IF($R397="","",ABS($R397))</f>
        <v/>
      </c>
      <c r="T397" s="13">
        <f>IF($P397="","",IF($P397=0,"Sim","Não"))</f>
        <v/>
      </c>
      <c r="U397" s="45">
        <f>IFERROR(IF($P397="","",IF(MAX($F397,$G397)=0,1,MAX(0,1-$Q397/MAX($F397,$G397)))),"")</f>
        <v/>
      </c>
      <c r="V397" s="16">
        <f>IF($P397="","",IF($P397=0,"",IF($J397&lt;&gt;"",$J397,$I397)))</f>
        <v/>
      </c>
      <c r="W397" s="29">
        <f>IF($P397="","",IF(OR($P397=0,$K397="Concluída",$K397="Dispensada"),0,MAX(0,'Configurações'!$B$10-$B397)))</f>
        <v/>
      </c>
      <c r="X397" s="13">
        <f>IF($P397="","",IF($P397=0,"Baixa",IF(OR(AND(ISNUMBER($S397),$S397&gt;='Configurações'!$B$4),AND($K397&lt;&gt;"Concluída",$K397&lt;&gt;"Dispensada",ISNUMBER($M397),$M397&lt;'Configurações'!$B$10)),"Crítica",IF(OR(AND(ISNUMBER($S397),$S397&gt;='Configurações'!$B$5),$Q397&gt;='Configurações'!$B$6),"Alta","Média"))))</f>
        <v/>
      </c>
      <c r="Y397" s="16">
        <f>IF($A397="","",_xlfn.TEXTJOIN(" | ",TRUE,IF(COUNTIF($A$2:$A$501,$A397)&gt;1,"ID duplicado",""),IF(OR($B397="",$C397="",$D397="",$E397="",NOT(ISNUMBER($F397)),NOT(ISNUMBER($G397)),NOT(ISNUMBER($H397)),$K397=""),"Dados obrigatórios incompletos",""),IF(AND(ISNUMBER($P397),$P397&lt;&gt;0,$V397=""),"Informar motivo preliminar",""),IF(AND(ISNUMBER($P397),$P397&lt;&gt;0,$H397=0),"Revisar custo zerado",""),IF(AND($K397="Concluída",$T397="Não",$J397=""),"Confirmar causa",""),IF(AND($K397="Concluída",$N397=""),"Informar data de conclusão",""),IF(AND($K397&lt;&gt;"",$K397&lt;&gt;"Concluída",$K397&lt;&gt;"Dispensada",ISNUMBER($M397),$M397&lt;'Configurações'!$B$10),"Prazo vencido",""),IF(AND($K397&lt;&gt;"",$K397&lt;&gt;"Concluída",$K397&lt;&gt;"Dispensada",$M397="",ISNUMBER($B397),'Configurações'!$B$10-$B397&gt;'Configurações'!$B$9),"Definir prazo",""),IF(AND($K397&lt;&gt;"Concluída",$N397&lt;&gt;""),"Revisar data de conclusão","")))</f>
        <v/>
      </c>
      <c r="Z397" s="16">
        <f>IF(OR($C397="",$E397=""),"",$C397&amp;" | "&amp;$E397)</f>
        <v/>
      </c>
      <c r="AA397" s="13">
        <f>IF($Z397="","",IF(COUNTIF($Z$2:$Z397,$Z397)=1,ROW(),""))</f>
        <v/>
      </c>
      <c r="AB397" s="13">
        <f>IF($A397="","",IF(AND(ISNUMBER($B397),$B397&lt;='Configurações'!$B$10,$C397&lt;&gt;"",$D397&lt;&gt;"",$E397&lt;&gt;"",ISNUMBER($F397),$F397&gt;=0,ISNUMBER($G397),$G397&gt;=0,ISNUMBER($H397),$H397&gt;=0,$K397&lt;&gt;"",COUNTIF($A$2:$A$501,$A397)=1),"Sim","Não"))</f>
        <v/>
      </c>
      <c r="AC397" s="13">
        <f>IF(OR($AB397&lt;&gt;"Sim",$P397=0,$K397="Concluída",$K397="Dispensada"),"",IF($X397="Crítica",4,IF($X397="Alta",3,IF($X397="Média",2,1)))*1000000000000+MIN(IF(ISNUMBER($S397),$S397,0),999999999)*1000+MIN($W397,999))</f>
        <v/>
      </c>
      <c r="AD397" s="29">
        <f>IF($AC397="","",COUNTIF($AC$2:$AC$501,"&gt;"&amp;$AC397)+COUNTIF($AC$2:$AC397,$AC397))</f>
        <v/>
      </c>
    </row>
    <row r="398">
      <c r="A398" s="23" t="n"/>
      <c r="B398" s="50" t="n"/>
      <c r="C398" s="23" t="n"/>
      <c r="D398" s="25" t="n"/>
      <c r="E398" s="23" t="n"/>
      <c r="F398" s="26" t="n"/>
      <c r="G398" s="26" t="n"/>
      <c r="H398" s="51" t="n"/>
      <c r="I398" s="25" t="n"/>
      <c r="J398" s="25" t="n"/>
      <c r="K398" s="23" t="n"/>
      <c r="L398" s="23" t="n"/>
      <c r="M398" s="50" t="n"/>
      <c r="N398" s="50" t="n"/>
      <c r="O398" s="25" t="n"/>
      <c r="P398" s="28">
        <f>IF(OR($A398="",$B398="",$C398="",$E398="",NOT(ISNUMBER($F398)),NOT(ISNUMBER($G398))),"",$G398-$F398)</f>
        <v/>
      </c>
      <c r="Q398" s="28">
        <f>IF($P398="","",ABS($P398))</f>
        <v/>
      </c>
      <c r="R398" s="49">
        <f>IF(OR($P398="",NOT(ISNUMBER($H398))),"",$P398*$H398)</f>
        <v/>
      </c>
      <c r="S398" s="49">
        <f>IF($R398="","",ABS($R398))</f>
        <v/>
      </c>
      <c r="T398" s="18">
        <f>IF($P398="","",IF($P398=0,"Sim","Não"))</f>
        <v/>
      </c>
      <c r="U398" s="48">
        <f>IFERROR(IF($P398="","",IF(MAX($F398,$G398)=0,1,MAX(0,1-$Q398/MAX($F398,$G398)))),"")</f>
        <v/>
      </c>
      <c r="V398" s="21">
        <f>IF($P398="","",IF($P398=0,"",IF($J398&lt;&gt;"",$J398,$I398)))</f>
        <v/>
      </c>
      <c r="W398" s="28">
        <f>IF($P398="","",IF(OR($P398=0,$K398="Concluída",$K398="Dispensada"),0,MAX(0,'Configurações'!$B$10-$B398)))</f>
        <v/>
      </c>
      <c r="X398" s="18">
        <f>IF($P398="","",IF($P398=0,"Baixa",IF(OR(AND(ISNUMBER($S398),$S398&gt;='Configurações'!$B$4),AND($K398&lt;&gt;"Concluída",$K398&lt;&gt;"Dispensada",ISNUMBER($M398),$M398&lt;'Configurações'!$B$10)),"Crítica",IF(OR(AND(ISNUMBER($S398),$S398&gt;='Configurações'!$B$5),$Q398&gt;='Configurações'!$B$6),"Alta","Média"))))</f>
        <v/>
      </c>
      <c r="Y398" s="21">
        <f>IF($A398="","",_xlfn.TEXTJOIN(" | ",TRUE,IF(COUNTIF($A$2:$A$501,$A398)&gt;1,"ID duplicado",""),IF(OR($B398="",$C398="",$D398="",$E398="",NOT(ISNUMBER($F398)),NOT(ISNUMBER($G398)),NOT(ISNUMBER($H398)),$K398=""),"Dados obrigatórios incompletos",""),IF(AND(ISNUMBER($P398),$P398&lt;&gt;0,$V398=""),"Informar motivo preliminar",""),IF(AND(ISNUMBER($P398),$P398&lt;&gt;0,$H398=0),"Revisar custo zerado",""),IF(AND($K398="Concluída",$T398="Não",$J398=""),"Confirmar causa",""),IF(AND($K398="Concluída",$N398=""),"Informar data de conclusão",""),IF(AND($K398&lt;&gt;"",$K398&lt;&gt;"Concluída",$K398&lt;&gt;"Dispensada",ISNUMBER($M398),$M398&lt;'Configurações'!$B$10),"Prazo vencido",""),IF(AND($K398&lt;&gt;"",$K398&lt;&gt;"Concluída",$K398&lt;&gt;"Dispensada",$M398="",ISNUMBER($B398),'Configurações'!$B$10-$B398&gt;'Configurações'!$B$9),"Definir prazo",""),IF(AND($K398&lt;&gt;"Concluída",$N398&lt;&gt;""),"Revisar data de conclusão","")))</f>
        <v/>
      </c>
      <c r="Z398" s="21">
        <f>IF(OR($C398="",$E398=""),"",$C398&amp;" | "&amp;$E398)</f>
        <v/>
      </c>
      <c r="AA398" s="18">
        <f>IF($Z398="","",IF(COUNTIF($Z$2:$Z398,$Z398)=1,ROW(),""))</f>
        <v/>
      </c>
      <c r="AB398" s="18">
        <f>IF($A398="","",IF(AND(ISNUMBER($B398),$B398&lt;='Configurações'!$B$10,$C398&lt;&gt;"",$D398&lt;&gt;"",$E398&lt;&gt;"",ISNUMBER($F398),$F398&gt;=0,ISNUMBER($G398),$G398&gt;=0,ISNUMBER($H398),$H398&gt;=0,$K398&lt;&gt;"",COUNTIF($A$2:$A$501,$A398)=1),"Sim","Não"))</f>
        <v/>
      </c>
      <c r="AC398" s="18">
        <f>IF(OR($AB398&lt;&gt;"Sim",$P398=0,$K398="Concluída",$K398="Dispensada"),"",IF($X398="Crítica",4,IF($X398="Alta",3,IF($X398="Média",2,1)))*1000000000000+MIN(IF(ISNUMBER($S398),$S398,0),999999999)*1000+MIN($W398,999))</f>
        <v/>
      </c>
      <c r="AD398" s="28">
        <f>IF($AC398="","",COUNTIF($AC$2:$AC$501,"&gt;"&amp;$AC398)+COUNTIF($AC$2:$AC398,$AC398))</f>
        <v/>
      </c>
    </row>
    <row r="399">
      <c r="A399" s="23" t="n"/>
      <c r="B399" s="50" t="n"/>
      <c r="C399" s="23" t="n"/>
      <c r="D399" s="25" t="n"/>
      <c r="E399" s="23" t="n"/>
      <c r="F399" s="26" t="n"/>
      <c r="G399" s="26" t="n"/>
      <c r="H399" s="51" t="n"/>
      <c r="I399" s="25" t="n"/>
      <c r="J399" s="25" t="n"/>
      <c r="K399" s="23" t="n"/>
      <c r="L399" s="23" t="n"/>
      <c r="M399" s="50" t="n"/>
      <c r="N399" s="50" t="n"/>
      <c r="O399" s="25" t="n"/>
      <c r="P399" s="29">
        <f>IF(OR($A399="",$B399="",$C399="",$E399="",NOT(ISNUMBER($F399)),NOT(ISNUMBER($G399))),"",$G399-$F399)</f>
        <v/>
      </c>
      <c r="Q399" s="29">
        <f>IF($P399="","",ABS($P399))</f>
        <v/>
      </c>
      <c r="R399" s="46">
        <f>IF(OR($P399="",NOT(ISNUMBER($H399))),"",$P399*$H399)</f>
        <v/>
      </c>
      <c r="S399" s="46">
        <f>IF($R399="","",ABS($R399))</f>
        <v/>
      </c>
      <c r="T399" s="13">
        <f>IF($P399="","",IF($P399=0,"Sim","Não"))</f>
        <v/>
      </c>
      <c r="U399" s="45">
        <f>IFERROR(IF($P399="","",IF(MAX($F399,$G399)=0,1,MAX(0,1-$Q399/MAX($F399,$G399)))),"")</f>
        <v/>
      </c>
      <c r="V399" s="16">
        <f>IF($P399="","",IF($P399=0,"",IF($J399&lt;&gt;"",$J399,$I399)))</f>
        <v/>
      </c>
      <c r="W399" s="29">
        <f>IF($P399="","",IF(OR($P399=0,$K399="Concluída",$K399="Dispensada"),0,MAX(0,'Configurações'!$B$10-$B399)))</f>
        <v/>
      </c>
      <c r="X399" s="13">
        <f>IF($P399="","",IF($P399=0,"Baixa",IF(OR(AND(ISNUMBER($S399),$S399&gt;='Configurações'!$B$4),AND($K399&lt;&gt;"Concluída",$K399&lt;&gt;"Dispensada",ISNUMBER($M399),$M399&lt;'Configurações'!$B$10)),"Crítica",IF(OR(AND(ISNUMBER($S399),$S399&gt;='Configurações'!$B$5),$Q399&gt;='Configurações'!$B$6),"Alta","Média"))))</f>
        <v/>
      </c>
      <c r="Y399" s="16">
        <f>IF($A399="","",_xlfn.TEXTJOIN(" | ",TRUE,IF(COUNTIF($A$2:$A$501,$A399)&gt;1,"ID duplicado",""),IF(OR($B399="",$C399="",$D399="",$E399="",NOT(ISNUMBER($F399)),NOT(ISNUMBER($G399)),NOT(ISNUMBER($H399)),$K399=""),"Dados obrigatórios incompletos",""),IF(AND(ISNUMBER($P399),$P399&lt;&gt;0,$V399=""),"Informar motivo preliminar",""),IF(AND(ISNUMBER($P399),$P399&lt;&gt;0,$H399=0),"Revisar custo zerado",""),IF(AND($K399="Concluída",$T399="Não",$J399=""),"Confirmar causa",""),IF(AND($K399="Concluída",$N399=""),"Informar data de conclusão",""),IF(AND($K399&lt;&gt;"",$K399&lt;&gt;"Concluída",$K399&lt;&gt;"Dispensada",ISNUMBER($M399),$M399&lt;'Configurações'!$B$10),"Prazo vencido",""),IF(AND($K399&lt;&gt;"",$K399&lt;&gt;"Concluída",$K399&lt;&gt;"Dispensada",$M399="",ISNUMBER($B399),'Configurações'!$B$10-$B399&gt;'Configurações'!$B$9),"Definir prazo",""),IF(AND($K399&lt;&gt;"Concluída",$N399&lt;&gt;""),"Revisar data de conclusão","")))</f>
        <v/>
      </c>
      <c r="Z399" s="16">
        <f>IF(OR($C399="",$E399=""),"",$C399&amp;" | "&amp;$E399)</f>
        <v/>
      </c>
      <c r="AA399" s="13">
        <f>IF($Z399="","",IF(COUNTIF($Z$2:$Z399,$Z399)=1,ROW(),""))</f>
        <v/>
      </c>
      <c r="AB399" s="13">
        <f>IF($A399="","",IF(AND(ISNUMBER($B399),$B399&lt;='Configurações'!$B$10,$C399&lt;&gt;"",$D399&lt;&gt;"",$E399&lt;&gt;"",ISNUMBER($F399),$F399&gt;=0,ISNUMBER($G399),$G399&gt;=0,ISNUMBER($H399),$H399&gt;=0,$K399&lt;&gt;"",COUNTIF($A$2:$A$501,$A399)=1),"Sim","Não"))</f>
        <v/>
      </c>
      <c r="AC399" s="13">
        <f>IF(OR($AB399&lt;&gt;"Sim",$P399=0,$K399="Concluída",$K399="Dispensada"),"",IF($X399="Crítica",4,IF($X399="Alta",3,IF($X399="Média",2,1)))*1000000000000+MIN(IF(ISNUMBER($S399),$S399,0),999999999)*1000+MIN($W399,999))</f>
        <v/>
      </c>
      <c r="AD399" s="29">
        <f>IF($AC399="","",COUNTIF($AC$2:$AC$501,"&gt;"&amp;$AC399)+COUNTIF($AC$2:$AC399,$AC399))</f>
        <v/>
      </c>
    </row>
    <row r="400">
      <c r="A400" s="23" t="n"/>
      <c r="B400" s="50" t="n"/>
      <c r="C400" s="23" t="n"/>
      <c r="D400" s="25" t="n"/>
      <c r="E400" s="23" t="n"/>
      <c r="F400" s="26" t="n"/>
      <c r="G400" s="26" t="n"/>
      <c r="H400" s="51" t="n"/>
      <c r="I400" s="25" t="n"/>
      <c r="J400" s="25" t="n"/>
      <c r="K400" s="23" t="n"/>
      <c r="L400" s="23" t="n"/>
      <c r="M400" s="50" t="n"/>
      <c r="N400" s="50" t="n"/>
      <c r="O400" s="25" t="n"/>
      <c r="P400" s="28">
        <f>IF(OR($A400="",$B400="",$C400="",$E400="",NOT(ISNUMBER($F400)),NOT(ISNUMBER($G400))),"",$G400-$F400)</f>
        <v/>
      </c>
      <c r="Q400" s="28">
        <f>IF($P400="","",ABS($P400))</f>
        <v/>
      </c>
      <c r="R400" s="49">
        <f>IF(OR($P400="",NOT(ISNUMBER($H400))),"",$P400*$H400)</f>
        <v/>
      </c>
      <c r="S400" s="49">
        <f>IF($R400="","",ABS($R400))</f>
        <v/>
      </c>
      <c r="T400" s="18">
        <f>IF($P400="","",IF($P400=0,"Sim","Não"))</f>
        <v/>
      </c>
      <c r="U400" s="48">
        <f>IFERROR(IF($P400="","",IF(MAX($F400,$G400)=0,1,MAX(0,1-$Q400/MAX($F400,$G400)))),"")</f>
        <v/>
      </c>
      <c r="V400" s="21">
        <f>IF($P400="","",IF($P400=0,"",IF($J400&lt;&gt;"",$J400,$I400)))</f>
        <v/>
      </c>
      <c r="W400" s="28">
        <f>IF($P400="","",IF(OR($P400=0,$K400="Concluída",$K400="Dispensada"),0,MAX(0,'Configurações'!$B$10-$B400)))</f>
        <v/>
      </c>
      <c r="X400" s="18">
        <f>IF($P400="","",IF($P400=0,"Baixa",IF(OR(AND(ISNUMBER($S400),$S400&gt;='Configurações'!$B$4),AND($K400&lt;&gt;"Concluída",$K400&lt;&gt;"Dispensada",ISNUMBER($M400),$M400&lt;'Configurações'!$B$10)),"Crítica",IF(OR(AND(ISNUMBER($S400),$S400&gt;='Configurações'!$B$5),$Q400&gt;='Configurações'!$B$6),"Alta","Média"))))</f>
        <v/>
      </c>
      <c r="Y400" s="21">
        <f>IF($A400="","",_xlfn.TEXTJOIN(" | ",TRUE,IF(COUNTIF($A$2:$A$501,$A400)&gt;1,"ID duplicado",""),IF(OR($B400="",$C400="",$D400="",$E400="",NOT(ISNUMBER($F400)),NOT(ISNUMBER($G400)),NOT(ISNUMBER($H400)),$K400=""),"Dados obrigatórios incompletos",""),IF(AND(ISNUMBER($P400),$P400&lt;&gt;0,$V400=""),"Informar motivo preliminar",""),IF(AND(ISNUMBER($P400),$P400&lt;&gt;0,$H400=0),"Revisar custo zerado",""),IF(AND($K400="Concluída",$T400="Não",$J400=""),"Confirmar causa",""),IF(AND($K400="Concluída",$N400=""),"Informar data de conclusão",""),IF(AND($K400&lt;&gt;"",$K400&lt;&gt;"Concluída",$K400&lt;&gt;"Dispensada",ISNUMBER($M400),$M400&lt;'Configurações'!$B$10),"Prazo vencido",""),IF(AND($K400&lt;&gt;"",$K400&lt;&gt;"Concluída",$K400&lt;&gt;"Dispensada",$M400="",ISNUMBER($B400),'Configurações'!$B$10-$B400&gt;'Configurações'!$B$9),"Definir prazo",""),IF(AND($K400&lt;&gt;"Concluída",$N400&lt;&gt;""),"Revisar data de conclusão","")))</f>
        <v/>
      </c>
      <c r="Z400" s="21">
        <f>IF(OR($C400="",$E400=""),"",$C400&amp;" | "&amp;$E400)</f>
        <v/>
      </c>
      <c r="AA400" s="18">
        <f>IF($Z400="","",IF(COUNTIF($Z$2:$Z400,$Z400)=1,ROW(),""))</f>
        <v/>
      </c>
      <c r="AB400" s="18">
        <f>IF($A400="","",IF(AND(ISNUMBER($B400),$B400&lt;='Configurações'!$B$10,$C400&lt;&gt;"",$D400&lt;&gt;"",$E400&lt;&gt;"",ISNUMBER($F400),$F400&gt;=0,ISNUMBER($G400),$G400&gt;=0,ISNUMBER($H400),$H400&gt;=0,$K400&lt;&gt;"",COUNTIF($A$2:$A$501,$A400)=1),"Sim","Não"))</f>
        <v/>
      </c>
      <c r="AC400" s="18">
        <f>IF(OR($AB400&lt;&gt;"Sim",$P400=0,$K400="Concluída",$K400="Dispensada"),"",IF($X400="Crítica",4,IF($X400="Alta",3,IF($X400="Média",2,1)))*1000000000000+MIN(IF(ISNUMBER($S400),$S400,0),999999999)*1000+MIN($W400,999))</f>
        <v/>
      </c>
      <c r="AD400" s="28">
        <f>IF($AC400="","",COUNTIF($AC$2:$AC$501,"&gt;"&amp;$AC400)+COUNTIF($AC$2:$AC400,$AC400))</f>
        <v/>
      </c>
    </row>
    <row r="401">
      <c r="A401" s="23" t="n"/>
      <c r="B401" s="50" t="n"/>
      <c r="C401" s="23" t="n"/>
      <c r="D401" s="25" t="n"/>
      <c r="E401" s="23" t="n"/>
      <c r="F401" s="26" t="n"/>
      <c r="G401" s="26" t="n"/>
      <c r="H401" s="51" t="n"/>
      <c r="I401" s="25" t="n"/>
      <c r="J401" s="25" t="n"/>
      <c r="K401" s="23" t="n"/>
      <c r="L401" s="23" t="n"/>
      <c r="M401" s="50" t="n"/>
      <c r="N401" s="50" t="n"/>
      <c r="O401" s="25" t="n"/>
      <c r="P401" s="29">
        <f>IF(OR($A401="",$B401="",$C401="",$E401="",NOT(ISNUMBER($F401)),NOT(ISNUMBER($G401))),"",$G401-$F401)</f>
        <v/>
      </c>
      <c r="Q401" s="29">
        <f>IF($P401="","",ABS($P401))</f>
        <v/>
      </c>
      <c r="R401" s="46">
        <f>IF(OR($P401="",NOT(ISNUMBER($H401))),"",$P401*$H401)</f>
        <v/>
      </c>
      <c r="S401" s="46">
        <f>IF($R401="","",ABS($R401))</f>
        <v/>
      </c>
      <c r="T401" s="13">
        <f>IF($P401="","",IF($P401=0,"Sim","Não"))</f>
        <v/>
      </c>
      <c r="U401" s="45">
        <f>IFERROR(IF($P401="","",IF(MAX($F401,$G401)=0,1,MAX(0,1-$Q401/MAX($F401,$G401)))),"")</f>
        <v/>
      </c>
      <c r="V401" s="16">
        <f>IF($P401="","",IF($P401=0,"",IF($J401&lt;&gt;"",$J401,$I401)))</f>
        <v/>
      </c>
      <c r="W401" s="29">
        <f>IF($P401="","",IF(OR($P401=0,$K401="Concluída",$K401="Dispensada"),0,MAX(0,'Configurações'!$B$10-$B401)))</f>
        <v/>
      </c>
      <c r="X401" s="13">
        <f>IF($P401="","",IF($P401=0,"Baixa",IF(OR(AND(ISNUMBER($S401),$S401&gt;='Configurações'!$B$4),AND($K401&lt;&gt;"Concluída",$K401&lt;&gt;"Dispensada",ISNUMBER($M401),$M401&lt;'Configurações'!$B$10)),"Crítica",IF(OR(AND(ISNUMBER($S401),$S401&gt;='Configurações'!$B$5),$Q401&gt;='Configurações'!$B$6),"Alta","Média"))))</f>
        <v/>
      </c>
      <c r="Y401" s="16">
        <f>IF($A401="","",_xlfn.TEXTJOIN(" | ",TRUE,IF(COUNTIF($A$2:$A$501,$A401)&gt;1,"ID duplicado",""),IF(OR($B401="",$C401="",$D401="",$E401="",NOT(ISNUMBER($F401)),NOT(ISNUMBER($G401)),NOT(ISNUMBER($H401)),$K401=""),"Dados obrigatórios incompletos",""),IF(AND(ISNUMBER($P401),$P401&lt;&gt;0,$V401=""),"Informar motivo preliminar",""),IF(AND(ISNUMBER($P401),$P401&lt;&gt;0,$H401=0),"Revisar custo zerado",""),IF(AND($K401="Concluída",$T401="Não",$J401=""),"Confirmar causa",""),IF(AND($K401="Concluída",$N401=""),"Informar data de conclusão",""),IF(AND($K401&lt;&gt;"",$K401&lt;&gt;"Concluída",$K401&lt;&gt;"Dispensada",ISNUMBER($M401),$M401&lt;'Configurações'!$B$10),"Prazo vencido",""),IF(AND($K401&lt;&gt;"",$K401&lt;&gt;"Concluída",$K401&lt;&gt;"Dispensada",$M401="",ISNUMBER($B401),'Configurações'!$B$10-$B401&gt;'Configurações'!$B$9),"Definir prazo",""),IF(AND($K401&lt;&gt;"Concluída",$N401&lt;&gt;""),"Revisar data de conclusão","")))</f>
        <v/>
      </c>
      <c r="Z401" s="16">
        <f>IF(OR($C401="",$E401=""),"",$C401&amp;" | "&amp;$E401)</f>
        <v/>
      </c>
      <c r="AA401" s="13">
        <f>IF($Z401="","",IF(COUNTIF($Z$2:$Z401,$Z401)=1,ROW(),""))</f>
        <v/>
      </c>
      <c r="AB401" s="13">
        <f>IF($A401="","",IF(AND(ISNUMBER($B401),$B401&lt;='Configurações'!$B$10,$C401&lt;&gt;"",$D401&lt;&gt;"",$E401&lt;&gt;"",ISNUMBER($F401),$F401&gt;=0,ISNUMBER($G401),$G401&gt;=0,ISNUMBER($H401),$H401&gt;=0,$K401&lt;&gt;"",COUNTIF($A$2:$A$501,$A401)=1),"Sim","Não"))</f>
        <v/>
      </c>
      <c r="AC401" s="13">
        <f>IF(OR($AB401&lt;&gt;"Sim",$P401=0,$K401="Concluída",$K401="Dispensada"),"",IF($X401="Crítica",4,IF($X401="Alta",3,IF($X401="Média",2,1)))*1000000000000+MIN(IF(ISNUMBER($S401),$S401,0),999999999)*1000+MIN($W401,999))</f>
        <v/>
      </c>
      <c r="AD401" s="29">
        <f>IF($AC401="","",COUNTIF($AC$2:$AC$501,"&gt;"&amp;$AC401)+COUNTIF($AC$2:$AC401,$AC401))</f>
        <v/>
      </c>
    </row>
    <row r="402">
      <c r="A402" s="23" t="n"/>
      <c r="B402" s="50" t="n"/>
      <c r="C402" s="23" t="n"/>
      <c r="D402" s="25" t="n"/>
      <c r="E402" s="23" t="n"/>
      <c r="F402" s="26" t="n"/>
      <c r="G402" s="26" t="n"/>
      <c r="H402" s="51" t="n"/>
      <c r="I402" s="25" t="n"/>
      <c r="J402" s="25" t="n"/>
      <c r="K402" s="23" t="n"/>
      <c r="L402" s="23" t="n"/>
      <c r="M402" s="50" t="n"/>
      <c r="N402" s="50" t="n"/>
      <c r="O402" s="25" t="n"/>
      <c r="P402" s="28">
        <f>IF(OR($A402="",$B402="",$C402="",$E402="",NOT(ISNUMBER($F402)),NOT(ISNUMBER($G402))),"",$G402-$F402)</f>
        <v/>
      </c>
      <c r="Q402" s="28">
        <f>IF($P402="","",ABS($P402))</f>
        <v/>
      </c>
      <c r="R402" s="49">
        <f>IF(OR($P402="",NOT(ISNUMBER($H402))),"",$P402*$H402)</f>
        <v/>
      </c>
      <c r="S402" s="49">
        <f>IF($R402="","",ABS($R402))</f>
        <v/>
      </c>
      <c r="T402" s="18">
        <f>IF($P402="","",IF($P402=0,"Sim","Não"))</f>
        <v/>
      </c>
      <c r="U402" s="48">
        <f>IFERROR(IF($P402="","",IF(MAX($F402,$G402)=0,1,MAX(0,1-$Q402/MAX($F402,$G402)))),"")</f>
        <v/>
      </c>
      <c r="V402" s="21">
        <f>IF($P402="","",IF($P402=0,"",IF($J402&lt;&gt;"",$J402,$I402)))</f>
        <v/>
      </c>
      <c r="W402" s="28">
        <f>IF($P402="","",IF(OR($P402=0,$K402="Concluída",$K402="Dispensada"),0,MAX(0,'Configurações'!$B$10-$B402)))</f>
        <v/>
      </c>
      <c r="X402" s="18">
        <f>IF($P402="","",IF($P402=0,"Baixa",IF(OR(AND(ISNUMBER($S402),$S402&gt;='Configurações'!$B$4),AND($K402&lt;&gt;"Concluída",$K402&lt;&gt;"Dispensada",ISNUMBER($M402),$M402&lt;'Configurações'!$B$10)),"Crítica",IF(OR(AND(ISNUMBER($S402),$S402&gt;='Configurações'!$B$5),$Q402&gt;='Configurações'!$B$6),"Alta","Média"))))</f>
        <v/>
      </c>
      <c r="Y402" s="21">
        <f>IF($A402="","",_xlfn.TEXTJOIN(" | ",TRUE,IF(COUNTIF($A$2:$A$501,$A402)&gt;1,"ID duplicado",""),IF(OR($B402="",$C402="",$D402="",$E402="",NOT(ISNUMBER($F402)),NOT(ISNUMBER($G402)),NOT(ISNUMBER($H402)),$K402=""),"Dados obrigatórios incompletos",""),IF(AND(ISNUMBER($P402),$P402&lt;&gt;0,$V402=""),"Informar motivo preliminar",""),IF(AND(ISNUMBER($P402),$P402&lt;&gt;0,$H402=0),"Revisar custo zerado",""),IF(AND($K402="Concluída",$T402="Não",$J402=""),"Confirmar causa",""),IF(AND($K402="Concluída",$N402=""),"Informar data de conclusão",""),IF(AND($K402&lt;&gt;"",$K402&lt;&gt;"Concluída",$K402&lt;&gt;"Dispensada",ISNUMBER($M402),$M402&lt;'Configurações'!$B$10),"Prazo vencido",""),IF(AND($K402&lt;&gt;"",$K402&lt;&gt;"Concluída",$K402&lt;&gt;"Dispensada",$M402="",ISNUMBER($B402),'Configurações'!$B$10-$B402&gt;'Configurações'!$B$9),"Definir prazo",""),IF(AND($K402&lt;&gt;"Concluída",$N402&lt;&gt;""),"Revisar data de conclusão","")))</f>
        <v/>
      </c>
      <c r="Z402" s="21">
        <f>IF(OR($C402="",$E402=""),"",$C402&amp;" | "&amp;$E402)</f>
        <v/>
      </c>
      <c r="AA402" s="18">
        <f>IF($Z402="","",IF(COUNTIF($Z$2:$Z402,$Z402)=1,ROW(),""))</f>
        <v/>
      </c>
      <c r="AB402" s="18">
        <f>IF($A402="","",IF(AND(ISNUMBER($B402),$B402&lt;='Configurações'!$B$10,$C402&lt;&gt;"",$D402&lt;&gt;"",$E402&lt;&gt;"",ISNUMBER($F402),$F402&gt;=0,ISNUMBER($G402),$G402&gt;=0,ISNUMBER($H402),$H402&gt;=0,$K402&lt;&gt;"",COUNTIF($A$2:$A$501,$A402)=1),"Sim","Não"))</f>
        <v/>
      </c>
      <c r="AC402" s="18">
        <f>IF(OR($AB402&lt;&gt;"Sim",$P402=0,$K402="Concluída",$K402="Dispensada"),"",IF($X402="Crítica",4,IF($X402="Alta",3,IF($X402="Média",2,1)))*1000000000000+MIN(IF(ISNUMBER($S402),$S402,0),999999999)*1000+MIN($W402,999))</f>
        <v/>
      </c>
      <c r="AD402" s="28">
        <f>IF($AC402="","",COUNTIF($AC$2:$AC$501,"&gt;"&amp;$AC402)+COUNTIF($AC$2:$AC402,$AC402))</f>
        <v/>
      </c>
    </row>
    <row r="403">
      <c r="A403" s="23" t="n"/>
      <c r="B403" s="50" t="n"/>
      <c r="C403" s="23" t="n"/>
      <c r="D403" s="25" t="n"/>
      <c r="E403" s="23" t="n"/>
      <c r="F403" s="26" t="n"/>
      <c r="G403" s="26" t="n"/>
      <c r="H403" s="51" t="n"/>
      <c r="I403" s="25" t="n"/>
      <c r="J403" s="25" t="n"/>
      <c r="K403" s="23" t="n"/>
      <c r="L403" s="23" t="n"/>
      <c r="M403" s="50" t="n"/>
      <c r="N403" s="50" t="n"/>
      <c r="O403" s="25" t="n"/>
      <c r="P403" s="29">
        <f>IF(OR($A403="",$B403="",$C403="",$E403="",NOT(ISNUMBER($F403)),NOT(ISNUMBER($G403))),"",$G403-$F403)</f>
        <v/>
      </c>
      <c r="Q403" s="29">
        <f>IF($P403="","",ABS($P403))</f>
        <v/>
      </c>
      <c r="R403" s="46">
        <f>IF(OR($P403="",NOT(ISNUMBER($H403))),"",$P403*$H403)</f>
        <v/>
      </c>
      <c r="S403" s="46">
        <f>IF($R403="","",ABS($R403))</f>
        <v/>
      </c>
      <c r="T403" s="13">
        <f>IF($P403="","",IF($P403=0,"Sim","Não"))</f>
        <v/>
      </c>
      <c r="U403" s="45">
        <f>IFERROR(IF($P403="","",IF(MAX($F403,$G403)=0,1,MAX(0,1-$Q403/MAX($F403,$G403)))),"")</f>
        <v/>
      </c>
      <c r="V403" s="16">
        <f>IF($P403="","",IF($P403=0,"",IF($J403&lt;&gt;"",$J403,$I403)))</f>
        <v/>
      </c>
      <c r="W403" s="29">
        <f>IF($P403="","",IF(OR($P403=0,$K403="Concluída",$K403="Dispensada"),0,MAX(0,'Configurações'!$B$10-$B403)))</f>
        <v/>
      </c>
      <c r="X403" s="13">
        <f>IF($P403="","",IF($P403=0,"Baixa",IF(OR(AND(ISNUMBER($S403),$S403&gt;='Configurações'!$B$4),AND($K403&lt;&gt;"Concluída",$K403&lt;&gt;"Dispensada",ISNUMBER($M403),$M403&lt;'Configurações'!$B$10)),"Crítica",IF(OR(AND(ISNUMBER($S403),$S403&gt;='Configurações'!$B$5),$Q403&gt;='Configurações'!$B$6),"Alta","Média"))))</f>
        <v/>
      </c>
      <c r="Y403" s="16">
        <f>IF($A403="","",_xlfn.TEXTJOIN(" | ",TRUE,IF(COUNTIF($A$2:$A$501,$A403)&gt;1,"ID duplicado",""),IF(OR($B403="",$C403="",$D403="",$E403="",NOT(ISNUMBER($F403)),NOT(ISNUMBER($G403)),NOT(ISNUMBER($H403)),$K403=""),"Dados obrigatórios incompletos",""),IF(AND(ISNUMBER($P403),$P403&lt;&gt;0,$V403=""),"Informar motivo preliminar",""),IF(AND(ISNUMBER($P403),$P403&lt;&gt;0,$H403=0),"Revisar custo zerado",""),IF(AND($K403="Concluída",$T403="Não",$J403=""),"Confirmar causa",""),IF(AND($K403="Concluída",$N403=""),"Informar data de conclusão",""),IF(AND($K403&lt;&gt;"",$K403&lt;&gt;"Concluída",$K403&lt;&gt;"Dispensada",ISNUMBER($M403),$M403&lt;'Configurações'!$B$10),"Prazo vencido",""),IF(AND($K403&lt;&gt;"",$K403&lt;&gt;"Concluída",$K403&lt;&gt;"Dispensada",$M403="",ISNUMBER($B403),'Configurações'!$B$10-$B403&gt;'Configurações'!$B$9),"Definir prazo",""),IF(AND($K403&lt;&gt;"Concluída",$N403&lt;&gt;""),"Revisar data de conclusão","")))</f>
        <v/>
      </c>
      <c r="Z403" s="16">
        <f>IF(OR($C403="",$E403=""),"",$C403&amp;" | "&amp;$E403)</f>
        <v/>
      </c>
      <c r="AA403" s="13">
        <f>IF($Z403="","",IF(COUNTIF($Z$2:$Z403,$Z403)=1,ROW(),""))</f>
        <v/>
      </c>
      <c r="AB403" s="13">
        <f>IF($A403="","",IF(AND(ISNUMBER($B403),$B403&lt;='Configurações'!$B$10,$C403&lt;&gt;"",$D403&lt;&gt;"",$E403&lt;&gt;"",ISNUMBER($F403),$F403&gt;=0,ISNUMBER($G403),$G403&gt;=0,ISNUMBER($H403),$H403&gt;=0,$K403&lt;&gt;"",COUNTIF($A$2:$A$501,$A403)=1),"Sim","Não"))</f>
        <v/>
      </c>
      <c r="AC403" s="13">
        <f>IF(OR($AB403&lt;&gt;"Sim",$P403=0,$K403="Concluída",$K403="Dispensada"),"",IF($X403="Crítica",4,IF($X403="Alta",3,IF($X403="Média",2,1)))*1000000000000+MIN(IF(ISNUMBER($S403),$S403,0),999999999)*1000+MIN($W403,999))</f>
        <v/>
      </c>
      <c r="AD403" s="29">
        <f>IF($AC403="","",COUNTIF($AC$2:$AC$501,"&gt;"&amp;$AC403)+COUNTIF($AC$2:$AC403,$AC403))</f>
        <v/>
      </c>
    </row>
    <row r="404">
      <c r="A404" s="23" t="n"/>
      <c r="B404" s="50" t="n"/>
      <c r="C404" s="23" t="n"/>
      <c r="D404" s="25" t="n"/>
      <c r="E404" s="23" t="n"/>
      <c r="F404" s="26" t="n"/>
      <c r="G404" s="26" t="n"/>
      <c r="H404" s="51" t="n"/>
      <c r="I404" s="25" t="n"/>
      <c r="J404" s="25" t="n"/>
      <c r="K404" s="23" t="n"/>
      <c r="L404" s="23" t="n"/>
      <c r="M404" s="50" t="n"/>
      <c r="N404" s="50" t="n"/>
      <c r="O404" s="25" t="n"/>
      <c r="P404" s="28">
        <f>IF(OR($A404="",$B404="",$C404="",$E404="",NOT(ISNUMBER($F404)),NOT(ISNUMBER($G404))),"",$G404-$F404)</f>
        <v/>
      </c>
      <c r="Q404" s="28">
        <f>IF($P404="","",ABS($P404))</f>
        <v/>
      </c>
      <c r="R404" s="49">
        <f>IF(OR($P404="",NOT(ISNUMBER($H404))),"",$P404*$H404)</f>
        <v/>
      </c>
      <c r="S404" s="49">
        <f>IF($R404="","",ABS($R404))</f>
        <v/>
      </c>
      <c r="T404" s="18">
        <f>IF($P404="","",IF($P404=0,"Sim","Não"))</f>
        <v/>
      </c>
      <c r="U404" s="48">
        <f>IFERROR(IF($P404="","",IF(MAX($F404,$G404)=0,1,MAX(0,1-$Q404/MAX($F404,$G404)))),"")</f>
        <v/>
      </c>
      <c r="V404" s="21">
        <f>IF($P404="","",IF($P404=0,"",IF($J404&lt;&gt;"",$J404,$I404)))</f>
        <v/>
      </c>
      <c r="W404" s="28">
        <f>IF($P404="","",IF(OR($P404=0,$K404="Concluída",$K404="Dispensada"),0,MAX(0,'Configurações'!$B$10-$B404)))</f>
        <v/>
      </c>
      <c r="X404" s="18">
        <f>IF($P404="","",IF($P404=0,"Baixa",IF(OR(AND(ISNUMBER($S404),$S404&gt;='Configurações'!$B$4),AND($K404&lt;&gt;"Concluída",$K404&lt;&gt;"Dispensada",ISNUMBER($M404),$M404&lt;'Configurações'!$B$10)),"Crítica",IF(OR(AND(ISNUMBER($S404),$S404&gt;='Configurações'!$B$5),$Q404&gt;='Configurações'!$B$6),"Alta","Média"))))</f>
        <v/>
      </c>
      <c r="Y404" s="21">
        <f>IF($A404="","",_xlfn.TEXTJOIN(" | ",TRUE,IF(COUNTIF($A$2:$A$501,$A404)&gt;1,"ID duplicado",""),IF(OR($B404="",$C404="",$D404="",$E404="",NOT(ISNUMBER($F404)),NOT(ISNUMBER($G404)),NOT(ISNUMBER($H404)),$K404=""),"Dados obrigatórios incompletos",""),IF(AND(ISNUMBER($P404),$P404&lt;&gt;0,$V404=""),"Informar motivo preliminar",""),IF(AND(ISNUMBER($P404),$P404&lt;&gt;0,$H404=0),"Revisar custo zerado",""),IF(AND($K404="Concluída",$T404="Não",$J404=""),"Confirmar causa",""),IF(AND($K404="Concluída",$N404=""),"Informar data de conclusão",""),IF(AND($K404&lt;&gt;"",$K404&lt;&gt;"Concluída",$K404&lt;&gt;"Dispensada",ISNUMBER($M404),$M404&lt;'Configurações'!$B$10),"Prazo vencido",""),IF(AND($K404&lt;&gt;"",$K404&lt;&gt;"Concluída",$K404&lt;&gt;"Dispensada",$M404="",ISNUMBER($B404),'Configurações'!$B$10-$B404&gt;'Configurações'!$B$9),"Definir prazo",""),IF(AND($K404&lt;&gt;"Concluída",$N404&lt;&gt;""),"Revisar data de conclusão","")))</f>
        <v/>
      </c>
      <c r="Z404" s="21">
        <f>IF(OR($C404="",$E404=""),"",$C404&amp;" | "&amp;$E404)</f>
        <v/>
      </c>
      <c r="AA404" s="18">
        <f>IF($Z404="","",IF(COUNTIF($Z$2:$Z404,$Z404)=1,ROW(),""))</f>
        <v/>
      </c>
      <c r="AB404" s="18">
        <f>IF($A404="","",IF(AND(ISNUMBER($B404),$B404&lt;='Configurações'!$B$10,$C404&lt;&gt;"",$D404&lt;&gt;"",$E404&lt;&gt;"",ISNUMBER($F404),$F404&gt;=0,ISNUMBER($G404),$G404&gt;=0,ISNUMBER($H404),$H404&gt;=0,$K404&lt;&gt;"",COUNTIF($A$2:$A$501,$A404)=1),"Sim","Não"))</f>
        <v/>
      </c>
      <c r="AC404" s="18">
        <f>IF(OR($AB404&lt;&gt;"Sim",$P404=0,$K404="Concluída",$K404="Dispensada"),"",IF($X404="Crítica",4,IF($X404="Alta",3,IF($X404="Média",2,1)))*1000000000000+MIN(IF(ISNUMBER($S404),$S404,0),999999999)*1000+MIN($W404,999))</f>
        <v/>
      </c>
      <c r="AD404" s="28">
        <f>IF($AC404="","",COUNTIF($AC$2:$AC$501,"&gt;"&amp;$AC404)+COUNTIF($AC$2:$AC404,$AC404))</f>
        <v/>
      </c>
    </row>
    <row r="405">
      <c r="A405" s="23" t="n"/>
      <c r="B405" s="50" t="n"/>
      <c r="C405" s="23" t="n"/>
      <c r="D405" s="25" t="n"/>
      <c r="E405" s="23" t="n"/>
      <c r="F405" s="26" t="n"/>
      <c r="G405" s="26" t="n"/>
      <c r="H405" s="51" t="n"/>
      <c r="I405" s="25" t="n"/>
      <c r="J405" s="25" t="n"/>
      <c r="K405" s="23" t="n"/>
      <c r="L405" s="23" t="n"/>
      <c r="M405" s="50" t="n"/>
      <c r="N405" s="50" t="n"/>
      <c r="O405" s="25" t="n"/>
      <c r="P405" s="29">
        <f>IF(OR($A405="",$B405="",$C405="",$E405="",NOT(ISNUMBER($F405)),NOT(ISNUMBER($G405))),"",$G405-$F405)</f>
        <v/>
      </c>
      <c r="Q405" s="29">
        <f>IF($P405="","",ABS($P405))</f>
        <v/>
      </c>
      <c r="R405" s="46">
        <f>IF(OR($P405="",NOT(ISNUMBER($H405))),"",$P405*$H405)</f>
        <v/>
      </c>
      <c r="S405" s="46">
        <f>IF($R405="","",ABS($R405))</f>
        <v/>
      </c>
      <c r="T405" s="13">
        <f>IF($P405="","",IF($P405=0,"Sim","Não"))</f>
        <v/>
      </c>
      <c r="U405" s="45">
        <f>IFERROR(IF($P405="","",IF(MAX($F405,$G405)=0,1,MAX(0,1-$Q405/MAX($F405,$G405)))),"")</f>
        <v/>
      </c>
      <c r="V405" s="16">
        <f>IF($P405="","",IF($P405=0,"",IF($J405&lt;&gt;"",$J405,$I405)))</f>
        <v/>
      </c>
      <c r="W405" s="29">
        <f>IF($P405="","",IF(OR($P405=0,$K405="Concluída",$K405="Dispensada"),0,MAX(0,'Configurações'!$B$10-$B405)))</f>
        <v/>
      </c>
      <c r="X405" s="13">
        <f>IF($P405="","",IF($P405=0,"Baixa",IF(OR(AND(ISNUMBER($S405),$S405&gt;='Configurações'!$B$4),AND($K405&lt;&gt;"Concluída",$K405&lt;&gt;"Dispensada",ISNUMBER($M405),$M405&lt;'Configurações'!$B$10)),"Crítica",IF(OR(AND(ISNUMBER($S405),$S405&gt;='Configurações'!$B$5),$Q405&gt;='Configurações'!$B$6),"Alta","Média"))))</f>
        <v/>
      </c>
      <c r="Y405" s="16">
        <f>IF($A405="","",_xlfn.TEXTJOIN(" | ",TRUE,IF(COUNTIF($A$2:$A$501,$A405)&gt;1,"ID duplicado",""),IF(OR($B405="",$C405="",$D405="",$E405="",NOT(ISNUMBER($F405)),NOT(ISNUMBER($G405)),NOT(ISNUMBER($H405)),$K405=""),"Dados obrigatórios incompletos",""),IF(AND(ISNUMBER($P405),$P405&lt;&gt;0,$V405=""),"Informar motivo preliminar",""),IF(AND(ISNUMBER($P405),$P405&lt;&gt;0,$H405=0),"Revisar custo zerado",""),IF(AND($K405="Concluída",$T405="Não",$J405=""),"Confirmar causa",""),IF(AND($K405="Concluída",$N405=""),"Informar data de conclusão",""),IF(AND($K405&lt;&gt;"",$K405&lt;&gt;"Concluída",$K405&lt;&gt;"Dispensada",ISNUMBER($M405),$M405&lt;'Configurações'!$B$10),"Prazo vencido",""),IF(AND($K405&lt;&gt;"",$K405&lt;&gt;"Concluída",$K405&lt;&gt;"Dispensada",$M405="",ISNUMBER($B405),'Configurações'!$B$10-$B405&gt;'Configurações'!$B$9),"Definir prazo",""),IF(AND($K405&lt;&gt;"Concluída",$N405&lt;&gt;""),"Revisar data de conclusão","")))</f>
        <v/>
      </c>
      <c r="Z405" s="16">
        <f>IF(OR($C405="",$E405=""),"",$C405&amp;" | "&amp;$E405)</f>
        <v/>
      </c>
      <c r="AA405" s="13">
        <f>IF($Z405="","",IF(COUNTIF($Z$2:$Z405,$Z405)=1,ROW(),""))</f>
        <v/>
      </c>
      <c r="AB405" s="13">
        <f>IF($A405="","",IF(AND(ISNUMBER($B405),$B405&lt;='Configurações'!$B$10,$C405&lt;&gt;"",$D405&lt;&gt;"",$E405&lt;&gt;"",ISNUMBER($F405),$F405&gt;=0,ISNUMBER($G405),$G405&gt;=0,ISNUMBER($H405),$H405&gt;=0,$K405&lt;&gt;"",COUNTIF($A$2:$A$501,$A405)=1),"Sim","Não"))</f>
        <v/>
      </c>
      <c r="AC405" s="13">
        <f>IF(OR($AB405&lt;&gt;"Sim",$P405=0,$K405="Concluída",$K405="Dispensada"),"",IF($X405="Crítica",4,IF($X405="Alta",3,IF($X405="Média",2,1)))*1000000000000+MIN(IF(ISNUMBER($S405),$S405,0),999999999)*1000+MIN($W405,999))</f>
        <v/>
      </c>
      <c r="AD405" s="29">
        <f>IF($AC405="","",COUNTIF($AC$2:$AC$501,"&gt;"&amp;$AC405)+COUNTIF($AC$2:$AC405,$AC405))</f>
        <v/>
      </c>
    </row>
    <row r="406">
      <c r="A406" s="23" t="n"/>
      <c r="B406" s="50" t="n"/>
      <c r="C406" s="23" t="n"/>
      <c r="D406" s="25" t="n"/>
      <c r="E406" s="23" t="n"/>
      <c r="F406" s="26" t="n"/>
      <c r="G406" s="26" t="n"/>
      <c r="H406" s="51" t="n"/>
      <c r="I406" s="25" t="n"/>
      <c r="J406" s="25" t="n"/>
      <c r="K406" s="23" t="n"/>
      <c r="L406" s="23" t="n"/>
      <c r="M406" s="50" t="n"/>
      <c r="N406" s="50" t="n"/>
      <c r="O406" s="25" t="n"/>
      <c r="P406" s="28">
        <f>IF(OR($A406="",$B406="",$C406="",$E406="",NOT(ISNUMBER($F406)),NOT(ISNUMBER($G406))),"",$G406-$F406)</f>
        <v/>
      </c>
      <c r="Q406" s="28">
        <f>IF($P406="","",ABS($P406))</f>
        <v/>
      </c>
      <c r="R406" s="49">
        <f>IF(OR($P406="",NOT(ISNUMBER($H406))),"",$P406*$H406)</f>
        <v/>
      </c>
      <c r="S406" s="49">
        <f>IF($R406="","",ABS($R406))</f>
        <v/>
      </c>
      <c r="T406" s="18">
        <f>IF($P406="","",IF($P406=0,"Sim","Não"))</f>
        <v/>
      </c>
      <c r="U406" s="48">
        <f>IFERROR(IF($P406="","",IF(MAX($F406,$G406)=0,1,MAX(0,1-$Q406/MAX($F406,$G406)))),"")</f>
        <v/>
      </c>
      <c r="V406" s="21">
        <f>IF($P406="","",IF($P406=0,"",IF($J406&lt;&gt;"",$J406,$I406)))</f>
        <v/>
      </c>
      <c r="W406" s="28">
        <f>IF($P406="","",IF(OR($P406=0,$K406="Concluída",$K406="Dispensada"),0,MAX(0,'Configurações'!$B$10-$B406)))</f>
        <v/>
      </c>
      <c r="X406" s="18">
        <f>IF($P406="","",IF($P406=0,"Baixa",IF(OR(AND(ISNUMBER($S406),$S406&gt;='Configurações'!$B$4),AND($K406&lt;&gt;"Concluída",$K406&lt;&gt;"Dispensada",ISNUMBER($M406),$M406&lt;'Configurações'!$B$10)),"Crítica",IF(OR(AND(ISNUMBER($S406),$S406&gt;='Configurações'!$B$5),$Q406&gt;='Configurações'!$B$6),"Alta","Média"))))</f>
        <v/>
      </c>
      <c r="Y406" s="21">
        <f>IF($A406="","",_xlfn.TEXTJOIN(" | ",TRUE,IF(COUNTIF($A$2:$A$501,$A406)&gt;1,"ID duplicado",""),IF(OR($B406="",$C406="",$D406="",$E406="",NOT(ISNUMBER($F406)),NOT(ISNUMBER($G406)),NOT(ISNUMBER($H406)),$K406=""),"Dados obrigatórios incompletos",""),IF(AND(ISNUMBER($P406),$P406&lt;&gt;0,$V406=""),"Informar motivo preliminar",""),IF(AND(ISNUMBER($P406),$P406&lt;&gt;0,$H406=0),"Revisar custo zerado",""),IF(AND($K406="Concluída",$T406="Não",$J406=""),"Confirmar causa",""),IF(AND($K406="Concluída",$N406=""),"Informar data de conclusão",""),IF(AND($K406&lt;&gt;"",$K406&lt;&gt;"Concluída",$K406&lt;&gt;"Dispensada",ISNUMBER($M406),$M406&lt;'Configurações'!$B$10),"Prazo vencido",""),IF(AND($K406&lt;&gt;"",$K406&lt;&gt;"Concluída",$K406&lt;&gt;"Dispensada",$M406="",ISNUMBER($B406),'Configurações'!$B$10-$B406&gt;'Configurações'!$B$9),"Definir prazo",""),IF(AND($K406&lt;&gt;"Concluída",$N406&lt;&gt;""),"Revisar data de conclusão","")))</f>
        <v/>
      </c>
      <c r="Z406" s="21">
        <f>IF(OR($C406="",$E406=""),"",$C406&amp;" | "&amp;$E406)</f>
        <v/>
      </c>
      <c r="AA406" s="18">
        <f>IF($Z406="","",IF(COUNTIF($Z$2:$Z406,$Z406)=1,ROW(),""))</f>
        <v/>
      </c>
      <c r="AB406" s="18">
        <f>IF($A406="","",IF(AND(ISNUMBER($B406),$B406&lt;='Configurações'!$B$10,$C406&lt;&gt;"",$D406&lt;&gt;"",$E406&lt;&gt;"",ISNUMBER($F406),$F406&gt;=0,ISNUMBER($G406),$G406&gt;=0,ISNUMBER($H406),$H406&gt;=0,$K406&lt;&gt;"",COUNTIF($A$2:$A$501,$A406)=1),"Sim","Não"))</f>
        <v/>
      </c>
      <c r="AC406" s="18">
        <f>IF(OR($AB406&lt;&gt;"Sim",$P406=0,$K406="Concluída",$K406="Dispensada"),"",IF($X406="Crítica",4,IF($X406="Alta",3,IF($X406="Média",2,1)))*1000000000000+MIN(IF(ISNUMBER($S406),$S406,0),999999999)*1000+MIN($W406,999))</f>
        <v/>
      </c>
      <c r="AD406" s="28">
        <f>IF($AC406="","",COUNTIF($AC$2:$AC$501,"&gt;"&amp;$AC406)+COUNTIF($AC$2:$AC406,$AC406))</f>
        <v/>
      </c>
    </row>
    <row r="407">
      <c r="A407" s="23" t="n"/>
      <c r="B407" s="50" t="n"/>
      <c r="C407" s="23" t="n"/>
      <c r="D407" s="25" t="n"/>
      <c r="E407" s="23" t="n"/>
      <c r="F407" s="26" t="n"/>
      <c r="G407" s="26" t="n"/>
      <c r="H407" s="51" t="n"/>
      <c r="I407" s="25" t="n"/>
      <c r="J407" s="25" t="n"/>
      <c r="K407" s="23" t="n"/>
      <c r="L407" s="23" t="n"/>
      <c r="M407" s="50" t="n"/>
      <c r="N407" s="50" t="n"/>
      <c r="O407" s="25" t="n"/>
      <c r="P407" s="29">
        <f>IF(OR($A407="",$B407="",$C407="",$E407="",NOT(ISNUMBER($F407)),NOT(ISNUMBER($G407))),"",$G407-$F407)</f>
        <v/>
      </c>
      <c r="Q407" s="29">
        <f>IF($P407="","",ABS($P407))</f>
        <v/>
      </c>
      <c r="R407" s="46">
        <f>IF(OR($P407="",NOT(ISNUMBER($H407))),"",$P407*$H407)</f>
        <v/>
      </c>
      <c r="S407" s="46">
        <f>IF($R407="","",ABS($R407))</f>
        <v/>
      </c>
      <c r="T407" s="13">
        <f>IF($P407="","",IF($P407=0,"Sim","Não"))</f>
        <v/>
      </c>
      <c r="U407" s="45">
        <f>IFERROR(IF($P407="","",IF(MAX($F407,$G407)=0,1,MAX(0,1-$Q407/MAX($F407,$G407)))),"")</f>
        <v/>
      </c>
      <c r="V407" s="16">
        <f>IF($P407="","",IF($P407=0,"",IF($J407&lt;&gt;"",$J407,$I407)))</f>
        <v/>
      </c>
      <c r="W407" s="29">
        <f>IF($P407="","",IF(OR($P407=0,$K407="Concluída",$K407="Dispensada"),0,MAX(0,'Configurações'!$B$10-$B407)))</f>
        <v/>
      </c>
      <c r="X407" s="13">
        <f>IF($P407="","",IF($P407=0,"Baixa",IF(OR(AND(ISNUMBER($S407),$S407&gt;='Configurações'!$B$4),AND($K407&lt;&gt;"Concluída",$K407&lt;&gt;"Dispensada",ISNUMBER($M407),$M407&lt;'Configurações'!$B$10)),"Crítica",IF(OR(AND(ISNUMBER($S407),$S407&gt;='Configurações'!$B$5),$Q407&gt;='Configurações'!$B$6),"Alta","Média"))))</f>
        <v/>
      </c>
      <c r="Y407" s="16">
        <f>IF($A407="","",_xlfn.TEXTJOIN(" | ",TRUE,IF(COUNTIF($A$2:$A$501,$A407)&gt;1,"ID duplicado",""),IF(OR($B407="",$C407="",$D407="",$E407="",NOT(ISNUMBER($F407)),NOT(ISNUMBER($G407)),NOT(ISNUMBER($H407)),$K407=""),"Dados obrigatórios incompletos",""),IF(AND(ISNUMBER($P407),$P407&lt;&gt;0,$V407=""),"Informar motivo preliminar",""),IF(AND(ISNUMBER($P407),$P407&lt;&gt;0,$H407=0),"Revisar custo zerado",""),IF(AND($K407="Concluída",$T407="Não",$J407=""),"Confirmar causa",""),IF(AND($K407="Concluída",$N407=""),"Informar data de conclusão",""),IF(AND($K407&lt;&gt;"",$K407&lt;&gt;"Concluída",$K407&lt;&gt;"Dispensada",ISNUMBER($M407),$M407&lt;'Configurações'!$B$10),"Prazo vencido",""),IF(AND($K407&lt;&gt;"",$K407&lt;&gt;"Concluída",$K407&lt;&gt;"Dispensada",$M407="",ISNUMBER($B407),'Configurações'!$B$10-$B407&gt;'Configurações'!$B$9),"Definir prazo",""),IF(AND($K407&lt;&gt;"Concluída",$N407&lt;&gt;""),"Revisar data de conclusão","")))</f>
        <v/>
      </c>
      <c r="Z407" s="16">
        <f>IF(OR($C407="",$E407=""),"",$C407&amp;" | "&amp;$E407)</f>
        <v/>
      </c>
      <c r="AA407" s="13">
        <f>IF($Z407="","",IF(COUNTIF($Z$2:$Z407,$Z407)=1,ROW(),""))</f>
        <v/>
      </c>
      <c r="AB407" s="13">
        <f>IF($A407="","",IF(AND(ISNUMBER($B407),$B407&lt;='Configurações'!$B$10,$C407&lt;&gt;"",$D407&lt;&gt;"",$E407&lt;&gt;"",ISNUMBER($F407),$F407&gt;=0,ISNUMBER($G407),$G407&gt;=0,ISNUMBER($H407),$H407&gt;=0,$K407&lt;&gt;"",COUNTIF($A$2:$A$501,$A407)=1),"Sim","Não"))</f>
        <v/>
      </c>
      <c r="AC407" s="13">
        <f>IF(OR($AB407&lt;&gt;"Sim",$P407=0,$K407="Concluída",$K407="Dispensada"),"",IF($X407="Crítica",4,IF($X407="Alta",3,IF($X407="Média",2,1)))*1000000000000+MIN(IF(ISNUMBER($S407),$S407,0),999999999)*1000+MIN($W407,999))</f>
        <v/>
      </c>
      <c r="AD407" s="29">
        <f>IF($AC407="","",COUNTIF($AC$2:$AC$501,"&gt;"&amp;$AC407)+COUNTIF($AC$2:$AC407,$AC407))</f>
        <v/>
      </c>
    </row>
    <row r="408">
      <c r="A408" s="23" t="n"/>
      <c r="B408" s="50" t="n"/>
      <c r="C408" s="23" t="n"/>
      <c r="D408" s="25" t="n"/>
      <c r="E408" s="23" t="n"/>
      <c r="F408" s="26" t="n"/>
      <c r="G408" s="26" t="n"/>
      <c r="H408" s="51" t="n"/>
      <c r="I408" s="25" t="n"/>
      <c r="J408" s="25" t="n"/>
      <c r="K408" s="23" t="n"/>
      <c r="L408" s="23" t="n"/>
      <c r="M408" s="50" t="n"/>
      <c r="N408" s="50" t="n"/>
      <c r="O408" s="25" t="n"/>
      <c r="P408" s="28">
        <f>IF(OR($A408="",$B408="",$C408="",$E408="",NOT(ISNUMBER($F408)),NOT(ISNUMBER($G408))),"",$G408-$F408)</f>
        <v/>
      </c>
      <c r="Q408" s="28">
        <f>IF($P408="","",ABS($P408))</f>
        <v/>
      </c>
      <c r="R408" s="49">
        <f>IF(OR($P408="",NOT(ISNUMBER($H408))),"",$P408*$H408)</f>
        <v/>
      </c>
      <c r="S408" s="49">
        <f>IF($R408="","",ABS($R408))</f>
        <v/>
      </c>
      <c r="T408" s="18">
        <f>IF($P408="","",IF($P408=0,"Sim","Não"))</f>
        <v/>
      </c>
      <c r="U408" s="48">
        <f>IFERROR(IF($P408="","",IF(MAX($F408,$G408)=0,1,MAX(0,1-$Q408/MAX($F408,$G408)))),"")</f>
        <v/>
      </c>
      <c r="V408" s="21">
        <f>IF($P408="","",IF($P408=0,"",IF($J408&lt;&gt;"",$J408,$I408)))</f>
        <v/>
      </c>
      <c r="W408" s="28">
        <f>IF($P408="","",IF(OR($P408=0,$K408="Concluída",$K408="Dispensada"),0,MAX(0,'Configurações'!$B$10-$B408)))</f>
        <v/>
      </c>
      <c r="X408" s="18">
        <f>IF($P408="","",IF($P408=0,"Baixa",IF(OR(AND(ISNUMBER($S408),$S408&gt;='Configurações'!$B$4),AND($K408&lt;&gt;"Concluída",$K408&lt;&gt;"Dispensada",ISNUMBER($M408),$M408&lt;'Configurações'!$B$10)),"Crítica",IF(OR(AND(ISNUMBER($S408),$S408&gt;='Configurações'!$B$5),$Q408&gt;='Configurações'!$B$6),"Alta","Média"))))</f>
        <v/>
      </c>
      <c r="Y408" s="21">
        <f>IF($A408="","",_xlfn.TEXTJOIN(" | ",TRUE,IF(COUNTIF($A$2:$A$501,$A408)&gt;1,"ID duplicado",""),IF(OR($B408="",$C408="",$D408="",$E408="",NOT(ISNUMBER($F408)),NOT(ISNUMBER($G408)),NOT(ISNUMBER($H408)),$K408=""),"Dados obrigatórios incompletos",""),IF(AND(ISNUMBER($P408),$P408&lt;&gt;0,$V408=""),"Informar motivo preliminar",""),IF(AND(ISNUMBER($P408),$P408&lt;&gt;0,$H408=0),"Revisar custo zerado",""),IF(AND($K408="Concluída",$T408="Não",$J408=""),"Confirmar causa",""),IF(AND($K408="Concluída",$N408=""),"Informar data de conclusão",""),IF(AND($K408&lt;&gt;"",$K408&lt;&gt;"Concluída",$K408&lt;&gt;"Dispensada",ISNUMBER($M408),$M408&lt;'Configurações'!$B$10),"Prazo vencido",""),IF(AND($K408&lt;&gt;"",$K408&lt;&gt;"Concluída",$K408&lt;&gt;"Dispensada",$M408="",ISNUMBER($B408),'Configurações'!$B$10-$B408&gt;'Configurações'!$B$9),"Definir prazo",""),IF(AND($K408&lt;&gt;"Concluída",$N408&lt;&gt;""),"Revisar data de conclusão","")))</f>
        <v/>
      </c>
      <c r="Z408" s="21">
        <f>IF(OR($C408="",$E408=""),"",$C408&amp;" | "&amp;$E408)</f>
        <v/>
      </c>
      <c r="AA408" s="18">
        <f>IF($Z408="","",IF(COUNTIF($Z$2:$Z408,$Z408)=1,ROW(),""))</f>
        <v/>
      </c>
      <c r="AB408" s="18">
        <f>IF($A408="","",IF(AND(ISNUMBER($B408),$B408&lt;='Configurações'!$B$10,$C408&lt;&gt;"",$D408&lt;&gt;"",$E408&lt;&gt;"",ISNUMBER($F408),$F408&gt;=0,ISNUMBER($G408),$G408&gt;=0,ISNUMBER($H408),$H408&gt;=0,$K408&lt;&gt;"",COUNTIF($A$2:$A$501,$A408)=1),"Sim","Não"))</f>
        <v/>
      </c>
      <c r="AC408" s="18">
        <f>IF(OR($AB408&lt;&gt;"Sim",$P408=0,$K408="Concluída",$K408="Dispensada"),"",IF($X408="Crítica",4,IF($X408="Alta",3,IF($X408="Média",2,1)))*1000000000000+MIN(IF(ISNUMBER($S408),$S408,0),999999999)*1000+MIN($W408,999))</f>
        <v/>
      </c>
      <c r="AD408" s="28">
        <f>IF($AC408="","",COUNTIF($AC$2:$AC$501,"&gt;"&amp;$AC408)+COUNTIF($AC$2:$AC408,$AC408))</f>
        <v/>
      </c>
    </row>
    <row r="409">
      <c r="A409" s="23" t="n"/>
      <c r="B409" s="50" t="n"/>
      <c r="C409" s="23" t="n"/>
      <c r="D409" s="25" t="n"/>
      <c r="E409" s="23" t="n"/>
      <c r="F409" s="26" t="n"/>
      <c r="G409" s="26" t="n"/>
      <c r="H409" s="51" t="n"/>
      <c r="I409" s="25" t="n"/>
      <c r="J409" s="25" t="n"/>
      <c r="K409" s="23" t="n"/>
      <c r="L409" s="23" t="n"/>
      <c r="M409" s="50" t="n"/>
      <c r="N409" s="50" t="n"/>
      <c r="O409" s="25" t="n"/>
      <c r="P409" s="29">
        <f>IF(OR($A409="",$B409="",$C409="",$E409="",NOT(ISNUMBER($F409)),NOT(ISNUMBER($G409))),"",$G409-$F409)</f>
        <v/>
      </c>
      <c r="Q409" s="29">
        <f>IF($P409="","",ABS($P409))</f>
        <v/>
      </c>
      <c r="R409" s="46">
        <f>IF(OR($P409="",NOT(ISNUMBER($H409))),"",$P409*$H409)</f>
        <v/>
      </c>
      <c r="S409" s="46">
        <f>IF($R409="","",ABS($R409))</f>
        <v/>
      </c>
      <c r="T409" s="13">
        <f>IF($P409="","",IF($P409=0,"Sim","Não"))</f>
        <v/>
      </c>
      <c r="U409" s="45">
        <f>IFERROR(IF($P409="","",IF(MAX($F409,$G409)=0,1,MAX(0,1-$Q409/MAX($F409,$G409)))),"")</f>
        <v/>
      </c>
      <c r="V409" s="16">
        <f>IF($P409="","",IF($P409=0,"",IF($J409&lt;&gt;"",$J409,$I409)))</f>
        <v/>
      </c>
      <c r="W409" s="29">
        <f>IF($P409="","",IF(OR($P409=0,$K409="Concluída",$K409="Dispensada"),0,MAX(0,'Configurações'!$B$10-$B409)))</f>
        <v/>
      </c>
      <c r="X409" s="13">
        <f>IF($P409="","",IF($P409=0,"Baixa",IF(OR(AND(ISNUMBER($S409),$S409&gt;='Configurações'!$B$4),AND($K409&lt;&gt;"Concluída",$K409&lt;&gt;"Dispensada",ISNUMBER($M409),$M409&lt;'Configurações'!$B$10)),"Crítica",IF(OR(AND(ISNUMBER($S409),$S409&gt;='Configurações'!$B$5),$Q409&gt;='Configurações'!$B$6),"Alta","Média"))))</f>
        <v/>
      </c>
      <c r="Y409" s="16">
        <f>IF($A409="","",_xlfn.TEXTJOIN(" | ",TRUE,IF(COUNTIF($A$2:$A$501,$A409)&gt;1,"ID duplicado",""),IF(OR($B409="",$C409="",$D409="",$E409="",NOT(ISNUMBER($F409)),NOT(ISNUMBER($G409)),NOT(ISNUMBER($H409)),$K409=""),"Dados obrigatórios incompletos",""),IF(AND(ISNUMBER($P409),$P409&lt;&gt;0,$V409=""),"Informar motivo preliminar",""),IF(AND(ISNUMBER($P409),$P409&lt;&gt;0,$H409=0),"Revisar custo zerado",""),IF(AND($K409="Concluída",$T409="Não",$J409=""),"Confirmar causa",""),IF(AND($K409="Concluída",$N409=""),"Informar data de conclusão",""),IF(AND($K409&lt;&gt;"",$K409&lt;&gt;"Concluída",$K409&lt;&gt;"Dispensada",ISNUMBER($M409),$M409&lt;'Configurações'!$B$10),"Prazo vencido",""),IF(AND($K409&lt;&gt;"",$K409&lt;&gt;"Concluída",$K409&lt;&gt;"Dispensada",$M409="",ISNUMBER($B409),'Configurações'!$B$10-$B409&gt;'Configurações'!$B$9),"Definir prazo",""),IF(AND($K409&lt;&gt;"Concluída",$N409&lt;&gt;""),"Revisar data de conclusão","")))</f>
        <v/>
      </c>
      <c r="Z409" s="16">
        <f>IF(OR($C409="",$E409=""),"",$C409&amp;" | "&amp;$E409)</f>
        <v/>
      </c>
      <c r="AA409" s="13">
        <f>IF($Z409="","",IF(COUNTIF($Z$2:$Z409,$Z409)=1,ROW(),""))</f>
        <v/>
      </c>
      <c r="AB409" s="13">
        <f>IF($A409="","",IF(AND(ISNUMBER($B409),$B409&lt;='Configurações'!$B$10,$C409&lt;&gt;"",$D409&lt;&gt;"",$E409&lt;&gt;"",ISNUMBER($F409),$F409&gt;=0,ISNUMBER($G409),$G409&gt;=0,ISNUMBER($H409),$H409&gt;=0,$K409&lt;&gt;"",COUNTIF($A$2:$A$501,$A409)=1),"Sim","Não"))</f>
        <v/>
      </c>
      <c r="AC409" s="13">
        <f>IF(OR($AB409&lt;&gt;"Sim",$P409=0,$K409="Concluída",$K409="Dispensada"),"",IF($X409="Crítica",4,IF($X409="Alta",3,IF($X409="Média",2,1)))*1000000000000+MIN(IF(ISNUMBER($S409),$S409,0),999999999)*1000+MIN($W409,999))</f>
        <v/>
      </c>
      <c r="AD409" s="29">
        <f>IF($AC409="","",COUNTIF($AC$2:$AC$501,"&gt;"&amp;$AC409)+COUNTIF($AC$2:$AC409,$AC409))</f>
        <v/>
      </c>
    </row>
    <row r="410">
      <c r="A410" s="23" t="n"/>
      <c r="B410" s="50" t="n"/>
      <c r="C410" s="23" t="n"/>
      <c r="D410" s="25" t="n"/>
      <c r="E410" s="23" t="n"/>
      <c r="F410" s="26" t="n"/>
      <c r="G410" s="26" t="n"/>
      <c r="H410" s="51" t="n"/>
      <c r="I410" s="25" t="n"/>
      <c r="J410" s="25" t="n"/>
      <c r="K410" s="23" t="n"/>
      <c r="L410" s="23" t="n"/>
      <c r="M410" s="50" t="n"/>
      <c r="N410" s="50" t="n"/>
      <c r="O410" s="25" t="n"/>
      <c r="P410" s="28">
        <f>IF(OR($A410="",$B410="",$C410="",$E410="",NOT(ISNUMBER($F410)),NOT(ISNUMBER($G410))),"",$G410-$F410)</f>
        <v/>
      </c>
      <c r="Q410" s="28">
        <f>IF($P410="","",ABS($P410))</f>
        <v/>
      </c>
      <c r="R410" s="49">
        <f>IF(OR($P410="",NOT(ISNUMBER($H410))),"",$P410*$H410)</f>
        <v/>
      </c>
      <c r="S410" s="49">
        <f>IF($R410="","",ABS($R410))</f>
        <v/>
      </c>
      <c r="T410" s="18">
        <f>IF($P410="","",IF($P410=0,"Sim","Não"))</f>
        <v/>
      </c>
      <c r="U410" s="48">
        <f>IFERROR(IF($P410="","",IF(MAX($F410,$G410)=0,1,MAX(0,1-$Q410/MAX($F410,$G410)))),"")</f>
        <v/>
      </c>
      <c r="V410" s="21">
        <f>IF($P410="","",IF($P410=0,"",IF($J410&lt;&gt;"",$J410,$I410)))</f>
        <v/>
      </c>
      <c r="W410" s="28">
        <f>IF($P410="","",IF(OR($P410=0,$K410="Concluída",$K410="Dispensada"),0,MAX(0,'Configurações'!$B$10-$B410)))</f>
        <v/>
      </c>
      <c r="X410" s="18">
        <f>IF($P410="","",IF($P410=0,"Baixa",IF(OR(AND(ISNUMBER($S410),$S410&gt;='Configurações'!$B$4),AND($K410&lt;&gt;"Concluída",$K410&lt;&gt;"Dispensada",ISNUMBER($M410),$M410&lt;'Configurações'!$B$10)),"Crítica",IF(OR(AND(ISNUMBER($S410),$S410&gt;='Configurações'!$B$5),$Q410&gt;='Configurações'!$B$6),"Alta","Média"))))</f>
        <v/>
      </c>
      <c r="Y410" s="21">
        <f>IF($A410="","",_xlfn.TEXTJOIN(" | ",TRUE,IF(COUNTIF($A$2:$A$501,$A410)&gt;1,"ID duplicado",""),IF(OR($B410="",$C410="",$D410="",$E410="",NOT(ISNUMBER($F410)),NOT(ISNUMBER($G410)),NOT(ISNUMBER($H410)),$K410=""),"Dados obrigatórios incompletos",""),IF(AND(ISNUMBER($P410),$P410&lt;&gt;0,$V410=""),"Informar motivo preliminar",""),IF(AND(ISNUMBER($P410),$P410&lt;&gt;0,$H410=0),"Revisar custo zerado",""),IF(AND($K410="Concluída",$T410="Não",$J410=""),"Confirmar causa",""),IF(AND($K410="Concluída",$N410=""),"Informar data de conclusão",""),IF(AND($K410&lt;&gt;"",$K410&lt;&gt;"Concluída",$K410&lt;&gt;"Dispensada",ISNUMBER($M410),$M410&lt;'Configurações'!$B$10),"Prazo vencido",""),IF(AND($K410&lt;&gt;"",$K410&lt;&gt;"Concluída",$K410&lt;&gt;"Dispensada",$M410="",ISNUMBER($B410),'Configurações'!$B$10-$B410&gt;'Configurações'!$B$9),"Definir prazo",""),IF(AND($K410&lt;&gt;"Concluída",$N410&lt;&gt;""),"Revisar data de conclusão","")))</f>
        <v/>
      </c>
      <c r="Z410" s="21">
        <f>IF(OR($C410="",$E410=""),"",$C410&amp;" | "&amp;$E410)</f>
        <v/>
      </c>
      <c r="AA410" s="18">
        <f>IF($Z410="","",IF(COUNTIF($Z$2:$Z410,$Z410)=1,ROW(),""))</f>
        <v/>
      </c>
      <c r="AB410" s="18">
        <f>IF($A410="","",IF(AND(ISNUMBER($B410),$B410&lt;='Configurações'!$B$10,$C410&lt;&gt;"",$D410&lt;&gt;"",$E410&lt;&gt;"",ISNUMBER($F410),$F410&gt;=0,ISNUMBER($G410),$G410&gt;=0,ISNUMBER($H410),$H410&gt;=0,$K410&lt;&gt;"",COUNTIF($A$2:$A$501,$A410)=1),"Sim","Não"))</f>
        <v/>
      </c>
      <c r="AC410" s="18">
        <f>IF(OR($AB410&lt;&gt;"Sim",$P410=0,$K410="Concluída",$K410="Dispensada"),"",IF($X410="Crítica",4,IF($X410="Alta",3,IF($X410="Média",2,1)))*1000000000000+MIN(IF(ISNUMBER($S410),$S410,0),999999999)*1000+MIN($W410,999))</f>
        <v/>
      </c>
      <c r="AD410" s="28">
        <f>IF($AC410="","",COUNTIF($AC$2:$AC$501,"&gt;"&amp;$AC410)+COUNTIF($AC$2:$AC410,$AC410))</f>
        <v/>
      </c>
    </row>
    <row r="411">
      <c r="A411" s="23" t="n"/>
      <c r="B411" s="50" t="n"/>
      <c r="C411" s="23" t="n"/>
      <c r="D411" s="25" t="n"/>
      <c r="E411" s="23" t="n"/>
      <c r="F411" s="26" t="n"/>
      <c r="G411" s="26" t="n"/>
      <c r="H411" s="51" t="n"/>
      <c r="I411" s="25" t="n"/>
      <c r="J411" s="25" t="n"/>
      <c r="K411" s="23" t="n"/>
      <c r="L411" s="23" t="n"/>
      <c r="M411" s="50" t="n"/>
      <c r="N411" s="50" t="n"/>
      <c r="O411" s="25" t="n"/>
      <c r="P411" s="29">
        <f>IF(OR($A411="",$B411="",$C411="",$E411="",NOT(ISNUMBER($F411)),NOT(ISNUMBER($G411))),"",$G411-$F411)</f>
        <v/>
      </c>
      <c r="Q411" s="29">
        <f>IF($P411="","",ABS($P411))</f>
        <v/>
      </c>
      <c r="R411" s="46">
        <f>IF(OR($P411="",NOT(ISNUMBER($H411))),"",$P411*$H411)</f>
        <v/>
      </c>
      <c r="S411" s="46">
        <f>IF($R411="","",ABS($R411))</f>
        <v/>
      </c>
      <c r="T411" s="13">
        <f>IF($P411="","",IF($P411=0,"Sim","Não"))</f>
        <v/>
      </c>
      <c r="U411" s="45">
        <f>IFERROR(IF($P411="","",IF(MAX($F411,$G411)=0,1,MAX(0,1-$Q411/MAX($F411,$G411)))),"")</f>
        <v/>
      </c>
      <c r="V411" s="16">
        <f>IF($P411="","",IF($P411=0,"",IF($J411&lt;&gt;"",$J411,$I411)))</f>
        <v/>
      </c>
      <c r="W411" s="29">
        <f>IF($P411="","",IF(OR($P411=0,$K411="Concluída",$K411="Dispensada"),0,MAX(0,'Configurações'!$B$10-$B411)))</f>
        <v/>
      </c>
      <c r="X411" s="13">
        <f>IF($P411="","",IF($P411=0,"Baixa",IF(OR(AND(ISNUMBER($S411),$S411&gt;='Configurações'!$B$4),AND($K411&lt;&gt;"Concluída",$K411&lt;&gt;"Dispensada",ISNUMBER($M411),$M411&lt;'Configurações'!$B$10)),"Crítica",IF(OR(AND(ISNUMBER($S411),$S411&gt;='Configurações'!$B$5),$Q411&gt;='Configurações'!$B$6),"Alta","Média"))))</f>
        <v/>
      </c>
      <c r="Y411" s="16">
        <f>IF($A411="","",_xlfn.TEXTJOIN(" | ",TRUE,IF(COUNTIF($A$2:$A$501,$A411)&gt;1,"ID duplicado",""),IF(OR($B411="",$C411="",$D411="",$E411="",NOT(ISNUMBER($F411)),NOT(ISNUMBER($G411)),NOT(ISNUMBER($H411)),$K411=""),"Dados obrigatórios incompletos",""),IF(AND(ISNUMBER($P411),$P411&lt;&gt;0,$V411=""),"Informar motivo preliminar",""),IF(AND(ISNUMBER($P411),$P411&lt;&gt;0,$H411=0),"Revisar custo zerado",""),IF(AND($K411="Concluída",$T411="Não",$J411=""),"Confirmar causa",""),IF(AND($K411="Concluída",$N411=""),"Informar data de conclusão",""),IF(AND($K411&lt;&gt;"",$K411&lt;&gt;"Concluída",$K411&lt;&gt;"Dispensada",ISNUMBER($M411),$M411&lt;'Configurações'!$B$10),"Prazo vencido",""),IF(AND($K411&lt;&gt;"",$K411&lt;&gt;"Concluída",$K411&lt;&gt;"Dispensada",$M411="",ISNUMBER($B411),'Configurações'!$B$10-$B411&gt;'Configurações'!$B$9),"Definir prazo",""),IF(AND($K411&lt;&gt;"Concluída",$N411&lt;&gt;""),"Revisar data de conclusão","")))</f>
        <v/>
      </c>
      <c r="Z411" s="16">
        <f>IF(OR($C411="",$E411=""),"",$C411&amp;" | "&amp;$E411)</f>
        <v/>
      </c>
      <c r="AA411" s="13">
        <f>IF($Z411="","",IF(COUNTIF($Z$2:$Z411,$Z411)=1,ROW(),""))</f>
        <v/>
      </c>
      <c r="AB411" s="13">
        <f>IF($A411="","",IF(AND(ISNUMBER($B411),$B411&lt;='Configurações'!$B$10,$C411&lt;&gt;"",$D411&lt;&gt;"",$E411&lt;&gt;"",ISNUMBER($F411),$F411&gt;=0,ISNUMBER($G411),$G411&gt;=0,ISNUMBER($H411),$H411&gt;=0,$K411&lt;&gt;"",COUNTIF($A$2:$A$501,$A411)=1),"Sim","Não"))</f>
        <v/>
      </c>
      <c r="AC411" s="13">
        <f>IF(OR($AB411&lt;&gt;"Sim",$P411=0,$K411="Concluída",$K411="Dispensada"),"",IF($X411="Crítica",4,IF($X411="Alta",3,IF($X411="Média",2,1)))*1000000000000+MIN(IF(ISNUMBER($S411),$S411,0),999999999)*1000+MIN($W411,999))</f>
        <v/>
      </c>
      <c r="AD411" s="29">
        <f>IF($AC411="","",COUNTIF($AC$2:$AC$501,"&gt;"&amp;$AC411)+COUNTIF($AC$2:$AC411,$AC411))</f>
        <v/>
      </c>
    </row>
    <row r="412">
      <c r="A412" s="23" t="n"/>
      <c r="B412" s="50" t="n"/>
      <c r="C412" s="23" t="n"/>
      <c r="D412" s="25" t="n"/>
      <c r="E412" s="23" t="n"/>
      <c r="F412" s="26" t="n"/>
      <c r="G412" s="26" t="n"/>
      <c r="H412" s="51" t="n"/>
      <c r="I412" s="25" t="n"/>
      <c r="J412" s="25" t="n"/>
      <c r="K412" s="23" t="n"/>
      <c r="L412" s="23" t="n"/>
      <c r="M412" s="50" t="n"/>
      <c r="N412" s="50" t="n"/>
      <c r="O412" s="25" t="n"/>
      <c r="P412" s="28">
        <f>IF(OR($A412="",$B412="",$C412="",$E412="",NOT(ISNUMBER($F412)),NOT(ISNUMBER($G412))),"",$G412-$F412)</f>
        <v/>
      </c>
      <c r="Q412" s="28">
        <f>IF($P412="","",ABS($P412))</f>
        <v/>
      </c>
      <c r="R412" s="49">
        <f>IF(OR($P412="",NOT(ISNUMBER($H412))),"",$P412*$H412)</f>
        <v/>
      </c>
      <c r="S412" s="49">
        <f>IF($R412="","",ABS($R412))</f>
        <v/>
      </c>
      <c r="T412" s="18">
        <f>IF($P412="","",IF($P412=0,"Sim","Não"))</f>
        <v/>
      </c>
      <c r="U412" s="48">
        <f>IFERROR(IF($P412="","",IF(MAX($F412,$G412)=0,1,MAX(0,1-$Q412/MAX($F412,$G412)))),"")</f>
        <v/>
      </c>
      <c r="V412" s="21">
        <f>IF($P412="","",IF($P412=0,"",IF($J412&lt;&gt;"",$J412,$I412)))</f>
        <v/>
      </c>
      <c r="W412" s="28">
        <f>IF($P412="","",IF(OR($P412=0,$K412="Concluída",$K412="Dispensada"),0,MAX(0,'Configurações'!$B$10-$B412)))</f>
        <v/>
      </c>
      <c r="X412" s="18">
        <f>IF($P412="","",IF($P412=0,"Baixa",IF(OR(AND(ISNUMBER($S412),$S412&gt;='Configurações'!$B$4),AND($K412&lt;&gt;"Concluída",$K412&lt;&gt;"Dispensada",ISNUMBER($M412),$M412&lt;'Configurações'!$B$10)),"Crítica",IF(OR(AND(ISNUMBER($S412),$S412&gt;='Configurações'!$B$5),$Q412&gt;='Configurações'!$B$6),"Alta","Média"))))</f>
        <v/>
      </c>
      <c r="Y412" s="21">
        <f>IF($A412="","",_xlfn.TEXTJOIN(" | ",TRUE,IF(COUNTIF($A$2:$A$501,$A412)&gt;1,"ID duplicado",""),IF(OR($B412="",$C412="",$D412="",$E412="",NOT(ISNUMBER($F412)),NOT(ISNUMBER($G412)),NOT(ISNUMBER($H412)),$K412=""),"Dados obrigatórios incompletos",""),IF(AND(ISNUMBER($P412),$P412&lt;&gt;0,$V412=""),"Informar motivo preliminar",""),IF(AND(ISNUMBER($P412),$P412&lt;&gt;0,$H412=0),"Revisar custo zerado",""),IF(AND($K412="Concluída",$T412="Não",$J412=""),"Confirmar causa",""),IF(AND($K412="Concluída",$N412=""),"Informar data de conclusão",""),IF(AND($K412&lt;&gt;"",$K412&lt;&gt;"Concluída",$K412&lt;&gt;"Dispensada",ISNUMBER($M412),$M412&lt;'Configurações'!$B$10),"Prazo vencido",""),IF(AND($K412&lt;&gt;"",$K412&lt;&gt;"Concluída",$K412&lt;&gt;"Dispensada",$M412="",ISNUMBER($B412),'Configurações'!$B$10-$B412&gt;'Configurações'!$B$9),"Definir prazo",""),IF(AND($K412&lt;&gt;"Concluída",$N412&lt;&gt;""),"Revisar data de conclusão","")))</f>
        <v/>
      </c>
      <c r="Z412" s="21">
        <f>IF(OR($C412="",$E412=""),"",$C412&amp;" | "&amp;$E412)</f>
        <v/>
      </c>
      <c r="AA412" s="18">
        <f>IF($Z412="","",IF(COUNTIF($Z$2:$Z412,$Z412)=1,ROW(),""))</f>
        <v/>
      </c>
      <c r="AB412" s="18">
        <f>IF($A412="","",IF(AND(ISNUMBER($B412),$B412&lt;='Configurações'!$B$10,$C412&lt;&gt;"",$D412&lt;&gt;"",$E412&lt;&gt;"",ISNUMBER($F412),$F412&gt;=0,ISNUMBER($G412),$G412&gt;=0,ISNUMBER($H412),$H412&gt;=0,$K412&lt;&gt;"",COUNTIF($A$2:$A$501,$A412)=1),"Sim","Não"))</f>
        <v/>
      </c>
      <c r="AC412" s="18">
        <f>IF(OR($AB412&lt;&gt;"Sim",$P412=0,$K412="Concluída",$K412="Dispensada"),"",IF($X412="Crítica",4,IF($X412="Alta",3,IF($X412="Média",2,1)))*1000000000000+MIN(IF(ISNUMBER($S412),$S412,0),999999999)*1000+MIN($W412,999))</f>
        <v/>
      </c>
      <c r="AD412" s="28">
        <f>IF($AC412="","",COUNTIF($AC$2:$AC$501,"&gt;"&amp;$AC412)+COUNTIF($AC$2:$AC412,$AC412))</f>
        <v/>
      </c>
    </row>
    <row r="413">
      <c r="A413" s="23" t="n"/>
      <c r="B413" s="50" t="n"/>
      <c r="C413" s="23" t="n"/>
      <c r="D413" s="25" t="n"/>
      <c r="E413" s="23" t="n"/>
      <c r="F413" s="26" t="n"/>
      <c r="G413" s="26" t="n"/>
      <c r="H413" s="51" t="n"/>
      <c r="I413" s="25" t="n"/>
      <c r="J413" s="25" t="n"/>
      <c r="K413" s="23" t="n"/>
      <c r="L413" s="23" t="n"/>
      <c r="M413" s="50" t="n"/>
      <c r="N413" s="50" t="n"/>
      <c r="O413" s="25" t="n"/>
      <c r="P413" s="29">
        <f>IF(OR($A413="",$B413="",$C413="",$E413="",NOT(ISNUMBER($F413)),NOT(ISNUMBER($G413))),"",$G413-$F413)</f>
        <v/>
      </c>
      <c r="Q413" s="29">
        <f>IF($P413="","",ABS($P413))</f>
        <v/>
      </c>
      <c r="R413" s="46">
        <f>IF(OR($P413="",NOT(ISNUMBER($H413))),"",$P413*$H413)</f>
        <v/>
      </c>
      <c r="S413" s="46">
        <f>IF($R413="","",ABS($R413))</f>
        <v/>
      </c>
      <c r="T413" s="13">
        <f>IF($P413="","",IF($P413=0,"Sim","Não"))</f>
        <v/>
      </c>
      <c r="U413" s="45">
        <f>IFERROR(IF($P413="","",IF(MAX($F413,$G413)=0,1,MAX(0,1-$Q413/MAX($F413,$G413)))),"")</f>
        <v/>
      </c>
      <c r="V413" s="16">
        <f>IF($P413="","",IF($P413=0,"",IF($J413&lt;&gt;"",$J413,$I413)))</f>
        <v/>
      </c>
      <c r="W413" s="29">
        <f>IF($P413="","",IF(OR($P413=0,$K413="Concluída",$K413="Dispensada"),0,MAX(0,'Configurações'!$B$10-$B413)))</f>
        <v/>
      </c>
      <c r="X413" s="13">
        <f>IF($P413="","",IF($P413=0,"Baixa",IF(OR(AND(ISNUMBER($S413),$S413&gt;='Configurações'!$B$4),AND($K413&lt;&gt;"Concluída",$K413&lt;&gt;"Dispensada",ISNUMBER($M413),$M413&lt;'Configurações'!$B$10)),"Crítica",IF(OR(AND(ISNUMBER($S413),$S413&gt;='Configurações'!$B$5),$Q413&gt;='Configurações'!$B$6),"Alta","Média"))))</f>
        <v/>
      </c>
      <c r="Y413" s="16">
        <f>IF($A413="","",_xlfn.TEXTJOIN(" | ",TRUE,IF(COUNTIF($A$2:$A$501,$A413)&gt;1,"ID duplicado",""),IF(OR($B413="",$C413="",$D413="",$E413="",NOT(ISNUMBER($F413)),NOT(ISNUMBER($G413)),NOT(ISNUMBER($H413)),$K413=""),"Dados obrigatórios incompletos",""),IF(AND(ISNUMBER($P413),$P413&lt;&gt;0,$V413=""),"Informar motivo preliminar",""),IF(AND(ISNUMBER($P413),$P413&lt;&gt;0,$H413=0),"Revisar custo zerado",""),IF(AND($K413="Concluída",$T413="Não",$J413=""),"Confirmar causa",""),IF(AND($K413="Concluída",$N413=""),"Informar data de conclusão",""),IF(AND($K413&lt;&gt;"",$K413&lt;&gt;"Concluída",$K413&lt;&gt;"Dispensada",ISNUMBER($M413),$M413&lt;'Configurações'!$B$10),"Prazo vencido",""),IF(AND($K413&lt;&gt;"",$K413&lt;&gt;"Concluída",$K413&lt;&gt;"Dispensada",$M413="",ISNUMBER($B413),'Configurações'!$B$10-$B413&gt;'Configurações'!$B$9),"Definir prazo",""),IF(AND($K413&lt;&gt;"Concluída",$N413&lt;&gt;""),"Revisar data de conclusão","")))</f>
        <v/>
      </c>
      <c r="Z413" s="16">
        <f>IF(OR($C413="",$E413=""),"",$C413&amp;" | "&amp;$E413)</f>
        <v/>
      </c>
      <c r="AA413" s="13">
        <f>IF($Z413="","",IF(COUNTIF($Z$2:$Z413,$Z413)=1,ROW(),""))</f>
        <v/>
      </c>
      <c r="AB413" s="13">
        <f>IF($A413="","",IF(AND(ISNUMBER($B413),$B413&lt;='Configurações'!$B$10,$C413&lt;&gt;"",$D413&lt;&gt;"",$E413&lt;&gt;"",ISNUMBER($F413),$F413&gt;=0,ISNUMBER($G413),$G413&gt;=0,ISNUMBER($H413),$H413&gt;=0,$K413&lt;&gt;"",COUNTIF($A$2:$A$501,$A413)=1),"Sim","Não"))</f>
        <v/>
      </c>
      <c r="AC413" s="13">
        <f>IF(OR($AB413&lt;&gt;"Sim",$P413=0,$K413="Concluída",$K413="Dispensada"),"",IF($X413="Crítica",4,IF($X413="Alta",3,IF($X413="Média",2,1)))*1000000000000+MIN(IF(ISNUMBER($S413),$S413,0),999999999)*1000+MIN($W413,999))</f>
        <v/>
      </c>
      <c r="AD413" s="29">
        <f>IF($AC413="","",COUNTIF($AC$2:$AC$501,"&gt;"&amp;$AC413)+COUNTIF($AC$2:$AC413,$AC413))</f>
        <v/>
      </c>
    </row>
    <row r="414">
      <c r="A414" s="23" t="n"/>
      <c r="B414" s="50" t="n"/>
      <c r="C414" s="23" t="n"/>
      <c r="D414" s="25" t="n"/>
      <c r="E414" s="23" t="n"/>
      <c r="F414" s="26" t="n"/>
      <c r="G414" s="26" t="n"/>
      <c r="H414" s="51" t="n"/>
      <c r="I414" s="25" t="n"/>
      <c r="J414" s="25" t="n"/>
      <c r="K414" s="23" t="n"/>
      <c r="L414" s="23" t="n"/>
      <c r="M414" s="50" t="n"/>
      <c r="N414" s="50" t="n"/>
      <c r="O414" s="25" t="n"/>
      <c r="P414" s="28">
        <f>IF(OR($A414="",$B414="",$C414="",$E414="",NOT(ISNUMBER($F414)),NOT(ISNUMBER($G414))),"",$G414-$F414)</f>
        <v/>
      </c>
      <c r="Q414" s="28">
        <f>IF($P414="","",ABS($P414))</f>
        <v/>
      </c>
      <c r="R414" s="49">
        <f>IF(OR($P414="",NOT(ISNUMBER($H414))),"",$P414*$H414)</f>
        <v/>
      </c>
      <c r="S414" s="49">
        <f>IF($R414="","",ABS($R414))</f>
        <v/>
      </c>
      <c r="T414" s="18">
        <f>IF($P414="","",IF($P414=0,"Sim","Não"))</f>
        <v/>
      </c>
      <c r="U414" s="48">
        <f>IFERROR(IF($P414="","",IF(MAX($F414,$G414)=0,1,MAX(0,1-$Q414/MAX($F414,$G414)))),"")</f>
        <v/>
      </c>
      <c r="V414" s="21">
        <f>IF($P414="","",IF($P414=0,"",IF($J414&lt;&gt;"",$J414,$I414)))</f>
        <v/>
      </c>
      <c r="W414" s="28">
        <f>IF($P414="","",IF(OR($P414=0,$K414="Concluída",$K414="Dispensada"),0,MAX(0,'Configurações'!$B$10-$B414)))</f>
        <v/>
      </c>
      <c r="X414" s="18">
        <f>IF($P414="","",IF($P414=0,"Baixa",IF(OR(AND(ISNUMBER($S414),$S414&gt;='Configurações'!$B$4),AND($K414&lt;&gt;"Concluída",$K414&lt;&gt;"Dispensada",ISNUMBER($M414),$M414&lt;'Configurações'!$B$10)),"Crítica",IF(OR(AND(ISNUMBER($S414),$S414&gt;='Configurações'!$B$5),$Q414&gt;='Configurações'!$B$6),"Alta","Média"))))</f>
        <v/>
      </c>
      <c r="Y414" s="21">
        <f>IF($A414="","",_xlfn.TEXTJOIN(" | ",TRUE,IF(COUNTIF($A$2:$A$501,$A414)&gt;1,"ID duplicado",""),IF(OR($B414="",$C414="",$D414="",$E414="",NOT(ISNUMBER($F414)),NOT(ISNUMBER($G414)),NOT(ISNUMBER($H414)),$K414=""),"Dados obrigatórios incompletos",""),IF(AND(ISNUMBER($P414),$P414&lt;&gt;0,$V414=""),"Informar motivo preliminar",""),IF(AND(ISNUMBER($P414),$P414&lt;&gt;0,$H414=0),"Revisar custo zerado",""),IF(AND($K414="Concluída",$T414="Não",$J414=""),"Confirmar causa",""),IF(AND($K414="Concluída",$N414=""),"Informar data de conclusão",""),IF(AND($K414&lt;&gt;"",$K414&lt;&gt;"Concluída",$K414&lt;&gt;"Dispensada",ISNUMBER($M414),$M414&lt;'Configurações'!$B$10),"Prazo vencido",""),IF(AND($K414&lt;&gt;"",$K414&lt;&gt;"Concluída",$K414&lt;&gt;"Dispensada",$M414="",ISNUMBER($B414),'Configurações'!$B$10-$B414&gt;'Configurações'!$B$9),"Definir prazo",""),IF(AND($K414&lt;&gt;"Concluída",$N414&lt;&gt;""),"Revisar data de conclusão","")))</f>
        <v/>
      </c>
      <c r="Z414" s="21">
        <f>IF(OR($C414="",$E414=""),"",$C414&amp;" | "&amp;$E414)</f>
        <v/>
      </c>
      <c r="AA414" s="18">
        <f>IF($Z414="","",IF(COUNTIF($Z$2:$Z414,$Z414)=1,ROW(),""))</f>
        <v/>
      </c>
      <c r="AB414" s="18">
        <f>IF($A414="","",IF(AND(ISNUMBER($B414),$B414&lt;='Configurações'!$B$10,$C414&lt;&gt;"",$D414&lt;&gt;"",$E414&lt;&gt;"",ISNUMBER($F414),$F414&gt;=0,ISNUMBER($G414),$G414&gt;=0,ISNUMBER($H414),$H414&gt;=0,$K414&lt;&gt;"",COUNTIF($A$2:$A$501,$A414)=1),"Sim","Não"))</f>
        <v/>
      </c>
      <c r="AC414" s="18">
        <f>IF(OR($AB414&lt;&gt;"Sim",$P414=0,$K414="Concluída",$K414="Dispensada"),"",IF($X414="Crítica",4,IF($X414="Alta",3,IF($X414="Média",2,1)))*1000000000000+MIN(IF(ISNUMBER($S414),$S414,0),999999999)*1000+MIN($W414,999))</f>
        <v/>
      </c>
      <c r="AD414" s="28">
        <f>IF($AC414="","",COUNTIF($AC$2:$AC$501,"&gt;"&amp;$AC414)+COUNTIF($AC$2:$AC414,$AC414))</f>
        <v/>
      </c>
    </row>
    <row r="415">
      <c r="A415" s="23" t="n"/>
      <c r="B415" s="50" t="n"/>
      <c r="C415" s="23" t="n"/>
      <c r="D415" s="25" t="n"/>
      <c r="E415" s="23" t="n"/>
      <c r="F415" s="26" t="n"/>
      <c r="G415" s="26" t="n"/>
      <c r="H415" s="51" t="n"/>
      <c r="I415" s="25" t="n"/>
      <c r="J415" s="25" t="n"/>
      <c r="K415" s="23" t="n"/>
      <c r="L415" s="23" t="n"/>
      <c r="M415" s="50" t="n"/>
      <c r="N415" s="50" t="n"/>
      <c r="O415" s="25" t="n"/>
      <c r="P415" s="29">
        <f>IF(OR($A415="",$B415="",$C415="",$E415="",NOT(ISNUMBER($F415)),NOT(ISNUMBER($G415))),"",$G415-$F415)</f>
        <v/>
      </c>
      <c r="Q415" s="29">
        <f>IF($P415="","",ABS($P415))</f>
        <v/>
      </c>
      <c r="R415" s="46">
        <f>IF(OR($P415="",NOT(ISNUMBER($H415))),"",$P415*$H415)</f>
        <v/>
      </c>
      <c r="S415" s="46">
        <f>IF($R415="","",ABS($R415))</f>
        <v/>
      </c>
      <c r="T415" s="13">
        <f>IF($P415="","",IF($P415=0,"Sim","Não"))</f>
        <v/>
      </c>
      <c r="U415" s="45">
        <f>IFERROR(IF($P415="","",IF(MAX($F415,$G415)=0,1,MAX(0,1-$Q415/MAX($F415,$G415)))),"")</f>
        <v/>
      </c>
      <c r="V415" s="16">
        <f>IF($P415="","",IF($P415=0,"",IF($J415&lt;&gt;"",$J415,$I415)))</f>
        <v/>
      </c>
      <c r="W415" s="29">
        <f>IF($P415="","",IF(OR($P415=0,$K415="Concluída",$K415="Dispensada"),0,MAX(0,'Configurações'!$B$10-$B415)))</f>
        <v/>
      </c>
      <c r="X415" s="13">
        <f>IF($P415="","",IF($P415=0,"Baixa",IF(OR(AND(ISNUMBER($S415),$S415&gt;='Configurações'!$B$4),AND($K415&lt;&gt;"Concluída",$K415&lt;&gt;"Dispensada",ISNUMBER($M415),$M415&lt;'Configurações'!$B$10)),"Crítica",IF(OR(AND(ISNUMBER($S415),$S415&gt;='Configurações'!$B$5),$Q415&gt;='Configurações'!$B$6),"Alta","Média"))))</f>
        <v/>
      </c>
      <c r="Y415" s="16">
        <f>IF($A415="","",_xlfn.TEXTJOIN(" | ",TRUE,IF(COUNTIF($A$2:$A$501,$A415)&gt;1,"ID duplicado",""),IF(OR($B415="",$C415="",$D415="",$E415="",NOT(ISNUMBER($F415)),NOT(ISNUMBER($G415)),NOT(ISNUMBER($H415)),$K415=""),"Dados obrigatórios incompletos",""),IF(AND(ISNUMBER($P415),$P415&lt;&gt;0,$V415=""),"Informar motivo preliminar",""),IF(AND(ISNUMBER($P415),$P415&lt;&gt;0,$H415=0),"Revisar custo zerado",""),IF(AND($K415="Concluída",$T415="Não",$J415=""),"Confirmar causa",""),IF(AND($K415="Concluída",$N415=""),"Informar data de conclusão",""),IF(AND($K415&lt;&gt;"",$K415&lt;&gt;"Concluída",$K415&lt;&gt;"Dispensada",ISNUMBER($M415),$M415&lt;'Configurações'!$B$10),"Prazo vencido",""),IF(AND($K415&lt;&gt;"",$K415&lt;&gt;"Concluída",$K415&lt;&gt;"Dispensada",$M415="",ISNUMBER($B415),'Configurações'!$B$10-$B415&gt;'Configurações'!$B$9),"Definir prazo",""),IF(AND($K415&lt;&gt;"Concluída",$N415&lt;&gt;""),"Revisar data de conclusão","")))</f>
        <v/>
      </c>
      <c r="Z415" s="16">
        <f>IF(OR($C415="",$E415=""),"",$C415&amp;" | "&amp;$E415)</f>
        <v/>
      </c>
      <c r="AA415" s="13">
        <f>IF($Z415="","",IF(COUNTIF($Z$2:$Z415,$Z415)=1,ROW(),""))</f>
        <v/>
      </c>
      <c r="AB415" s="13">
        <f>IF($A415="","",IF(AND(ISNUMBER($B415),$B415&lt;='Configurações'!$B$10,$C415&lt;&gt;"",$D415&lt;&gt;"",$E415&lt;&gt;"",ISNUMBER($F415),$F415&gt;=0,ISNUMBER($G415),$G415&gt;=0,ISNUMBER($H415),$H415&gt;=0,$K415&lt;&gt;"",COUNTIF($A$2:$A$501,$A415)=1),"Sim","Não"))</f>
        <v/>
      </c>
      <c r="AC415" s="13">
        <f>IF(OR($AB415&lt;&gt;"Sim",$P415=0,$K415="Concluída",$K415="Dispensada"),"",IF($X415="Crítica",4,IF($X415="Alta",3,IF($X415="Média",2,1)))*1000000000000+MIN(IF(ISNUMBER($S415),$S415,0),999999999)*1000+MIN($W415,999))</f>
        <v/>
      </c>
      <c r="AD415" s="29">
        <f>IF($AC415="","",COUNTIF($AC$2:$AC$501,"&gt;"&amp;$AC415)+COUNTIF($AC$2:$AC415,$AC415))</f>
        <v/>
      </c>
    </row>
    <row r="416">
      <c r="A416" s="23" t="n"/>
      <c r="B416" s="50" t="n"/>
      <c r="C416" s="23" t="n"/>
      <c r="D416" s="25" t="n"/>
      <c r="E416" s="23" t="n"/>
      <c r="F416" s="26" t="n"/>
      <c r="G416" s="26" t="n"/>
      <c r="H416" s="51" t="n"/>
      <c r="I416" s="25" t="n"/>
      <c r="J416" s="25" t="n"/>
      <c r="K416" s="23" t="n"/>
      <c r="L416" s="23" t="n"/>
      <c r="M416" s="50" t="n"/>
      <c r="N416" s="50" t="n"/>
      <c r="O416" s="25" t="n"/>
      <c r="P416" s="28">
        <f>IF(OR($A416="",$B416="",$C416="",$E416="",NOT(ISNUMBER($F416)),NOT(ISNUMBER($G416))),"",$G416-$F416)</f>
        <v/>
      </c>
      <c r="Q416" s="28">
        <f>IF($P416="","",ABS($P416))</f>
        <v/>
      </c>
      <c r="R416" s="49">
        <f>IF(OR($P416="",NOT(ISNUMBER($H416))),"",$P416*$H416)</f>
        <v/>
      </c>
      <c r="S416" s="49">
        <f>IF($R416="","",ABS($R416))</f>
        <v/>
      </c>
      <c r="T416" s="18">
        <f>IF($P416="","",IF($P416=0,"Sim","Não"))</f>
        <v/>
      </c>
      <c r="U416" s="48">
        <f>IFERROR(IF($P416="","",IF(MAX($F416,$G416)=0,1,MAX(0,1-$Q416/MAX($F416,$G416)))),"")</f>
        <v/>
      </c>
      <c r="V416" s="21">
        <f>IF($P416="","",IF($P416=0,"",IF($J416&lt;&gt;"",$J416,$I416)))</f>
        <v/>
      </c>
      <c r="W416" s="28">
        <f>IF($P416="","",IF(OR($P416=0,$K416="Concluída",$K416="Dispensada"),0,MAX(0,'Configurações'!$B$10-$B416)))</f>
        <v/>
      </c>
      <c r="X416" s="18">
        <f>IF($P416="","",IF($P416=0,"Baixa",IF(OR(AND(ISNUMBER($S416),$S416&gt;='Configurações'!$B$4),AND($K416&lt;&gt;"Concluída",$K416&lt;&gt;"Dispensada",ISNUMBER($M416),$M416&lt;'Configurações'!$B$10)),"Crítica",IF(OR(AND(ISNUMBER($S416),$S416&gt;='Configurações'!$B$5),$Q416&gt;='Configurações'!$B$6),"Alta","Média"))))</f>
        <v/>
      </c>
      <c r="Y416" s="21">
        <f>IF($A416="","",_xlfn.TEXTJOIN(" | ",TRUE,IF(COUNTIF($A$2:$A$501,$A416)&gt;1,"ID duplicado",""),IF(OR($B416="",$C416="",$D416="",$E416="",NOT(ISNUMBER($F416)),NOT(ISNUMBER($G416)),NOT(ISNUMBER($H416)),$K416=""),"Dados obrigatórios incompletos",""),IF(AND(ISNUMBER($P416),$P416&lt;&gt;0,$V416=""),"Informar motivo preliminar",""),IF(AND(ISNUMBER($P416),$P416&lt;&gt;0,$H416=0),"Revisar custo zerado",""),IF(AND($K416="Concluída",$T416="Não",$J416=""),"Confirmar causa",""),IF(AND($K416="Concluída",$N416=""),"Informar data de conclusão",""),IF(AND($K416&lt;&gt;"",$K416&lt;&gt;"Concluída",$K416&lt;&gt;"Dispensada",ISNUMBER($M416),$M416&lt;'Configurações'!$B$10),"Prazo vencido",""),IF(AND($K416&lt;&gt;"",$K416&lt;&gt;"Concluída",$K416&lt;&gt;"Dispensada",$M416="",ISNUMBER($B416),'Configurações'!$B$10-$B416&gt;'Configurações'!$B$9),"Definir prazo",""),IF(AND($K416&lt;&gt;"Concluída",$N416&lt;&gt;""),"Revisar data de conclusão","")))</f>
        <v/>
      </c>
      <c r="Z416" s="21">
        <f>IF(OR($C416="",$E416=""),"",$C416&amp;" | "&amp;$E416)</f>
        <v/>
      </c>
      <c r="AA416" s="18">
        <f>IF($Z416="","",IF(COUNTIF($Z$2:$Z416,$Z416)=1,ROW(),""))</f>
        <v/>
      </c>
      <c r="AB416" s="18">
        <f>IF($A416="","",IF(AND(ISNUMBER($B416),$B416&lt;='Configurações'!$B$10,$C416&lt;&gt;"",$D416&lt;&gt;"",$E416&lt;&gt;"",ISNUMBER($F416),$F416&gt;=0,ISNUMBER($G416),$G416&gt;=0,ISNUMBER($H416),$H416&gt;=0,$K416&lt;&gt;"",COUNTIF($A$2:$A$501,$A416)=1),"Sim","Não"))</f>
        <v/>
      </c>
      <c r="AC416" s="18">
        <f>IF(OR($AB416&lt;&gt;"Sim",$P416=0,$K416="Concluída",$K416="Dispensada"),"",IF($X416="Crítica",4,IF($X416="Alta",3,IF($X416="Média",2,1)))*1000000000000+MIN(IF(ISNUMBER($S416),$S416,0),999999999)*1000+MIN($W416,999))</f>
        <v/>
      </c>
      <c r="AD416" s="28">
        <f>IF($AC416="","",COUNTIF($AC$2:$AC$501,"&gt;"&amp;$AC416)+COUNTIF($AC$2:$AC416,$AC416))</f>
        <v/>
      </c>
    </row>
    <row r="417">
      <c r="A417" s="23" t="n"/>
      <c r="B417" s="50" t="n"/>
      <c r="C417" s="23" t="n"/>
      <c r="D417" s="25" t="n"/>
      <c r="E417" s="23" t="n"/>
      <c r="F417" s="26" t="n"/>
      <c r="G417" s="26" t="n"/>
      <c r="H417" s="51" t="n"/>
      <c r="I417" s="25" t="n"/>
      <c r="J417" s="25" t="n"/>
      <c r="K417" s="23" t="n"/>
      <c r="L417" s="23" t="n"/>
      <c r="M417" s="50" t="n"/>
      <c r="N417" s="50" t="n"/>
      <c r="O417" s="25" t="n"/>
      <c r="P417" s="29">
        <f>IF(OR($A417="",$B417="",$C417="",$E417="",NOT(ISNUMBER($F417)),NOT(ISNUMBER($G417))),"",$G417-$F417)</f>
        <v/>
      </c>
      <c r="Q417" s="29">
        <f>IF($P417="","",ABS($P417))</f>
        <v/>
      </c>
      <c r="R417" s="46">
        <f>IF(OR($P417="",NOT(ISNUMBER($H417))),"",$P417*$H417)</f>
        <v/>
      </c>
      <c r="S417" s="46">
        <f>IF($R417="","",ABS($R417))</f>
        <v/>
      </c>
      <c r="T417" s="13">
        <f>IF($P417="","",IF($P417=0,"Sim","Não"))</f>
        <v/>
      </c>
      <c r="U417" s="45">
        <f>IFERROR(IF($P417="","",IF(MAX($F417,$G417)=0,1,MAX(0,1-$Q417/MAX($F417,$G417)))),"")</f>
        <v/>
      </c>
      <c r="V417" s="16">
        <f>IF($P417="","",IF($P417=0,"",IF($J417&lt;&gt;"",$J417,$I417)))</f>
        <v/>
      </c>
      <c r="W417" s="29">
        <f>IF($P417="","",IF(OR($P417=0,$K417="Concluída",$K417="Dispensada"),0,MAX(0,'Configurações'!$B$10-$B417)))</f>
        <v/>
      </c>
      <c r="X417" s="13">
        <f>IF($P417="","",IF($P417=0,"Baixa",IF(OR(AND(ISNUMBER($S417),$S417&gt;='Configurações'!$B$4),AND($K417&lt;&gt;"Concluída",$K417&lt;&gt;"Dispensada",ISNUMBER($M417),$M417&lt;'Configurações'!$B$10)),"Crítica",IF(OR(AND(ISNUMBER($S417),$S417&gt;='Configurações'!$B$5),$Q417&gt;='Configurações'!$B$6),"Alta","Média"))))</f>
        <v/>
      </c>
      <c r="Y417" s="16">
        <f>IF($A417="","",_xlfn.TEXTJOIN(" | ",TRUE,IF(COUNTIF($A$2:$A$501,$A417)&gt;1,"ID duplicado",""),IF(OR($B417="",$C417="",$D417="",$E417="",NOT(ISNUMBER($F417)),NOT(ISNUMBER($G417)),NOT(ISNUMBER($H417)),$K417=""),"Dados obrigatórios incompletos",""),IF(AND(ISNUMBER($P417),$P417&lt;&gt;0,$V417=""),"Informar motivo preliminar",""),IF(AND(ISNUMBER($P417),$P417&lt;&gt;0,$H417=0),"Revisar custo zerado",""),IF(AND($K417="Concluída",$T417="Não",$J417=""),"Confirmar causa",""),IF(AND($K417="Concluída",$N417=""),"Informar data de conclusão",""),IF(AND($K417&lt;&gt;"",$K417&lt;&gt;"Concluída",$K417&lt;&gt;"Dispensada",ISNUMBER($M417),$M417&lt;'Configurações'!$B$10),"Prazo vencido",""),IF(AND($K417&lt;&gt;"",$K417&lt;&gt;"Concluída",$K417&lt;&gt;"Dispensada",$M417="",ISNUMBER($B417),'Configurações'!$B$10-$B417&gt;'Configurações'!$B$9),"Definir prazo",""),IF(AND($K417&lt;&gt;"Concluída",$N417&lt;&gt;""),"Revisar data de conclusão","")))</f>
        <v/>
      </c>
      <c r="Z417" s="16">
        <f>IF(OR($C417="",$E417=""),"",$C417&amp;" | "&amp;$E417)</f>
        <v/>
      </c>
      <c r="AA417" s="13">
        <f>IF($Z417="","",IF(COUNTIF($Z$2:$Z417,$Z417)=1,ROW(),""))</f>
        <v/>
      </c>
      <c r="AB417" s="13">
        <f>IF($A417="","",IF(AND(ISNUMBER($B417),$B417&lt;='Configurações'!$B$10,$C417&lt;&gt;"",$D417&lt;&gt;"",$E417&lt;&gt;"",ISNUMBER($F417),$F417&gt;=0,ISNUMBER($G417),$G417&gt;=0,ISNUMBER($H417),$H417&gt;=0,$K417&lt;&gt;"",COUNTIF($A$2:$A$501,$A417)=1),"Sim","Não"))</f>
        <v/>
      </c>
      <c r="AC417" s="13">
        <f>IF(OR($AB417&lt;&gt;"Sim",$P417=0,$K417="Concluída",$K417="Dispensada"),"",IF($X417="Crítica",4,IF($X417="Alta",3,IF($X417="Média",2,1)))*1000000000000+MIN(IF(ISNUMBER($S417),$S417,0),999999999)*1000+MIN($W417,999))</f>
        <v/>
      </c>
      <c r="AD417" s="29">
        <f>IF($AC417="","",COUNTIF($AC$2:$AC$501,"&gt;"&amp;$AC417)+COUNTIF($AC$2:$AC417,$AC417))</f>
        <v/>
      </c>
    </row>
    <row r="418">
      <c r="A418" s="23" t="n"/>
      <c r="B418" s="50" t="n"/>
      <c r="C418" s="23" t="n"/>
      <c r="D418" s="25" t="n"/>
      <c r="E418" s="23" t="n"/>
      <c r="F418" s="26" t="n"/>
      <c r="G418" s="26" t="n"/>
      <c r="H418" s="51" t="n"/>
      <c r="I418" s="25" t="n"/>
      <c r="J418" s="25" t="n"/>
      <c r="K418" s="23" t="n"/>
      <c r="L418" s="23" t="n"/>
      <c r="M418" s="50" t="n"/>
      <c r="N418" s="50" t="n"/>
      <c r="O418" s="25" t="n"/>
      <c r="P418" s="28">
        <f>IF(OR($A418="",$B418="",$C418="",$E418="",NOT(ISNUMBER($F418)),NOT(ISNUMBER($G418))),"",$G418-$F418)</f>
        <v/>
      </c>
      <c r="Q418" s="28">
        <f>IF($P418="","",ABS($P418))</f>
        <v/>
      </c>
      <c r="R418" s="49">
        <f>IF(OR($P418="",NOT(ISNUMBER($H418))),"",$P418*$H418)</f>
        <v/>
      </c>
      <c r="S418" s="49">
        <f>IF($R418="","",ABS($R418))</f>
        <v/>
      </c>
      <c r="T418" s="18">
        <f>IF($P418="","",IF($P418=0,"Sim","Não"))</f>
        <v/>
      </c>
      <c r="U418" s="48">
        <f>IFERROR(IF($P418="","",IF(MAX($F418,$G418)=0,1,MAX(0,1-$Q418/MAX($F418,$G418)))),"")</f>
        <v/>
      </c>
      <c r="V418" s="21">
        <f>IF($P418="","",IF($P418=0,"",IF($J418&lt;&gt;"",$J418,$I418)))</f>
        <v/>
      </c>
      <c r="W418" s="28">
        <f>IF($P418="","",IF(OR($P418=0,$K418="Concluída",$K418="Dispensada"),0,MAX(0,'Configurações'!$B$10-$B418)))</f>
        <v/>
      </c>
      <c r="X418" s="18">
        <f>IF($P418="","",IF($P418=0,"Baixa",IF(OR(AND(ISNUMBER($S418),$S418&gt;='Configurações'!$B$4),AND($K418&lt;&gt;"Concluída",$K418&lt;&gt;"Dispensada",ISNUMBER($M418),$M418&lt;'Configurações'!$B$10)),"Crítica",IF(OR(AND(ISNUMBER($S418),$S418&gt;='Configurações'!$B$5),$Q418&gt;='Configurações'!$B$6),"Alta","Média"))))</f>
        <v/>
      </c>
      <c r="Y418" s="21">
        <f>IF($A418="","",_xlfn.TEXTJOIN(" | ",TRUE,IF(COUNTIF($A$2:$A$501,$A418)&gt;1,"ID duplicado",""),IF(OR($B418="",$C418="",$D418="",$E418="",NOT(ISNUMBER($F418)),NOT(ISNUMBER($G418)),NOT(ISNUMBER($H418)),$K418=""),"Dados obrigatórios incompletos",""),IF(AND(ISNUMBER($P418),$P418&lt;&gt;0,$V418=""),"Informar motivo preliminar",""),IF(AND(ISNUMBER($P418),$P418&lt;&gt;0,$H418=0),"Revisar custo zerado",""),IF(AND($K418="Concluída",$T418="Não",$J418=""),"Confirmar causa",""),IF(AND($K418="Concluída",$N418=""),"Informar data de conclusão",""),IF(AND($K418&lt;&gt;"",$K418&lt;&gt;"Concluída",$K418&lt;&gt;"Dispensada",ISNUMBER($M418),$M418&lt;'Configurações'!$B$10),"Prazo vencido",""),IF(AND($K418&lt;&gt;"",$K418&lt;&gt;"Concluída",$K418&lt;&gt;"Dispensada",$M418="",ISNUMBER($B418),'Configurações'!$B$10-$B418&gt;'Configurações'!$B$9),"Definir prazo",""),IF(AND($K418&lt;&gt;"Concluída",$N418&lt;&gt;""),"Revisar data de conclusão","")))</f>
        <v/>
      </c>
      <c r="Z418" s="21">
        <f>IF(OR($C418="",$E418=""),"",$C418&amp;" | "&amp;$E418)</f>
        <v/>
      </c>
      <c r="AA418" s="18">
        <f>IF($Z418="","",IF(COUNTIF($Z$2:$Z418,$Z418)=1,ROW(),""))</f>
        <v/>
      </c>
      <c r="AB418" s="18">
        <f>IF($A418="","",IF(AND(ISNUMBER($B418),$B418&lt;='Configurações'!$B$10,$C418&lt;&gt;"",$D418&lt;&gt;"",$E418&lt;&gt;"",ISNUMBER($F418),$F418&gt;=0,ISNUMBER($G418),$G418&gt;=0,ISNUMBER($H418),$H418&gt;=0,$K418&lt;&gt;"",COUNTIF($A$2:$A$501,$A418)=1),"Sim","Não"))</f>
        <v/>
      </c>
      <c r="AC418" s="18">
        <f>IF(OR($AB418&lt;&gt;"Sim",$P418=0,$K418="Concluída",$K418="Dispensada"),"",IF($X418="Crítica",4,IF($X418="Alta",3,IF($X418="Média",2,1)))*1000000000000+MIN(IF(ISNUMBER($S418),$S418,0),999999999)*1000+MIN($W418,999))</f>
        <v/>
      </c>
      <c r="AD418" s="28">
        <f>IF($AC418="","",COUNTIF($AC$2:$AC$501,"&gt;"&amp;$AC418)+COUNTIF($AC$2:$AC418,$AC418))</f>
        <v/>
      </c>
    </row>
    <row r="419">
      <c r="A419" s="23" t="n"/>
      <c r="B419" s="50" t="n"/>
      <c r="C419" s="23" t="n"/>
      <c r="D419" s="25" t="n"/>
      <c r="E419" s="23" t="n"/>
      <c r="F419" s="26" t="n"/>
      <c r="G419" s="26" t="n"/>
      <c r="H419" s="51" t="n"/>
      <c r="I419" s="25" t="n"/>
      <c r="J419" s="25" t="n"/>
      <c r="K419" s="23" t="n"/>
      <c r="L419" s="23" t="n"/>
      <c r="M419" s="50" t="n"/>
      <c r="N419" s="50" t="n"/>
      <c r="O419" s="25" t="n"/>
      <c r="P419" s="29">
        <f>IF(OR($A419="",$B419="",$C419="",$E419="",NOT(ISNUMBER($F419)),NOT(ISNUMBER($G419))),"",$G419-$F419)</f>
        <v/>
      </c>
      <c r="Q419" s="29">
        <f>IF($P419="","",ABS($P419))</f>
        <v/>
      </c>
      <c r="R419" s="46">
        <f>IF(OR($P419="",NOT(ISNUMBER($H419))),"",$P419*$H419)</f>
        <v/>
      </c>
      <c r="S419" s="46">
        <f>IF($R419="","",ABS($R419))</f>
        <v/>
      </c>
      <c r="T419" s="13">
        <f>IF($P419="","",IF($P419=0,"Sim","Não"))</f>
        <v/>
      </c>
      <c r="U419" s="45">
        <f>IFERROR(IF($P419="","",IF(MAX($F419,$G419)=0,1,MAX(0,1-$Q419/MAX($F419,$G419)))),"")</f>
        <v/>
      </c>
      <c r="V419" s="16">
        <f>IF($P419="","",IF($P419=0,"",IF($J419&lt;&gt;"",$J419,$I419)))</f>
        <v/>
      </c>
      <c r="W419" s="29">
        <f>IF($P419="","",IF(OR($P419=0,$K419="Concluída",$K419="Dispensada"),0,MAX(0,'Configurações'!$B$10-$B419)))</f>
        <v/>
      </c>
      <c r="X419" s="13">
        <f>IF($P419="","",IF($P419=0,"Baixa",IF(OR(AND(ISNUMBER($S419),$S419&gt;='Configurações'!$B$4),AND($K419&lt;&gt;"Concluída",$K419&lt;&gt;"Dispensada",ISNUMBER($M419),$M419&lt;'Configurações'!$B$10)),"Crítica",IF(OR(AND(ISNUMBER($S419),$S419&gt;='Configurações'!$B$5),$Q419&gt;='Configurações'!$B$6),"Alta","Média"))))</f>
        <v/>
      </c>
      <c r="Y419" s="16">
        <f>IF($A419="","",_xlfn.TEXTJOIN(" | ",TRUE,IF(COUNTIF($A$2:$A$501,$A419)&gt;1,"ID duplicado",""),IF(OR($B419="",$C419="",$D419="",$E419="",NOT(ISNUMBER($F419)),NOT(ISNUMBER($G419)),NOT(ISNUMBER($H419)),$K419=""),"Dados obrigatórios incompletos",""),IF(AND(ISNUMBER($P419),$P419&lt;&gt;0,$V419=""),"Informar motivo preliminar",""),IF(AND(ISNUMBER($P419),$P419&lt;&gt;0,$H419=0),"Revisar custo zerado",""),IF(AND($K419="Concluída",$T419="Não",$J419=""),"Confirmar causa",""),IF(AND($K419="Concluída",$N419=""),"Informar data de conclusão",""),IF(AND($K419&lt;&gt;"",$K419&lt;&gt;"Concluída",$K419&lt;&gt;"Dispensada",ISNUMBER($M419),$M419&lt;'Configurações'!$B$10),"Prazo vencido",""),IF(AND($K419&lt;&gt;"",$K419&lt;&gt;"Concluída",$K419&lt;&gt;"Dispensada",$M419="",ISNUMBER($B419),'Configurações'!$B$10-$B419&gt;'Configurações'!$B$9),"Definir prazo",""),IF(AND($K419&lt;&gt;"Concluída",$N419&lt;&gt;""),"Revisar data de conclusão","")))</f>
        <v/>
      </c>
      <c r="Z419" s="16">
        <f>IF(OR($C419="",$E419=""),"",$C419&amp;" | "&amp;$E419)</f>
        <v/>
      </c>
      <c r="AA419" s="13">
        <f>IF($Z419="","",IF(COUNTIF($Z$2:$Z419,$Z419)=1,ROW(),""))</f>
        <v/>
      </c>
      <c r="AB419" s="13">
        <f>IF($A419="","",IF(AND(ISNUMBER($B419),$B419&lt;='Configurações'!$B$10,$C419&lt;&gt;"",$D419&lt;&gt;"",$E419&lt;&gt;"",ISNUMBER($F419),$F419&gt;=0,ISNUMBER($G419),$G419&gt;=0,ISNUMBER($H419),$H419&gt;=0,$K419&lt;&gt;"",COUNTIF($A$2:$A$501,$A419)=1),"Sim","Não"))</f>
        <v/>
      </c>
      <c r="AC419" s="13">
        <f>IF(OR($AB419&lt;&gt;"Sim",$P419=0,$K419="Concluída",$K419="Dispensada"),"",IF($X419="Crítica",4,IF($X419="Alta",3,IF($X419="Média",2,1)))*1000000000000+MIN(IF(ISNUMBER($S419),$S419,0),999999999)*1000+MIN($W419,999))</f>
        <v/>
      </c>
      <c r="AD419" s="29">
        <f>IF($AC419="","",COUNTIF($AC$2:$AC$501,"&gt;"&amp;$AC419)+COUNTIF($AC$2:$AC419,$AC419))</f>
        <v/>
      </c>
    </row>
    <row r="420">
      <c r="A420" s="23" t="n"/>
      <c r="B420" s="50" t="n"/>
      <c r="C420" s="23" t="n"/>
      <c r="D420" s="25" t="n"/>
      <c r="E420" s="23" t="n"/>
      <c r="F420" s="26" t="n"/>
      <c r="G420" s="26" t="n"/>
      <c r="H420" s="51" t="n"/>
      <c r="I420" s="25" t="n"/>
      <c r="J420" s="25" t="n"/>
      <c r="K420" s="23" t="n"/>
      <c r="L420" s="23" t="n"/>
      <c r="M420" s="50" t="n"/>
      <c r="N420" s="50" t="n"/>
      <c r="O420" s="25" t="n"/>
      <c r="P420" s="28">
        <f>IF(OR($A420="",$B420="",$C420="",$E420="",NOT(ISNUMBER($F420)),NOT(ISNUMBER($G420))),"",$G420-$F420)</f>
        <v/>
      </c>
      <c r="Q420" s="28">
        <f>IF($P420="","",ABS($P420))</f>
        <v/>
      </c>
      <c r="R420" s="49">
        <f>IF(OR($P420="",NOT(ISNUMBER($H420))),"",$P420*$H420)</f>
        <v/>
      </c>
      <c r="S420" s="49">
        <f>IF($R420="","",ABS($R420))</f>
        <v/>
      </c>
      <c r="T420" s="18">
        <f>IF($P420="","",IF($P420=0,"Sim","Não"))</f>
        <v/>
      </c>
      <c r="U420" s="48">
        <f>IFERROR(IF($P420="","",IF(MAX($F420,$G420)=0,1,MAX(0,1-$Q420/MAX($F420,$G420)))),"")</f>
        <v/>
      </c>
      <c r="V420" s="21">
        <f>IF($P420="","",IF($P420=0,"",IF($J420&lt;&gt;"",$J420,$I420)))</f>
        <v/>
      </c>
      <c r="W420" s="28">
        <f>IF($P420="","",IF(OR($P420=0,$K420="Concluída",$K420="Dispensada"),0,MAX(0,'Configurações'!$B$10-$B420)))</f>
        <v/>
      </c>
      <c r="X420" s="18">
        <f>IF($P420="","",IF($P420=0,"Baixa",IF(OR(AND(ISNUMBER($S420),$S420&gt;='Configurações'!$B$4),AND($K420&lt;&gt;"Concluída",$K420&lt;&gt;"Dispensada",ISNUMBER($M420),$M420&lt;'Configurações'!$B$10)),"Crítica",IF(OR(AND(ISNUMBER($S420),$S420&gt;='Configurações'!$B$5),$Q420&gt;='Configurações'!$B$6),"Alta","Média"))))</f>
        <v/>
      </c>
      <c r="Y420" s="21">
        <f>IF($A420="","",_xlfn.TEXTJOIN(" | ",TRUE,IF(COUNTIF($A$2:$A$501,$A420)&gt;1,"ID duplicado",""),IF(OR($B420="",$C420="",$D420="",$E420="",NOT(ISNUMBER($F420)),NOT(ISNUMBER($G420)),NOT(ISNUMBER($H420)),$K420=""),"Dados obrigatórios incompletos",""),IF(AND(ISNUMBER($P420),$P420&lt;&gt;0,$V420=""),"Informar motivo preliminar",""),IF(AND(ISNUMBER($P420),$P420&lt;&gt;0,$H420=0),"Revisar custo zerado",""),IF(AND($K420="Concluída",$T420="Não",$J420=""),"Confirmar causa",""),IF(AND($K420="Concluída",$N420=""),"Informar data de conclusão",""),IF(AND($K420&lt;&gt;"",$K420&lt;&gt;"Concluída",$K420&lt;&gt;"Dispensada",ISNUMBER($M420),$M420&lt;'Configurações'!$B$10),"Prazo vencido",""),IF(AND($K420&lt;&gt;"",$K420&lt;&gt;"Concluída",$K420&lt;&gt;"Dispensada",$M420="",ISNUMBER($B420),'Configurações'!$B$10-$B420&gt;'Configurações'!$B$9),"Definir prazo",""),IF(AND($K420&lt;&gt;"Concluída",$N420&lt;&gt;""),"Revisar data de conclusão","")))</f>
        <v/>
      </c>
      <c r="Z420" s="21">
        <f>IF(OR($C420="",$E420=""),"",$C420&amp;" | "&amp;$E420)</f>
        <v/>
      </c>
      <c r="AA420" s="18">
        <f>IF($Z420="","",IF(COUNTIF($Z$2:$Z420,$Z420)=1,ROW(),""))</f>
        <v/>
      </c>
      <c r="AB420" s="18">
        <f>IF($A420="","",IF(AND(ISNUMBER($B420),$B420&lt;='Configurações'!$B$10,$C420&lt;&gt;"",$D420&lt;&gt;"",$E420&lt;&gt;"",ISNUMBER($F420),$F420&gt;=0,ISNUMBER($G420),$G420&gt;=0,ISNUMBER($H420),$H420&gt;=0,$K420&lt;&gt;"",COUNTIF($A$2:$A$501,$A420)=1),"Sim","Não"))</f>
        <v/>
      </c>
      <c r="AC420" s="18">
        <f>IF(OR($AB420&lt;&gt;"Sim",$P420=0,$K420="Concluída",$K420="Dispensada"),"",IF($X420="Crítica",4,IF($X420="Alta",3,IF($X420="Média",2,1)))*1000000000000+MIN(IF(ISNUMBER($S420),$S420,0),999999999)*1000+MIN($W420,999))</f>
        <v/>
      </c>
      <c r="AD420" s="28">
        <f>IF($AC420="","",COUNTIF($AC$2:$AC$501,"&gt;"&amp;$AC420)+COUNTIF($AC$2:$AC420,$AC420))</f>
        <v/>
      </c>
    </row>
    <row r="421">
      <c r="A421" s="23" t="n"/>
      <c r="B421" s="50" t="n"/>
      <c r="C421" s="23" t="n"/>
      <c r="D421" s="25" t="n"/>
      <c r="E421" s="23" t="n"/>
      <c r="F421" s="26" t="n"/>
      <c r="G421" s="26" t="n"/>
      <c r="H421" s="51" t="n"/>
      <c r="I421" s="25" t="n"/>
      <c r="J421" s="25" t="n"/>
      <c r="K421" s="23" t="n"/>
      <c r="L421" s="23" t="n"/>
      <c r="M421" s="50" t="n"/>
      <c r="N421" s="50" t="n"/>
      <c r="O421" s="25" t="n"/>
      <c r="P421" s="29">
        <f>IF(OR($A421="",$B421="",$C421="",$E421="",NOT(ISNUMBER($F421)),NOT(ISNUMBER($G421))),"",$G421-$F421)</f>
        <v/>
      </c>
      <c r="Q421" s="29">
        <f>IF($P421="","",ABS($P421))</f>
        <v/>
      </c>
      <c r="R421" s="46">
        <f>IF(OR($P421="",NOT(ISNUMBER($H421))),"",$P421*$H421)</f>
        <v/>
      </c>
      <c r="S421" s="46">
        <f>IF($R421="","",ABS($R421))</f>
        <v/>
      </c>
      <c r="T421" s="13">
        <f>IF($P421="","",IF($P421=0,"Sim","Não"))</f>
        <v/>
      </c>
      <c r="U421" s="45">
        <f>IFERROR(IF($P421="","",IF(MAX($F421,$G421)=0,1,MAX(0,1-$Q421/MAX($F421,$G421)))),"")</f>
        <v/>
      </c>
      <c r="V421" s="16">
        <f>IF($P421="","",IF($P421=0,"",IF($J421&lt;&gt;"",$J421,$I421)))</f>
        <v/>
      </c>
      <c r="W421" s="29">
        <f>IF($P421="","",IF(OR($P421=0,$K421="Concluída",$K421="Dispensada"),0,MAX(0,'Configurações'!$B$10-$B421)))</f>
        <v/>
      </c>
      <c r="X421" s="13">
        <f>IF($P421="","",IF($P421=0,"Baixa",IF(OR(AND(ISNUMBER($S421),$S421&gt;='Configurações'!$B$4),AND($K421&lt;&gt;"Concluída",$K421&lt;&gt;"Dispensada",ISNUMBER($M421),$M421&lt;'Configurações'!$B$10)),"Crítica",IF(OR(AND(ISNUMBER($S421),$S421&gt;='Configurações'!$B$5),$Q421&gt;='Configurações'!$B$6),"Alta","Média"))))</f>
        <v/>
      </c>
      <c r="Y421" s="16">
        <f>IF($A421="","",_xlfn.TEXTJOIN(" | ",TRUE,IF(COUNTIF($A$2:$A$501,$A421)&gt;1,"ID duplicado",""),IF(OR($B421="",$C421="",$D421="",$E421="",NOT(ISNUMBER($F421)),NOT(ISNUMBER($G421)),NOT(ISNUMBER($H421)),$K421=""),"Dados obrigatórios incompletos",""),IF(AND(ISNUMBER($P421),$P421&lt;&gt;0,$V421=""),"Informar motivo preliminar",""),IF(AND(ISNUMBER($P421),$P421&lt;&gt;0,$H421=0),"Revisar custo zerado",""),IF(AND($K421="Concluída",$T421="Não",$J421=""),"Confirmar causa",""),IF(AND($K421="Concluída",$N421=""),"Informar data de conclusão",""),IF(AND($K421&lt;&gt;"",$K421&lt;&gt;"Concluída",$K421&lt;&gt;"Dispensada",ISNUMBER($M421),$M421&lt;'Configurações'!$B$10),"Prazo vencido",""),IF(AND($K421&lt;&gt;"",$K421&lt;&gt;"Concluída",$K421&lt;&gt;"Dispensada",$M421="",ISNUMBER($B421),'Configurações'!$B$10-$B421&gt;'Configurações'!$B$9),"Definir prazo",""),IF(AND($K421&lt;&gt;"Concluída",$N421&lt;&gt;""),"Revisar data de conclusão","")))</f>
        <v/>
      </c>
      <c r="Z421" s="16">
        <f>IF(OR($C421="",$E421=""),"",$C421&amp;" | "&amp;$E421)</f>
        <v/>
      </c>
      <c r="AA421" s="13">
        <f>IF($Z421="","",IF(COUNTIF($Z$2:$Z421,$Z421)=1,ROW(),""))</f>
        <v/>
      </c>
      <c r="AB421" s="13">
        <f>IF($A421="","",IF(AND(ISNUMBER($B421),$B421&lt;='Configurações'!$B$10,$C421&lt;&gt;"",$D421&lt;&gt;"",$E421&lt;&gt;"",ISNUMBER($F421),$F421&gt;=0,ISNUMBER($G421),$G421&gt;=0,ISNUMBER($H421),$H421&gt;=0,$K421&lt;&gt;"",COUNTIF($A$2:$A$501,$A421)=1),"Sim","Não"))</f>
        <v/>
      </c>
      <c r="AC421" s="13">
        <f>IF(OR($AB421&lt;&gt;"Sim",$P421=0,$K421="Concluída",$K421="Dispensada"),"",IF($X421="Crítica",4,IF($X421="Alta",3,IF($X421="Média",2,1)))*1000000000000+MIN(IF(ISNUMBER($S421),$S421,0),999999999)*1000+MIN($W421,999))</f>
        <v/>
      </c>
      <c r="AD421" s="29">
        <f>IF($AC421="","",COUNTIF($AC$2:$AC$501,"&gt;"&amp;$AC421)+COUNTIF($AC$2:$AC421,$AC421))</f>
        <v/>
      </c>
    </row>
    <row r="422">
      <c r="A422" s="23" t="n"/>
      <c r="B422" s="50" t="n"/>
      <c r="C422" s="23" t="n"/>
      <c r="D422" s="25" t="n"/>
      <c r="E422" s="23" t="n"/>
      <c r="F422" s="26" t="n"/>
      <c r="G422" s="26" t="n"/>
      <c r="H422" s="51" t="n"/>
      <c r="I422" s="25" t="n"/>
      <c r="J422" s="25" t="n"/>
      <c r="K422" s="23" t="n"/>
      <c r="L422" s="23" t="n"/>
      <c r="M422" s="50" t="n"/>
      <c r="N422" s="50" t="n"/>
      <c r="O422" s="25" t="n"/>
      <c r="P422" s="28">
        <f>IF(OR($A422="",$B422="",$C422="",$E422="",NOT(ISNUMBER($F422)),NOT(ISNUMBER($G422))),"",$G422-$F422)</f>
        <v/>
      </c>
      <c r="Q422" s="28">
        <f>IF($P422="","",ABS($P422))</f>
        <v/>
      </c>
      <c r="R422" s="49">
        <f>IF(OR($P422="",NOT(ISNUMBER($H422))),"",$P422*$H422)</f>
        <v/>
      </c>
      <c r="S422" s="49">
        <f>IF($R422="","",ABS($R422))</f>
        <v/>
      </c>
      <c r="T422" s="18">
        <f>IF($P422="","",IF($P422=0,"Sim","Não"))</f>
        <v/>
      </c>
      <c r="U422" s="48">
        <f>IFERROR(IF($P422="","",IF(MAX($F422,$G422)=0,1,MAX(0,1-$Q422/MAX($F422,$G422)))),"")</f>
        <v/>
      </c>
      <c r="V422" s="21">
        <f>IF($P422="","",IF($P422=0,"",IF($J422&lt;&gt;"",$J422,$I422)))</f>
        <v/>
      </c>
      <c r="W422" s="28">
        <f>IF($P422="","",IF(OR($P422=0,$K422="Concluída",$K422="Dispensada"),0,MAX(0,'Configurações'!$B$10-$B422)))</f>
        <v/>
      </c>
      <c r="X422" s="18">
        <f>IF($P422="","",IF($P422=0,"Baixa",IF(OR(AND(ISNUMBER($S422),$S422&gt;='Configurações'!$B$4),AND($K422&lt;&gt;"Concluída",$K422&lt;&gt;"Dispensada",ISNUMBER($M422),$M422&lt;'Configurações'!$B$10)),"Crítica",IF(OR(AND(ISNUMBER($S422),$S422&gt;='Configurações'!$B$5),$Q422&gt;='Configurações'!$B$6),"Alta","Média"))))</f>
        <v/>
      </c>
      <c r="Y422" s="21">
        <f>IF($A422="","",_xlfn.TEXTJOIN(" | ",TRUE,IF(COUNTIF($A$2:$A$501,$A422)&gt;1,"ID duplicado",""),IF(OR($B422="",$C422="",$D422="",$E422="",NOT(ISNUMBER($F422)),NOT(ISNUMBER($G422)),NOT(ISNUMBER($H422)),$K422=""),"Dados obrigatórios incompletos",""),IF(AND(ISNUMBER($P422),$P422&lt;&gt;0,$V422=""),"Informar motivo preliminar",""),IF(AND(ISNUMBER($P422),$P422&lt;&gt;0,$H422=0),"Revisar custo zerado",""),IF(AND($K422="Concluída",$T422="Não",$J422=""),"Confirmar causa",""),IF(AND($K422="Concluída",$N422=""),"Informar data de conclusão",""),IF(AND($K422&lt;&gt;"",$K422&lt;&gt;"Concluída",$K422&lt;&gt;"Dispensada",ISNUMBER($M422),$M422&lt;'Configurações'!$B$10),"Prazo vencido",""),IF(AND($K422&lt;&gt;"",$K422&lt;&gt;"Concluída",$K422&lt;&gt;"Dispensada",$M422="",ISNUMBER($B422),'Configurações'!$B$10-$B422&gt;'Configurações'!$B$9),"Definir prazo",""),IF(AND($K422&lt;&gt;"Concluída",$N422&lt;&gt;""),"Revisar data de conclusão","")))</f>
        <v/>
      </c>
      <c r="Z422" s="21">
        <f>IF(OR($C422="",$E422=""),"",$C422&amp;" | "&amp;$E422)</f>
        <v/>
      </c>
      <c r="AA422" s="18">
        <f>IF($Z422="","",IF(COUNTIF($Z$2:$Z422,$Z422)=1,ROW(),""))</f>
        <v/>
      </c>
      <c r="AB422" s="18">
        <f>IF($A422="","",IF(AND(ISNUMBER($B422),$B422&lt;='Configurações'!$B$10,$C422&lt;&gt;"",$D422&lt;&gt;"",$E422&lt;&gt;"",ISNUMBER($F422),$F422&gt;=0,ISNUMBER($G422),$G422&gt;=0,ISNUMBER($H422),$H422&gt;=0,$K422&lt;&gt;"",COUNTIF($A$2:$A$501,$A422)=1),"Sim","Não"))</f>
        <v/>
      </c>
      <c r="AC422" s="18">
        <f>IF(OR($AB422&lt;&gt;"Sim",$P422=0,$K422="Concluída",$K422="Dispensada"),"",IF($X422="Crítica",4,IF($X422="Alta",3,IF($X422="Média",2,1)))*1000000000000+MIN(IF(ISNUMBER($S422),$S422,0),999999999)*1000+MIN($W422,999))</f>
        <v/>
      </c>
      <c r="AD422" s="28">
        <f>IF($AC422="","",COUNTIF($AC$2:$AC$501,"&gt;"&amp;$AC422)+COUNTIF($AC$2:$AC422,$AC422))</f>
        <v/>
      </c>
    </row>
    <row r="423">
      <c r="A423" s="23" t="n"/>
      <c r="B423" s="50" t="n"/>
      <c r="C423" s="23" t="n"/>
      <c r="D423" s="25" t="n"/>
      <c r="E423" s="23" t="n"/>
      <c r="F423" s="26" t="n"/>
      <c r="G423" s="26" t="n"/>
      <c r="H423" s="51" t="n"/>
      <c r="I423" s="25" t="n"/>
      <c r="J423" s="25" t="n"/>
      <c r="K423" s="23" t="n"/>
      <c r="L423" s="23" t="n"/>
      <c r="M423" s="50" t="n"/>
      <c r="N423" s="50" t="n"/>
      <c r="O423" s="25" t="n"/>
      <c r="P423" s="29">
        <f>IF(OR($A423="",$B423="",$C423="",$E423="",NOT(ISNUMBER($F423)),NOT(ISNUMBER($G423))),"",$G423-$F423)</f>
        <v/>
      </c>
      <c r="Q423" s="29">
        <f>IF($P423="","",ABS($P423))</f>
        <v/>
      </c>
      <c r="R423" s="46">
        <f>IF(OR($P423="",NOT(ISNUMBER($H423))),"",$P423*$H423)</f>
        <v/>
      </c>
      <c r="S423" s="46">
        <f>IF($R423="","",ABS($R423))</f>
        <v/>
      </c>
      <c r="T423" s="13">
        <f>IF($P423="","",IF($P423=0,"Sim","Não"))</f>
        <v/>
      </c>
      <c r="U423" s="45">
        <f>IFERROR(IF($P423="","",IF(MAX($F423,$G423)=0,1,MAX(0,1-$Q423/MAX($F423,$G423)))),"")</f>
        <v/>
      </c>
      <c r="V423" s="16">
        <f>IF($P423="","",IF($P423=0,"",IF($J423&lt;&gt;"",$J423,$I423)))</f>
        <v/>
      </c>
      <c r="W423" s="29">
        <f>IF($P423="","",IF(OR($P423=0,$K423="Concluída",$K423="Dispensada"),0,MAX(0,'Configurações'!$B$10-$B423)))</f>
        <v/>
      </c>
      <c r="X423" s="13">
        <f>IF($P423="","",IF($P423=0,"Baixa",IF(OR(AND(ISNUMBER($S423),$S423&gt;='Configurações'!$B$4),AND($K423&lt;&gt;"Concluída",$K423&lt;&gt;"Dispensada",ISNUMBER($M423),$M423&lt;'Configurações'!$B$10)),"Crítica",IF(OR(AND(ISNUMBER($S423),$S423&gt;='Configurações'!$B$5),$Q423&gt;='Configurações'!$B$6),"Alta","Média"))))</f>
        <v/>
      </c>
      <c r="Y423" s="16">
        <f>IF($A423="","",_xlfn.TEXTJOIN(" | ",TRUE,IF(COUNTIF($A$2:$A$501,$A423)&gt;1,"ID duplicado",""),IF(OR($B423="",$C423="",$D423="",$E423="",NOT(ISNUMBER($F423)),NOT(ISNUMBER($G423)),NOT(ISNUMBER($H423)),$K423=""),"Dados obrigatórios incompletos",""),IF(AND(ISNUMBER($P423),$P423&lt;&gt;0,$V423=""),"Informar motivo preliminar",""),IF(AND(ISNUMBER($P423),$P423&lt;&gt;0,$H423=0),"Revisar custo zerado",""),IF(AND($K423="Concluída",$T423="Não",$J423=""),"Confirmar causa",""),IF(AND($K423="Concluída",$N423=""),"Informar data de conclusão",""),IF(AND($K423&lt;&gt;"",$K423&lt;&gt;"Concluída",$K423&lt;&gt;"Dispensada",ISNUMBER($M423),$M423&lt;'Configurações'!$B$10),"Prazo vencido",""),IF(AND($K423&lt;&gt;"",$K423&lt;&gt;"Concluída",$K423&lt;&gt;"Dispensada",$M423="",ISNUMBER($B423),'Configurações'!$B$10-$B423&gt;'Configurações'!$B$9),"Definir prazo",""),IF(AND($K423&lt;&gt;"Concluída",$N423&lt;&gt;""),"Revisar data de conclusão","")))</f>
        <v/>
      </c>
      <c r="Z423" s="16">
        <f>IF(OR($C423="",$E423=""),"",$C423&amp;" | "&amp;$E423)</f>
        <v/>
      </c>
      <c r="AA423" s="13">
        <f>IF($Z423="","",IF(COUNTIF($Z$2:$Z423,$Z423)=1,ROW(),""))</f>
        <v/>
      </c>
      <c r="AB423" s="13">
        <f>IF($A423="","",IF(AND(ISNUMBER($B423),$B423&lt;='Configurações'!$B$10,$C423&lt;&gt;"",$D423&lt;&gt;"",$E423&lt;&gt;"",ISNUMBER($F423),$F423&gt;=0,ISNUMBER($G423),$G423&gt;=0,ISNUMBER($H423),$H423&gt;=0,$K423&lt;&gt;"",COUNTIF($A$2:$A$501,$A423)=1),"Sim","Não"))</f>
        <v/>
      </c>
      <c r="AC423" s="13">
        <f>IF(OR($AB423&lt;&gt;"Sim",$P423=0,$K423="Concluída",$K423="Dispensada"),"",IF($X423="Crítica",4,IF($X423="Alta",3,IF($X423="Média",2,1)))*1000000000000+MIN(IF(ISNUMBER($S423),$S423,0),999999999)*1000+MIN($W423,999))</f>
        <v/>
      </c>
      <c r="AD423" s="29">
        <f>IF($AC423="","",COUNTIF($AC$2:$AC$501,"&gt;"&amp;$AC423)+COUNTIF($AC$2:$AC423,$AC423))</f>
        <v/>
      </c>
    </row>
    <row r="424">
      <c r="A424" s="23" t="n"/>
      <c r="B424" s="50" t="n"/>
      <c r="C424" s="23" t="n"/>
      <c r="D424" s="25" t="n"/>
      <c r="E424" s="23" t="n"/>
      <c r="F424" s="26" t="n"/>
      <c r="G424" s="26" t="n"/>
      <c r="H424" s="51" t="n"/>
      <c r="I424" s="25" t="n"/>
      <c r="J424" s="25" t="n"/>
      <c r="K424" s="23" t="n"/>
      <c r="L424" s="23" t="n"/>
      <c r="M424" s="50" t="n"/>
      <c r="N424" s="50" t="n"/>
      <c r="O424" s="25" t="n"/>
      <c r="P424" s="28">
        <f>IF(OR($A424="",$B424="",$C424="",$E424="",NOT(ISNUMBER($F424)),NOT(ISNUMBER($G424))),"",$G424-$F424)</f>
        <v/>
      </c>
      <c r="Q424" s="28">
        <f>IF($P424="","",ABS($P424))</f>
        <v/>
      </c>
      <c r="R424" s="49">
        <f>IF(OR($P424="",NOT(ISNUMBER($H424))),"",$P424*$H424)</f>
        <v/>
      </c>
      <c r="S424" s="49">
        <f>IF($R424="","",ABS($R424))</f>
        <v/>
      </c>
      <c r="T424" s="18">
        <f>IF($P424="","",IF($P424=0,"Sim","Não"))</f>
        <v/>
      </c>
      <c r="U424" s="48">
        <f>IFERROR(IF($P424="","",IF(MAX($F424,$G424)=0,1,MAX(0,1-$Q424/MAX($F424,$G424)))),"")</f>
        <v/>
      </c>
      <c r="V424" s="21">
        <f>IF($P424="","",IF($P424=0,"",IF($J424&lt;&gt;"",$J424,$I424)))</f>
        <v/>
      </c>
      <c r="W424" s="28">
        <f>IF($P424="","",IF(OR($P424=0,$K424="Concluída",$K424="Dispensada"),0,MAX(0,'Configurações'!$B$10-$B424)))</f>
        <v/>
      </c>
      <c r="X424" s="18">
        <f>IF($P424="","",IF($P424=0,"Baixa",IF(OR(AND(ISNUMBER($S424),$S424&gt;='Configurações'!$B$4),AND($K424&lt;&gt;"Concluída",$K424&lt;&gt;"Dispensada",ISNUMBER($M424),$M424&lt;'Configurações'!$B$10)),"Crítica",IF(OR(AND(ISNUMBER($S424),$S424&gt;='Configurações'!$B$5),$Q424&gt;='Configurações'!$B$6),"Alta","Média"))))</f>
        <v/>
      </c>
      <c r="Y424" s="21">
        <f>IF($A424="","",_xlfn.TEXTJOIN(" | ",TRUE,IF(COUNTIF($A$2:$A$501,$A424)&gt;1,"ID duplicado",""),IF(OR($B424="",$C424="",$D424="",$E424="",NOT(ISNUMBER($F424)),NOT(ISNUMBER($G424)),NOT(ISNUMBER($H424)),$K424=""),"Dados obrigatórios incompletos",""),IF(AND(ISNUMBER($P424),$P424&lt;&gt;0,$V424=""),"Informar motivo preliminar",""),IF(AND(ISNUMBER($P424),$P424&lt;&gt;0,$H424=0),"Revisar custo zerado",""),IF(AND($K424="Concluída",$T424="Não",$J424=""),"Confirmar causa",""),IF(AND($K424="Concluída",$N424=""),"Informar data de conclusão",""),IF(AND($K424&lt;&gt;"",$K424&lt;&gt;"Concluída",$K424&lt;&gt;"Dispensada",ISNUMBER($M424),$M424&lt;'Configurações'!$B$10),"Prazo vencido",""),IF(AND($K424&lt;&gt;"",$K424&lt;&gt;"Concluída",$K424&lt;&gt;"Dispensada",$M424="",ISNUMBER($B424),'Configurações'!$B$10-$B424&gt;'Configurações'!$B$9),"Definir prazo",""),IF(AND($K424&lt;&gt;"Concluída",$N424&lt;&gt;""),"Revisar data de conclusão","")))</f>
        <v/>
      </c>
      <c r="Z424" s="21">
        <f>IF(OR($C424="",$E424=""),"",$C424&amp;" | "&amp;$E424)</f>
        <v/>
      </c>
      <c r="AA424" s="18">
        <f>IF($Z424="","",IF(COUNTIF($Z$2:$Z424,$Z424)=1,ROW(),""))</f>
        <v/>
      </c>
      <c r="AB424" s="18">
        <f>IF($A424="","",IF(AND(ISNUMBER($B424),$B424&lt;='Configurações'!$B$10,$C424&lt;&gt;"",$D424&lt;&gt;"",$E424&lt;&gt;"",ISNUMBER($F424),$F424&gt;=0,ISNUMBER($G424),$G424&gt;=0,ISNUMBER($H424),$H424&gt;=0,$K424&lt;&gt;"",COUNTIF($A$2:$A$501,$A424)=1),"Sim","Não"))</f>
        <v/>
      </c>
      <c r="AC424" s="18">
        <f>IF(OR($AB424&lt;&gt;"Sim",$P424=0,$K424="Concluída",$K424="Dispensada"),"",IF($X424="Crítica",4,IF($X424="Alta",3,IF($X424="Média",2,1)))*1000000000000+MIN(IF(ISNUMBER($S424),$S424,0),999999999)*1000+MIN($W424,999))</f>
        <v/>
      </c>
      <c r="AD424" s="28">
        <f>IF($AC424="","",COUNTIF($AC$2:$AC$501,"&gt;"&amp;$AC424)+COUNTIF($AC$2:$AC424,$AC424))</f>
        <v/>
      </c>
    </row>
    <row r="425">
      <c r="A425" s="23" t="n"/>
      <c r="B425" s="50" t="n"/>
      <c r="C425" s="23" t="n"/>
      <c r="D425" s="25" t="n"/>
      <c r="E425" s="23" t="n"/>
      <c r="F425" s="26" t="n"/>
      <c r="G425" s="26" t="n"/>
      <c r="H425" s="51" t="n"/>
      <c r="I425" s="25" t="n"/>
      <c r="J425" s="25" t="n"/>
      <c r="K425" s="23" t="n"/>
      <c r="L425" s="23" t="n"/>
      <c r="M425" s="50" t="n"/>
      <c r="N425" s="50" t="n"/>
      <c r="O425" s="25" t="n"/>
      <c r="P425" s="29">
        <f>IF(OR($A425="",$B425="",$C425="",$E425="",NOT(ISNUMBER($F425)),NOT(ISNUMBER($G425))),"",$G425-$F425)</f>
        <v/>
      </c>
      <c r="Q425" s="29">
        <f>IF($P425="","",ABS($P425))</f>
        <v/>
      </c>
      <c r="R425" s="46">
        <f>IF(OR($P425="",NOT(ISNUMBER($H425))),"",$P425*$H425)</f>
        <v/>
      </c>
      <c r="S425" s="46">
        <f>IF($R425="","",ABS($R425))</f>
        <v/>
      </c>
      <c r="T425" s="13">
        <f>IF($P425="","",IF($P425=0,"Sim","Não"))</f>
        <v/>
      </c>
      <c r="U425" s="45">
        <f>IFERROR(IF($P425="","",IF(MAX($F425,$G425)=0,1,MAX(0,1-$Q425/MAX($F425,$G425)))),"")</f>
        <v/>
      </c>
      <c r="V425" s="16">
        <f>IF($P425="","",IF($P425=0,"",IF($J425&lt;&gt;"",$J425,$I425)))</f>
        <v/>
      </c>
      <c r="W425" s="29">
        <f>IF($P425="","",IF(OR($P425=0,$K425="Concluída",$K425="Dispensada"),0,MAX(0,'Configurações'!$B$10-$B425)))</f>
        <v/>
      </c>
      <c r="X425" s="13">
        <f>IF($P425="","",IF($P425=0,"Baixa",IF(OR(AND(ISNUMBER($S425),$S425&gt;='Configurações'!$B$4),AND($K425&lt;&gt;"Concluída",$K425&lt;&gt;"Dispensada",ISNUMBER($M425),$M425&lt;'Configurações'!$B$10)),"Crítica",IF(OR(AND(ISNUMBER($S425),$S425&gt;='Configurações'!$B$5),$Q425&gt;='Configurações'!$B$6),"Alta","Média"))))</f>
        <v/>
      </c>
      <c r="Y425" s="16">
        <f>IF($A425="","",_xlfn.TEXTJOIN(" | ",TRUE,IF(COUNTIF($A$2:$A$501,$A425)&gt;1,"ID duplicado",""),IF(OR($B425="",$C425="",$D425="",$E425="",NOT(ISNUMBER($F425)),NOT(ISNUMBER($G425)),NOT(ISNUMBER($H425)),$K425=""),"Dados obrigatórios incompletos",""),IF(AND(ISNUMBER($P425),$P425&lt;&gt;0,$V425=""),"Informar motivo preliminar",""),IF(AND(ISNUMBER($P425),$P425&lt;&gt;0,$H425=0),"Revisar custo zerado",""),IF(AND($K425="Concluída",$T425="Não",$J425=""),"Confirmar causa",""),IF(AND($K425="Concluída",$N425=""),"Informar data de conclusão",""),IF(AND($K425&lt;&gt;"",$K425&lt;&gt;"Concluída",$K425&lt;&gt;"Dispensada",ISNUMBER($M425),$M425&lt;'Configurações'!$B$10),"Prazo vencido",""),IF(AND($K425&lt;&gt;"",$K425&lt;&gt;"Concluída",$K425&lt;&gt;"Dispensada",$M425="",ISNUMBER($B425),'Configurações'!$B$10-$B425&gt;'Configurações'!$B$9),"Definir prazo",""),IF(AND($K425&lt;&gt;"Concluída",$N425&lt;&gt;""),"Revisar data de conclusão","")))</f>
        <v/>
      </c>
      <c r="Z425" s="16">
        <f>IF(OR($C425="",$E425=""),"",$C425&amp;" | "&amp;$E425)</f>
        <v/>
      </c>
      <c r="AA425" s="13">
        <f>IF($Z425="","",IF(COUNTIF($Z$2:$Z425,$Z425)=1,ROW(),""))</f>
        <v/>
      </c>
      <c r="AB425" s="13">
        <f>IF($A425="","",IF(AND(ISNUMBER($B425),$B425&lt;='Configurações'!$B$10,$C425&lt;&gt;"",$D425&lt;&gt;"",$E425&lt;&gt;"",ISNUMBER($F425),$F425&gt;=0,ISNUMBER($G425),$G425&gt;=0,ISNUMBER($H425),$H425&gt;=0,$K425&lt;&gt;"",COUNTIF($A$2:$A$501,$A425)=1),"Sim","Não"))</f>
        <v/>
      </c>
      <c r="AC425" s="13">
        <f>IF(OR($AB425&lt;&gt;"Sim",$P425=0,$K425="Concluída",$K425="Dispensada"),"",IF($X425="Crítica",4,IF($X425="Alta",3,IF($X425="Média",2,1)))*1000000000000+MIN(IF(ISNUMBER($S425),$S425,0),999999999)*1000+MIN($W425,999))</f>
        <v/>
      </c>
      <c r="AD425" s="29">
        <f>IF($AC425="","",COUNTIF($AC$2:$AC$501,"&gt;"&amp;$AC425)+COUNTIF($AC$2:$AC425,$AC425))</f>
        <v/>
      </c>
    </row>
    <row r="426">
      <c r="A426" s="23" t="n"/>
      <c r="B426" s="50" t="n"/>
      <c r="C426" s="23" t="n"/>
      <c r="D426" s="25" t="n"/>
      <c r="E426" s="23" t="n"/>
      <c r="F426" s="26" t="n"/>
      <c r="G426" s="26" t="n"/>
      <c r="H426" s="51" t="n"/>
      <c r="I426" s="25" t="n"/>
      <c r="J426" s="25" t="n"/>
      <c r="K426" s="23" t="n"/>
      <c r="L426" s="23" t="n"/>
      <c r="M426" s="50" t="n"/>
      <c r="N426" s="50" t="n"/>
      <c r="O426" s="25" t="n"/>
      <c r="P426" s="28">
        <f>IF(OR($A426="",$B426="",$C426="",$E426="",NOT(ISNUMBER($F426)),NOT(ISNUMBER($G426))),"",$G426-$F426)</f>
        <v/>
      </c>
      <c r="Q426" s="28">
        <f>IF($P426="","",ABS($P426))</f>
        <v/>
      </c>
      <c r="R426" s="49">
        <f>IF(OR($P426="",NOT(ISNUMBER($H426))),"",$P426*$H426)</f>
        <v/>
      </c>
      <c r="S426" s="49">
        <f>IF($R426="","",ABS($R426))</f>
        <v/>
      </c>
      <c r="T426" s="18">
        <f>IF($P426="","",IF($P426=0,"Sim","Não"))</f>
        <v/>
      </c>
      <c r="U426" s="48">
        <f>IFERROR(IF($P426="","",IF(MAX($F426,$G426)=0,1,MAX(0,1-$Q426/MAX($F426,$G426)))),"")</f>
        <v/>
      </c>
      <c r="V426" s="21">
        <f>IF($P426="","",IF($P426=0,"",IF($J426&lt;&gt;"",$J426,$I426)))</f>
        <v/>
      </c>
      <c r="W426" s="28">
        <f>IF($P426="","",IF(OR($P426=0,$K426="Concluída",$K426="Dispensada"),0,MAX(0,'Configurações'!$B$10-$B426)))</f>
        <v/>
      </c>
      <c r="X426" s="18">
        <f>IF($P426="","",IF($P426=0,"Baixa",IF(OR(AND(ISNUMBER($S426),$S426&gt;='Configurações'!$B$4),AND($K426&lt;&gt;"Concluída",$K426&lt;&gt;"Dispensada",ISNUMBER($M426),$M426&lt;'Configurações'!$B$10)),"Crítica",IF(OR(AND(ISNUMBER($S426),$S426&gt;='Configurações'!$B$5),$Q426&gt;='Configurações'!$B$6),"Alta","Média"))))</f>
        <v/>
      </c>
      <c r="Y426" s="21">
        <f>IF($A426="","",_xlfn.TEXTJOIN(" | ",TRUE,IF(COUNTIF($A$2:$A$501,$A426)&gt;1,"ID duplicado",""),IF(OR($B426="",$C426="",$D426="",$E426="",NOT(ISNUMBER($F426)),NOT(ISNUMBER($G426)),NOT(ISNUMBER($H426)),$K426=""),"Dados obrigatórios incompletos",""),IF(AND(ISNUMBER($P426),$P426&lt;&gt;0,$V426=""),"Informar motivo preliminar",""),IF(AND(ISNUMBER($P426),$P426&lt;&gt;0,$H426=0),"Revisar custo zerado",""),IF(AND($K426="Concluída",$T426="Não",$J426=""),"Confirmar causa",""),IF(AND($K426="Concluída",$N426=""),"Informar data de conclusão",""),IF(AND($K426&lt;&gt;"",$K426&lt;&gt;"Concluída",$K426&lt;&gt;"Dispensada",ISNUMBER($M426),$M426&lt;'Configurações'!$B$10),"Prazo vencido",""),IF(AND($K426&lt;&gt;"",$K426&lt;&gt;"Concluída",$K426&lt;&gt;"Dispensada",$M426="",ISNUMBER($B426),'Configurações'!$B$10-$B426&gt;'Configurações'!$B$9),"Definir prazo",""),IF(AND($K426&lt;&gt;"Concluída",$N426&lt;&gt;""),"Revisar data de conclusão","")))</f>
        <v/>
      </c>
      <c r="Z426" s="21">
        <f>IF(OR($C426="",$E426=""),"",$C426&amp;" | "&amp;$E426)</f>
        <v/>
      </c>
      <c r="AA426" s="18">
        <f>IF($Z426="","",IF(COUNTIF($Z$2:$Z426,$Z426)=1,ROW(),""))</f>
        <v/>
      </c>
      <c r="AB426" s="18">
        <f>IF($A426="","",IF(AND(ISNUMBER($B426),$B426&lt;='Configurações'!$B$10,$C426&lt;&gt;"",$D426&lt;&gt;"",$E426&lt;&gt;"",ISNUMBER($F426),$F426&gt;=0,ISNUMBER($G426),$G426&gt;=0,ISNUMBER($H426),$H426&gt;=0,$K426&lt;&gt;"",COUNTIF($A$2:$A$501,$A426)=1),"Sim","Não"))</f>
        <v/>
      </c>
      <c r="AC426" s="18">
        <f>IF(OR($AB426&lt;&gt;"Sim",$P426=0,$K426="Concluída",$K426="Dispensada"),"",IF($X426="Crítica",4,IF($X426="Alta",3,IF($X426="Média",2,1)))*1000000000000+MIN(IF(ISNUMBER($S426),$S426,0),999999999)*1000+MIN($W426,999))</f>
        <v/>
      </c>
      <c r="AD426" s="28">
        <f>IF($AC426="","",COUNTIF($AC$2:$AC$501,"&gt;"&amp;$AC426)+COUNTIF($AC$2:$AC426,$AC426))</f>
        <v/>
      </c>
    </row>
    <row r="427">
      <c r="A427" s="23" t="n"/>
      <c r="B427" s="50" t="n"/>
      <c r="C427" s="23" t="n"/>
      <c r="D427" s="25" t="n"/>
      <c r="E427" s="23" t="n"/>
      <c r="F427" s="26" t="n"/>
      <c r="G427" s="26" t="n"/>
      <c r="H427" s="51" t="n"/>
      <c r="I427" s="25" t="n"/>
      <c r="J427" s="25" t="n"/>
      <c r="K427" s="23" t="n"/>
      <c r="L427" s="23" t="n"/>
      <c r="M427" s="50" t="n"/>
      <c r="N427" s="50" t="n"/>
      <c r="O427" s="25" t="n"/>
      <c r="P427" s="29">
        <f>IF(OR($A427="",$B427="",$C427="",$E427="",NOT(ISNUMBER($F427)),NOT(ISNUMBER($G427))),"",$G427-$F427)</f>
        <v/>
      </c>
      <c r="Q427" s="29">
        <f>IF($P427="","",ABS($P427))</f>
        <v/>
      </c>
      <c r="R427" s="46">
        <f>IF(OR($P427="",NOT(ISNUMBER($H427))),"",$P427*$H427)</f>
        <v/>
      </c>
      <c r="S427" s="46">
        <f>IF($R427="","",ABS($R427))</f>
        <v/>
      </c>
      <c r="T427" s="13">
        <f>IF($P427="","",IF($P427=0,"Sim","Não"))</f>
        <v/>
      </c>
      <c r="U427" s="45">
        <f>IFERROR(IF($P427="","",IF(MAX($F427,$G427)=0,1,MAX(0,1-$Q427/MAX($F427,$G427)))),"")</f>
        <v/>
      </c>
      <c r="V427" s="16">
        <f>IF($P427="","",IF($P427=0,"",IF($J427&lt;&gt;"",$J427,$I427)))</f>
        <v/>
      </c>
      <c r="W427" s="29">
        <f>IF($P427="","",IF(OR($P427=0,$K427="Concluída",$K427="Dispensada"),0,MAX(0,'Configurações'!$B$10-$B427)))</f>
        <v/>
      </c>
      <c r="X427" s="13">
        <f>IF($P427="","",IF($P427=0,"Baixa",IF(OR(AND(ISNUMBER($S427),$S427&gt;='Configurações'!$B$4),AND($K427&lt;&gt;"Concluída",$K427&lt;&gt;"Dispensada",ISNUMBER($M427),$M427&lt;'Configurações'!$B$10)),"Crítica",IF(OR(AND(ISNUMBER($S427),$S427&gt;='Configurações'!$B$5),$Q427&gt;='Configurações'!$B$6),"Alta","Média"))))</f>
        <v/>
      </c>
      <c r="Y427" s="16">
        <f>IF($A427="","",_xlfn.TEXTJOIN(" | ",TRUE,IF(COUNTIF($A$2:$A$501,$A427)&gt;1,"ID duplicado",""),IF(OR($B427="",$C427="",$D427="",$E427="",NOT(ISNUMBER($F427)),NOT(ISNUMBER($G427)),NOT(ISNUMBER($H427)),$K427=""),"Dados obrigatórios incompletos",""),IF(AND(ISNUMBER($P427),$P427&lt;&gt;0,$V427=""),"Informar motivo preliminar",""),IF(AND(ISNUMBER($P427),$P427&lt;&gt;0,$H427=0),"Revisar custo zerado",""),IF(AND($K427="Concluída",$T427="Não",$J427=""),"Confirmar causa",""),IF(AND($K427="Concluída",$N427=""),"Informar data de conclusão",""),IF(AND($K427&lt;&gt;"",$K427&lt;&gt;"Concluída",$K427&lt;&gt;"Dispensada",ISNUMBER($M427),$M427&lt;'Configurações'!$B$10),"Prazo vencido",""),IF(AND($K427&lt;&gt;"",$K427&lt;&gt;"Concluída",$K427&lt;&gt;"Dispensada",$M427="",ISNUMBER($B427),'Configurações'!$B$10-$B427&gt;'Configurações'!$B$9),"Definir prazo",""),IF(AND($K427&lt;&gt;"Concluída",$N427&lt;&gt;""),"Revisar data de conclusão","")))</f>
        <v/>
      </c>
      <c r="Z427" s="16">
        <f>IF(OR($C427="",$E427=""),"",$C427&amp;" | "&amp;$E427)</f>
        <v/>
      </c>
      <c r="AA427" s="13">
        <f>IF($Z427="","",IF(COUNTIF($Z$2:$Z427,$Z427)=1,ROW(),""))</f>
        <v/>
      </c>
      <c r="AB427" s="13">
        <f>IF($A427="","",IF(AND(ISNUMBER($B427),$B427&lt;='Configurações'!$B$10,$C427&lt;&gt;"",$D427&lt;&gt;"",$E427&lt;&gt;"",ISNUMBER($F427),$F427&gt;=0,ISNUMBER($G427),$G427&gt;=0,ISNUMBER($H427),$H427&gt;=0,$K427&lt;&gt;"",COUNTIF($A$2:$A$501,$A427)=1),"Sim","Não"))</f>
        <v/>
      </c>
      <c r="AC427" s="13">
        <f>IF(OR($AB427&lt;&gt;"Sim",$P427=0,$K427="Concluída",$K427="Dispensada"),"",IF($X427="Crítica",4,IF($X427="Alta",3,IF($X427="Média",2,1)))*1000000000000+MIN(IF(ISNUMBER($S427),$S427,0),999999999)*1000+MIN($W427,999))</f>
        <v/>
      </c>
      <c r="AD427" s="29">
        <f>IF($AC427="","",COUNTIF($AC$2:$AC$501,"&gt;"&amp;$AC427)+COUNTIF($AC$2:$AC427,$AC427))</f>
        <v/>
      </c>
    </row>
    <row r="428">
      <c r="A428" s="23" t="n"/>
      <c r="B428" s="50" t="n"/>
      <c r="C428" s="23" t="n"/>
      <c r="D428" s="25" t="n"/>
      <c r="E428" s="23" t="n"/>
      <c r="F428" s="26" t="n"/>
      <c r="G428" s="26" t="n"/>
      <c r="H428" s="51" t="n"/>
      <c r="I428" s="25" t="n"/>
      <c r="J428" s="25" t="n"/>
      <c r="K428" s="23" t="n"/>
      <c r="L428" s="23" t="n"/>
      <c r="M428" s="50" t="n"/>
      <c r="N428" s="50" t="n"/>
      <c r="O428" s="25" t="n"/>
      <c r="P428" s="28">
        <f>IF(OR($A428="",$B428="",$C428="",$E428="",NOT(ISNUMBER($F428)),NOT(ISNUMBER($G428))),"",$G428-$F428)</f>
        <v/>
      </c>
      <c r="Q428" s="28">
        <f>IF($P428="","",ABS($P428))</f>
        <v/>
      </c>
      <c r="R428" s="49">
        <f>IF(OR($P428="",NOT(ISNUMBER($H428))),"",$P428*$H428)</f>
        <v/>
      </c>
      <c r="S428" s="49">
        <f>IF($R428="","",ABS($R428))</f>
        <v/>
      </c>
      <c r="T428" s="18">
        <f>IF($P428="","",IF($P428=0,"Sim","Não"))</f>
        <v/>
      </c>
      <c r="U428" s="48">
        <f>IFERROR(IF($P428="","",IF(MAX($F428,$G428)=0,1,MAX(0,1-$Q428/MAX($F428,$G428)))),"")</f>
        <v/>
      </c>
      <c r="V428" s="21">
        <f>IF($P428="","",IF($P428=0,"",IF($J428&lt;&gt;"",$J428,$I428)))</f>
        <v/>
      </c>
      <c r="W428" s="28">
        <f>IF($P428="","",IF(OR($P428=0,$K428="Concluída",$K428="Dispensada"),0,MAX(0,'Configurações'!$B$10-$B428)))</f>
        <v/>
      </c>
      <c r="X428" s="18">
        <f>IF($P428="","",IF($P428=0,"Baixa",IF(OR(AND(ISNUMBER($S428),$S428&gt;='Configurações'!$B$4),AND($K428&lt;&gt;"Concluída",$K428&lt;&gt;"Dispensada",ISNUMBER($M428),$M428&lt;'Configurações'!$B$10)),"Crítica",IF(OR(AND(ISNUMBER($S428),$S428&gt;='Configurações'!$B$5),$Q428&gt;='Configurações'!$B$6),"Alta","Média"))))</f>
        <v/>
      </c>
      <c r="Y428" s="21">
        <f>IF($A428="","",_xlfn.TEXTJOIN(" | ",TRUE,IF(COUNTIF($A$2:$A$501,$A428)&gt;1,"ID duplicado",""),IF(OR($B428="",$C428="",$D428="",$E428="",NOT(ISNUMBER($F428)),NOT(ISNUMBER($G428)),NOT(ISNUMBER($H428)),$K428=""),"Dados obrigatórios incompletos",""),IF(AND(ISNUMBER($P428),$P428&lt;&gt;0,$V428=""),"Informar motivo preliminar",""),IF(AND(ISNUMBER($P428),$P428&lt;&gt;0,$H428=0),"Revisar custo zerado",""),IF(AND($K428="Concluída",$T428="Não",$J428=""),"Confirmar causa",""),IF(AND($K428="Concluída",$N428=""),"Informar data de conclusão",""),IF(AND($K428&lt;&gt;"",$K428&lt;&gt;"Concluída",$K428&lt;&gt;"Dispensada",ISNUMBER($M428),$M428&lt;'Configurações'!$B$10),"Prazo vencido",""),IF(AND($K428&lt;&gt;"",$K428&lt;&gt;"Concluída",$K428&lt;&gt;"Dispensada",$M428="",ISNUMBER($B428),'Configurações'!$B$10-$B428&gt;'Configurações'!$B$9),"Definir prazo",""),IF(AND($K428&lt;&gt;"Concluída",$N428&lt;&gt;""),"Revisar data de conclusão","")))</f>
        <v/>
      </c>
      <c r="Z428" s="21">
        <f>IF(OR($C428="",$E428=""),"",$C428&amp;" | "&amp;$E428)</f>
        <v/>
      </c>
      <c r="AA428" s="18">
        <f>IF($Z428="","",IF(COUNTIF($Z$2:$Z428,$Z428)=1,ROW(),""))</f>
        <v/>
      </c>
      <c r="AB428" s="18">
        <f>IF($A428="","",IF(AND(ISNUMBER($B428),$B428&lt;='Configurações'!$B$10,$C428&lt;&gt;"",$D428&lt;&gt;"",$E428&lt;&gt;"",ISNUMBER($F428),$F428&gt;=0,ISNUMBER($G428),$G428&gt;=0,ISNUMBER($H428),$H428&gt;=0,$K428&lt;&gt;"",COUNTIF($A$2:$A$501,$A428)=1),"Sim","Não"))</f>
        <v/>
      </c>
      <c r="AC428" s="18">
        <f>IF(OR($AB428&lt;&gt;"Sim",$P428=0,$K428="Concluída",$K428="Dispensada"),"",IF($X428="Crítica",4,IF($X428="Alta",3,IF($X428="Média",2,1)))*1000000000000+MIN(IF(ISNUMBER($S428),$S428,0),999999999)*1000+MIN($W428,999))</f>
        <v/>
      </c>
      <c r="AD428" s="28">
        <f>IF($AC428="","",COUNTIF($AC$2:$AC$501,"&gt;"&amp;$AC428)+COUNTIF($AC$2:$AC428,$AC428))</f>
        <v/>
      </c>
    </row>
    <row r="429">
      <c r="A429" s="23" t="n"/>
      <c r="B429" s="50" t="n"/>
      <c r="C429" s="23" t="n"/>
      <c r="D429" s="25" t="n"/>
      <c r="E429" s="23" t="n"/>
      <c r="F429" s="26" t="n"/>
      <c r="G429" s="26" t="n"/>
      <c r="H429" s="51" t="n"/>
      <c r="I429" s="25" t="n"/>
      <c r="J429" s="25" t="n"/>
      <c r="K429" s="23" t="n"/>
      <c r="L429" s="23" t="n"/>
      <c r="M429" s="50" t="n"/>
      <c r="N429" s="50" t="n"/>
      <c r="O429" s="25" t="n"/>
      <c r="P429" s="29">
        <f>IF(OR($A429="",$B429="",$C429="",$E429="",NOT(ISNUMBER($F429)),NOT(ISNUMBER($G429))),"",$G429-$F429)</f>
        <v/>
      </c>
      <c r="Q429" s="29">
        <f>IF($P429="","",ABS($P429))</f>
        <v/>
      </c>
      <c r="R429" s="46">
        <f>IF(OR($P429="",NOT(ISNUMBER($H429))),"",$P429*$H429)</f>
        <v/>
      </c>
      <c r="S429" s="46">
        <f>IF($R429="","",ABS($R429))</f>
        <v/>
      </c>
      <c r="T429" s="13">
        <f>IF($P429="","",IF($P429=0,"Sim","Não"))</f>
        <v/>
      </c>
      <c r="U429" s="45">
        <f>IFERROR(IF($P429="","",IF(MAX($F429,$G429)=0,1,MAX(0,1-$Q429/MAX($F429,$G429)))),"")</f>
        <v/>
      </c>
      <c r="V429" s="16">
        <f>IF($P429="","",IF($P429=0,"",IF($J429&lt;&gt;"",$J429,$I429)))</f>
        <v/>
      </c>
      <c r="W429" s="29">
        <f>IF($P429="","",IF(OR($P429=0,$K429="Concluída",$K429="Dispensada"),0,MAX(0,'Configurações'!$B$10-$B429)))</f>
        <v/>
      </c>
      <c r="X429" s="13">
        <f>IF($P429="","",IF($P429=0,"Baixa",IF(OR(AND(ISNUMBER($S429),$S429&gt;='Configurações'!$B$4),AND($K429&lt;&gt;"Concluída",$K429&lt;&gt;"Dispensada",ISNUMBER($M429),$M429&lt;'Configurações'!$B$10)),"Crítica",IF(OR(AND(ISNUMBER($S429),$S429&gt;='Configurações'!$B$5),$Q429&gt;='Configurações'!$B$6),"Alta","Média"))))</f>
        <v/>
      </c>
      <c r="Y429" s="16">
        <f>IF($A429="","",_xlfn.TEXTJOIN(" | ",TRUE,IF(COUNTIF($A$2:$A$501,$A429)&gt;1,"ID duplicado",""),IF(OR($B429="",$C429="",$D429="",$E429="",NOT(ISNUMBER($F429)),NOT(ISNUMBER($G429)),NOT(ISNUMBER($H429)),$K429=""),"Dados obrigatórios incompletos",""),IF(AND(ISNUMBER($P429),$P429&lt;&gt;0,$V429=""),"Informar motivo preliminar",""),IF(AND(ISNUMBER($P429),$P429&lt;&gt;0,$H429=0),"Revisar custo zerado",""),IF(AND($K429="Concluída",$T429="Não",$J429=""),"Confirmar causa",""),IF(AND($K429="Concluída",$N429=""),"Informar data de conclusão",""),IF(AND($K429&lt;&gt;"",$K429&lt;&gt;"Concluída",$K429&lt;&gt;"Dispensada",ISNUMBER($M429),$M429&lt;'Configurações'!$B$10),"Prazo vencido",""),IF(AND($K429&lt;&gt;"",$K429&lt;&gt;"Concluída",$K429&lt;&gt;"Dispensada",$M429="",ISNUMBER($B429),'Configurações'!$B$10-$B429&gt;'Configurações'!$B$9),"Definir prazo",""),IF(AND($K429&lt;&gt;"Concluída",$N429&lt;&gt;""),"Revisar data de conclusão","")))</f>
        <v/>
      </c>
      <c r="Z429" s="16">
        <f>IF(OR($C429="",$E429=""),"",$C429&amp;" | "&amp;$E429)</f>
        <v/>
      </c>
      <c r="AA429" s="13">
        <f>IF($Z429="","",IF(COUNTIF($Z$2:$Z429,$Z429)=1,ROW(),""))</f>
        <v/>
      </c>
      <c r="AB429" s="13">
        <f>IF($A429="","",IF(AND(ISNUMBER($B429),$B429&lt;='Configurações'!$B$10,$C429&lt;&gt;"",$D429&lt;&gt;"",$E429&lt;&gt;"",ISNUMBER($F429),$F429&gt;=0,ISNUMBER($G429),$G429&gt;=0,ISNUMBER($H429),$H429&gt;=0,$K429&lt;&gt;"",COUNTIF($A$2:$A$501,$A429)=1),"Sim","Não"))</f>
        <v/>
      </c>
      <c r="AC429" s="13">
        <f>IF(OR($AB429&lt;&gt;"Sim",$P429=0,$K429="Concluída",$K429="Dispensada"),"",IF($X429="Crítica",4,IF($X429="Alta",3,IF($X429="Média",2,1)))*1000000000000+MIN(IF(ISNUMBER($S429),$S429,0),999999999)*1000+MIN($W429,999))</f>
        <v/>
      </c>
      <c r="AD429" s="29">
        <f>IF($AC429="","",COUNTIF($AC$2:$AC$501,"&gt;"&amp;$AC429)+COUNTIF($AC$2:$AC429,$AC429))</f>
        <v/>
      </c>
    </row>
    <row r="430">
      <c r="A430" s="23" t="n"/>
      <c r="B430" s="50" t="n"/>
      <c r="C430" s="23" t="n"/>
      <c r="D430" s="25" t="n"/>
      <c r="E430" s="23" t="n"/>
      <c r="F430" s="26" t="n"/>
      <c r="G430" s="26" t="n"/>
      <c r="H430" s="51" t="n"/>
      <c r="I430" s="25" t="n"/>
      <c r="J430" s="25" t="n"/>
      <c r="K430" s="23" t="n"/>
      <c r="L430" s="23" t="n"/>
      <c r="M430" s="50" t="n"/>
      <c r="N430" s="50" t="n"/>
      <c r="O430" s="25" t="n"/>
      <c r="P430" s="28">
        <f>IF(OR($A430="",$B430="",$C430="",$E430="",NOT(ISNUMBER($F430)),NOT(ISNUMBER($G430))),"",$G430-$F430)</f>
        <v/>
      </c>
      <c r="Q430" s="28">
        <f>IF($P430="","",ABS($P430))</f>
        <v/>
      </c>
      <c r="R430" s="49">
        <f>IF(OR($P430="",NOT(ISNUMBER($H430))),"",$P430*$H430)</f>
        <v/>
      </c>
      <c r="S430" s="49">
        <f>IF($R430="","",ABS($R430))</f>
        <v/>
      </c>
      <c r="T430" s="18">
        <f>IF($P430="","",IF($P430=0,"Sim","Não"))</f>
        <v/>
      </c>
      <c r="U430" s="48">
        <f>IFERROR(IF($P430="","",IF(MAX($F430,$G430)=0,1,MAX(0,1-$Q430/MAX($F430,$G430)))),"")</f>
        <v/>
      </c>
      <c r="V430" s="21">
        <f>IF($P430="","",IF($P430=0,"",IF($J430&lt;&gt;"",$J430,$I430)))</f>
        <v/>
      </c>
      <c r="W430" s="28">
        <f>IF($P430="","",IF(OR($P430=0,$K430="Concluída",$K430="Dispensada"),0,MAX(0,'Configurações'!$B$10-$B430)))</f>
        <v/>
      </c>
      <c r="X430" s="18">
        <f>IF($P430="","",IF($P430=0,"Baixa",IF(OR(AND(ISNUMBER($S430),$S430&gt;='Configurações'!$B$4),AND($K430&lt;&gt;"Concluída",$K430&lt;&gt;"Dispensada",ISNUMBER($M430),$M430&lt;'Configurações'!$B$10)),"Crítica",IF(OR(AND(ISNUMBER($S430),$S430&gt;='Configurações'!$B$5),$Q430&gt;='Configurações'!$B$6),"Alta","Média"))))</f>
        <v/>
      </c>
      <c r="Y430" s="21">
        <f>IF($A430="","",_xlfn.TEXTJOIN(" | ",TRUE,IF(COUNTIF($A$2:$A$501,$A430)&gt;1,"ID duplicado",""),IF(OR($B430="",$C430="",$D430="",$E430="",NOT(ISNUMBER($F430)),NOT(ISNUMBER($G430)),NOT(ISNUMBER($H430)),$K430=""),"Dados obrigatórios incompletos",""),IF(AND(ISNUMBER($P430),$P430&lt;&gt;0,$V430=""),"Informar motivo preliminar",""),IF(AND(ISNUMBER($P430),$P430&lt;&gt;0,$H430=0),"Revisar custo zerado",""),IF(AND($K430="Concluída",$T430="Não",$J430=""),"Confirmar causa",""),IF(AND($K430="Concluída",$N430=""),"Informar data de conclusão",""),IF(AND($K430&lt;&gt;"",$K430&lt;&gt;"Concluída",$K430&lt;&gt;"Dispensada",ISNUMBER($M430),$M430&lt;'Configurações'!$B$10),"Prazo vencido",""),IF(AND($K430&lt;&gt;"",$K430&lt;&gt;"Concluída",$K430&lt;&gt;"Dispensada",$M430="",ISNUMBER($B430),'Configurações'!$B$10-$B430&gt;'Configurações'!$B$9),"Definir prazo",""),IF(AND($K430&lt;&gt;"Concluída",$N430&lt;&gt;""),"Revisar data de conclusão","")))</f>
        <v/>
      </c>
      <c r="Z430" s="21">
        <f>IF(OR($C430="",$E430=""),"",$C430&amp;" | "&amp;$E430)</f>
        <v/>
      </c>
      <c r="AA430" s="18">
        <f>IF($Z430="","",IF(COUNTIF($Z$2:$Z430,$Z430)=1,ROW(),""))</f>
        <v/>
      </c>
      <c r="AB430" s="18">
        <f>IF($A430="","",IF(AND(ISNUMBER($B430),$B430&lt;='Configurações'!$B$10,$C430&lt;&gt;"",$D430&lt;&gt;"",$E430&lt;&gt;"",ISNUMBER($F430),$F430&gt;=0,ISNUMBER($G430),$G430&gt;=0,ISNUMBER($H430),$H430&gt;=0,$K430&lt;&gt;"",COUNTIF($A$2:$A$501,$A430)=1),"Sim","Não"))</f>
        <v/>
      </c>
      <c r="AC430" s="18">
        <f>IF(OR($AB430&lt;&gt;"Sim",$P430=0,$K430="Concluída",$K430="Dispensada"),"",IF($X430="Crítica",4,IF($X430="Alta",3,IF($X430="Média",2,1)))*1000000000000+MIN(IF(ISNUMBER($S430),$S430,0),999999999)*1000+MIN($W430,999))</f>
        <v/>
      </c>
      <c r="AD430" s="28">
        <f>IF($AC430="","",COUNTIF($AC$2:$AC$501,"&gt;"&amp;$AC430)+COUNTIF($AC$2:$AC430,$AC430))</f>
        <v/>
      </c>
    </row>
    <row r="431">
      <c r="A431" s="23" t="n"/>
      <c r="B431" s="50" t="n"/>
      <c r="C431" s="23" t="n"/>
      <c r="D431" s="25" t="n"/>
      <c r="E431" s="23" t="n"/>
      <c r="F431" s="26" t="n"/>
      <c r="G431" s="26" t="n"/>
      <c r="H431" s="51" t="n"/>
      <c r="I431" s="25" t="n"/>
      <c r="J431" s="25" t="n"/>
      <c r="K431" s="23" t="n"/>
      <c r="L431" s="23" t="n"/>
      <c r="M431" s="50" t="n"/>
      <c r="N431" s="50" t="n"/>
      <c r="O431" s="25" t="n"/>
      <c r="P431" s="29">
        <f>IF(OR($A431="",$B431="",$C431="",$E431="",NOT(ISNUMBER($F431)),NOT(ISNUMBER($G431))),"",$G431-$F431)</f>
        <v/>
      </c>
      <c r="Q431" s="29">
        <f>IF($P431="","",ABS($P431))</f>
        <v/>
      </c>
      <c r="R431" s="46">
        <f>IF(OR($P431="",NOT(ISNUMBER($H431))),"",$P431*$H431)</f>
        <v/>
      </c>
      <c r="S431" s="46">
        <f>IF($R431="","",ABS($R431))</f>
        <v/>
      </c>
      <c r="T431" s="13">
        <f>IF($P431="","",IF($P431=0,"Sim","Não"))</f>
        <v/>
      </c>
      <c r="U431" s="45">
        <f>IFERROR(IF($P431="","",IF(MAX($F431,$G431)=0,1,MAX(0,1-$Q431/MAX($F431,$G431)))),"")</f>
        <v/>
      </c>
      <c r="V431" s="16">
        <f>IF($P431="","",IF($P431=0,"",IF($J431&lt;&gt;"",$J431,$I431)))</f>
        <v/>
      </c>
      <c r="W431" s="29">
        <f>IF($P431="","",IF(OR($P431=0,$K431="Concluída",$K431="Dispensada"),0,MAX(0,'Configurações'!$B$10-$B431)))</f>
        <v/>
      </c>
      <c r="X431" s="13">
        <f>IF($P431="","",IF($P431=0,"Baixa",IF(OR(AND(ISNUMBER($S431),$S431&gt;='Configurações'!$B$4),AND($K431&lt;&gt;"Concluída",$K431&lt;&gt;"Dispensada",ISNUMBER($M431),$M431&lt;'Configurações'!$B$10)),"Crítica",IF(OR(AND(ISNUMBER($S431),$S431&gt;='Configurações'!$B$5),$Q431&gt;='Configurações'!$B$6),"Alta","Média"))))</f>
        <v/>
      </c>
      <c r="Y431" s="16">
        <f>IF($A431="","",_xlfn.TEXTJOIN(" | ",TRUE,IF(COUNTIF($A$2:$A$501,$A431)&gt;1,"ID duplicado",""),IF(OR($B431="",$C431="",$D431="",$E431="",NOT(ISNUMBER($F431)),NOT(ISNUMBER($G431)),NOT(ISNUMBER($H431)),$K431=""),"Dados obrigatórios incompletos",""),IF(AND(ISNUMBER($P431),$P431&lt;&gt;0,$V431=""),"Informar motivo preliminar",""),IF(AND(ISNUMBER($P431),$P431&lt;&gt;0,$H431=0),"Revisar custo zerado",""),IF(AND($K431="Concluída",$T431="Não",$J431=""),"Confirmar causa",""),IF(AND($K431="Concluída",$N431=""),"Informar data de conclusão",""),IF(AND($K431&lt;&gt;"",$K431&lt;&gt;"Concluída",$K431&lt;&gt;"Dispensada",ISNUMBER($M431),$M431&lt;'Configurações'!$B$10),"Prazo vencido",""),IF(AND($K431&lt;&gt;"",$K431&lt;&gt;"Concluída",$K431&lt;&gt;"Dispensada",$M431="",ISNUMBER($B431),'Configurações'!$B$10-$B431&gt;'Configurações'!$B$9),"Definir prazo",""),IF(AND($K431&lt;&gt;"Concluída",$N431&lt;&gt;""),"Revisar data de conclusão","")))</f>
        <v/>
      </c>
      <c r="Z431" s="16">
        <f>IF(OR($C431="",$E431=""),"",$C431&amp;" | "&amp;$E431)</f>
        <v/>
      </c>
      <c r="AA431" s="13">
        <f>IF($Z431="","",IF(COUNTIF($Z$2:$Z431,$Z431)=1,ROW(),""))</f>
        <v/>
      </c>
      <c r="AB431" s="13">
        <f>IF($A431="","",IF(AND(ISNUMBER($B431),$B431&lt;='Configurações'!$B$10,$C431&lt;&gt;"",$D431&lt;&gt;"",$E431&lt;&gt;"",ISNUMBER($F431),$F431&gt;=0,ISNUMBER($G431),$G431&gt;=0,ISNUMBER($H431),$H431&gt;=0,$K431&lt;&gt;"",COUNTIF($A$2:$A$501,$A431)=1),"Sim","Não"))</f>
        <v/>
      </c>
      <c r="AC431" s="13">
        <f>IF(OR($AB431&lt;&gt;"Sim",$P431=0,$K431="Concluída",$K431="Dispensada"),"",IF($X431="Crítica",4,IF($X431="Alta",3,IF($X431="Média",2,1)))*1000000000000+MIN(IF(ISNUMBER($S431),$S431,0),999999999)*1000+MIN($W431,999))</f>
        <v/>
      </c>
      <c r="AD431" s="29">
        <f>IF($AC431="","",COUNTIF($AC$2:$AC$501,"&gt;"&amp;$AC431)+COUNTIF($AC$2:$AC431,$AC431))</f>
        <v/>
      </c>
    </row>
    <row r="432">
      <c r="A432" s="23" t="n"/>
      <c r="B432" s="50" t="n"/>
      <c r="C432" s="23" t="n"/>
      <c r="D432" s="25" t="n"/>
      <c r="E432" s="23" t="n"/>
      <c r="F432" s="26" t="n"/>
      <c r="G432" s="26" t="n"/>
      <c r="H432" s="51" t="n"/>
      <c r="I432" s="25" t="n"/>
      <c r="J432" s="25" t="n"/>
      <c r="K432" s="23" t="n"/>
      <c r="L432" s="23" t="n"/>
      <c r="M432" s="50" t="n"/>
      <c r="N432" s="50" t="n"/>
      <c r="O432" s="25" t="n"/>
      <c r="P432" s="28">
        <f>IF(OR($A432="",$B432="",$C432="",$E432="",NOT(ISNUMBER($F432)),NOT(ISNUMBER($G432))),"",$G432-$F432)</f>
        <v/>
      </c>
      <c r="Q432" s="28">
        <f>IF($P432="","",ABS($P432))</f>
        <v/>
      </c>
      <c r="R432" s="49">
        <f>IF(OR($P432="",NOT(ISNUMBER($H432))),"",$P432*$H432)</f>
        <v/>
      </c>
      <c r="S432" s="49">
        <f>IF($R432="","",ABS($R432))</f>
        <v/>
      </c>
      <c r="T432" s="18">
        <f>IF($P432="","",IF($P432=0,"Sim","Não"))</f>
        <v/>
      </c>
      <c r="U432" s="48">
        <f>IFERROR(IF($P432="","",IF(MAX($F432,$G432)=0,1,MAX(0,1-$Q432/MAX($F432,$G432)))),"")</f>
        <v/>
      </c>
      <c r="V432" s="21">
        <f>IF($P432="","",IF($P432=0,"",IF($J432&lt;&gt;"",$J432,$I432)))</f>
        <v/>
      </c>
      <c r="W432" s="28">
        <f>IF($P432="","",IF(OR($P432=0,$K432="Concluída",$K432="Dispensada"),0,MAX(0,'Configurações'!$B$10-$B432)))</f>
        <v/>
      </c>
      <c r="X432" s="18">
        <f>IF($P432="","",IF($P432=0,"Baixa",IF(OR(AND(ISNUMBER($S432),$S432&gt;='Configurações'!$B$4),AND($K432&lt;&gt;"Concluída",$K432&lt;&gt;"Dispensada",ISNUMBER($M432),$M432&lt;'Configurações'!$B$10)),"Crítica",IF(OR(AND(ISNUMBER($S432),$S432&gt;='Configurações'!$B$5),$Q432&gt;='Configurações'!$B$6),"Alta","Média"))))</f>
        <v/>
      </c>
      <c r="Y432" s="21">
        <f>IF($A432="","",_xlfn.TEXTJOIN(" | ",TRUE,IF(COUNTIF($A$2:$A$501,$A432)&gt;1,"ID duplicado",""),IF(OR($B432="",$C432="",$D432="",$E432="",NOT(ISNUMBER($F432)),NOT(ISNUMBER($G432)),NOT(ISNUMBER($H432)),$K432=""),"Dados obrigatórios incompletos",""),IF(AND(ISNUMBER($P432),$P432&lt;&gt;0,$V432=""),"Informar motivo preliminar",""),IF(AND(ISNUMBER($P432),$P432&lt;&gt;0,$H432=0),"Revisar custo zerado",""),IF(AND($K432="Concluída",$T432="Não",$J432=""),"Confirmar causa",""),IF(AND($K432="Concluída",$N432=""),"Informar data de conclusão",""),IF(AND($K432&lt;&gt;"",$K432&lt;&gt;"Concluída",$K432&lt;&gt;"Dispensada",ISNUMBER($M432),$M432&lt;'Configurações'!$B$10),"Prazo vencido",""),IF(AND($K432&lt;&gt;"",$K432&lt;&gt;"Concluída",$K432&lt;&gt;"Dispensada",$M432="",ISNUMBER($B432),'Configurações'!$B$10-$B432&gt;'Configurações'!$B$9),"Definir prazo",""),IF(AND($K432&lt;&gt;"Concluída",$N432&lt;&gt;""),"Revisar data de conclusão","")))</f>
        <v/>
      </c>
      <c r="Z432" s="21">
        <f>IF(OR($C432="",$E432=""),"",$C432&amp;" | "&amp;$E432)</f>
        <v/>
      </c>
      <c r="AA432" s="18">
        <f>IF($Z432="","",IF(COUNTIF($Z$2:$Z432,$Z432)=1,ROW(),""))</f>
        <v/>
      </c>
      <c r="AB432" s="18">
        <f>IF($A432="","",IF(AND(ISNUMBER($B432),$B432&lt;='Configurações'!$B$10,$C432&lt;&gt;"",$D432&lt;&gt;"",$E432&lt;&gt;"",ISNUMBER($F432),$F432&gt;=0,ISNUMBER($G432),$G432&gt;=0,ISNUMBER($H432),$H432&gt;=0,$K432&lt;&gt;"",COUNTIF($A$2:$A$501,$A432)=1),"Sim","Não"))</f>
        <v/>
      </c>
      <c r="AC432" s="18">
        <f>IF(OR($AB432&lt;&gt;"Sim",$P432=0,$K432="Concluída",$K432="Dispensada"),"",IF($X432="Crítica",4,IF($X432="Alta",3,IF($X432="Média",2,1)))*1000000000000+MIN(IF(ISNUMBER($S432),$S432,0),999999999)*1000+MIN($W432,999))</f>
        <v/>
      </c>
      <c r="AD432" s="28">
        <f>IF($AC432="","",COUNTIF($AC$2:$AC$501,"&gt;"&amp;$AC432)+COUNTIF($AC$2:$AC432,$AC432))</f>
        <v/>
      </c>
    </row>
    <row r="433">
      <c r="A433" s="23" t="n"/>
      <c r="B433" s="50" t="n"/>
      <c r="C433" s="23" t="n"/>
      <c r="D433" s="25" t="n"/>
      <c r="E433" s="23" t="n"/>
      <c r="F433" s="26" t="n"/>
      <c r="G433" s="26" t="n"/>
      <c r="H433" s="51" t="n"/>
      <c r="I433" s="25" t="n"/>
      <c r="J433" s="25" t="n"/>
      <c r="K433" s="23" t="n"/>
      <c r="L433" s="23" t="n"/>
      <c r="M433" s="50" t="n"/>
      <c r="N433" s="50" t="n"/>
      <c r="O433" s="25" t="n"/>
      <c r="P433" s="29">
        <f>IF(OR($A433="",$B433="",$C433="",$E433="",NOT(ISNUMBER($F433)),NOT(ISNUMBER($G433))),"",$G433-$F433)</f>
        <v/>
      </c>
      <c r="Q433" s="29">
        <f>IF($P433="","",ABS($P433))</f>
        <v/>
      </c>
      <c r="R433" s="46">
        <f>IF(OR($P433="",NOT(ISNUMBER($H433))),"",$P433*$H433)</f>
        <v/>
      </c>
      <c r="S433" s="46">
        <f>IF($R433="","",ABS($R433))</f>
        <v/>
      </c>
      <c r="T433" s="13">
        <f>IF($P433="","",IF($P433=0,"Sim","Não"))</f>
        <v/>
      </c>
      <c r="U433" s="45">
        <f>IFERROR(IF($P433="","",IF(MAX($F433,$G433)=0,1,MAX(0,1-$Q433/MAX($F433,$G433)))),"")</f>
        <v/>
      </c>
      <c r="V433" s="16">
        <f>IF($P433="","",IF($P433=0,"",IF($J433&lt;&gt;"",$J433,$I433)))</f>
        <v/>
      </c>
      <c r="W433" s="29">
        <f>IF($P433="","",IF(OR($P433=0,$K433="Concluída",$K433="Dispensada"),0,MAX(0,'Configurações'!$B$10-$B433)))</f>
        <v/>
      </c>
      <c r="X433" s="13">
        <f>IF($P433="","",IF($P433=0,"Baixa",IF(OR(AND(ISNUMBER($S433),$S433&gt;='Configurações'!$B$4),AND($K433&lt;&gt;"Concluída",$K433&lt;&gt;"Dispensada",ISNUMBER($M433),$M433&lt;'Configurações'!$B$10)),"Crítica",IF(OR(AND(ISNUMBER($S433),$S433&gt;='Configurações'!$B$5),$Q433&gt;='Configurações'!$B$6),"Alta","Média"))))</f>
        <v/>
      </c>
      <c r="Y433" s="16">
        <f>IF($A433="","",_xlfn.TEXTJOIN(" | ",TRUE,IF(COUNTIF($A$2:$A$501,$A433)&gt;1,"ID duplicado",""),IF(OR($B433="",$C433="",$D433="",$E433="",NOT(ISNUMBER($F433)),NOT(ISNUMBER($G433)),NOT(ISNUMBER($H433)),$K433=""),"Dados obrigatórios incompletos",""),IF(AND(ISNUMBER($P433),$P433&lt;&gt;0,$V433=""),"Informar motivo preliminar",""),IF(AND(ISNUMBER($P433),$P433&lt;&gt;0,$H433=0),"Revisar custo zerado",""),IF(AND($K433="Concluída",$T433="Não",$J433=""),"Confirmar causa",""),IF(AND($K433="Concluída",$N433=""),"Informar data de conclusão",""),IF(AND($K433&lt;&gt;"",$K433&lt;&gt;"Concluída",$K433&lt;&gt;"Dispensada",ISNUMBER($M433),$M433&lt;'Configurações'!$B$10),"Prazo vencido",""),IF(AND($K433&lt;&gt;"",$K433&lt;&gt;"Concluída",$K433&lt;&gt;"Dispensada",$M433="",ISNUMBER($B433),'Configurações'!$B$10-$B433&gt;'Configurações'!$B$9),"Definir prazo",""),IF(AND($K433&lt;&gt;"Concluída",$N433&lt;&gt;""),"Revisar data de conclusão","")))</f>
        <v/>
      </c>
      <c r="Z433" s="16">
        <f>IF(OR($C433="",$E433=""),"",$C433&amp;" | "&amp;$E433)</f>
        <v/>
      </c>
      <c r="AA433" s="13">
        <f>IF($Z433="","",IF(COUNTIF($Z$2:$Z433,$Z433)=1,ROW(),""))</f>
        <v/>
      </c>
      <c r="AB433" s="13">
        <f>IF($A433="","",IF(AND(ISNUMBER($B433),$B433&lt;='Configurações'!$B$10,$C433&lt;&gt;"",$D433&lt;&gt;"",$E433&lt;&gt;"",ISNUMBER($F433),$F433&gt;=0,ISNUMBER($G433),$G433&gt;=0,ISNUMBER($H433),$H433&gt;=0,$K433&lt;&gt;"",COUNTIF($A$2:$A$501,$A433)=1),"Sim","Não"))</f>
        <v/>
      </c>
      <c r="AC433" s="13">
        <f>IF(OR($AB433&lt;&gt;"Sim",$P433=0,$K433="Concluída",$K433="Dispensada"),"",IF($X433="Crítica",4,IF($X433="Alta",3,IF($X433="Média",2,1)))*1000000000000+MIN(IF(ISNUMBER($S433),$S433,0),999999999)*1000+MIN($W433,999))</f>
        <v/>
      </c>
      <c r="AD433" s="29">
        <f>IF($AC433="","",COUNTIF($AC$2:$AC$501,"&gt;"&amp;$AC433)+COUNTIF($AC$2:$AC433,$AC433))</f>
        <v/>
      </c>
    </row>
    <row r="434">
      <c r="A434" s="23" t="n"/>
      <c r="B434" s="50" t="n"/>
      <c r="C434" s="23" t="n"/>
      <c r="D434" s="25" t="n"/>
      <c r="E434" s="23" t="n"/>
      <c r="F434" s="26" t="n"/>
      <c r="G434" s="26" t="n"/>
      <c r="H434" s="51" t="n"/>
      <c r="I434" s="25" t="n"/>
      <c r="J434" s="25" t="n"/>
      <c r="K434" s="23" t="n"/>
      <c r="L434" s="23" t="n"/>
      <c r="M434" s="50" t="n"/>
      <c r="N434" s="50" t="n"/>
      <c r="O434" s="25" t="n"/>
      <c r="P434" s="28">
        <f>IF(OR($A434="",$B434="",$C434="",$E434="",NOT(ISNUMBER($F434)),NOT(ISNUMBER($G434))),"",$G434-$F434)</f>
        <v/>
      </c>
      <c r="Q434" s="28">
        <f>IF($P434="","",ABS($P434))</f>
        <v/>
      </c>
      <c r="R434" s="49">
        <f>IF(OR($P434="",NOT(ISNUMBER($H434))),"",$P434*$H434)</f>
        <v/>
      </c>
      <c r="S434" s="49">
        <f>IF($R434="","",ABS($R434))</f>
        <v/>
      </c>
      <c r="T434" s="18">
        <f>IF($P434="","",IF($P434=0,"Sim","Não"))</f>
        <v/>
      </c>
      <c r="U434" s="48">
        <f>IFERROR(IF($P434="","",IF(MAX($F434,$G434)=0,1,MAX(0,1-$Q434/MAX($F434,$G434)))),"")</f>
        <v/>
      </c>
      <c r="V434" s="21">
        <f>IF($P434="","",IF($P434=0,"",IF($J434&lt;&gt;"",$J434,$I434)))</f>
        <v/>
      </c>
      <c r="W434" s="28">
        <f>IF($P434="","",IF(OR($P434=0,$K434="Concluída",$K434="Dispensada"),0,MAX(0,'Configurações'!$B$10-$B434)))</f>
        <v/>
      </c>
      <c r="X434" s="18">
        <f>IF($P434="","",IF($P434=0,"Baixa",IF(OR(AND(ISNUMBER($S434),$S434&gt;='Configurações'!$B$4),AND($K434&lt;&gt;"Concluída",$K434&lt;&gt;"Dispensada",ISNUMBER($M434),$M434&lt;'Configurações'!$B$10)),"Crítica",IF(OR(AND(ISNUMBER($S434),$S434&gt;='Configurações'!$B$5),$Q434&gt;='Configurações'!$B$6),"Alta","Média"))))</f>
        <v/>
      </c>
      <c r="Y434" s="21">
        <f>IF($A434="","",_xlfn.TEXTJOIN(" | ",TRUE,IF(COUNTIF($A$2:$A$501,$A434)&gt;1,"ID duplicado",""),IF(OR($B434="",$C434="",$D434="",$E434="",NOT(ISNUMBER($F434)),NOT(ISNUMBER($G434)),NOT(ISNUMBER($H434)),$K434=""),"Dados obrigatórios incompletos",""),IF(AND(ISNUMBER($P434),$P434&lt;&gt;0,$V434=""),"Informar motivo preliminar",""),IF(AND(ISNUMBER($P434),$P434&lt;&gt;0,$H434=0),"Revisar custo zerado",""),IF(AND($K434="Concluída",$T434="Não",$J434=""),"Confirmar causa",""),IF(AND($K434="Concluída",$N434=""),"Informar data de conclusão",""),IF(AND($K434&lt;&gt;"",$K434&lt;&gt;"Concluída",$K434&lt;&gt;"Dispensada",ISNUMBER($M434),$M434&lt;'Configurações'!$B$10),"Prazo vencido",""),IF(AND($K434&lt;&gt;"",$K434&lt;&gt;"Concluída",$K434&lt;&gt;"Dispensada",$M434="",ISNUMBER($B434),'Configurações'!$B$10-$B434&gt;'Configurações'!$B$9),"Definir prazo",""),IF(AND($K434&lt;&gt;"Concluída",$N434&lt;&gt;""),"Revisar data de conclusão","")))</f>
        <v/>
      </c>
      <c r="Z434" s="21">
        <f>IF(OR($C434="",$E434=""),"",$C434&amp;" | "&amp;$E434)</f>
        <v/>
      </c>
      <c r="AA434" s="18">
        <f>IF($Z434="","",IF(COUNTIF($Z$2:$Z434,$Z434)=1,ROW(),""))</f>
        <v/>
      </c>
      <c r="AB434" s="18">
        <f>IF($A434="","",IF(AND(ISNUMBER($B434),$B434&lt;='Configurações'!$B$10,$C434&lt;&gt;"",$D434&lt;&gt;"",$E434&lt;&gt;"",ISNUMBER($F434),$F434&gt;=0,ISNUMBER($G434),$G434&gt;=0,ISNUMBER($H434),$H434&gt;=0,$K434&lt;&gt;"",COUNTIF($A$2:$A$501,$A434)=1),"Sim","Não"))</f>
        <v/>
      </c>
      <c r="AC434" s="18">
        <f>IF(OR($AB434&lt;&gt;"Sim",$P434=0,$K434="Concluída",$K434="Dispensada"),"",IF($X434="Crítica",4,IF($X434="Alta",3,IF($X434="Média",2,1)))*1000000000000+MIN(IF(ISNUMBER($S434),$S434,0),999999999)*1000+MIN($W434,999))</f>
        <v/>
      </c>
      <c r="AD434" s="28">
        <f>IF($AC434="","",COUNTIF($AC$2:$AC$501,"&gt;"&amp;$AC434)+COUNTIF($AC$2:$AC434,$AC434))</f>
        <v/>
      </c>
    </row>
    <row r="435">
      <c r="A435" s="23" t="n"/>
      <c r="B435" s="50" t="n"/>
      <c r="C435" s="23" t="n"/>
      <c r="D435" s="25" t="n"/>
      <c r="E435" s="23" t="n"/>
      <c r="F435" s="26" t="n"/>
      <c r="G435" s="26" t="n"/>
      <c r="H435" s="51" t="n"/>
      <c r="I435" s="25" t="n"/>
      <c r="J435" s="25" t="n"/>
      <c r="K435" s="23" t="n"/>
      <c r="L435" s="23" t="n"/>
      <c r="M435" s="50" t="n"/>
      <c r="N435" s="50" t="n"/>
      <c r="O435" s="25" t="n"/>
      <c r="P435" s="29">
        <f>IF(OR($A435="",$B435="",$C435="",$E435="",NOT(ISNUMBER($F435)),NOT(ISNUMBER($G435))),"",$G435-$F435)</f>
        <v/>
      </c>
      <c r="Q435" s="29">
        <f>IF($P435="","",ABS($P435))</f>
        <v/>
      </c>
      <c r="R435" s="46">
        <f>IF(OR($P435="",NOT(ISNUMBER($H435))),"",$P435*$H435)</f>
        <v/>
      </c>
      <c r="S435" s="46">
        <f>IF($R435="","",ABS($R435))</f>
        <v/>
      </c>
      <c r="T435" s="13">
        <f>IF($P435="","",IF($P435=0,"Sim","Não"))</f>
        <v/>
      </c>
      <c r="U435" s="45">
        <f>IFERROR(IF($P435="","",IF(MAX($F435,$G435)=0,1,MAX(0,1-$Q435/MAX($F435,$G435)))),"")</f>
        <v/>
      </c>
      <c r="V435" s="16">
        <f>IF($P435="","",IF($P435=0,"",IF($J435&lt;&gt;"",$J435,$I435)))</f>
        <v/>
      </c>
      <c r="W435" s="29">
        <f>IF($P435="","",IF(OR($P435=0,$K435="Concluída",$K435="Dispensada"),0,MAX(0,'Configurações'!$B$10-$B435)))</f>
        <v/>
      </c>
      <c r="X435" s="13">
        <f>IF($P435="","",IF($P435=0,"Baixa",IF(OR(AND(ISNUMBER($S435),$S435&gt;='Configurações'!$B$4),AND($K435&lt;&gt;"Concluída",$K435&lt;&gt;"Dispensada",ISNUMBER($M435),$M435&lt;'Configurações'!$B$10)),"Crítica",IF(OR(AND(ISNUMBER($S435),$S435&gt;='Configurações'!$B$5),$Q435&gt;='Configurações'!$B$6),"Alta","Média"))))</f>
        <v/>
      </c>
      <c r="Y435" s="16">
        <f>IF($A435="","",_xlfn.TEXTJOIN(" | ",TRUE,IF(COUNTIF($A$2:$A$501,$A435)&gt;1,"ID duplicado",""),IF(OR($B435="",$C435="",$D435="",$E435="",NOT(ISNUMBER($F435)),NOT(ISNUMBER($G435)),NOT(ISNUMBER($H435)),$K435=""),"Dados obrigatórios incompletos",""),IF(AND(ISNUMBER($P435),$P435&lt;&gt;0,$V435=""),"Informar motivo preliminar",""),IF(AND(ISNUMBER($P435),$P435&lt;&gt;0,$H435=0),"Revisar custo zerado",""),IF(AND($K435="Concluída",$T435="Não",$J435=""),"Confirmar causa",""),IF(AND($K435="Concluída",$N435=""),"Informar data de conclusão",""),IF(AND($K435&lt;&gt;"",$K435&lt;&gt;"Concluída",$K435&lt;&gt;"Dispensada",ISNUMBER($M435),$M435&lt;'Configurações'!$B$10),"Prazo vencido",""),IF(AND($K435&lt;&gt;"",$K435&lt;&gt;"Concluída",$K435&lt;&gt;"Dispensada",$M435="",ISNUMBER($B435),'Configurações'!$B$10-$B435&gt;'Configurações'!$B$9),"Definir prazo",""),IF(AND($K435&lt;&gt;"Concluída",$N435&lt;&gt;""),"Revisar data de conclusão","")))</f>
        <v/>
      </c>
      <c r="Z435" s="16">
        <f>IF(OR($C435="",$E435=""),"",$C435&amp;" | "&amp;$E435)</f>
        <v/>
      </c>
      <c r="AA435" s="13">
        <f>IF($Z435="","",IF(COUNTIF($Z$2:$Z435,$Z435)=1,ROW(),""))</f>
        <v/>
      </c>
      <c r="AB435" s="13">
        <f>IF($A435="","",IF(AND(ISNUMBER($B435),$B435&lt;='Configurações'!$B$10,$C435&lt;&gt;"",$D435&lt;&gt;"",$E435&lt;&gt;"",ISNUMBER($F435),$F435&gt;=0,ISNUMBER($G435),$G435&gt;=0,ISNUMBER($H435),$H435&gt;=0,$K435&lt;&gt;"",COUNTIF($A$2:$A$501,$A435)=1),"Sim","Não"))</f>
        <v/>
      </c>
      <c r="AC435" s="13">
        <f>IF(OR($AB435&lt;&gt;"Sim",$P435=0,$K435="Concluída",$K435="Dispensada"),"",IF($X435="Crítica",4,IF($X435="Alta",3,IF($X435="Média",2,1)))*1000000000000+MIN(IF(ISNUMBER($S435),$S435,0),999999999)*1000+MIN($W435,999))</f>
        <v/>
      </c>
      <c r="AD435" s="29">
        <f>IF($AC435="","",COUNTIF($AC$2:$AC$501,"&gt;"&amp;$AC435)+COUNTIF($AC$2:$AC435,$AC435))</f>
        <v/>
      </c>
    </row>
    <row r="436">
      <c r="A436" s="23" t="n"/>
      <c r="B436" s="50" t="n"/>
      <c r="C436" s="23" t="n"/>
      <c r="D436" s="25" t="n"/>
      <c r="E436" s="23" t="n"/>
      <c r="F436" s="26" t="n"/>
      <c r="G436" s="26" t="n"/>
      <c r="H436" s="51" t="n"/>
      <c r="I436" s="25" t="n"/>
      <c r="J436" s="25" t="n"/>
      <c r="K436" s="23" t="n"/>
      <c r="L436" s="23" t="n"/>
      <c r="M436" s="50" t="n"/>
      <c r="N436" s="50" t="n"/>
      <c r="O436" s="25" t="n"/>
      <c r="P436" s="28">
        <f>IF(OR($A436="",$B436="",$C436="",$E436="",NOT(ISNUMBER($F436)),NOT(ISNUMBER($G436))),"",$G436-$F436)</f>
        <v/>
      </c>
      <c r="Q436" s="28">
        <f>IF($P436="","",ABS($P436))</f>
        <v/>
      </c>
      <c r="R436" s="49">
        <f>IF(OR($P436="",NOT(ISNUMBER($H436))),"",$P436*$H436)</f>
        <v/>
      </c>
      <c r="S436" s="49">
        <f>IF($R436="","",ABS($R436))</f>
        <v/>
      </c>
      <c r="T436" s="18">
        <f>IF($P436="","",IF($P436=0,"Sim","Não"))</f>
        <v/>
      </c>
      <c r="U436" s="48">
        <f>IFERROR(IF($P436="","",IF(MAX($F436,$G436)=0,1,MAX(0,1-$Q436/MAX($F436,$G436)))),"")</f>
        <v/>
      </c>
      <c r="V436" s="21">
        <f>IF($P436="","",IF($P436=0,"",IF($J436&lt;&gt;"",$J436,$I436)))</f>
        <v/>
      </c>
      <c r="W436" s="28">
        <f>IF($P436="","",IF(OR($P436=0,$K436="Concluída",$K436="Dispensada"),0,MAX(0,'Configurações'!$B$10-$B436)))</f>
        <v/>
      </c>
      <c r="X436" s="18">
        <f>IF($P436="","",IF($P436=0,"Baixa",IF(OR(AND(ISNUMBER($S436),$S436&gt;='Configurações'!$B$4),AND($K436&lt;&gt;"Concluída",$K436&lt;&gt;"Dispensada",ISNUMBER($M436),$M436&lt;'Configurações'!$B$10)),"Crítica",IF(OR(AND(ISNUMBER($S436),$S436&gt;='Configurações'!$B$5),$Q436&gt;='Configurações'!$B$6),"Alta","Média"))))</f>
        <v/>
      </c>
      <c r="Y436" s="21">
        <f>IF($A436="","",_xlfn.TEXTJOIN(" | ",TRUE,IF(COUNTIF($A$2:$A$501,$A436)&gt;1,"ID duplicado",""),IF(OR($B436="",$C436="",$D436="",$E436="",NOT(ISNUMBER($F436)),NOT(ISNUMBER($G436)),NOT(ISNUMBER($H436)),$K436=""),"Dados obrigatórios incompletos",""),IF(AND(ISNUMBER($P436),$P436&lt;&gt;0,$V436=""),"Informar motivo preliminar",""),IF(AND(ISNUMBER($P436),$P436&lt;&gt;0,$H436=0),"Revisar custo zerado",""),IF(AND($K436="Concluída",$T436="Não",$J436=""),"Confirmar causa",""),IF(AND($K436="Concluída",$N436=""),"Informar data de conclusão",""),IF(AND($K436&lt;&gt;"",$K436&lt;&gt;"Concluída",$K436&lt;&gt;"Dispensada",ISNUMBER($M436),$M436&lt;'Configurações'!$B$10),"Prazo vencido",""),IF(AND($K436&lt;&gt;"",$K436&lt;&gt;"Concluída",$K436&lt;&gt;"Dispensada",$M436="",ISNUMBER($B436),'Configurações'!$B$10-$B436&gt;'Configurações'!$B$9),"Definir prazo",""),IF(AND($K436&lt;&gt;"Concluída",$N436&lt;&gt;""),"Revisar data de conclusão","")))</f>
        <v/>
      </c>
      <c r="Z436" s="21">
        <f>IF(OR($C436="",$E436=""),"",$C436&amp;" | "&amp;$E436)</f>
        <v/>
      </c>
      <c r="AA436" s="18">
        <f>IF($Z436="","",IF(COUNTIF($Z$2:$Z436,$Z436)=1,ROW(),""))</f>
        <v/>
      </c>
      <c r="AB436" s="18">
        <f>IF($A436="","",IF(AND(ISNUMBER($B436),$B436&lt;='Configurações'!$B$10,$C436&lt;&gt;"",$D436&lt;&gt;"",$E436&lt;&gt;"",ISNUMBER($F436),$F436&gt;=0,ISNUMBER($G436),$G436&gt;=0,ISNUMBER($H436),$H436&gt;=0,$K436&lt;&gt;"",COUNTIF($A$2:$A$501,$A436)=1),"Sim","Não"))</f>
        <v/>
      </c>
      <c r="AC436" s="18">
        <f>IF(OR($AB436&lt;&gt;"Sim",$P436=0,$K436="Concluída",$K436="Dispensada"),"",IF($X436="Crítica",4,IF($X436="Alta",3,IF($X436="Média",2,1)))*1000000000000+MIN(IF(ISNUMBER($S436),$S436,0),999999999)*1000+MIN($W436,999))</f>
        <v/>
      </c>
      <c r="AD436" s="28">
        <f>IF($AC436="","",COUNTIF($AC$2:$AC$501,"&gt;"&amp;$AC436)+COUNTIF($AC$2:$AC436,$AC436))</f>
        <v/>
      </c>
    </row>
    <row r="437">
      <c r="A437" s="23" t="n"/>
      <c r="B437" s="50" t="n"/>
      <c r="C437" s="23" t="n"/>
      <c r="D437" s="25" t="n"/>
      <c r="E437" s="23" t="n"/>
      <c r="F437" s="26" t="n"/>
      <c r="G437" s="26" t="n"/>
      <c r="H437" s="51" t="n"/>
      <c r="I437" s="25" t="n"/>
      <c r="J437" s="25" t="n"/>
      <c r="K437" s="23" t="n"/>
      <c r="L437" s="23" t="n"/>
      <c r="M437" s="50" t="n"/>
      <c r="N437" s="50" t="n"/>
      <c r="O437" s="25" t="n"/>
      <c r="P437" s="29">
        <f>IF(OR($A437="",$B437="",$C437="",$E437="",NOT(ISNUMBER($F437)),NOT(ISNUMBER($G437))),"",$G437-$F437)</f>
        <v/>
      </c>
      <c r="Q437" s="29">
        <f>IF($P437="","",ABS($P437))</f>
        <v/>
      </c>
      <c r="R437" s="46">
        <f>IF(OR($P437="",NOT(ISNUMBER($H437))),"",$P437*$H437)</f>
        <v/>
      </c>
      <c r="S437" s="46">
        <f>IF($R437="","",ABS($R437))</f>
        <v/>
      </c>
      <c r="T437" s="13">
        <f>IF($P437="","",IF($P437=0,"Sim","Não"))</f>
        <v/>
      </c>
      <c r="U437" s="45">
        <f>IFERROR(IF($P437="","",IF(MAX($F437,$G437)=0,1,MAX(0,1-$Q437/MAX($F437,$G437)))),"")</f>
        <v/>
      </c>
      <c r="V437" s="16">
        <f>IF($P437="","",IF($P437=0,"",IF($J437&lt;&gt;"",$J437,$I437)))</f>
        <v/>
      </c>
      <c r="W437" s="29">
        <f>IF($P437="","",IF(OR($P437=0,$K437="Concluída",$K437="Dispensada"),0,MAX(0,'Configurações'!$B$10-$B437)))</f>
        <v/>
      </c>
      <c r="X437" s="13">
        <f>IF($P437="","",IF($P437=0,"Baixa",IF(OR(AND(ISNUMBER($S437),$S437&gt;='Configurações'!$B$4),AND($K437&lt;&gt;"Concluída",$K437&lt;&gt;"Dispensada",ISNUMBER($M437),$M437&lt;'Configurações'!$B$10)),"Crítica",IF(OR(AND(ISNUMBER($S437),$S437&gt;='Configurações'!$B$5),$Q437&gt;='Configurações'!$B$6),"Alta","Média"))))</f>
        <v/>
      </c>
      <c r="Y437" s="16">
        <f>IF($A437="","",_xlfn.TEXTJOIN(" | ",TRUE,IF(COUNTIF($A$2:$A$501,$A437)&gt;1,"ID duplicado",""),IF(OR($B437="",$C437="",$D437="",$E437="",NOT(ISNUMBER($F437)),NOT(ISNUMBER($G437)),NOT(ISNUMBER($H437)),$K437=""),"Dados obrigatórios incompletos",""),IF(AND(ISNUMBER($P437),$P437&lt;&gt;0,$V437=""),"Informar motivo preliminar",""),IF(AND(ISNUMBER($P437),$P437&lt;&gt;0,$H437=0),"Revisar custo zerado",""),IF(AND($K437="Concluída",$T437="Não",$J437=""),"Confirmar causa",""),IF(AND($K437="Concluída",$N437=""),"Informar data de conclusão",""),IF(AND($K437&lt;&gt;"",$K437&lt;&gt;"Concluída",$K437&lt;&gt;"Dispensada",ISNUMBER($M437),$M437&lt;'Configurações'!$B$10),"Prazo vencido",""),IF(AND($K437&lt;&gt;"",$K437&lt;&gt;"Concluída",$K437&lt;&gt;"Dispensada",$M437="",ISNUMBER($B437),'Configurações'!$B$10-$B437&gt;'Configurações'!$B$9),"Definir prazo",""),IF(AND($K437&lt;&gt;"Concluída",$N437&lt;&gt;""),"Revisar data de conclusão","")))</f>
        <v/>
      </c>
      <c r="Z437" s="16">
        <f>IF(OR($C437="",$E437=""),"",$C437&amp;" | "&amp;$E437)</f>
        <v/>
      </c>
      <c r="AA437" s="13">
        <f>IF($Z437="","",IF(COUNTIF($Z$2:$Z437,$Z437)=1,ROW(),""))</f>
        <v/>
      </c>
      <c r="AB437" s="13">
        <f>IF($A437="","",IF(AND(ISNUMBER($B437),$B437&lt;='Configurações'!$B$10,$C437&lt;&gt;"",$D437&lt;&gt;"",$E437&lt;&gt;"",ISNUMBER($F437),$F437&gt;=0,ISNUMBER($G437),$G437&gt;=0,ISNUMBER($H437),$H437&gt;=0,$K437&lt;&gt;"",COUNTIF($A$2:$A$501,$A437)=1),"Sim","Não"))</f>
        <v/>
      </c>
      <c r="AC437" s="13">
        <f>IF(OR($AB437&lt;&gt;"Sim",$P437=0,$K437="Concluída",$K437="Dispensada"),"",IF($X437="Crítica",4,IF($X437="Alta",3,IF($X437="Média",2,1)))*1000000000000+MIN(IF(ISNUMBER($S437),$S437,0),999999999)*1000+MIN($W437,999))</f>
        <v/>
      </c>
      <c r="AD437" s="29">
        <f>IF($AC437="","",COUNTIF($AC$2:$AC$501,"&gt;"&amp;$AC437)+COUNTIF($AC$2:$AC437,$AC437))</f>
        <v/>
      </c>
    </row>
    <row r="438">
      <c r="A438" s="23" t="n"/>
      <c r="B438" s="50" t="n"/>
      <c r="C438" s="23" t="n"/>
      <c r="D438" s="25" t="n"/>
      <c r="E438" s="23" t="n"/>
      <c r="F438" s="26" t="n"/>
      <c r="G438" s="26" t="n"/>
      <c r="H438" s="51" t="n"/>
      <c r="I438" s="25" t="n"/>
      <c r="J438" s="25" t="n"/>
      <c r="K438" s="23" t="n"/>
      <c r="L438" s="23" t="n"/>
      <c r="M438" s="50" t="n"/>
      <c r="N438" s="50" t="n"/>
      <c r="O438" s="25" t="n"/>
      <c r="P438" s="28">
        <f>IF(OR($A438="",$B438="",$C438="",$E438="",NOT(ISNUMBER($F438)),NOT(ISNUMBER($G438))),"",$G438-$F438)</f>
        <v/>
      </c>
      <c r="Q438" s="28">
        <f>IF($P438="","",ABS($P438))</f>
        <v/>
      </c>
      <c r="R438" s="49">
        <f>IF(OR($P438="",NOT(ISNUMBER($H438))),"",$P438*$H438)</f>
        <v/>
      </c>
      <c r="S438" s="49">
        <f>IF($R438="","",ABS($R438))</f>
        <v/>
      </c>
      <c r="T438" s="18">
        <f>IF($P438="","",IF($P438=0,"Sim","Não"))</f>
        <v/>
      </c>
      <c r="U438" s="48">
        <f>IFERROR(IF($P438="","",IF(MAX($F438,$G438)=0,1,MAX(0,1-$Q438/MAX($F438,$G438)))),"")</f>
        <v/>
      </c>
      <c r="V438" s="21">
        <f>IF($P438="","",IF($P438=0,"",IF($J438&lt;&gt;"",$J438,$I438)))</f>
        <v/>
      </c>
      <c r="W438" s="28">
        <f>IF($P438="","",IF(OR($P438=0,$K438="Concluída",$K438="Dispensada"),0,MAX(0,'Configurações'!$B$10-$B438)))</f>
        <v/>
      </c>
      <c r="X438" s="18">
        <f>IF($P438="","",IF($P438=0,"Baixa",IF(OR(AND(ISNUMBER($S438),$S438&gt;='Configurações'!$B$4),AND($K438&lt;&gt;"Concluída",$K438&lt;&gt;"Dispensada",ISNUMBER($M438),$M438&lt;'Configurações'!$B$10)),"Crítica",IF(OR(AND(ISNUMBER($S438),$S438&gt;='Configurações'!$B$5),$Q438&gt;='Configurações'!$B$6),"Alta","Média"))))</f>
        <v/>
      </c>
      <c r="Y438" s="21">
        <f>IF($A438="","",_xlfn.TEXTJOIN(" | ",TRUE,IF(COUNTIF($A$2:$A$501,$A438)&gt;1,"ID duplicado",""),IF(OR($B438="",$C438="",$D438="",$E438="",NOT(ISNUMBER($F438)),NOT(ISNUMBER($G438)),NOT(ISNUMBER($H438)),$K438=""),"Dados obrigatórios incompletos",""),IF(AND(ISNUMBER($P438),$P438&lt;&gt;0,$V438=""),"Informar motivo preliminar",""),IF(AND(ISNUMBER($P438),$P438&lt;&gt;0,$H438=0),"Revisar custo zerado",""),IF(AND($K438="Concluída",$T438="Não",$J438=""),"Confirmar causa",""),IF(AND($K438="Concluída",$N438=""),"Informar data de conclusão",""),IF(AND($K438&lt;&gt;"",$K438&lt;&gt;"Concluída",$K438&lt;&gt;"Dispensada",ISNUMBER($M438),$M438&lt;'Configurações'!$B$10),"Prazo vencido",""),IF(AND($K438&lt;&gt;"",$K438&lt;&gt;"Concluída",$K438&lt;&gt;"Dispensada",$M438="",ISNUMBER($B438),'Configurações'!$B$10-$B438&gt;'Configurações'!$B$9),"Definir prazo",""),IF(AND($K438&lt;&gt;"Concluída",$N438&lt;&gt;""),"Revisar data de conclusão","")))</f>
        <v/>
      </c>
      <c r="Z438" s="21">
        <f>IF(OR($C438="",$E438=""),"",$C438&amp;" | "&amp;$E438)</f>
        <v/>
      </c>
      <c r="AA438" s="18">
        <f>IF($Z438="","",IF(COUNTIF($Z$2:$Z438,$Z438)=1,ROW(),""))</f>
        <v/>
      </c>
      <c r="AB438" s="18">
        <f>IF($A438="","",IF(AND(ISNUMBER($B438),$B438&lt;='Configurações'!$B$10,$C438&lt;&gt;"",$D438&lt;&gt;"",$E438&lt;&gt;"",ISNUMBER($F438),$F438&gt;=0,ISNUMBER($G438),$G438&gt;=0,ISNUMBER($H438),$H438&gt;=0,$K438&lt;&gt;"",COUNTIF($A$2:$A$501,$A438)=1),"Sim","Não"))</f>
        <v/>
      </c>
      <c r="AC438" s="18">
        <f>IF(OR($AB438&lt;&gt;"Sim",$P438=0,$K438="Concluída",$K438="Dispensada"),"",IF($X438="Crítica",4,IF($X438="Alta",3,IF($X438="Média",2,1)))*1000000000000+MIN(IF(ISNUMBER($S438),$S438,0),999999999)*1000+MIN($W438,999))</f>
        <v/>
      </c>
      <c r="AD438" s="28">
        <f>IF($AC438="","",COUNTIF($AC$2:$AC$501,"&gt;"&amp;$AC438)+COUNTIF($AC$2:$AC438,$AC438))</f>
        <v/>
      </c>
    </row>
    <row r="439">
      <c r="A439" s="23" t="n"/>
      <c r="B439" s="50" t="n"/>
      <c r="C439" s="23" t="n"/>
      <c r="D439" s="25" t="n"/>
      <c r="E439" s="23" t="n"/>
      <c r="F439" s="26" t="n"/>
      <c r="G439" s="26" t="n"/>
      <c r="H439" s="51" t="n"/>
      <c r="I439" s="25" t="n"/>
      <c r="J439" s="25" t="n"/>
      <c r="K439" s="23" t="n"/>
      <c r="L439" s="23" t="n"/>
      <c r="M439" s="50" t="n"/>
      <c r="N439" s="50" t="n"/>
      <c r="O439" s="25" t="n"/>
      <c r="P439" s="29">
        <f>IF(OR($A439="",$B439="",$C439="",$E439="",NOT(ISNUMBER($F439)),NOT(ISNUMBER($G439))),"",$G439-$F439)</f>
        <v/>
      </c>
      <c r="Q439" s="29">
        <f>IF($P439="","",ABS($P439))</f>
        <v/>
      </c>
      <c r="R439" s="46">
        <f>IF(OR($P439="",NOT(ISNUMBER($H439))),"",$P439*$H439)</f>
        <v/>
      </c>
      <c r="S439" s="46">
        <f>IF($R439="","",ABS($R439))</f>
        <v/>
      </c>
      <c r="T439" s="13">
        <f>IF($P439="","",IF($P439=0,"Sim","Não"))</f>
        <v/>
      </c>
      <c r="U439" s="45">
        <f>IFERROR(IF($P439="","",IF(MAX($F439,$G439)=0,1,MAX(0,1-$Q439/MAX($F439,$G439)))),"")</f>
        <v/>
      </c>
      <c r="V439" s="16">
        <f>IF($P439="","",IF($P439=0,"",IF($J439&lt;&gt;"",$J439,$I439)))</f>
        <v/>
      </c>
      <c r="W439" s="29">
        <f>IF($P439="","",IF(OR($P439=0,$K439="Concluída",$K439="Dispensada"),0,MAX(0,'Configurações'!$B$10-$B439)))</f>
        <v/>
      </c>
      <c r="X439" s="13">
        <f>IF($P439="","",IF($P439=0,"Baixa",IF(OR(AND(ISNUMBER($S439),$S439&gt;='Configurações'!$B$4),AND($K439&lt;&gt;"Concluída",$K439&lt;&gt;"Dispensada",ISNUMBER($M439),$M439&lt;'Configurações'!$B$10)),"Crítica",IF(OR(AND(ISNUMBER($S439),$S439&gt;='Configurações'!$B$5),$Q439&gt;='Configurações'!$B$6),"Alta","Média"))))</f>
        <v/>
      </c>
      <c r="Y439" s="16">
        <f>IF($A439="","",_xlfn.TEXTJOIN(" | ",TRUE,IF(COUNTIF($A$2:$A$501,$A439)&gt;1,"ID duplicado",""),IF(OR($B439="",$C439="",$D439="",$E439="",NOT(ISNUMBER($F439)),NOT(ISNUMBER($G439)),NOT(ISNUMBER($H439)),$K439=""),"Dados obrigatórios incompletos",""),IF(AND(ISNUMBER($P439),$P439&lt;&gt;0,$V439=""),"Informar motivo preliminar",""),IF(AND(ISNUMBER($P439),$P439&lt;&gt;0,$H439=0),"Revisar custo zerado",""),IF(AND($K439="Concluída",$T439="Não",$J439=""),"Confirmar causa",""),IF(AND($K439="Concluída",$N439=""),"Informar data de conclusão",""),IF(AND($K439&lt;&gt;"",$K439&lt;&gt;"Concluída",$K439&lt;&gt;"Dispensada",ISNUMBER($M439),$M439&lt;'Configurações'!$B$10),"Prazo vencido",""),IF(AND($K439&lt;&gt;"",$K439&lt;&gt;"Concluída",$K439&lt;&gt;"Dispensada",$M439="",ISNUMBER($B439),'Configurações'!$B$10-$B439&gt;'Configurações'!$B$9),"Definir prazo",""),IF(AND($K439&lt;&gt;"Concluída",$N439&lt;&gt;""),"Revisar data de conclusão","")))</f>
        <v/>
      </c>
      <c r="Z439" s="16">
        <f>IF(OR($C439="",$E439=""),"",$C439&amp;" | "&amp;$E439)</f>
        <v/>
      </c>
      <c r="AA439" s="13">
        <f>IF($Z439="","",IF(COUNTIF($Z$2:$Z439,$Z439)=1,ROW(),""))</f>
        <v/>
      </c>
      <c r="AB439" s="13">
        <f>IF($A439="","",IF(AND(ISNUMBER($B439),$B439&lt;='Configurações'!$B$10,$C439&lt;&gt;"",$D439&lt;&gt;"",$E439&lt;&gt;"",ISNUMBER($F439),$F439&gt;=0,ISNUMBER($G439),$G439&gt;=0,ISNUMBER($H439),$H439&gt;=0,$K439&lt;&gt;"",COUNTIF($A$2:$A$501,$A439)=1),"Sim","Não"))</f>
        <v/>
      </c>
      <c r="AC439" s="13">
        <f>IF(OR($AB439&lt;&gt;"Sim",$P439=0,$K439="Concluída",$K439="Dispensada"),"",IF($X439="Crítica",4,IF($X439="Alta",3,IF($X439="Média",2,1)))*1000000000000+MIN(IF(ISNUMBER($S439),$S439,0),999999999)*1000+MIN($W439,999))</f>
        <v/>
      </c>
      <c r="AD439" s="29">
        <f>IF($AC439="","",COUNTIF($AC$2:$AC$501,"&gt;"&amp;$AC439)+COUNTIF($AC$2:$AC439,$AC439))</f>
        <v/>
      </c>
    </row>
    <row r="440">
      <c r="A440" s="23" t="n"/>
      <c r="B440" s="50" t="n"/>
      <c r="C440" s="23" t="n"/>
      <c r="D440" s="25" t="n"/>
      <c r="E440" s="23" t="n"/>
      <c r="F440" s="26" t="n"/>
      <c r="G440" s="26" t="n"/>
      <c r="H440" s="51" t="n"/>
      <c r="I440" s="25" t="n"/>
      <c r="J440" s="25" t="n"/>
      <c r="K440" s="23" t="n"/>
      <c r="L440" s="23" t="n"/>
      <c r="M440" s="50" t="n"/>
      <c r="N440" s="50" t="n"/>
      <c r="O440" s="25" t="n"/>
      <c r="P440" s="28">
        <f>IF(OR($A440="",$B440="",$C440="",$E440="",NOT(ISNUMBER($F440)),NOT(ISNUMBER($G440))),"",$G440-$F440)</f>
        <v/>
      </c>
      <c r="Q440" s="28">
        <f>IF($P440="","",ABS($P440))</f>
        <v/>
      </c>
      <c r="R440" s="49">
        <f>IF(OR($P440="",NOT(ISNUMBER($H440))),"",$P440*$H440)</f>
        <v/>
      </c>
      <c r="S440" s="49">
        <f>IF($R440="","",ABS($R440))</f>
        <v/>
      </c>
      <c r="T440" s="18">
        <f>IF($P440="","",IF($P440=0,"Sim","Não"))</f>
        <v/>
      </c>
      <c r="U440" s="48">
        <f>IFERROR(IF($P440="","",IF(MAX($F440,$G440)=0,1,MAX(0,1-$Q440/MAX($F440,$G440)))),"")</f>
        <v/>
      </c>
      <c r="V440" s="21">
        <f>IF($P440="","",IF($P440=0,"",IF($J440&lt;&gt;"",$J440,$I440)))</f>
        <v/>
      </c>
      <c r="W440" s="28">
        <f>IF($P440="","",IF(OR($P440=0,$K440="Concluída",$K440="Dispensada"),0,MAX(0,'Configurações'!$B$10-$B440)))</f>
        <v/>
      </c>
      <c r="X440" s="18">
        <f>IF($P440="","",IF($P440=0,"Baixa",IF(OR(AND(ISNUMBER($S440),$S440&gt;='Configurações'!$B$4),AND($K440&lt;&gt;"Concluída",$K440&lt;&gt;"Dispensada",ISNUMBER($M440),$M440&lt;'Configurações'!$B$10)),"Crítica",IF(OR(AND(ISNUMBER($S440),$S440&gt;='Configurações'!$B$5),$Q440&gt;='Configurações'!$B$6),"Alta","Média"))))</f>
        <v/>
      </c>
      <c r="Y440" s="21">
        <f>IF($A440="","",_xlfn.TEXTJOIN(" | ",TRUE,IF(COUNTIF($A$2:$A$501,$A440)&gt;1,"ID duplicado",""),IF(OR($B440="",$C440="",$D440="",$E440="",NOT(ISNUMBER($F440)),NOT(ISNUMBER($G440)),NOT(ISNUMBER($H440)),$K440=""),"Dados obrigatórios incompletos",""),IF(AND(ISNUMBER($P440),$P440&lt;&gt;0,$V440=""),"Informar motivo preliminar",""),IF(AND(ISNUMBER($P440),$P440&lt;&gt;0,$H440=0),"Revisar custo zerado",""),IF(AND($K440="Concluída",$T440="Não",$J440=""),"Confirmar causa",""),IF(AND($K440="Concluída",$N440=""),"Informar data de conclusão",""),IF(AND($K440&lt;&gt;"",$K440&lt;&gt;"Concluída",$K440&lt;&gt;"Dispensada",ISNUMBER($M440),$M440&lt;'Configurações'!$B$10),"Prazo vencido",""),IF(AND($K440&lt;&gt;"",$K440&lt;&gt;"Concluída",$K440&lt;&gt;"Dispensada",$M440="",ISNUMBER($B440),'Configurações'!$B$10-$B440&gt;'Configurações'!$B$9),"Definir prazo",""),IF(AND($K440&lt;&gt;"Concluída",$N440&lt;&gt;""),"Revisar data de conclusão","")))</f>
        <v/>
      </c>
      <c r="Z440" s="21">
        <f>IF(OR($C440="",$E440=""),"",$C440&amp;" | "&amp;$E440)</f>
        <v/>
      </c>
      <c r="AA440" s="18">
        <f>IF($Z440="","",IF(COUNTIF($Z$2:$Z440,$Z440)=1,ROW(),""))</f>
        <v/>
      </c>
      <c r="AB440" s="18">
        <f>IF($A440="","",IF(AND(ISNUMBER($B440),$B440&lt;='Configurações'!$B$10,$C440&lt;&gt;"",$D440&lt;&gt;"",$E440&lt;&gt;"",ISNUMBER($F440),$F440&gt;=0,ISNUMBER($G440),$G440&gt;=0,ISNUMBER($H440),$H440&gt;=0,$K440&lt;&gt;"",COUNTIF($A$2:$A$501,$A440)=1),"Sim","Não"))</f>
        <v/>
      </c>
      <c r="AC440" s="18">
        <f>IF(OR($AB440&lt;&gt;"Sim",$P440=0,$K440="Concluída",$K440="Dispensada"),"",IF($X440="Crítica",4,IF($X440="Alta",3,IF($X440="Média",2,1)))*1000000000000+MIN(IF(ISNUMBER($S440),$S440,0),999999999)*1000+MIN($W440,999))</f>
        <v/>
      </c>
      <c r="AD440" s="28">
        <f>IF($AC440="","",COUNTIF($AC$2:$AC$501,"&gt;"&amp;$AC440)+COUNTIF($AC$2:$AC440,$AC440))</f>
        <v/>
      </c>
    </row>
    <row r="441">
      <c r="A441" s="23" t="n"/>
      <c r="B441" s="50" t="n"/>
      <c r="C441" s="23" t="n"/>
      <c r="D441" s="25" t="n"/>
      <c r="E441" s="23" t="n"/>
      <c r="F441" s="26" t="n"/>
      <c r="G441" s="26" t="n"/>
      <c r="H441" s="51" t="n"/>
      <c r="I441" s="25" t="n"/>
      <c r="J441" s="25" t="n"/>
      <c r="K441" s="23" t="n"/>
      <c r="L441" s="23" t="n"/>
      <c r="M441" s="50" t="n"/>
      <c r="N441" s="50" t="n"/>
      <c r="O441" s="25" t="n"/>
      <c r="P441" s="29">
        <f>IF(OR($A441="",$B441="",$C441="",$E441="",NOT(ISNUMBER($F441)),NOT(ISNUMBER($G441))),"",$G441-$F441)</f>
        <v/>
      </c>
      <c r="Q441" s="29">
        <f>IF($P441="","",ABS($P441))</f>
        <v/>
      </c>
      <c r="R441" s="46">
        <f>IF(OR($P441="",NOT(ISNUMBER($H441))),"",$P441*$H441)</f>
        <v/>
      </c>
      <c r="S441" s="46">
        <f>IF($R441="","",ABS($R441))</f>
        <v/>
      </c>
      <c r="T441" s="13">
        <f>IF($P441="","",IF($P441=0,"Sim","Não"))</f>
        <v/>
      </c>
      <c r="U441" s="45">
        <f>IFERROR(IF($P441="","",IF(MAX($F441,$G441)=0,1,MAX(0,1-$Q441/MAX($F441,$G441)))),"")</f>
        <v/>
      </c>
      <c r="V441" s="16">
        <f>IF($P441="","",IF($P441=0,"",IF($J441&lt;&gt;"",$J441,$I441)))</f>
        <v/>
      </c>
      <c r="W441" s="29">
        <f>IF($P441="","",IF(OR($P441=0,$K441="Concluída",$K441="Dispensada"),0,MAX(0,'Configurações'!$B$10-$B441)))</f>
        <v/>
      </c>
      <c r="X441" s="13">
        <f>IF($P441="","",IF($P441=0,"Baixa",IF(OR(AND(ISNUMBER($S441),$S441&gt;='Configurações'!$B$4),AND($K441&lt;&gt;"Concluída",$K441&lt;&gt;"Dispensada",ISNUMBER($M441),$M441&lt;'Configurações'!$B$10)),"Crítica",IF(OR(AND(ISNUMBER($S441),$S441&gt;='Configurações'!$B$5),$Q441&gt;='Configurações'!$B$6),"Alta","Média"))))</f>
        <v/>
      </c>
      <c r="Y441" s="16">
        <f>IF($A441="","",_xlfn.TEXTJOIN(" | ",TRUE,IF(COUNTIF($A$2:$A$501,$A441)&gt;1,"ID duplicado",""),IF(OR($B441="",$C441="",$D441="",$E441="",NOT(ISNUMBER($F441)),NOT(ISNUMBER($G441)),NOT(ISNUMBER($H441)),$K441=""),"Dados obrigatórios incompletos",""),IF(AND(ISNUMBER($P441),$P441&lt;&gt;0,$V441=""),"Informar motivo preliminar",""),IF(AND(ISNUMBER($P441),$P441&lt;&gt;0,$H441=0),"Revisar custo zerado",""),IF(AND($K441="Concluída",$T441="Não",$J441=""),"Confirmar causa",""),IF(AND($K441="Concluída",$N441=""),"Informar data de conclusão",""),IF(AND($K441&lt;&gt;"",$K441&lt;&gt;"Concluída",$K441&lt;&gt;"Dispensada",ISNUMBER($M441),$M441&lt;'Configurações'!$B$10),"Prazo vencido",""),IF(AND($K441&lt;&gt;"",$K441&lt;&gt;"Concluída",$K441&lt;&gt;"Dispensada",$M441="",ISNUMBER($B441),'Configurações'!$B$10-$B441&gt;'Configurações'!$B$9),"Definir prazo",""),IF(AND($K441&lt;&gt;"Concluída",$N441&lt;&gt;""),"Revisar data de conclusão","")))</f>
        <v/>
      </c>
      <c r="Z441" s="16">
        <f>IF(OR($C441="",$E441=""),"",$C441&amp;" | "&amp;$E441)</f>
        <v/>
      </c>
      <c r="AA441" s="13">
        <f>IF($Z441="","",IF(COUNTIF($Z$2:$Z441,$Z441)=1,ROW(),""))</f>
        <v/>
      </c>
      <c r="AB441" s="13">
        <f>IF($A441="","",IF(AND(ISNUMBER($B441),$B441&lt;='Configurações'!$B$10,$C441&lt;&gt;"",$D441&lt;&gt;"",$E441&lt;&gt;"",ISNUMBER($F441),$F441&gt;=0,ISNUMBER($G441),$G441&gt;=0,ISNUMBER($H441),$H441&gt;=0,$K441&lt;&gt;"",COUNTIF($A$2:$A$501,$A441)=1),"Sim","Não"))</f>
        <v/>
      </c>
      <c r="AC441" s="13">
        <f>IF(OR($AB441&lt;&gt;"Sim",$P441=0,$K441="Concluída",$K441="Dispensada"),"",IF($X441="Crítica",4,IF($X441="Alta",3,IF($X441="Média",2,1)))*1000000000000+MIN(IF(ISNUMBER($S441),$S441,0),999999999)*1000+MIN($W441,999))</f>
        <v/>
      </c>
      <c r="AD441" s="29">
        <f>IF($AC441="","",COUNTIF($AC$2:$AC$501,"&gt;"&amp;$AC441)+COUNTIF($AC$2:$AC441,$AC441))</f>
        <v/>
      </c>
    </row>
    <row r="442">
      <c r="A442" s="23" t="n"/>
      <c r="B442" s="50" t="n"/>
      <c r="C442" s="23" t="n"/>
      <c r="D442" s="25" t="n"/>
      <c r="E442" s="23" t="n"/>
      <c r="F442" s="26" t="n"/>
      <c r="G442" s="26" t="n"/>
      <c r="H442" s="51" t="n"/>
      <c r="I442" s="25" t="n"/>
      <c r="J442" s="25" t="n"/>
      <c r="K442" s="23" t="n"/>
      <c r="L442" s="23" t="n"/>
      <c r="M442" s="50" t="n"/>
      <c r="N442" s="50" t="n"/>
      <c r="O442" s="25" t="n"/>
      <c r="P442" s="28">
        <f>IF(OR($A442="",$B442="",$C442="",$E442="",NOT(ISNUMBER($F442)),NOT(ISNUMBER($G442))),"",$G442-$F442)</f>
        <v/>
      </c>
      <c r="Q442" s="28">
        <f>IF($P442="","",ABS($P442))</f>
        <v/>
      </c>
      <c r="R442" s="49">
        <f>IF(OR($P442="",NOT(ISNUMBER($H442))),"",$P442*$H442)</f>
        <v/>
      </c>
      <c r="S442" s="49">
        <f>IF($R442="","",ABS($R442))</f>
        <v/>
      </c>
      <c r="T442" s="18">
        <f>IF($P442="","",IF($P442=0,"Sim","Não"))</f>
        <v/>
      </c>
      <c r="U442" s="48">
        <f>IFERROR(IF($P442="","",IF(MAX($F442,$G442)=0,1,MAX(0,1-$Q442/MAX($F442,$G442)))),"")</f>
        <v/>
      </c>
      <c r="V442" s="21">
        <f>IF($P442="","",IF($P442=0,"",IF($J442&lt;&gt;"",$J442,$I442)))</f>
        <v/>
      </c>
      <c r="W442" s="28">
        <f>IF($P442="","",IF(OR($P442=0,$K442="Concluída",$K442="Dispensada"),0,MAX(0,'Configurações'!$B$10-$B442)))</f>
        <v/>
      </c>
      <c r="X442" s="18">
        <f>IF($P442="","",IF($P442=0,"Baixa",IF(OR(AND(ISNUMBER($S442),$S442&gt;='Configurações'!$B$4),AND($K442&lt;&gt;"Concluída",$K442&lt;&gt;"Dispensada",ISNUMBER($M442),$M442&lt;'Configurações'!$B$10)),"Crítica",IF(OR(AND(ISNUMBER($S442),$S442&gt;='Configurações'!$B$5),$Q442&gt;='Configurações'!$B$6),"Alta","Média"))))</f>
        <v/>
      </c>
      <c r="Y442" s="21">
        <f>IF($A442="","",_xlfn.TEXTJOIN(" | ",TRUE,IF(COUNTIF($A$2:$A$501,$A442)&gt;1,"ID duplicado",""),IF(OR($B442="",$C442="",$D442="",$E442="",NOT(ISNUMBER($F442)),NOT(ISNUMBER($G442)),NOT(ISNUMBER($H442)),$K442=""),"Dados obrigatórios incompletos",""),IF(AND(ISNUMBER($P442),$P442&lt;&gt;0,$V442=""),"Informar motivo preliminar",""),IF(AND(ISNUMBER($P442),$P442&lt;&gt;0,$H442=0),"Revisar custo zerado",""),IF(AND($K442="Concluída",$T442="Não",$J442=""),"Confirmar causa",""),IF(AND($K442="Concluída",$N442=""),"Informar data de conclusão",""),IF(AND($K442&lt;&gt;"",$K442&lt;&gt;"Concluída",$K442&lt;&gt;"Dispensada",ISNUMBER($M442),$M442&lt;'Configurações'!$B$10),"Prazo vencido",""),IF(AND($K442&lt;&gt;"",$K442&lt;&gt;"Concluída",$K442&lt;&gt;"Dispensada",$M442="",ISNUMBER($B442),'Configurações'!$B$10-$B442&gt;'Configurações'!$B$9),"Definir prazo",""),IF(AND($K442&lt;&gt;"Concluída",$N442&lt;&gt;""),"Revisar data de conclusão","")))</f>
        <v/>
      </c>
      <c r="Z442" s="21">
        <f>IF(OR($C442="",$E442=""),"",$C442&amp;" | "&amp;$E442)</f>
        <v/>
      </c>
      <c r="AA442" s="18">
        <f>IF($Z442="","",IF(COUNTIF($Z$2:$Z442,$Z442)=1,ROW(),""))</f>
        <v/>
      </c>
      <c r="AB442" s="18">
        <f>IF($A442="","",IF(AND(ISNUMBER($B442),$B442&lt;='Configurações'!$B$10,$C442&lt;&gt;"",$D442&lt;&gt;"",$E442&lt;&gt;"",ISNUMBER($F442),$F442&gt;=0,ISNUMBER($G442),$G442&gt;=0,ISNUMBER($H442),$H442&gt;=0,$K442&lt;&gt;"",COUNTIF($A$2:$A$501,$A442)=1),"Sim","Não"))</f>
        <v/>
      </c>
      <c r="AC442" s="18">
        <f>IF(OR($AB442&lt;&gt;"Sim",$P442=0,$K442="Concluída",$K442="Dispensada"),"",IF($X442="Crítica",4,IF($X442="Alta",3,IF($X442="Média",2,1)))*1000000000000+MIN(IF(ISNUMBER($S442),$S442,0),999999999)*1000+MIN($W442,999))</f>
        <v/>
      </c>
      <c r="AD442" s="28">
        <f>IF($AC442="","",COUNTIF($AC$2:$AC$501,"&gt;"&amp;$AC442)+COUNTIF($AC$2:$AC442,$AC442))</f>
        <v/>
      </c>
    </row>
    <row r="443">
      <c r="A443" s="23" t="n"/>
      <c r="B443" s="50" t="n"/>
      <c r="C443" s="23" t="n"/>
      <c r="D443" s="25" t="n"/>
      <c r="E443" s="23" t="n"/>
      <c r="F443" s="26" t="n"/>
      <c r="G443" s="26" t="n"/>
      <c r="H443" s="51" t="n"/>
      <c r="I443" s="25" t="n"/>
      <c r="J443" s="25" t="n"/>
      <c r="K443" s="23" t="n"/>
      <c r="L443" s="23" t="n"/>
      <c r="M443" s="50" t="n"/>
      <c r="N443" s="50" t="n"/>
      <c r="O443" s="25" t="n"/>
      <c r="P443" s="29">
        <f>IF(OR($A443="",$B443="",$C443="",$E443="",NOT(ISNUMBER($F443)),NOT(ISNUMBER($G443))),"",$G443-$F443)</f>
        <v/>
      </c>
      <c r="Q443" s="29">
        <f>IF($P443="","",ABS($P443))</f>
        <v/>
      </c>
      <c r="R443" s="46">
        <f>IF(OR($P443="",NOT(ISNUMBER($H443))),"",$P443*$H443)</f>
        <v/>
      </c>
      <c r="S443" s="46">
        <f>IF($R443="","",ABS($R443))</f>
        <v/>
      </c>
      <c r="T443" s="13">
        <f>IF($P443="","",IF($P443=0,"Sim","Não"))</f>
        <v/>
      </c>
      <c r="U443" s="45">
        <f>IFERROR(IF($P443="","",IF(MAX($F443,$G443)=0,1,MAX(0,1-$Q443/MAX($F443,$G443)))),"")</f>
        <v/>
      </c>
      <c r="V443" s="16">
        <f>IF($P443="","",IF($P443=0,"",IF($J443&lt;&gt;"",$J443,$I443)))</f>
        <v/>
      </c>
      <c r="W443" s="29">
        <f>IF($P443="","",IF(OR($P443=0,$K443="Concluída",$K443="Dispensada"),0,MAX(0,'Configurações'!$B$10-$B443)))</f>
        <v/>
      </c>
      <c r="X443" s="13">
        <f>IF($P443="","",IF($P443=0,"Baixa",IF(OR(AND(ISNUMBER($S443),$S443&gt;='Configurações'!$B$4),AND($K443&lt;&gt;"Concluída",$K443&lt;&gt;"Dispensada",ISNUMBER($M443),$M443&lt;'Configurações'!$B$10)),"Crítica",IF(OR(AND(ISNUMBER($S443),$S443&gt;='Configurações'!$B$5),$Q443&gt;='Configurações'!$B$6),"Alta","Média"))))</f>
        <v/>
      </c>
      <c r="Y443" s="16">
        <f>IF($A443="","",_xlfn.TEXTJOIN(" | ",TRUE,IF(COUNTIF($A$2:$A$501,$A443)&gt;1,"ID duplicado",""),IF(OR($B443="",$C443="",$D443="",$E443="",NOT(ISNUMBER($F443)),NOT(ISNUMBER($G443)),NOT(ISNUMBER($H443)),$K443=""),"Dados obrigatórios incompletos",""),IF(AND(ISNUMBER($P443),$P443&lt;&gt;0,$V443=""),"Informar motivo preliminar",""),IF(AND(ISNUMBER($P443),$P443&lt;&gt;0,$H443=0),"Revisar custo zerado",""),IF(AND($K443="Concluída",$T443="Não",$J443=""),"Confirmar causa",""),IF(AND($K443="Concluída",$N443=""),"Informar data de conclusão",""),IF(AND($K443&lt;&gt;"",$K443&lt;&gt;"Concluída",$K443&lt;&gt;"Dispensada",ISNUMBER($M443),$M443&lt;'Configurações'!$B$10),"Prazo vencido",""),IF(AND($K443&lt;&gt;"",$K443&lt;&gt;"Concluída",$K443&lt;&gt;"Dispensada",$M443="",ISNUMBER($B443),'Configurações'!$B$10-$B443&gt;'Configurações'!$B$9),"Definir prazo",""),IF(AND($K443&lt;&gt;"Concluída",$N443&lt;&gt;""),"Revisar data de conclusão","")))</f>
        <v/>
      </c>
      <c r="Z443" s="16">
        <f>IF(OR($C443="",$E443=""),"",$C443&amp;" | "&amp;$E443)</f>
        <v/>
      </c>
      <c r="AA443" s="13">
        <f>IF($Z443="","",IF(COUNTIF($Z$2:$Z443,$Z443)=1,ROW(),""))</f>
        <v/>
      </c>
      <c r="AB443" s="13">
        <f>IF($A443="","",IF(AND(ISNUMBER($B443),$B443&lt;='Configurações'!$B$10,$C443&lt;&gt;"",$D443&lt;&gt;"",$E443&lt;&gt;"",ISNUMBER($F443),$F443&gt;=0,ISNUMBER($G443),$G443&gt;=0,ISNUMBER($H443),$H443&gt;=0,$K443&lt;&gt;"",COUNTIF($A$2:$A$501,$A443)=1),"Sim","Não"))</f>
        <v/>
      </c>
      <c r="AC443" s="13">
        <f>IF(OR($AB443&lt;&gt;"Sim",$P443=0,$K443="Concluída",$K443="Dispensada"),"",IF($X443="Crítica",4,IF($X443="Alta",3,IF($X443="Média",2,1)))*1000000000000+MIN(IF(ISNUMBER($S443),$S443,0),999999999)*1000+MIN($W443,999))</f>
        <v/>
      </c>
      <c r="AD443" s="29">
        <f>IF($AC443="","",COUNTIF($AC$2:$AC$501,"&gt;"&amp;$AC443)+COUNTIF($AC$2:$AC443,$AC443))</f>
        <v/>
      </c>
    </row>
    <row r="444">
      <c r="A444" s="23" t="n"/>
      <c r="B444" s="50" t="n"/>
      <c r="C444" s="23" t="n"/>
      <c r="D444" s="25" t="n"/>
      <c r="E444" s="23" t="n"/>
      <c r="F444" s="26" t="n"/>
      <c r="G444" s="26" t="n"/>
      <c r="H444" s="51" t="n"/>
      <c r="I444" s="25" t="n"/>
      <c r="J444" s="25" t="n"/>
      <c r="K444" s="23" t="n"/>
      <c r="L444" s="23" t="n"/>
      <c r="M444" s="50" t="n"/>
      <c r="N444" s="50" t="n"/>
      <c r="O444" s="25" t="n"/>
      <c r="P444" s="28">
        <f>IF(OR($A444="",$B444="",$C444="",$E444="",NOT(ISNUMBER($F444)),NOT(ISNUMBER($G444))),"",$G444-$F444)</f>
        <v/>
      </c>
      <c r="Q444" s="28">
        <f>IF($P444="","",ABS($P444))</f>
        <v/>
      </c>
      <c r="R444" s="49">
        <f>IF(OR($P444="",NOT(ISNUMBER($H444))),"",$P444*$H444)</f>
        <v/>
      </c>
      <c r="S444" s="49">
        <f>IF($R444="","",ABS($R444))</f>
        <v/>
      </c>
      <c r="T444" s="18">
        <f>IF($P444="","",IF($P444=0,"Sim","Não"))</f>
        <v/>
      </c>
      <c r="U444" s="48">
        <f>IFERROR(IF($P444="","",IF(MAX($F444,$G444)=0,1,MAX(0,1-$Q444/MAX($F444,$G444)))),"")</f>
        <v/>
      </c>
      <c r="V444" s="21">
        <f>IF($P444="","",IF($P444=0,"",IF($J444&lt;&gt;"",$J444,$I444)))</f>
        <v/>
      </c>
      <c r="W444" s="28">
        <f>IF($P444="","",IF(OR($P444=0,$K444="Concluída",$K444="Dispensada"),0,MAX(0,'Configurações'!$B$10-$B444)))</f>
        <v/>
      </c>
      <c r="X444" s="18">
        <f>IF($P444="","",IF($P444=0,"Baixa",IF(OR(AND(ISNUMBER($S444),$S444&gt;='Configurações'!$B$4),AND($K444&lt;&gt;"Concluída",$K444&lt;&gt;"Dispensada",ISNUMBER($M444),$M444&lt;'Configurações'!$B$10)),"Crítica",IF(OR(AND(ISNUMBER($S444),$S444&gt;='Configurações'!$B$5),$Q444&gt;='Configurações'!$B$6),"Alta","Média"))))</f>
        <v/>
      </c>
      <c r="Y444" s="21">
        <f>IF($A444="","",_xlfn.TEXTJOIN(" | ",TRUE,IF(COUNTIF($A$2:$A$501,$A444)&gt;1,"ID duplicado",""),IF(OR($B444="",$C444="",$D444="",$E444="",NOT(ISNUMBER($F444)),NOT(ISNUMBER($G444)),NOT(ISNUMBER($H444)),$K444=""),"Dados obrigatórios incompletos",""),IF(AND(ISNUMBER($P444),$P444&lt;&gt;0,$V444=""),"Informar motivo preliminar",""),IF(AND(ISNUMBER($P444),$P444&lt;&gt;0,$H444=0),"Revisar custo zerado",""),IF(AND($K444="Concluída",$T444="Não",$J444=""),"Confirmar causa",""),IF(AND($K444="Concluída",$N444=""),"Informar data de conclusão",""),IF(AND($K444&lt;&gt;"",$K444&lt;&gt;"Concluída",$K444&lt;&gt;"Dispensada",ISNUMBER($M444),$M444&lt;'Configurações'!$B$10),"Prazo vencido",""),IF(AND($K444&lt;&gt;"",$K444&lt;&gt;"Concluída",$K444&lt;&gt;"Dispensada",$M444="",ISNUMBER($B444),'Configurações'!$B$10-$B444&gt;'Configurações'!$B$9),"Definir prazo",""),IF(AND($K444&lt;&gt;"Concluída",$N444&lt;&gt;""),"Revisar data de conclusão","")))</f>
        <v/>
      </c>
      <c r="Z444" s="21">
        <f>IF(OR($C444="",$E444=""),"",$C444&amp;" | "&amp;$E444)</f>
        <v/>
      </c>
      <c r="AA444" s="18">
        <f>IF($Z444="","",IF(COUNTIF($Z$2:$Z444,$Z444)=1,ROW(),""))</f>
        <v/>
      </c>
      <c r="AB444" s="18">
        <f>IF($A444="","",IF(AND(ISNUMBER($B444),$B444&lt;='Configurações'!$B$10,$C444&lt;&gt;"",$D444&lt;&gt;"",$E444&lt;&gt;"",ISNUMBER($F444),$F444&gt;=0,ISNUMBER($G444),$G444&gt;=0,ISNUMBER($H444),$H444&gt;=0,$K444&lt;&gt;"",COUNTIF($A$2:$A$501,$A444)=1),"Sim","Não"))</f>
        <v/>
      </c>
      <c r="AC444" s="18">
        <f>IF(OR($AB444&lt;&gt;"Sim",$P444=0,$K444="Concluída",$K444="Dispensada"),"",IF($X444="Crítica",4,IF($X444="Alta",3,IF($X444="Média",2,1)))*1000000000000+MIN(IF(ISNUMBER($S444),$S444,0),999999999)*1000+MIN($W444,999))</f>
        <v/>
      </c>
      <c r="AD444" s="28">
        <f>IF($AC444="","",COUNTIF($AC$2:$AC$501,"&gt;"&amp;$AC444)+COUNTIF($AC$2:$AC444,$AC444))</f>
        <v/>
      </c>
    </row>
    <row r="445">
      <c r="A445" s="23" t="n"/>
      <c r="B445" s="50" t="n"/>
      <c r="C445" s="23" t="n"/>
      <c r="D445" s="25" t="n"/>
      <c r="E445" s="23" t="n"/>
      <c r="F445" s="26" t="n"/>
      <c r="G445" s="26" t="n"/>
      <c r="H445" s="51" t="n"/>
      <c r="I445" s="25" t="n"/>
      <c r="J445" s="25" t="n"/>
      <c r="K445" s="23" t="n"/>
      <c r="L445" s="23" t="n"/>
      <c r="M445" s="50" t="n"/>
      <c r="N445" s="50" t="n"/>
      <c r="O445" s="25" t="n"/>
      <c r="P445" s="29">
        <f>IF(OR($A445="",$B445="",$C445="",$E445="",NOT(ISNUMBER($F445)),NOT(ISNUMBER($G445))),"",$G445-$F445)</f>
        <v/>
      </c>
      <c r="Q445" s="29">
        <f>IF($P445="","",ABS($P445))</f>
        <v/>
      </c>
      <c r="R445" s="46">
        <f>IF(OR($P445="",NOT(ISNUMBER($H445))),"",$P445*$H445)</f>
        <v/>
      </c>
      <c r="S445" s="46">
        <f>IF($R445="","",ABS($R445))</f>
        <v/>
      </c>
      <c r="T445" s="13">
        <f>IF($P445="","",IF($P445=0,"Sim","Não"))</f>
        <v/>
      </c>
      <c r="U445" s="45">
        <f>IFERROR(IF($P445="","",IF(MAX($F445,$G445)=0,1,MAX(0,1-$Q445/MAX($F445,$G445)))),"")</f>
        <v/>
      </c>
      <c r="V445" s="16">
        <f>IF($P445="","",IF($P445=0,"",IF($J445&lt;&gt;"",$J445,$I445)))</f>
        <v/>
      </c>
      <c r="W445" s="29">
        <f>IF($P445="","",IF(OR($P445=0,$K445="Concluída",$K445="Dispensada"),0,MAX(0,'Configurações'!$B$10-$B445)))</f>
        <v/>
      </c>
      <c r="X445" s="13">
        <f>IF($P445="","",IF($P445=0,"Baixa",IF(OR(AND(ISNUMBER($S445),$S445&gt;='Configurações'!$B$4),AND($K445&lt;&gt;"Concluída",$K445&lt;&gt;"Dispensada",ISNUMBER($M445),$M445&lt;'Configurações'!$B$10)),"Crítica",IF(OR(AND(ISNUMBER($S445),$S445&gt;='Configurações'!$B$5),$Q445&gt;='Configurações'!$B$6),"Alta","Média"))))</f>
        <v/>
      </c>
      <c r="Y445" s="16">
        <f>IF($A445="","",_xlfn.TEXTJOIN(" | ",TRUE,IF(COUNTIF($A$2:$A$501,$A445)&gt;1,"ID duplicado",""),IF(OR($B445="",$C445="",$D445="",$E445="",NOT(ISNUMBER($F445)),NOT(ISNUMBER($G445)),NOT(ISNUMBER($H445)),$K445=""),"Dados obrigatórios incompletos",""),IF(AND(ISNUMBER($P445),$P445&lt;&gt;0,$V445=""),"Informar motivo preliminar",""),IF(AND(ISNUMBER($P445),$P445&lt;&gt;0,$H445=0),"Revisar custo zerado",""),IF(AND($K445="Concluída",$T445="Não",$J445=""),"Confirmar causa",""),IF(AND($K445="Concluída",$N445=""),"Informar data de conclusão",""),IF(AND($K445&lt;&gt;"",$K445&lt;&gt;"Concluída",$K445&lt;&gt;"Dispensada",ISNUMBER($M445),$M445&lt;'Configurações'!$B$10),"Prazo vencido",""),IF(AND($K445&lt;&gt;"",$K445&lt;&gt;"Concluída",$K445&lt;&gt;"Dispensada",$M445="",ISNUMBER($B445),'Configurações'!$B$10-$B445&gt;'Configurações'!$B$9),"Definir prazo",""),IF(AND($K445&lt;&gt;"Concluída",$N445&lt;&gt;""),"Revisar data de conclusão","")))</f>
        <v/>
      </c>
      <c r="Z445" s="16">
        <f>IF(OR($C445="",$E445=""),"",$C445&amp;" | "&amp;$E445)</f>
        <v/>
      </c>
      <c r="AA445" s="13">
        <f>IF($Z445="","",IF(COUNTIF($Z$2:$Z445,$Z445)=1,ROW(),""))</f>
        <v/>
      </c>
      <c r="AB445" s="13">
        <f>IF($A445="","",IF(AND(ISNUMBER($B445),$B445&lt;='Configurações'!$B$10,$C445&lt;&gt;"",$D445&lt;&gt;"",$E445&lt;&gt;"",ISNUMBER($F445),$F445&gt;=0,ISNUMBER($G445),$G445&gt;=0,ISNUMBER($H445),$H445&gt;=0,$K445&lt;&gt;"",COUNTIF($A$2:$A$501,$A445)=1),"Sim","Não"))</f>
        <v/>
      </c>
      <c r="AC445" s="13">
        <f>IF(OR($AB445&lt;&gt;"Sim",$P445=0,$K445="Concluída",$K445="Dispensada"),"",IF($X445="Crítica",4,IF($X445="Alta",3,IF($X445="Média",2,1)))*1000000000000+MIN(IF(ISNUMBER($S445),$S445,0),999999999)*1000+MIN($W445,999))</f>
        <v/>
      </c>
      <c r="AD445" s="29">
        <f>IF($AC445="","",COUNTIF($AC$2:$AC$501,"&gt;"&amp;$AC445)+COUNTIF($AC$2:$AC445,$AC445))</f>
        <v/>
      </c>
    </row>
    <row r="446">
      <c r="A446" s="23" t="n"/>
      <c r="B446" s="50" t="n"/>
      <c r="C446" s="23" t="n"/>
      <c r="D446" s="25" t="n"/>
      <c r="E446" s="23" t="n"/>
      <c r="F446" s="26" t="n"/>
      <c r="G446" s="26" t="n"/>
      <c r="H446" s="51" t="n"/>
      <c r="I446" s="25" t="n"/>
      <c r="J446" s="25" t="n"/>
      <c r="K446" s="23" t="n"/>
      <c r="L446" s="23" t="n"/>
      <c r="M446" s="50" t="n"/>
      <c r="N446" s="50" t="n"/>
      <c r="O446" s="25" t="n"/>
      <c r="P446" s="28">
        <f>IF(OR($A446="",$B446="",$C446="",$E446="",NOT(ISNUMBER($F446)),NOT(ISNUMBER($G446))),"",$G446-$F446)</f>
        <v/>
      </c>
      <c r="Q446" s="28">
        <f>IF($P446="","",ABS($P446))</f>
        <v/>
      </c>
      <c r="R446" s="49">
        <f>IF(OR($P446="",NOT(ISNUMBER($H446))),"",$P446*$H446)</f>
        <v/>
      </c>
      <c r="S446" s="49">
        <f>IF($R446="","",ABS($R446))</f>
        <v/>
      </c>
      <c r="T446" s="18">
        <f>IF($P446="","",IF($P446=0,"Sim","Não"))</f>
        <v/>
      </c>
      <c r="U446" s="48">
        <f>IFERROR(IF($P446="","",IF(MAX($F446,$G446)=0,1,MAX(0,1-$Q446/MAX($F446,$G446)))),"")</f>
        <v/>
      </c>
      <c r="V446" s="21">
        <f>IF($P446="","",IF($P446=0,"",IF($J446&lt;&gt;"",$J446,$I446)))</f>
        <v/>
      </c>
      <c r="W446" s="28">
        <f>IF($P446="","",IF(OR($P446=0,$K446="Concluída",$K446="Dispensada"),0,MAX(0,'Configurações'!$B$10-$B446)))</f>
        <v/>
      </c>
      <c r="X446" s="18">
        <f>IF($P446="","",IF($P446=0,"Baixa",IF(OR(AND(ISNUMBER($S446),$S446&gt;='Configurações'!$B$4),AND($K446&lt;&gt;"Concluída",$K446&lt;&gt;"Dispensada",ISNUMBER($M446),$M446&lt;'Configurações'!$B$10)),"Crítica",IF(OR(AND(ISNUMBER($S446),$S446&gt;='Configurações'!$B$5),$Q446&gt;='Configurações'!$B$6),"Alta","Média"))))</f>
        <v/>
      </c>
      <c r="Y446" s="21">
        <f>IF($A446="","",_xlfn.TEXTJOIN(" | ",TRUE,IF(COUNTIF($A$2:$A$501,$A446)&gt;1,"ID duplicado",""),IF(OR($B446="",$C446="",$D446="",$E446="",NOT(ISNUMBER($F446)),NOT(ISNUMBER($G446)),NOT(ISNUMBER($H446)),$K446=""),"Dados obrigatórios incompletos",""),IF(AND(ISNUMBER($P446),$P446&lt;&gt;0,$V446=""),"Informar motivo preliminar",""),IF(AND(ISNUMBER($P446),$P446&lt;&gt;0,$H446=0),"Revisar custo zerado",""),IF(AND($K446="Concluída",$T446="Não",$J446=""),"Confirmar causa",""),IF(AND($K446="Concluída",$N446=""),"Informar data de conclusão",""),IF(AND($K446&lt;&gt;"",$K446&lt;&gt;"Concluída",$K446&lt;&gt;"Dispensada",ISNUMBER($M446),$M446&lt;'Configurações'!$B$10),"Prazo vencido",""),IF(AND($K446&lt;&gt;"",$K446&lt;&gt;"Concluída",$K446&lt;&gt;"Dispensada",$M446="",ISNUMBER($B446),'Configurações'!$B$10-$B446&gt;'Configurações'!$B$9),"Definir prazo",""),IF(AND($K446&lt;&gt;"Concluída",$N446&lt;&gt;""),"Revisar data de conclusão","")))</f>
        <v/>
      </c>
      <c r="Z446" s="21">
        <f>IF(OR($C446="",$E446=""),"",$C446&amp;" | "&amp;$E446)</f>
        <v/>
      </c>
      <c r="AA446" s="18">
        <f>IF($Z446="","",IF(COUNTIF($Z$2:$Z446,$Z446)=1,ROW(),""))</f>
        <v/>
      </c>
      <c r="AB446" s="18">
        <f>IF($A446="","",IF(AND(ISNUMBER($B446),$B446&lt;='Configurações'!$B$10,$C446&lt;&gt;"",$D446&lt;&gt;"",$E446&lt;&gt;"",ISNUMBER($F446),$F446&gt;=0,ISNUMBER($G446),$G446&gt;=0,ISNUMBER($H446),$H446&gt;=0,$K446&lt;&gt;"",COUNTIF($A$2:$A$501,$A446)=1),"Sim","Não"))</f>
        <v/>
      </c>
      <c r="AC446" s="18">
        <f>IF(OR($AB446&lt;&gt;"Sim",$P446=0,$K446="Concluída",$K446="Dispensada"),"",IF($X446="Crítica",4,IF($X446="Alta",3,IF($X446="Média",2,1)))*1000000000000+MIN(IF(ISNUMBER($S446),$S446,0),999999999)*1000+MIN($W446,999))</f>
        <v/>
      </c>
      <c r="AD446" s="28">
        <f>IF($AC446="","",COUNTIF($AC$2:$AC$501,"&gt;"&amp;$AC446)+COUNTIF($AC$2:$AC446,$AC446))</f>
        <v/>
      </c>
    </row>
    <row r="447">
      <c r="A447" s="23" t="n"/>
      <c r="B447" s="50" t="n"/>
      <c r="C447" s="23" t="n"/>
      <c r="D447" s="25" t="n"/>
      <c r="E447" s="23" t="n"/>
      <c r="F447" s="26" t="n"/>
      <c r="G447" s="26" t="n"/>
      <c r="H447" s="51" t="n"/>
      <c r="I447" s="25" t="n"/>
      <c r="J447" s="25" t="n"/>
      <c r="K447" s="23" t="n"/>
      <c r="L447" s="23" t="n"/>
      <c r="M447" s="50" t="n"/>
      <c r="N447" s="50" t="n"/>
      <c r="O447" s="25" t="n"/>
      <c r="P447" s="29">
        <f>IF(OR($A447="",$B447="",$C447="",$E447="",NOT(ISNUMBER($F447)),NOT(ISNUMBER($G447))),"",$G447-$F447)</f>
        <v/>
      </c>
      <c r="Q447" s="29">
        <f>IF($P447="","",ABS($P447))</f>
        <v/>
      </c>
      <c r="R447" s="46">
        <f>IF(OR($P447="",NOT(ISNUMBER($H447))),"",$P447*$H447)</f>
        <v/>
      </c>
      <c r="S447" s="46">
        <f>IF($R447="","",ABS($R447))</f>
        <v/>
      </c>
      <c r="T447" s="13">
        <f>IF($P447="","",IF($P447=0,"Sim","Não"))</f>
        <v/>
      </c>
      <c r="U447" s="45">
        <f>IFERROR(IF($P447="","",IF(MAX($F447,$G447)=0,1,MAX(0,1-$Q447/MAX($F447,$G447)))),"")</f>
        <v/>
      </c>
      <c r="V447" s="16">
        <f>IF($P447="","",IF($P447=0,"",IF($J447&lt;&gt;"",$J447,$I447)))</f>
        <v/>
      </c>
      <c r="W447" s="29">
        <f>IF($P447="","",IF(OR($P447=0,$K447="Concluída",$K447="Dispensada"),0,MAX(0,'Configurações'!$B$10-$B447)))</f>
        <v/>
      </c>
      <c r="X447" s="13">
        <f>IF($P447="","",IF($P447=0,"Baixa",IF(OR(AND(ISNUMBER($S447),$S447&gt;='Configurações'!$B$4),AND($K447&lt;&gt;"Concluída",$K447&lt;&gt;"Dispensada",ISNUMBER($M447),$M447&lt;'Configurações'!$B$10)),"Crítica",IF(OR(AND(ISNUMBER($S447),$S447&gt;='Configurações'!$B$5),$Q447&gt;='Configurações'!$B$6),"Alta","Média"))))</f>
        <v/>
      </c>
      <c r="Y447" s="16">
        <f>IF($A447="","",_xlfn.TEXTJOIN(" | ",TRUE,IF(COUNTIF($A$2:$A$501,$A447)&gt;1,"ID duplicado",""),IF(OR($B447="",$C447="",$D447="",$E447="",NOT(ISNUMBER($F447)),NOT(ISNUMBER($G447)),NOT(ISNUMBER($H447)),$K447=""),"Dados obrigatórios incompletos",""),IF(AND(ISNUMBER($P447),$P447&lt;&gt;0,$V447=""),"Informar motivo preliminar",""),IF(AND(ISNUMBER($P447),$P447&lt;&gt;0,$H447=0),"Revisar custo zerado",""),IF(AND($K447="Concluída",$T447="Não",$J447=""),"Confirmar causa",""),IF(AND($K447="Concluída",$N447=""),"Informar data de conclusão",""),IF(AND($K447&lt;&gt;"",$K447&lt;&gt;"Concluída",$K447&lt;&gt;"Dispensada",ISNUMBER($M447),$M447&lt;'Configurações'!$B$10),"Prazo vencido",""),IF(AND($K447&lt;&gt;"",$K447&lt;&gt;"Concluída",$K447&lt;&gt;"Dispensada",$M447="",ISNUMBER($B447),'Configurações'!$B$10-$B447&gt;'Configurações'!$B$9),"Definir prazo",""),IF(AND($K447&lt;&gt;"Concluída",$N447&lt;&gt;""),"Revisar data de conclusão","")))</f>
        <v/>
      </c>
      <c r="Z447" s="16">
        <f>IF(OR($C447="",$E447=""),"",$C447&amp;" | "&amp;$E447)</f>
        <v/>
      </c>
      <c r="AA447" s="13">
        <f>IF($Z447="","",IF(COUNTIF($Z$2:$Z447,$Z447)=1,ROW(),""))</f>
        <v/>
      </c>
      <c r="AB447" s="13">
        <f>IF($A447="","",IF(AND(ISNUMBER($B447),$B447&lt;='Configurações'!$B$10,$C447&lt;&gt;"",$D447&lt;&gt;"",$E447&lt;&gt;"",ISNUMBER($F447),$F447&gt;=0,ISNUMBER($G447),$G447&gt;=0,ISNUMBER($H447),$H447&gt;=0,$K447&lt;&gt;"",COUNTIF($A$2:$A$501,$A447)=1),"Sim","Não"))</f>
        <v/>
      </c>
      <c r="AC447" s="13">
        <f>IF(OR($AB447&lt;&gt;"Sim",$P447=0,$K447="Concluída",$K447="Dispensada"),"",IF($X447="Crítica",4,IF($X447="Alta",3,IF($X447="Média",2,1)))*1000000000000+MIN(IF(ISNUMBER($S447),$S447,0),999999999)*1000+MIN($W447,999))</f>
        <v/>
      </c>
      <c r="AD447" s="29">
        <f>IF($AC447="","",COUNTIF($AC$2:$AC$501,"&gt;"&amp;$AC447)+COUNTIF($AC$2:$AC447,$AC447))</f>
        <v/>
      </c>
    </row>
    <row r="448">
      <c r="A448" s="23" t="n"/>
      <c r="B448" s="50" t="n"/>
      <c r="C448" s="23" t="n"/>
      <c r="D448" s="25" t="n"/>
      <c r="E448" s="23" t="n"/>
      <c r="F448" s="26" t="n"/>
      <c r="G448" s="26" t="n"/>
      <c r="H448" s="51" t="n"/>
      <c r="I448" s="25" t="n"/>
      <c r="J448" s="25" t="n"/>
      <c r="K448" s="23" t="n"/>
      <c r="L448" s="23" t="n"/>
      <c r="M448" s="50" t="n"/>
      <c r="N448" s="50" t="n"/>
      <c r="O448" s="25" t="n"/>
      <c r="P448" s="28">
        <f>IF(OR($A448="",$B448="",$C448="",$E448="",NOT(ISNUMBER($F448)),NOT(ISNUMBER($G448))),"",$G448-$F448)</f>
        <v/>
      </c>
      <c r="Q448" s="28">
        <f>IF($P448="","",ABS($P448))</f>
        <v/>
      </c>
      <c r="R448" s="49">
        <f>IF(OR($P448="",NOT(ISNUMBER($H448))),"",$P448*$H448)</f>
        <v/>
      </c>
      <c r="S448" s="49">
        <f>IF($R448="","",ABS($R448))</f>
        <v/>
      </c>
      <c r="T448" s="18">
        <f>IF($P448="","",IF($P448=0,"Sim","Não"))</f>
        <v/>
      </c>
      <c r="U448" s="48">
        <f>IFERROR(IF($P448="","",IF(MAX($F448,$G448)=0,1,MAX(0,1-$Q448/MAX($F448,$G448)))),"")</f>
        <v/>
      </c>
      <c r="V448" s="21">
        <f>IF($P448="","",IF($P448=0,"",IF($J448&lt;&gt;"",$J448,$I448)))</f>
        <v/>
      </c>
      <c r="W448" s="28">
        <f>IF($P448="","",IF(OR($P448=0,$K448="Concluída",$K448="Dispensada"),0,MAX(0,'Configurações'!$B$10-$B448)))</f>
        <v/>
      </c>
      <c r="X448" s="18">
        <f>IF($P448="","",IF($P448=0,"Baixa",IF(OR(AND(ISNUMBER($S448),$S448&gt;='Configurações'!$B$4),AND($K448&lt;&gt;"Concluída",$K448&lt;&gt;"Dispensada",ISNUMBER($M448),$M448&lt;'Configurações'!$B$10)),"Crítica",IF(OR(AND(ISNUMBER($S448),$S448&gt;='Configurações'!$B$5),$Q448&gt;='Configurações'!$B$6),"Alta","Média"))))</f>
        <v/>
      </c>
      <c r="Y448" s="21">
        <f>IF($A448="","",_xlfn.TEXTJOIN(" | ",TRUE,IF(COUNTIF($A$2:$A$501,$A448)&gt;1,"ID duplicado",""),IF(OR($B448="",$C448="",$D448="",$E448="",NOT(ISNUMBER($F448)),NOT(ISNUMBER($G448)),NOT(ISNUMBER($H448)),$K448=""),"Dados obrigatórios incompletos",""),IF(AND(ISNUMBER($P448),$P448&lt;&gt;0,$V448=""),"Informar motivo preliminar",""),IF(AND(ISNUMBER($P448),$P448&lt;&gt;0,$H448=0),"Revisar custo zerado",""),IF(AND($K448="Concluída",$T448="Não",$J448=""),"Confirmar causa",""),IF(AND($K448="Concluída",$N448=""),"Informar data de conclusão",""),IF(AND($K448&lt;&gt;"",$K448&lt;&gt;"Concluída",$K448&lt;&gt;"Dispensada",ISNUMBER($M448),$M448&lt;'Configurações'!$B$10),"Prazo vencido",""),IF(AND($K448&lt;&gt;"",$K448&lt;&gt;"Concluída",$K448&lt;&gt;"Dispensada",$M448="",ISNUMBER($B448),'Configurações'!$B$10-$B448&gt;'Configurações'!$B$9),"Definir prazo",""),IF(AND($K448&lt;&gt;"Concluída",$N448&lt;&gt;""),"Revisar data de conclusão","")))</f>
        <v/>
      </c>
      <c r="Z448" s="21">
        <f>IF(OR($C448="",$E448=""),"",$C448&amp;" | "&amp;$E448)</f>
        <v/>
      </c>
      <c r="AA448" s="18">
        <f>IF($Z448="","",IF(COUNTIF($Z$2:$Z448,$Z448)=1,ROW(),""))</f>
        <v/>
      </c>
      <c r="AB448" s="18">
        <f>IF($A448="","",IF(AND(ISNUMBER($B448),$B448&lt;='Configurações'!$B$10,$C448&lt;&gt;"",$D448&lt;&gt;"",$E448&lt;&gt;"",ISNUMBER($F448),$F448&gt;=0,ISNUMBER($G448),$G448&gt;=0,ISNUMBER($H448),$H448&gt;=0,$K448&lt;&gt;"",COUNTIF($A$2:$A$501,$A448)=1),"Sim","Não"))</f>
        <v/>
      </c>
      <c r="AC448" s="18">
        <f>IF(OR($AB448&lt;&gt;"Sim",$P448=0,$K448="Concluída",$K448="Dispensada"),"",IF($X448="Crítica",4,IF($X448="Alta",3,IF($X448="Média",2,1)))*1000000000000+MIN(IF(ISNUMBER($S448),$S448,0),999999999)*1000+MIN($W448,999))</f>
        <v/>
      </c>
      <c r="AD448" s="28">
        <f>IF($AC448="","",COUNTIF($AC$2:$AC$501,"&gt;"&amp;$AC448)+COUNTIF($AC$2:$AC448,$AC448))</f>
        <v/>
      </c>
    </row>
    <row r="449">
      <c r="A449" s="23" t="n"/>
      <c r="B449" s="50" t="n"/>
      <c r="C449" s="23" t="n"/>
      <c r="D449" s="25" t="n"/>
      <c r="E449" s="23" t="n"/>
      <c r="F449" s="26" t="n"/>
      <c r="G449" s="26" t="n"/>
      <c r="H449" s="51" t="n"/>
      <c r="I449" s="25" t="n"/>
      <c r="J449" s="25" t="n"/>
      <c r="K449" s="23" t="n"/>
      <c r="L449" s="23" t="n"/>
      <c r="M449" s="50" t="n"/>
      <c r="N449" s="50" t="n"/>
      <c r="O449" s="25" t="n"/>
      <c r="P449" s="29">
        <f>IF(OR($A449="",$B449="",$C449="",$E449="",NOT(ISNUMBER($F449)),NOT(ISNUMBER($G449))),"",$G449-$F449)</f>
        <v/>
      </c>
      <c r="Q449" s="29">
        <f>IF($P449="","",ABS($P449))</f>
        <v/>
      </c>
      <c r="R449" s="46">
        <f>IF(OR($P449="",NOT(ISNUMBER($H449))),"",$P449*$H449)</f>
        <v/>
      </c>
      <c r="S449" s="46">
        <f>IF($R449="","",ABS($R449))</f>
        <v/>
      </c>
      <c r="T449" s="13">
        <f>IF($P449="","",IF($P449=0,"Sim","Não"))</f>
        <v/>
      </c>
      <c r="U449" s="45">
        <f>IFERROR(IF($P449="","",IF(MAX($F449,$G449)=0,1,MAX(0,1-$Q449/MAX($F449,$G449)))),"")</f>
        <v/>
      </c>
      <c r="V449" s="16">
        <f>IF($P449="","",IF($P449=0,"",IF($J449&lt;&gt;"",$J449,$I449)))</f>
        <v/>
      </c>
      <c r="W449" s="29">
        <f>IF($P449="","",IF(OR($P449=0,$K449="Concluída",$K449="Dispensada"),0,MAX(0,'Configurações'!$B$10-$B449)))</f>
        <v/>
      </c>
      <c r="X449" s="13">
        <f>IF($P449="","",IF($P449=0,"Baixa",IF(OR(AND(ISNUMBER($S449),$S449&gt;='Configurações'!$B$4),AND($K449&lt;&gt;"Concluída",$K449&lt;&gt;"Dispensada",ISNUMBER($M449),$M449&lt;'Configurações'!$B$10)),"Crítica",IF(OR(AND(ISNUMBER($S449),$S449&gt;='Configurações'!$B$5),$Q449&gt;='Configurações'!$B$6),"Alta","Média"))))</f>
        <v/>
      </c>
      <c r="Y449" s="16">
        <f>IF($A449="","",_xlfn.TEXTJOIN(" | ",TRUE,IF(COUNTIF($A$2:$A$501,$A449)&gt;1,"ID duplicado",""),IF(OR($B449="",$C449="",$D449="",$E449="",NOT(ISNUMBER($F449)),NOT(ISNUMBER($G449)),NOT(ISNUMBER($H449)),$K449=""),"Dados obrigatórios incompletos",""),IF(AND(ISNUMBER($P449),$P449&lt;&gt;0,$V449=""),"Informar motivo preliminar",""),IF(AND(ISNUMBER($P449),$P449&lt;&gt;0,$H449=0),"Revisar custo zerado",""),IF(AND($K449="Concluída",$T449="Não",$J449=""),"Confirmar causa",""),IF(AND($K449="Concluída",$N449=""),"Informar data de conclusão",""),IF(AND($K449&lt;&gt;"",$K449&lt;&gt;"Concluída",$K449&lt;&gt;"Dispensada",ISNUMBER($M449),$M449&lt;'Configurações'!$B$10),"Prazo vencido",""),IF(AND($K449&lt;&gt;"",$K449&lt;&gt;"Concluída",$K449&lt;&gt;"Dispensada",$M449="",ISNUMBER($B449),'Configurações'!$B$10-$B449&gt;'Configurações'!$B$9),"Definir prazo",""),IF(AND($K449&lt;&gt;"Concluída",$N449&lt;&gt;""),"Revisar data de conclusão","")))</f>
        <v/>
      </c>
      <c r="Z449" s="16">
        <f>IF(OR($C449="",$E449=""),"",$C449&amp;" | "&amp;$E449)</f>
        <v/>
      </c>
      <c r="AA449" s="13">
        <f>IF($Z449="","",IF(COUNTIF($Z$2:$Z449,$Z449)=1,ROW(),""))</f>
        <v/>
      </c>
      <c r="AB449" s="13">
        <f>IF($A449="","",IF(AND(ISNUMBER($B449),$B449&lt;='Configurações'!$B$10,$C449&lt;&gt;"",$D449&lt;&gt;"",$E449&lt;&gt;"",ISNUMBER($F449),$F449&gt;=0,ISNUMBER($G449),$G449&gt;=0,ISNUMBER($H449),$H449&gt;=0,$K449&lt;&gt;"",COUNTIF($A$2:$A$501,$A449)=1),"Sim","Não"))</f>
        <v/>
      </c>
      <c r="AC449" s="13">
        <f>IF(OR($AB449&lt;&gt;"Sim",$P449=0,$K449="Concluída",$K449="Dispensada"),"",IF($X449="Crítica",4,IF($X449="Alta",3,IF($X449="Média",2,1)))*1000000000000+MIN(IF(ISNUMBER($S449),$S449,0),999999999)*1000+MIN($W449,999))</f>
        <v/>
      </c>
      <c r="AD449" s="29">
        <f>IF($AC449="","",COUNTIF($AC$2:$AC$501,"&gt;"&amp;$AC449)+COUNTIF($AC$2:$AC449,$AC449))</f>
        <v/>
      </c>
    </row>
    <row r="450">
      <c r="A450" s="23" t="n"/>
      <c r="B450" s="50" t="n"/>
      <c r="C450" s="23" t="n"/>
      <c r="D450" s="25" t="n"/>
      <c r="E450" s="23" t="n"/>
      <c r="F450" s="26" t="n"/>
      <c r="G450" s="26" t="n"/>
      <c r="H450" s="51" t="n"/>
      <c r="I450" s="25" t="n"/>
      <c r="J450" s="25" t="n"/>
      <c r="K450" s="23" t="n"/>
      <c r="L450" s="23" t="n"/>
      <c r="M450" s="50" t="n"/>
      <c r="N450" s="50" t="n"/>
      <c r="O450" s="25" t="n"/>
      <c r="P450" s="28">
        <f>IF(OR($A450="",$B450="",$C450="",$E450="",NOT(ISNUMBER($F450)),NOT(ISNUMBER($G450))),"",$G450-$F450)</f>
        <v/>
      </c>
      <c r="Q450" s="28">
        <f>IF($P450="","",ABS($P450))</f>
        <v/>
      </c>
      <c r="R450" s="49">
        <f>IF(OR($P450="",NOT(ISNUMBER($H450))),"",$P450*$H450)</f>
        <v/>
      </c>
      <c r="S450" s="49">
        <f>IF($R450="","",ABS($R450))</f>
        <v/>
      </c>
      <c r="T450" s="18">
        <f>IF($P450="","",IF($P450=0,"Sim","Não"))</f>
        <v/>
      </c>
      <c r="U450" s="48">
        <f>IFERROR(IF($P450="","",IF(MAX($F450,$G450)=0,1,MAX(0,1-$Q450/MAX($F450,$G450)))),"")</f>
        <v/>
      </c>
      <c r="V450" s="21">
        <f>IF($P450="","",IF($P450=0,"",IF($J450&lt;&gt;"",$J450,$I450)))</f>
        <v/>
      </c>
      <c r="W450" s="28">
        <f>IF($P450="","",IF(OR($P450=0,$K450="Concluída",$K450="Dispensada"),0,MAX(0,'Configurações'!$B$10-$B450)))</f>
        <v/>
      </c>
      <c r="X450" s="18">
        <f>IF($P450="","",IF($P450=0,"Baixa",IF(OR(AND(ISNUMBER($S450),$S450&gt;='Configurações'!$B$4),AND($K450&lt;&gt;"Concluída",$K450&lt;&gt;"Dispensada",ISNUMBER($M450),$M450&lt;'Configurações'!$B$10)),"Crítica",IF(OR(AND(ISNUMBER($S450),$S450&gt;='Configurações'!$B$5),$Q450&gt;='Configurações'!$B$6),"Alta","Média"))))</f>
        <v/>
      </c>
      <c r="Y450" s="21">
        <f>IF($A450="","",_xlfn.TEXTJOIN(" | ",TRUE,IF(COUNTIF($A$2:$A$501,$A450)&gt;1,"ID duplicado",""),IF(OR($B450="",$C450="",$D450="",$E450="",NOT(ISNUMBER($F450)),NOT(ISNUMBER($G450)),NOT(ISNUMBER($H450)),$K450=""),"Dados obrigatórios incompletos",""),IF(AND(ISNUMBER($P450),$P450&lt;&gt;0,$V450=""),"Informar motivo preliminar",""),IF(AND(ISNUMBER($P450),$P450&lt;&gt;0,$H450=0),"Revisar custo zerado",""),IF(AND($K450="Concluída",$T450="Não",$J450=""),"Confirmar causa",""),IF(AND($K450="Concluída",$N450=""),"Informar data de conclusão",""),IF(AND($K450&lt;&gt;"",$K450&lt;&gt;"Concluída",$K450&lt;&gt;"Dispensada",ISNUMBER($M450),$M450&lt;'Configurações'!$B$10),"Prazo vencido",""),IF(AND($K450&lt;&gt;"",$K450&lt;&gt;"Concluída",$K450&lt;&gt;"Dispensada",$M450="",ISNUMBER($B450),'Configurações'!$B$10-$B450&gt;'Configurações'!$B$9),"Definir prazo",""),IF(AND($K450&lt;&gt;"Concluída",$N450&lt;&gt;""),"Revisar data de conclusão","")))</f>
        <v/>
      </c>
      <c r="Z450" s="21">
        <f>IF(OR($C450="",$E450=""),"",$C450&amp;" | "&amp;$E450)</f>
        <v/>
      </c>
      <c r="AA450" s="18">
        <f>IF($Z450="","",IF(COUNTIF($Z$2:$Z450,$Z450)=1,ROW(),""))</f>
        <v/>
      </c>
      <c r="AB450" s="18">
        <f>IF($A450="","",IF(AND(ISNUMBER($B450),$B450&lt;='Configurações'!$B$10,$C450&lt;&gt;"",$D450&lt;&gt;"",$E450&lt;&gt;"",ISNUMBER($F450),$F450&gt;=0,ISNUMBER($G450),$G450&gt;=0,ISNUMBER($H450),$H450&gt;=0,$K450&lt;&gt;"",COUNTIF($A$2:$A$501,$A450)=1),"Sim","Não"))</f>
        <v/>
      </c>
      <c r="AC450" s="18">
        <f>IF(OR($AB450&lt;&gt;"Sim",$P450=0,$K450="Concluída",$K450="Dispensada"),"",IF($X450="Crítica",4,IF($X450="Alta",3,IF($X450="Média",2,1)))*1000000000000+MIN(IF(ISNUMBER($S450),$S450,0),999999999)*1000+MIN($W450,999))</f>
        <v/>
      </c>
      <c r="AD450" s="28">
        <f>IF($AC450="","",COUNTIF($AC$2:$AC$501,"&gt;"&amp;$AC450)+COUNTIF($AC$2:$AC450,$AC450))</f>
        <v/>
      </c>
    </row>
    <row r="451">
      <c r="A451" s="23" t="n"/>
      <c r="B451" s="50" t="n"/>
      <c r="C451" s="23" t="n"/>
      <c r="D451" s="25" t="n"/>
      <c r="E451" s="23" t="n"/>
      <c r="F451" s="26" t="n"/>
      <c r="G451" s="26" t="n"/>
      <c r="H451" s="51" t="n"/>
      <c r="I451" s="25" t="n"/>
      <c r="J451" s="25" t="n"/>
      <c r="K451" s="23" t="n"/>
      <c r="L451" s="23" t="n"/>
      <c r="M451" s="50" t="n"/>
      <c r="N451" s="50" t="n"/>
      <c r="O451" s="25" t="n"/>
      <c r="P451" s="29">
        <f>IF(OR($A451="",$B451="",$C451="",$E451="",NOT(ISNUMBER($F451)),NOT(ISNUMBER($G451))),"",$G451-$F451)</f>
        <v/>
      </c>
      <c r="Q451" s="29">
        <f>IF($P451="","",ABS($P451))</f>
        <v/>
      </c>
      <c r="R451" s="46">
        <f>IF(OR($P451="",NOT(ISNUMBER($H451))),"",$P451*$H451)</f>
        <v/>
      </c>
      <c r="S451" s="46">
        <f>IF($R451="","",ABS($R451))</f>
        <v/>
      </c>
      <c r="T451" s="13">
        <f>IF($P451="","",IF($P451=0,"Sim","Não"))</f>
        <v/>
      </c>
      <c r="U451" s="45">
        <f>IFERROR(IF($P451="","",IF(MAX($F451,$G451)=0,1,MAX(0,1-$Q451/MAX($F451,$G451)))),"")</f>
        <v/>
      </c>
      <c r="V451" s="16">
        <f>IF($P451="","",IF($P451=0,"",IF($J451&lt;&gt;"",$J451,$I451)))</f>
        <v/>
      </c>
      <c r="W451" s="29">
        <f>IF($P451="","",IF(OR($P451=0,$K451="Concluída",$K451="Dispensada"),0,MAX(0,'Configurações'!$B$10-$B451)))</f>
        <v/>
      </c>
      <c r="X451" s="13">
        <f>IF($P451="","",IF($P451=0,"Baixa",IF(OR(AND(ISNUMBER($S451),$S451&gt;='Configurações'!$B$4),AND($K451&lt;&gt;"Concluída",$K451&lt;&gt;"Dispensada",ISNUMBER($M451),$M451&lt;'Configurações'!$B$10)),"Crítica",IF(OR(AND(ISNUMBER($S451),$S451&gt;='Configurações'!$B$5),$Q451&gt;='Configurações'!$B$6),"Alta","Média"))))</f>
        <v/>
      </c>
      <c r="Y451" s="16">
        <f>IF($A451="","",_xlfn.TEXTJOIN(" | ",TRUE,IF(COUNTIF($A$2:$A$501,$A451)&gt;1,"ID duplicado",""),IF(OR($B451="",$C451="",$D451="",$E451="",NOT(ISNUMBER($F451)),NOT(ISNUMBER($G451)),NOT(ISNUMBER($H451)),$K451=""),"Dados obrigatórios incompletos",""),IF(AND(ISNUMBER($P451),$P451&lt;&gt;0,$V451=""),"Informar motivo preliminar",""),IF(AND(ISNUMBER($P451),$P451&lt;&gt;0,$H451=0),"Revisar custo zerado",""),IF(AND($K451="Concluída",$T451="Não",$J451=""),"Confirmar causa",""),IF(AND($K451="Concluída",$N451=""),"Informar data de conclusão",""),IF(AND($K451&lt;&gt;"",$K451&lt;&gt;"Concluída",$K451&lt;&gt;"Dispensada",ISNUMBER($M451),$M451&lt;'Configurações'!$B$10),"Prazo vencido",""),IF(AND($K451&lt;&gt;"",$K451&lt;&gt;"Concluída",$K451&lt;&gt;"Dispensada",$M451="",ISNUMBER($B451),'Configurações'!$B$10-$B451&gt;'Configurações'!$B$9),"Definir prazo",""),IF(AND($K451&lt;&gt;"Concluída",$N451&lt;&gt;""),"Revisar data de conclusão","")))</f>
        <v/>
      </c>
      <c r="Z451" s="16">
        <f>IF(OR($C451="",$E451=""),"",$C451&amp;" | "&amp;$E451)</f>
        <v/>
      </c>
      <c r="AA451" s="13">
        <f>IF($Z451="","",IF(COUNTIF($Z$2:$Z451,$Z451)=1,ROW(),""))</f>
        <v/>
      </c>
      <c r="AB451" s="13">
        <f>IF($A451="","",IF(AND(ISNUMBER($B451),$B451&lt;='Configurações'!$B$10,$C451&lt;&gt;"",$D451&lt;&gt;"",$E451&lt;&gt;"",ISNUMBER($F451),$F451&gt;=0,ISNUMBER($G451),$G451&gt;=0,ISNUMBER($H451),$H451&gt;=0,$K451&lt;&gt;"",COUNTIF($A$2:$A$501,$A451)=1),"Sim","Não"))</f>
        <v/>
      </c>
      <c r="AC451" s="13">
        <f>IF(OR($AB451&lt;&gt;"Sim",$P451=0,$K451="Concluída",$K451="Dispensada"),"",IF($X451="Crítica",4,IF($X451="Alta",3,IF($X451="Média",2,1)))*1000000000000+MIN(IF(ISNUMBER($S451),$S451,0),999999999)*1000+MIN($W451,999))</f>
        <v/>
      </c>
      <c r="AD451" s="29">
        <f>IF($AC451="","",COUNTIF($AC$2:$AC$501,"&gt;"&amp;$AC451)+COUNTIF($AC$2:$AC451,$AC451))</f>
        <v/>
      </c>
    </row>
    <row r="452">
      <c r="A452" s="23" t="n"/>
      <c r="B452" s="50" t="n"/>
      <c r="C452" s="23" t="n"/>
      <c r="D452" s="25" t="n"/>
      <c r="E452" s="23" t="n"/>
      <c r="F452" s="26" t="n"/>
      <c r="G452" s="26" t="n"/>
      <c r="H452" s="51" t="n"/>
      <c r="I452" s="25" t="n"/>
      <c r="J452" s="25" t="n"/>
      <c r="K452" s="23" t="n"/>
      <c r="L452" s="23" t="n"/>
      <c r="M452" s="50" t="n"/>
      <c r="N452" s="50" t="n"/>
      <c r="O452" s="25" t="n"/>
      <c r="P452" s="28">
        <f>IF(OR($A452="",$B452="",$C452="",$E452="",NOT(ISNUMBER($F452)),NOT(ISNUMBER($G452))),"",$G452-$F452)</f>
        <v/>
      </c>
      <c r="Q452" s="28">
        <f>IF($P452="","",ABS($P452))</f>
        <v/>
      </c>
      <c r="R452" s="49">
        <f>IF(OR($P452="",NOT(ISNUMBER($H452))),"",$P452*$H452)</f>
        <v/>
      </c>
      <c r="S452" s="49">
        <f>IF($R452="","",ABS($R452))</f>
        <v/>
      </c>
      <c r="T452" s="18">
        <f>IF($P452="","",IF($P452=0,"Sim","Não"))</f>
        <v/>
      </c>
      <c r="U452" s="48">
        <f>IFERROR(IF($P452="","",IF(MAX($F452,$G452)=0,1,MAX(0,1-$Q452/MAX($F452,$G452)))),"")</f>
        <v/>
      </c>
      <c r="V452" s="21">
        <f>IF($P452="","",IF($P452=0,"",IF($J452&lt;&gt;"",$J452,$I452)))</f>
        <v/>
      </c>
      <c r="W452" s="28">
        <f>IF($P452="","",IF(OR($P452=0,$K452="Concluída",$K452="Dispensada"),0,MAX(0,'Configurações'!$B$10-$B452)))</f>
        <v/>
      </c>
      <c r="X452" s="18">
        <f>IF($P452="","",IF($P452=0,"Baixa",IF(OR(AND(ISNUMBER($S452),$S452&gt;='Configurações'!$B$4),AND($K452&lt;&gt;"Concluída",$K452&lt;&gt;"Dispensada",ISNUMBER($M452),$M452&lt;'Configurações'!$B$10)),"Crítica",IF(OR(AND(ISNUMBER($S452),$S452&gt;='Configurações'!$B$5),$Q452&gt;='Configurações'!$B$6),"Alta","Média"))))</f>
        <v/>
      </c>
      <c r="Y452" s="21">
        <f>IF($A452="","",_xlfn.TEXTJOIN(" | ",TRUE,IF(COUNTIF($A$2:$A$501,$A452)&gt;1,"ID duplicado",""),IF(OR($B452="",$C452="",$D452="",$E452="",NOT(ISNUMBER($F452)),NOT(ISNUMBER($G452)),NOT(ISNUMBER($H452)),$K452=""),"Dados obrigatórios incompletos",""),IF(AND(ISNUMBER($P452),$P452&lt;&gt;0,$V452=""),"Informar motivo preliminar",""),IF(AND(ISNUMBER($P452),$P452&lt;&gt;0,$H452=0),"Revisar custo zerado",""),IF(AND($K452="Concluída",$T452="Não",$J452=""),"Confirmar causa",""),IF(AND($K452="Concluída",$N452=""),"Informar data de conclusão",""),IF(AND($K452&lt;&gt;"",$K452&lt;&gt;"Concluída",$K452&lt;&gt;"Dispensada",ISNUMBER($M452),$M452&lt;'Configurações'!$B$10),"Prazo vencido",""),IF(AND($K452&lt;&gt;"",$K452&lt;&gt;"Concluída",$K452&lt;&gt;"Dispensada",$M452="",ISNUMBER($B452),'Configurações'!$B$10-$B452&gt;'Configurações'!$B$9),"Definir prazo",""),IF(AND($K452&lt;&gt;"Concluída",$N452&lt;&gt;""),"Revisar data de conclusão","")))</f>
        <v/>
      </c>
      <c r="Z452" s="21">
        <f>IF(OR($C452="",$E452=""),"",$C452&amp;" | "&amp;$E452)</f>
        <v/>
      </c>
      <c r="AA452" s="18">
        <f>IF($Z452="","",IF(COUNTIF($Z$2:$Z452,$Z452)=1,ROW(),""))</f>
        <v/>
      </c>
      <c r="AB452" s="18">
        <f>IF($A452="","",IF(AND(ISNUMBER($B452),$B452&lt;='Configurações'!$B$10,$C452&lt;&gt;"",$D452&lt;&gt;"",$E452&lt;&gt;"",ISNUMBER($F452),$F452&gt;=0,ISNUMBER($G452),$G452&gt;=0,ISNUMBER($H452),$H452&gt;=0,$K452&lt;&gt;"",COUNTIF($A$2:$A$501,$A452)=1),"Sim","Não"))</f>
        <v/>
      </c>
      <c r="AC452" s="18">
        <f>IF(OR($AB452&lt;&gt;"Sim",$P452=0,$K452="Concluída",$K452="Dispensada"),"",IF($X452="Crítica",4,IF($X452="Alta",3,IF($X452="Média",2,1)))*1000000000000+MIN(IF(ISNUMBER($S452),$S452,0),999999999)*1000+MIN($W452,999))</f>
        <v/>
      </c>
      <c r="AD452" s="28">
        <f>IF($AC452="","",COUNTIF($AC$2:$AC$501,"&gt;"&amp;$AC452)+COUNTIF($AC$2:$AC452,$AC452))</f>
        <v/>
      </c>
    </row>
    <row r="453">
      <c r="A453" s="23" t="n"/>
      <c r="B453" s="50" t="n"/>
      <c r="C453" s="23" t="n"/>
      <c r="D453" s="25" t="n"/>
      <c r="E453" s="23" t="n"/>
      <c r="F453" s="26" t="n"/>
      <c r="G453" s="26" t="n"/>
      <c r="H453" s="51" t="n"/>
      <c r="I453" s="25" t="n"/>
      <c r="J453" s="25" t="n"/>
      <c r="K453" s="23" t="n"/>
      <c r="L453" s="23" t="n"/>
      <c r="M453" s="50" t="n"/>
      <c r="N453" s="50" t="n"/>
      <c r="O453" s="25" t="n"/>
      <c r="P453" s="29">
        <f>IF(OR($A453="",$B453="",$C453="",$E453="",NOT(ISNUMBER($F453)),NOT(ISNUMBER($G453))),"",$G453-$F453)</f>
        <v/>
      </c>
      <c r="Q453" s="29">
        <f>IF($P453="","",ABS($P453))</f>
        <v/>
      </c>
      <c r="R453" s="46">
        <f>IF(OR($P453="",NOT(ISNUMBER($H453))),"",$P453*$H453)</f>
        <v/>
      </c>
      <c r="S453" s="46">
        <f>IF($R453="","",ABS($R453))</f>
        <v/>
      </c>
      <c r="T453" s="13">
        <f>IF($P453="","",IF($P453=0,"Sim","Não"))</f>
        <v/>
      </c>
      <c r="U453" s="45">
        <f>IFERROR(IF($P453="","",IF(MAX($F453,$G453)=0,1,MAX(0,1-$Q453/MAX($F453,$G453)))),"")</f>
        <v/>
      </c>
      <c r="V453" s="16">
        <f>IF($P453="","",IF($P453=0,"",IF($J453&lt;&gt;"",$J453,$I453)))</f>
        <v/>
      </c>
      <c r="W453" s="29">
        <f>IF($P453="","",IF(OR($P453=0,$K453="Concluída",$K453="Dispensada"),0,MAX(0,'Configurações'!$B$10-$B453)))</f>
        <v/>
      </c>
      <c r="X453" s="13">
        <f>IF($P453="","",IF($P453=0,"Baixa",IF(OR(AND(ISNUMBER($S453),$S453&gt;='Configurações'!$B$4),AND($K453&lt;&gt;"Concluída",$K453&lt;&gt;"Dispensada",ISNUMBER($M453),$M453&lt;'Configurações'!$B$10)),"Crítica",IF(OR(AND(ISNUMBER($S453),$S453&gt;='Configurações'!$B$5),$Q453&gt;='Configurações'!$B$6),"Alta","Média"))))</f>
        <v/>
      </c>
      <c r="Y453" s="16">
        <f>IF($A453="","",_xlfn.TEXTJOIN(" | ",TRUE,IF(COUNTIF($A$2:$A$501,$A453)&gt;1,"ID duplicado",""),IF(OR($B453="",$C453="",$D453="",$E453="",NOT(ISNUMBER($F453)),NOT(ISNUMBER($G453)),NOT(ISNUMBER($H453)),$K453=""),"Dados obrigatórios incompletos",""),IF(AND(ISNUMBER($P453),$P453&lt;&gt;0,$V453=""),"Informar motivo preliminar",""),IF(AND(ISNUMBER($P453),$P453&lt;&gt;0,$H453=0),"Revisar custo zerado",""),IF(AND($K453="Concluída",$T453="Não",$J453=""),"Confirmar causa",""),IF(AND($K453="Concluída",$N453=""),"Informar data de conclusão",""),IF(AND($K453&lt;&gt;"",$K453&lt;&gt;"Concluída",$K453&lt;&gt;"Dispensada",ISNUMBER($M453),$M453&lt;'Configurações'!$B$10),"Prazo vencido",""),IF(AND($K453&lt;&gt;"",$K453&lt;&gt;"Concluída",$K453&lt;&gt;"Dispensada",$M453="",ISNUMBER($B453),'Configurações'!$B$10-$B453&gt;'Configurações'!$B$9),"Definir prazo",""),IF(AND($K453&lt;&gt;"Concluída",$N453&lt;&gt;""),"Revisar data de conclusão","")))</f>
        <v/>
      </c>
      <c r="Z453" s="16">
        <f>IF(OR($C453="",$E453=""),"",$C453&amp;" | "&amp;$E453)</f>
        <v/>
      </c>
      <c r="AA453" s="13">
        <f>IF($Z453="","",IF(COUNTIF($Z$2:$Z453,$Z453)=1,ROW(),""))</f>
        <v/>
      </c>
      <c r="AB453" s="13">
        <f>IF($A453="","",IF(AND(ISNUMBER($B453),$B453&lt;='Configurações'!$B$10,$C453&lt;&gt;"",$D453&lt;&gt;"",$E453&lt;&gt;"",ISNUMBER($F453),$F453&gt;=0,ISNUMBER($G453),$G453&gt;=0,ISNUMBER($H453),$H453&gt;=0,$K453&lt;&gt;"",COUNTIF($A$2:$A$501,$A453)=1),"Sim","Não"))</f>
        <v/>
      </c>
      <c r="AC453" s="13">
        <f>IF(OR($AB453&lt;&gt;"Sim",$P453=0,$K453="Concluída",$K453="Dispensada"),"",IF($X453="Crítica",4,IF($X453="Alta",3,IF($X453="Média",2,1)))*1000000000000+MIN(IF(ISNUMBER($S453),$S453,0),999999999)*1000+MIN($W453,999))</f>
        <v/>
      </c>
      <c r="AD453" s="29">
        <f>IF($AC453="","",COUNTIF($AC$2:$AC$501,"&gt;"&amp;$AC453)+COUNTIF($AC$2:$AC453,$AC453))</f>
        <v/>
      </c>
    </row>
    <row r="454">
      <c r="A454" s="23" t="n"/>
      <c r="B454" s="50" t="n"/>
      <c r="C454" s="23" t="n"/>
      <c r="D454" s="25" t="n"/>
      <c r="E454" s="23" t="n"/>
      <c r="F454" s="26" t="n"/>
      <c r="G454" s="26" t="n"/>
      <c r="H454" s="51" t="n"/>
      <c r="I454" s="25" t="n"/>
      <c r="J454" s="25" t="n"/>
      <c r="K454" s="23" t="n"/>
      <c r="L454" s="23" t="n"/>
      <c r="M454" s="50" t="n"/>
      <c r="N454" s="50" t="n"/>
      <c r="O454" s="25" t="n"/>
      <c r="P454" s="28">
        <f>IF(OR($A454="",$B454="",$C454="",$E454="",NOT(ISNUMBER($F454)),NOT(ISNUMBER($G454))),"",$G454-$F454)</f>
        <v/>
      </c>
      <c r="Q454" s="28">
        <f>IF($P454="","",ABS($P454))</f>
        <v/>
      </c>
      <c r="R454" s="49">
        <f>IF(OR($P454="",NOT(ISNUMBER($H454))),"",$P454*$H454)</f>
        <v/>
      </c>
      <c r="S454" s="49">
        <f>IF($R454="","",ABS($R454))</f>
        <v/>
      </c>
      <c r="T454" s="18">
        <f>IF($P454="","",IF($P454=0,"Sim","Não"))</f>
        <v/>
      </c>
      <c r="U454" s="48">
        <f>IFERROR(IF($P454="","",IF(MAX($F454,$G454)=0,1,MAX(0,1-$Q454/MAX($F454,$G454)))),"")</f>
        <v/>
      </c>
      <c r="V454" s="21">
        <f>IF($P454="","",IF($P454=0,"",IF($J454&lt;&gt;"",$J454,$I454)))</f>
        <v/>
      </c>
      <c r="W454" s="28">
        <f>IF($P454="","",IF(OR($P454=0,$K454="Concluída",$K454="Dispensada"),0,MAX(0,'Configurações'!$B$10-$B454)))</f>
        <v/>
      </c>
      <c r="X454" s="18">
        <f>IF($P454="","",IF($P454=0,"Baixa",IF(OR(AND(ISNUMBER($S454),$S454&gt;='Configurações'!$B$4),AND($K454&lt;&gt;"Concluída",$K454&lt;&gt;"Dispensada",ISNUMBER($M454),$M454&lt;'Configurações'!$B$10)),"Crítica",IF(OR(AND(ISNUMBER($S454),$S454&gt;='Configurações'!$B$5),$Q454&gt;='Configurações'!$B$6),"Alta","Média"))))</f>
        <v/>
      </c>
      <c r="Y454" s="21">
        <f>IF($A454="","",_xlfn.TEXTJOIN(" | ",TRUE,IF(COUNTIF($A$2:$A$501,$A454)&gt;1,"ID duplicado",""),IF(OR($B454="",$C454="",$D454="",$E454="",NOT(ISNUMBER($F454)),NOT(ISNUMBER($G454)),NOT(ISNUMBER($H454)),$K454=""),"Dados obrigatórios incompletos",""),IF(AND(ISNUMBER($P454),$P454&lt;&gt;0,$V454=""),"Informar motivo preliminar",""),IF(AND(ISNUMBER($P454),$P454&lt;&gt;0,$H454=0),"Revisar custo zerado",""),IF(AND($K454="Concluída",$T454="Não",$J454=""),"Confirmar causa",""),IF(AND($K454="Concluída",$N454=""),"Informar data de conclusão",""),IF(AND($K454&lt;&gt;"",$K454&lt;&gt;"Concluída",$K454&lt;&gt;"Dispensada",ISNUMBER($M454),$M454&lt;'Configurações'!$B$10),"Prazo vencido",""),IF(AND($K454&lt;&gt;"",$K454&lt;&gt;"Concluída",$K454&lt;&gt;"Dispensada",$M454="",ISNUMBER($B454),'Configurações'!$B$10-$B454&gt;'Configurações'!$B$9),"Definir prazo",""),IF(AND($K454&lt;&gt;"Concluída",$N454&lt;&gt;""),"Revisar data de conclusão","")))</f>
        <v/>
      </c>
      <c r="Z454" s="21">
        <f>IF(OR($C454="",$E454=""),"",$C454&amp;" | "&amp;$E454)</f>
        <v/>
      </c>
      <c r="AA454" s="18">
        <f>IF($Z454="","",IF(COUNTIF($Z$2:$Z454,$Z454)=1,ROW(),""))</f>
        <v/>
      </c>
      <c r="AB454" s="18">
        <f>IF($A454="","",IF(AND(ISNUMBER($B454),$B454&lt;='Configurações'!$B$10,$C454&lt;&gt;"",$D454&lt;&gt;"",$E454&lt;&gt;"",ISNUMBER($F454),$F454&gt;=0,ISNUMBER($G454),$G454&gt;=0,ISNUMBER($H454),$H454&gt;=0,$K454&lt;&gt;"",COUNTIF($A$2:$A$501,$A454)=1),"Sim","Não"))</f>
        <v/>
      </c>
      <c r="AC454" s="18">
        <f>IF(OR($AB454&lt;&gt;"Sim",$P454=0,$K454="Concluída",$K454="Dispensada"),"",IF($X454="Crítica",4,IF($X454="Alta",3,IF($X454="Média",2,1)))*1000000000000+MIN(IF(ISNUMBER($S454),$S454,0),999999999)*1000+MIN($W454,999))</f>
        <v/>
      </c>
      <c r="AD454" s="28">
        <f>IF($AC454="","",COUNTIF($AC$2:$AC$501,"&gt;"&amp;$AC454)+COUNTIF($AC$2:$AC454,$AC454))</f>
        <v/>
      </c>
    </row>
    <row r="455">
      <c r="A455" s="23" t="n"/>
      <c r="B455" s="50" t="n"/>
      <c r="C455" s="23" t="n"/>
      <c r="D455" s="25" t="n"/>
      <c r="E455" s="23" t="n"/>
      <c r="F455" s="26" t="n"/>
      <c r="G455" s="26" t="n"/>
      <c r="H455" s="51" t="n"/>
      <c r="I455" s="25" t="n"/>
      <c r="J455" s="25" t="n"/>
      <c r="K455" s="23" t="n"/>
      <c r="L455" s="23" t="n"/>
      <c r="M455" s="50" t="n"/>
      <c r="N455" s="50" t="n"/>
      <c r="O455" s="25" t="n"/>
      <c r="P455" s="29">
        <f>IF(OR($A455="",$B455="",$C455="",$E455="",NOT(ISNUMBER($F455)),NOT(ISNUMBER($G455))),"",$G455-$F455)</f>
        <v/>
      </c>
      <c r="Q455" s="29">
        <f>IF($P455="","",ABS($P455))</f>
        <v/>
      </c>
      <c r="R455" s="46">
        <f>IF(OR($P455="",NOT(ISNUMBER($H455))),"",$P455*$H455)</f>
        <v/>
      </c>
      <c r="S455" s="46">
        <f>IF($R455="","",ABS($R455))</f>
        <v/>
      </c>
      <c r="T455" s="13">
        <f>IF($P455="","",IF($P455=0,"Sim","Não"))</f>
        <v/>
      </c>
      <c r="U455" s="45">
        <f>IFERROR(IF($P455="","",IF(MAX($F455,$G455)=0,1,MAX(0,1-$Q455/MAX($F455,$G455)))),"")</f>
        <v/>
      </c>
      <c r="V455" s="16">
        <f>IF($P455="","",IF($P455=0,"",IF($J455&lt;&gt;"",$J455,$I455)))</f>
        <v/>
      </c>
      <c r="W455" s="29">
        <f>IF($P455="","",IF(OR($P455=0,$K455="Concluída",$K455="Dispensada"),0,MAX(0,'Configurações'!$B$10-$B455)))</f>
        <v/>
      </c>
      <c r="X455" s="13">
        <f>IF($P455="","",IF($P455=0,"Baixa",IF(OR(AND(ISNUMBER($S455),$S455&gt;='Configurações'!$B$4),AND($K455&lt;&gt;"Concluída",$K455&lt;&gt;"Dispensada",ISNUMBER($M455),$M455&lt;'Configurações'!$B$10)),"Crítica",IF(OR(AND(ISNUMBER($S455),$S455&gt;='Configurações'!$B$5),$Q455&gt;='Configurações'!$B$6),"Alta","Média"))))</f>
        <v/>
      </c>
      <c r="Y455" s="16">
        <f>IF($A455="","",_xlfn.TEXTJOIN(" | ",TRUE,IF(COUNTIF($A$2:$A$501,$A455)&gt;1,"ID duplicado",""),IF(OR($B455="",$C455="",$D455="",$E455="",NOT(ISNUMBER($F455)),NOT(ISNUMBER($G455)),NOT(ISNUMBER($H455)),$K455=""),"Dados obrigatórios incompletos",""),IF(AND(ISNUMBER($P455),$P455&lt;&gt;0,$V455=""),"Informar motivo preliminar",""),IF(AND(ISNUMBER($P455),$P455&lt;&gt;0,$H455=0),"Revisar custo zerado",""),IF(AND($K455="Concluída",$T455="Não",$J455=""),"Confirmar causa",""),IF(AND($K455="Concluída",$N455=""),"Informar data de conclusão",""),IF(AND($K455&lt;&gt;"",$K455&lt;&gt;"Concluída",$K455&lt;&gt;"Dispensada",ISNUMBER($M455),$M455&lt;'Configurações'!$B$10),"Prazo vencido",""),IF(AND($K455&lt;&gt;"",$K455&lt;&gt;"Concluída",$K455&lt;&gt;"Dispensada",$M455="",ISNUMBER($B455),'Configurações'!$B$10-$B455&gt;'Configurações'!$B$9),"Definir prazo",""),IF(AND($K455&lt;&gt;"Concluída",$N455&lt;&gt;""),"Revisar data de conclusão","")))</f>
        <v/>
      </c>
      <c r="Z455" s="16">
        <f>IF(OR($C455="",$E455=""),"",$C455&amp;" | "&amp;$E455)</f>
        <v/>
      </c>
      <c r="AA455" s="13">
        <f>IF($Z455="","",IF(COUNTIF($Z$2:$Z455,$Z455)=1,ROW(),""))</f>
        <v/>
      </c>
      <c r="AB455" s="13">
        <f>IF($A455="","",IF(AND(ISNUMBER($B455),$B455&lt;='Configurações'!$B$10,$C455&lt;&gt;"",$D455&lt;&gt;"",$E455&lt;&gt;"",ISNUMBER($F455),$F455&gt;=0,ISNUMBER($G455),$G455&gt;=0,ISNUMBER($H455),$H455&gt;=0,$K455&lt;&gt;"",COUNTIF($A$2:$A$501,$A455)=1),"Sim","Não"))</f>
        <v/>
      </c>
      <c r="AC455" s="13">
        <f>IF(OR($AB455&lt;&gt;"Sim",$P455=0,$K455="Concluída",$K455="Dispensada"),"",IF($X455="Crítica",4,IF($X455="Alta",3,IF($X455="Média",2,1)))*1000000000000+MIN(IF(ISNUMBER($S455),$S455,0),999999999)*1000+MIN($W455,999))</f>
        <v/>
      </c>
      <c r="AD455" s="29">
        <f>IF($AC455="","",COUNTIF($AC$2:$AC$501,"&gt;"&amp;$AC455)+COUNTIF($AC$2:$AC455,$AC455))</f>
        <v/>
      </c>
    </row>
    <row r="456">
      <c r="A456" s="23" t="n"/>
      <c r="B456" s="50" t="n"/>
      <c r="C456" s="23" t="n"/>
      <c r="D456" s="25" t="n"/>
      <c r="E456" s="23" t="n"/>
      <c r="F456" s="26" t="n"/>
      <c r="G456" s="26" t="n"/>
      <c r="H456" s="51" t="n"/>
      <c r="I456" s="25" t="n"/>
      <c r="J456" s="25" t="n"/>
      <c r="K456" s="23" t="n"/>
      <c r="L456" s="23" t="n"/>
      <c r="M456" s="50" t="n"/>
      <c r="N456" s="50" t="n"/>
      <c r="O456" s="25" t="n"/>
      <c r="P456" s="28">
        <f>IF(OR($A456="",$B456="",$C456="",$E456="",NOT(ISNUMBER($F456)),NOT(ISNUMBER($G456))),"",$G456-$F456)</f>
        <v/>
      </c>
      <c r="Q456" s="28">
        <f>IF($P456="","",ABS($P456))</f>
        <v/>
      </c>
      <c r="R456" s="49">
        <f>IF(OR($P456="",NOT(ISNUMBER($H456))),"",$P456*$H456)</f>
        <v/>
      </c>
      <c r="S456" s="49">
        <f>IF($R456="","",ABS($R456))</f>
        <v/>
      </c>
      <c r="T456" s="18">
        <f>IF($P456="","",IF($P456=0,"Sim","Não"))</f>
        <v/>
      </c>
      <c r="U456" s="48">
        <f>IFERROR(IF($P456="","",IF(MAX($F456,$G456)=0,1,MAX(0,1-$Q456/MAX($F456,$G456)))),"")</f>
        <v/>
      </c>
      <c r="V456" s="21">
        <f>IF($P456="","",IF($P456=0,"",IF($J456&lt;&gt;"",$J456,$I456)))</f>
        <v/>
      </c>
      <c r="W456" s="28">
        <f>IF($P456="","",IF(OR($P456=0,$K456="Concluída",$K456="Dispensada"),0,MAX(0,'Configurações'!$B$10-$B456)))</f>
        <v/>
      </c>
      <c r="X456" s="18">
        <f>IF($P456="","",IF($P456=0,"Baixa",IF(OR(AND(ISNUMBER($S456),$S456&gt;='Configurações'!$B$4),AND($K456&lt;&gt;"Concluída",$K456&lt;&gt;"Dispensada",ISNUMBER($M456),$M456&lt;'Configurações'!$B$10)),"Crítica",IF(OR(AND(ISNUMBER($S456),$S456&gt;='Configurações'!$B$5),$Q456&gt;='Configurações'!$B$6),"Alta","Média"))))</f>
        <v/>
      </c>
      <c r="Y456" s="21">
        <f>IF($A456="","",_xlfn.TEXTJOIN(" | ",TRUE,IF(COUNTIF($A$2:$A$501,$A456)&gt;1,"ID duplicado",""),IF(OR($B456="",$C456="",$D456="",$E456="",NOT(ISNUMBER($F456)),NOT(ISNUMBER($G456)),NOT(ISNUMBER($H456)),$K456=""),"Dados obrigatórios incompletos",""),IF(AND(ISNUMBER($P456),$P456&lt;&gt;0,$V456=""),"Informar motivo preliminar",""),IF(AND(ISNUMBER($P456),$P456&lt;&gt;0,$H456=0),"Revisar custo zerado",""),IF(AND($K456="Concluída",$T456="Não",$J456=""),"Confirmar causa",""),IF(AND($K456="Concluída",$N456=""),"Informar data de conclusão",""),IF(AND($K456&lt;&gt;"",$K456&lt;&gt;"Concluída",$K456&lt;&gt;"Dispensada",ISNUMBER($M456),$M456&lt;'Configurações'!$B$10),"Prazo vencido",""),IF(AND($K456&lt;&gt;"",$K456&lt;&gt;"Concluída",$K456&lt;&gt;"Dispensada",$M456="",ISNUMBER($B456),'Configurações'!$B$10-$B456&gt;'Configurações'!$B$9),"Definir prazo",""),IF(AND($K456&lt;&gt;"Concluída",$N456&lt;&gt;""),"Revisar data de conclusão","")))</f>
        <v/>
      </c>
      <c r="Z456" s="21">
        <f>IF(OR($C456="",$E456=""),"",$C456&amp;" | "&amp;$E456)</f>
        <v/>
      </c>
      <c r="AA456" s="18">
        <f>IF($Z456="","",IF(COUNTIF($Z$2:$Z456,$Z456)=1,ROW(),""))</f>
        <v/>
      </c>
      <c r="AB456" s="18">
        <f>IF($A456="","",IF(AND(ISNUMBER($B456),$B456&lt;='Configurações'!$B$10,$C456&lt;&gt;"",$D456&lt;&gt;"",$E456&lt;&gt;"",ISNUMBER($F456),$F456&gt;=0,ISNUMBER($G456),$G456&gt;=0,ISNUMBER($H456),$H456&gt;=0,$K456&lt;&gt;"",COUNTIF($A$2:$A$501,$A456)=1),"Sim","Não"))</f>
        <v/>
      </c>
      <c r="AC456" s="18">
        <f>IF(OR($AB456&lt;&gt;"Sim",$P456=0,$K456="Concluída",$K456="Dispensada"),"",IF($X456="Crítica",4,IF($X456="Alta",3,IF($X456="Média",2,1)))*1000000000000+MIN(IF(ISNUMBER($S456),$S456,0),999999999)*1000+MIN($W456,999))</f>
        <v/>
      </c>
      <c r="AD456" s="28">
        <f>IF($AC456="","",COUNTIF($AC$2:$AC$501,"&gt;"&amp;$AC456)+COUNTIF($AC$2:$AC456,$AC456))</f>
        <v/>
      </c>
    </row>
    <row r="457">
      <c r="A457" s="23" t="n"/>
      <c r="B457" s="50" t="n"/>
      <c r="C457" s="23" t="n"/>
      <c r="D457" s="25" t="n"/>
      <c r="E457" s="23" t="n"/>
      <c r="F457" s="26" t="n"/>
      <c r="G457" s="26" t="n"/>
      <c r="H457" s="51" t="n"/>
      <c r="I457" s="25" t="n"/>
      <c r="J457" s="25" t="n"/>
      <c r="K457" s="23" t="n"/>
      <c r="L457" s="23" t="n"/>
      <c r="M457" s="50" t="n"/>
      <c r="N457" s="50" t="n"/>
      <c r="O457" s="25" t="n"/>
      <c r="P457" s="29">
        <f>IF(OR($A457="",$B457="",$C457="",$E457="",NOT(ISNUMBER($F457)),NOT(ISNUMBER($G457))),"",$G457-$F457)</f>
        <v/>
      </c>
      <c r="Q457" s="29">
        <f>IF($P457="","",ABS($P457))</f>
        <v/>
      </c>
      <c r="R457" s="46">
        <f>IF(OR($P457="",NOT(ISNUMBER($H457))),"",$P457*$H457)</f>
        <v/>
      </c>
      <c r="S457" s="46">
        <f>IF($R457="","",ABS($R457))</f>
        <v/>
      </c>
      <c r="T457" s="13">
        <f>IF($P457="","",IF($P457=0,"Sim","Não"))</f>
        <v/>
      </c>
      <c r="U457" s="45">
        <f>IFERROR(IF($P457="","",IF(MAX($F457,$G457)=0,1,MAX(0,1-$Q457/MAX($F457,$G457)))),"")</f>
        <v/>
      </c>
      <c r="V457" s="16">
        <f>IF($P457="","",IF($P457=0,"",IF($J457&lt;&gt;"",$J457,$I457)))</f>
        <v/>
      </c>
      <c r="W457" s="29">
        <f>IF($P457="","",IF(OR($P457=0,$K457="Concluída",$K457="Dispensada"),0,MAX(0,'Configurações'!$B$10-$B457)))</f>
        <v/>
      </c>
      <c r="X457" s="13">
        <f>IF($P457="","",IF($P457=0,"Baixa",IF(OR(AND(ISNUMBER($S457),$S457&gt;='Configurações'!$B$4),AND($K457&lt;&gt;"Concluída",$K457&lt;&gt;"Dispensada",ISNUMBER($M457),$M457&lt;'Configurações'!$B$10)),"Crítica",IF(OR(AND(ISNUMBER($S457),$S457&gt;='Configurações'!$B$5),$Q457&gt;='Configurações'!$B$6),"Alta","Média"))))</f>
        <v/>
      </c>
      <c r="Y457" s="16">
        <f>IF($A457="","",_xlfn.TEXTJOIN(" | ",TRUE,IF(COUNTIF($A$2:$A$501,$A457)&gt;1,"ID duplicado",""),IF(OR($B457="",$C457="",$D457="",$E457="",NOT(ISNUMBER($F457)),NOT(ISNUMBER($G457)),NOT(ISNUMBER($H457)),$K457=""),"Dados obrigatórios incompletos",""),IF(AND(ISNUMBER($P457),$P457&lt;&gt;0,$V457=""),"Informar motivo preliminar",""),IF(AND(ISNUMBER($P457),$P457&lt;&gt;0,$H457=0),"Revisar custo zerado",""),IF(AND($K457="Concluída",$T457="Não",$J457=""),"Confirmar causa",""),IF(AND($K457="Concluída",$N457=""),"Informar data de conclusão",""),IF(AND($K457&lt;&gt;"",$K457&lt;&gt;"Concluída",$K457&lt;&gt;"Dispensada",ISNUMBER($M457),$M457&lt;'Configurações'!$B$10),"Prazo vencido",""),IF(AND($K457&lt;&gt;"",$K457&lt;&gt;"Concluída",$K457&lt;&gt;"Dispensada",$M457="",ISNUMBER($B457),'Configurações'!$B$10-$B457&gt;'Configurações'!$B$9),"Definir prazo",""),IF(AND($K457&lt;&gt;"Concluída",$N457&lt;&gt;""),"Revisar data de conclusão","")))</f>
        <v/>
      </c>
      <c r="Z457" s="16">
        <f>IF(OR($C457="",$E457=""),"",$C457&amp;" | "&amp;$E457)</f>
        <v/>
      </c>
      <c r="AA457" s="13">
        <f>IF($Z457="","",IF(COUNTIF($Z$2:$Z457,$Z457)=1,ROW(),""))</f>
        <v/>
      </c>
      <c r="AB457" s="13">
        <f>IF($A457="","",IF(AND(ISNUMBER($B457),$B457&lt;='Configurações'!$B$10,$C457&lt;&gt;"",$D457&lt;&gt;"",$E457&lt;&gt;"",ISNUMBER($F457),$F457&gt;=0,ISNUMBER($G457),$G457&gt;=0,ISNUMBER($H457),$H457&gt;=0,$K457&lt;&gt;"",COUNTIF($A$2:$A$501,$A457)=1),"Sim","Não"))</f>
        <v/>
      </c>
      <c r="AC457" s="13">
        <f>IF(OR($AB457&lt;&gt;"Sim",$P457=0,$K457="Concluída",$K457="Dispensada"),"",IF($X457="Crítica",4,IF($X457="Alta",3,IF($X457="Média",2,1)))*1000000000000+MIN(IF(ISNUMBER($S457),$S457,0),999999999)*1000+MIN($W457,999))</f>
        <v/>
      </c>
      <c r="AD457" s="29">
        <f>IF($AC457="","",COUNTIF($AC$2:$AC$501,"&gt;"&amp;$AC457)+COUNTIF($AC$2:$AC457,$AC457))</f>
        <v/>
      </c>
    </row>
    <row r="458">
      <c r="A458" s="23" t="n"/>
      <c r="B458" s="50" t="n"/>
      <c r="C458" s="23" t="n"/>
      <c r="D458" s="25" t="n"/>
      <c r="E458" s="23" t="n"/>
      <c r="F458" s="26" t="n"/>
      <c r="G458" s="26" t="n"/>
      <c r="H458" s="51" t="n"/>
      <c r="I458" s="25" t="n"/>
      <c r="J458" s="25" t="n"/>
      <c r="K458" s="23" t="n"/>
      <c r="L458" s="23" t="n"/>
      <c r="M458" s="50" t="n"/>
      <c r="N458" s="50" t="n"/>
      <c r="O458" s="25" t="n"/>
      <c r="P458" s="28">
        <f>IF(OR($A458="",$B458="",$C458="",$E458="",NOT(ISNUMBER($F458)),NOT(ISNUMBER($G458))),"",$G458-$F458)</f>
        <v/>
      </c>
      <c r="Q458" s="28">
        <f>IF($P458="","",ABS($P458))</f>
        <v/>
      </c>
      <c r="R458" s="49">
        <f>IF(OR($P458="",NOT(ISNUMBER($H458))),"",$P458*$H458)</f>
        <v/>
      </c>
      <c r="S458" s="49">
        <f>IF($R458="","",ABS($R458))</f>
        <v/>
      </c>
      <c r="T458" s="18">
        <f>IF($P458="","",IF($P458=0,"Sim","Não"))</f>
        <v/>
      </c>
      <c r="U458" s="48">
        <f>IFERROR(IF($P458="","",IF(MAX($F458,$G458)=0,1,MAX(0,1-$Q458/MAX($F458,$G458)))),"")</f>
        <v/>
      </c>
      <c r="V458" s="21">
        <f>IF($P458="","",IF($P458=0,"",IF($J458&lt;&gt;"",$J458,$I458)))</f>
        <v/>
      </c>
      <c r="W458" s="28">
        <f>IF($P458="","",IF(OR($P458=0,$K458="Concluída",$K458="Dispensada"),0,MAX(0,'Configurações'!$B$10-$B458)))</f>
        <v/>
      </c>
      <c r="X458" s="18">
        <f>IF($P458="","",IF($P458=0,"Baixa",IF(OR(AND(ISNUMBER($S458),$S458&gt;='Configurações'!$B$4),AND($K458&lt;&gt;"Concluída",$K458&lt;&gt;"Dispensada",ISNUMBER($M458),$M458&lt;'Configurações'!$B$10)),"Crítica",IF(OR(AND(ISNUMBER($S458),$S458&gt;='Configurações'!$B$5),$Q458&gt;='Configurações'!$B$6),"Alta","Média"))))</f>
        <v/>
      </c>
      <c r="Y458" s="21">
        <f>IF($A458="","",_xlfn.TEXTJOIN(" | ",TRUE,IF(COUNTIF($A$2:$A$501,$A458)&gt;1,"ID duplicado",""),IF(OR($B458="",$C458="",$D458="",$E458="",NOT(ISNUMBER($F458)),NOT(ISNUMBER($G458)),NOT(ISNUMBER($H458)),$K458=""),"Dados obrigatórios incompletos",""),IF(AND(ISNUMBER($P458),$P458&lt;&gt;0,$V458=""),"Informar motivo preliminar",""),IF(AND(ISNUMBER($P458),$P458&lt;&gt;0,$H458=0),"Revisar custo zerado",""),IF(AND($K458="Concluída",$T458="Não",$J458=""),"Confirmar causa",""),IF(AND($K458="Concluída",$N458=""),"Informar data de conclusão",""),IF(AND($K458&lt;&gt;"",$K458&lt;&gt;"Concluída",$K458&lt;&gt;"Dispensada",ISNUMBER($M458),$M458&lt;'Configurações'!$B$10),"Prazo vencido",""),IF(AND($K458&lt;&gt;"",$K458&lt;&gt;"Concluída",$K458&lt;&gt;"Dispensada",$M458="",ISNUMBER($B458),'Configurações'!$B$10-$B458&gt;'Configurações'!$B$9),"Definir prazo",""),IF(AND($K458&lt;&gt;"Concluída",$N458&lt;&gt;""),"Revisar data de conclusão","")))</f>
        <v/>
      </c>
      <c r="Z458" s="21">
        <f>IF(OR($C458="",$E458=""),"",$C458&amp;" | "&amp;$E458)</f>
        <v/>
      </c>
      <c r="AA458" s="18">
        <f>IF($Z458="","",IF(COUNTIF($Z$2:$Z458,$Z458)=1,ROW(),""))</f>
        <v/>
      </c>
      <c r="AB458" s="18">
        <f>IF($A458="","",IF(AND(ISNUMBER($B458),$B458&lt;='Configurações'!$B$10,$C458&lt;&gt;"",$D458&lt;&gt;"",$E458&lt;&gt;"",ISNUMBER($F458),$F458&gt;=0,ISNUMBER($G458),$G458&gt;=0,ISNUMBER($H458),$H458&gt;=0,$K458&lt;&gt;"",COUNTIF($A$2:$A$501,$A458)=1),"Sim","Não"))</f>
        <v/>
      </c>
      <c r="AC458" s="18">
        <f>IF(OR($AB458&lt;&gt;"Sim",$P458=0,$K458="Concluída",$K458="Dispensada"),"",IF($X458="Crítica",4,IF($X458="Alta",3,IF($X458="Média",2,1)))*1000000000000+MIN(IF(ISNUMBER($S458),$S458,0),999999999)*1000+MIN($W458,999))</f>
        <v/>
      </c>
      <c r="AD458" s="28">
        <f>IF($AC458="","",COUNTIF($AC$2:$AC$501,"&gt;"&amp;$AC458)+COUNTIF($AC$2:$AC458,$AC458))</f>
        <v/>
      </c>
    </row>
    <row r="459">
      <c r="A459" s="23" t="n"/>
      <c r="B459" s="50" t="n"/>
      <c r="C459" s="23" t="n"/>
      <c r="D459" s="25" t="n"/>
      <c r="E459" s="23" t="n"/>
      <c r="F459" s="26" t="n"/>
      <c r="G459" s="26" t="n"/>
      <c r="H459" s="51" t="n"/>
      <c r="I459" s="25" t="n"/>
      <c r="J459" s="25" t="n"/>
      <c r="K459" s="23" t="n"/>
      <c r="L459" s="23" t="n"/>
      <c r="M459" s="50" t="n"/>
      <c r="N459" s="50" t="n"/>
      <c r="O459" s="25" t="n"/>
      <c r="P459" s="29">
        <f>IF(OR($A459="",$B459="",$C459="",$E459="",NOT(ISNUMBER($F459)),NOT(ISNUMBER($G459))),"",$G459-$F459)</f>
        <v/>
      </c>
      <c r="Q459" s="29">
        <f>IF($P459="","",ABS($P459))</f>
        <v/>
      </c>
      <c r="R459" s="46">
        <f>IF(OR($P459="",NOT(ISNUMBER($H459))),"",$P459*$H459)</f>
        <v/>
      </c>
      <c r="S459" s="46">
        <f>IF($R459="","",ABS($R459))</f>
        <v/>
      </c>
      <c r="T459" s="13">
        <f>IF($P459="","",IF($P459=0,"Sim","Não"))</f>
        <v/>
      </c>
      <c r="U459" s="45">
        <f>IFERROR(IF($P459="","",IF(MAX($F459,$G459)=0,1,MAX(0,1-$Q459/MAX($F459,$G459)))),"")</f>
        <v/>
      </c>
      <c r="V459" s="16">
        <f>IF($P459="","",IF($P459=0,"",IF($J459&lt;&gt;"",$J459,$I459)))</f>
        <v/>
      </c>
      <c r="W459" s="29">
        <f>IF($P459="","",IF(OR($P459=0,$K459="Concluída",$K459="Dispensada"),0,MAX(0,'Configurações'!$B$10-$B459)))</f>
        <v/>
      </c>
      <c r="X459" s="13">
        <f>IF($P459="","",IF($P459=0,"Baixa",IF(OR(AND(ISNUMBER($S459),$S459&gt;='Configurações'!$B$4),AND($K459&lt;&gt;"Concluída",$K459&lt;&gt;"Dispensada",ISNUMBER($M459),$M459&lt;'Configurações'!$B$10)),"Crítica",IF(OR(AND(ISNUMBER($S459),$S459&gt;='Configurações'!$B$5),$Q459&gt;='Configurações'!$B$6),"Alta","Média"))))</f>
        <v/>
      </c>
      <c r="Y459" s="16">
        <f>IF($A459="","",_xlfn.TEXTJOIN(" | ",TRUE,IF(COUNTIF($A$2:$A$501,$A459)&gt;1,"ID duplicado",""),IF(OR($B459="",$C459="",$D459="",$E459="",NOT(ISNUMBER($F459)),NOT(ISNUMBER($G459)),NOT(ISNUMBER($H459)),$K459=""),"Dados obrigatórios incompletos",""),IF(AND(ISNUMBER($P459),$P459&lt;&gt;0,$V459=""),"Informar motivo preliminar",""),IF(AND(ISNUMBER($P459),$P459&lt;&gt;0,$H459=0),"Revisar custo zerado",""),IF(AND($K459="Concluída",$T459="Não",$J459=""),"Confirmar causa",""),IF(AND($K459="Concluída",$N459=""),"Informar data de conclusão",""),IF(AND($K459&lt;&gt;"",$K459&lt;&gt;"Concluída",$K459&lt;&gt;"Dispensada",ISNUMBER($M459),$M459&lt;'Configurações'!$B$10),"Prazo vencido",""),IF(AND($K459&lt;&gt;"",$K459&lt;&gt;"Concluída",$K459&lt;&gt;"Dispensada",$M459="",ISNUMBER($B459),'Configurações'!$B$10-$B459&gt;'Configurações'!$B$9),"Definir prazo",""),IF(AND($K459&lt;&gt;"Concluída",$N459&lt;&gt;""),"Revisar data de conclusão","")))</f>
        <v/>
      </c>
      <c r="Z459" s="16">
        <f>IF(OR($C459="",$E459=""),"",$C459&amp;" | "&amp;$E459)</f>
        <v/>
      </c>
      <c r="AA459" s="13">
        <f>IF($Z459="","",IF(COUNTIF($Z$2:$Z459,$Z459)=1,ROW(),""))</f>
        <v/>
      </c>
      <c r="AB459" s="13">
        <f>IF($A459="","",IF(AND(ISNUMBER($B459),$B459&lt;='Configurações'!$B$10,$C459&lt;&gt;"",$D459&lt;&gt;"",$E459&lt;&gt;"",ISNUMBER($F459),$F459&gt;=0,ISNUMBER($G459),$G459&gt;=0,ISNUMBER($H459),$H459&gt;=0,$K459&lt;&gt;"",COUNTIF($A$2:$A$501,$A459)=1),"Sim","Não"))</f>
        <v/>
      </c>
      <c r="AC459" s="13">
        <f>IF(OR($AB459&lt;&gt;"Sim",$P459=0,$K459="Concluída",$K459="Dispensada"),"",IF($X459="Crítica",4,IF($X459="Alta",3,IF($X459="Média",2,1)))*1000000000000+MIN(IF(ISNUMBER($S459),$S459,0),999999999)*1000+MIN($W459,999))</f>
        <v/>
      </c>
      <c r="AD459" s="29">
        <f>IF($AC459="","",COUNTIF($AC$2:$AC$501,"&gt;"&amp;$AC459)+COUNTIF($AC$2:$AC459,$AC459))</f>
        <v/>
      </c>
    </row>
    <row r="460">
      <c r="A460" s="23" t="n"/>
      <c r="B460" s="50" t="n"/>
      <c r="C460" s="23" t="n"/>
      <c r="D460" s="25" t="n"/>
      <c r="E460" s="23" t="n"/>
      <c r="F460" s="26" t="n"/>
      <c r="G460" s="26" t="n"/>
      <c r="H460" s="51" t="n"/>
      <c r="I460" s="25" t="n"/>
      <c r="J460" s="25" t="n"/>
      <c r="K460" s="23" t="n"/>
      <c r="L460" s="23" t="n"/>
      <c r="M460" s="50" t="n"/>
      <c r="N460" s="50" t="n"/>
      <c r="O460" s="25" t="n"/>
      <c r="P460" s="28">
        <f>IF(OR($A460="",$B460="",$C460="",$E460="",NOT(ISNUMBER($F460)),NOT(ISNUMBER($G460))),"",$G460-$F460)</f>
        <v/>
      </c>
      <c r="Q460" s="28">
        <f>IF($P460="","",ABS($P460))</f>
        <v/>
      </c>
      <c r="R460" s="49">
        <f>IF(OR($P460="",NOT(ISNUMBER($H460))),"",$P460*$H460)</f>
        <v/>
      </c>
      <c r="S460" s="49">
        <f>IF($R460="","",ABS($R460))</f>
        <v/>
      </c>
      <c r="T460" s="18">
        <f>IF($P460="","",IF($P460=0,"Sim","Não"))</f>
        <v/>
      </c>
      <c r="U460" s="48">
        <f>IFERROR(IF($P460="","",IF(MAX($F460,$G460)=0,1,MAX(0,1-$Q460/MAX($F460,$G460)))),"")</f>
        <v/>
      </c>
      <c r="V460" s="21">
        <f>IF($P460="","",IF($P460=0,"",IF($J460&lt;&gt;"",$J460,$I460)))</f>
        <v/>
      </c>
      <c r="W460" s="28">
        <f>IF($P460="","",IF(OR($P460=0,$K460="Concluída",$K460="Dispensada"),0,MAX(0,'Configurações'!$B$10-$B460)))</f>
        <v/>
      </c>
      <c r="X460" s="18">
        <f>IF($P460="","",IF($P460=0,"Baixa",IF(OR(AND(ISNUMBER($S460),$S460&gt;='Configurações'!$B$4),AND($K460&lt;&gt;"Concluída",$K460&lt;&gt;"Dispensada",ISNUMBER($M460),$M460&lt;'Configurações'!$B$10)),"Crítica",IF(OR(AND(ISNUMBER($S460),$S460&gt;='Configurações'!$B$5),$Q460&gt;='Configurações'!$B$6),"Alta","Média"))))</f>
        <v/>
      </c>
      <c r="Y460" s="21">
        <f>IF($A460="","",_xlfn.TEXTJOIN(" | ",TRUE,IF(COUNTIF($A$2:$A$501,$A460)&gt;1,"ID duplicado",""),IF(OR($B460="",$C460="",$D460="",$E460="",NOT(ISNUMBER($F460)),NOT(ISNUMBER($G460)),NOT(ISNUMBER($H460)),$K460=""),"Dados obrigatórios incompletos",""),IF(AND(ISNUMBER($P460),$P460&lt;&gt;0,$V460=""),"Informar motivo preliminar",""),IF(AND(ISNUMBER($P460),$P460&lt;&gt;0,$H460=0),"Revisar custo zerado",""),IF(AND($K460="Concluída",$T460="Não",$J460=""),"Confirmar causa",""),IF(AND($K460="Concluída",$N460=""),"Informar data de conclusão",""),IF(AND($K460&lt;&gt;"",$K460&lt;&gt;"Concluída",$K460&lt;&gt;"Dispensada",ISNUMBER($M460),$M460&lt;'Configurações'!$B$10),"Prazo vencido",""),IF(AND($K460&lt;&gt;"",$K460&lt;&gt;"Concluída",$K460&lt;&gt;"Dispensada",$M460="",ISNUMBER($B460),'Configurações'!$B$10-$B460&gt;'Configurações'!$B$9),"Definir prazo",""),IF(AND($K460&lt;&gt;"Concluída",$N460&lt;&gt;""),"Revisar data de conclusão","")))</f>
        <v/>
      </c>
      <c r="Z460" s="21">
        <f>IF(OR($C460="",$E460=""),"",$C460&amp;" | "&amp;$E460)</f>
        <v/>
      </c>
      <c r="AA460" s="18">
        <f>IF($Z460="","",IF(COUNTIF($Z$2:$Z460,$Z460)=1,ROW(),""))</f>
        <v/>
      </c>
      <c r="AB460" s="18">
        <f>IF($A460="","",IF(AND(ISNUMBER($B460),$B460&lt;='Configurações'!$B$10,$C460&lt;&gt;"",$D460&lt;&gt;"",$E460&lt;&gt;"",ISNUMBER($F460),$F460&gt;=0,ISNUMBER($G460),$G460&gt;=0,ISNUMBER($H460),$H460&gt;=0,$K460&lt;&gt;"",COUNTIF($A$2:$A$501,$A460)=1),"Sim","Não"))</f>
        <v/>
      </c>
      <c r="AC460" s="18">
        <f>IF(OR($AB460&lt;&gt;"Sim",$P460=0,$K460="Concluída",$K460="Dispensada"),"",IF($X460="Crítica",4,IF($X460="Alta",3,IF($X460="Média",2,1)))*1000000000000+MIN(IF(ISNUMBER($S460),$S460,0),999999999)*1000+MIN($W460,999))</f>
        <v/>
      </c>
      <c r="AD460" s="28">
        <f>IF($AC460="","",COUNTIF($AC$2:$AC$501,"&gt;"&amp;$AC460)+COUNTIF($AC$2:$AC460,$AC460))</f>
        <v/>
      </c>
    </row>
    <row r="461">
      <c r="A461" s="23" t="n"/>
      <c r="B461" s="50" t="n"/>
      <c r="C461" s="23" t="n"/>
      <c r="D461" s="25" t="n"/>
      <c r="E461" s="23" t="n"/>
      <c r="F461" s="26" t="n"/>
      <c r="G461" s="26" t="n"/>
      <c r="H461" s="51" t="n"/>
      <c r="I461" s="25" t="n"/>
      <c r="J461" s="25" t="n"/>
      <c r="K461" s="23" t="n"/>
      <c r="L461" s="23" t="n"/>
      <c r="M461" s="50" t="n"/>
      <c r="N461" s="50" t="n"/>
      <c r="O461" s="25" t="n"/>
      <c r="P461" s="29">
        <f>IF(OR($A461="",$B461="",$C461="",$E461="",NOT(ISNUMBER($F461)),NOT(ISNUMBER($G461))),"",$G461-$F461)</f>
        <v/>
      </c>
      <c r="Q461" s="29">
        <f>IF($P461="","",ABS($P461))</f>
        <v/>
      </c>
      <c r="R461" s="46">
        <f>IF(OR($P461="",NOT(ISNUMBER($H461))),"",$P461*$H461)</f>
        <v/>
      </c>
      <c r="S461" s="46">
        <f>IF($R461="","",ABS($R461))</f>
        <v/>
      </c>
      <c r="T461" s="13">
        <f>IF($P461="","",IF($P461=0,"Sim","Não"))</f>
        <v/>
      </c>
      <c r="U461" s="45">
        <f>IFERROR(IF($P461="","",IF(MAX($F461,$G461)=0,1,MAX(0,1-$Q461/MAX($F461,$G461)))),"")</f>
        <v/>
      </c>
      <c r="V461" s="16">
        <f>IF($P461="","",IF($P461=0,"",IF($J461&lt;&gt;"",$J461,$I461)))</f>
        <v/>
      </c>
      <c r="W461" s="29">
        <f>IF($P461="","",IF(OR($P461=0,$K461="Concluída",$K461="Dispensada"),0,MAX(0,'Configurações'!$B$10-$B461)))</f>
        <v/>
      </c>
      <c r="X461" s="13">
        <f>IF($P461="","",IF($P461=0,"Baixa",IF(OR(AND(ISNUMBER($S461),$S461&gt;='Configurações'!$B$4),AND($K461&lt;&gt;"Concluída",$K461&lt;&gt;"Dispensada",ISNUMBER($M461),$M461&lt;'Configurações'!$B$10)),"Crítica",IF(OR(AND(ISNUMBER($S461),$S461&gt;='Configurações'!$B$5),$Q461&gt;='Configurações'!$B$6),"Alta","Média"))))</f>
        <v/>
      </c>
      <c r="Y461" s="16">
        <f>IF($A461="","",_xlfn.TEXTJOIN(" | ",TRUE,IF(COUNTIF($A$2:$A$501,$A461)&gt;1,"ID duplicado",""),IF(OR($B461="",$C461="",$D461="",$E461="",NOT(ISNUMBER($F461)),NOT(ISNUMBER($G461)),NOT(ISNUMBER($H461)),$K461=""),"Dados obrigatórios incompletos",""),IF(AND(ISNUMBER($P461),$P461&lt;&gt;0,$V461=""),"Informar motivo preliminar",""),IF(AND(ISNUMBER($P461),$P461&lt;&gt;0,$H461=0),"Revisar custo zerado",""),IF(AND($K461="Concluída",$T461="Não",$J461=""),"Confirmar causa",""),IF(AND($K461="Concluída",$N461=""),"Informar data de conclusão",""),IF(AND($K461&lt;&gt;"",$K461&lt;&gt;"Concluída",$K461&lt;&gt;"Dispensada",ISNUMBER($M461),$M461&lt;'Configurações'!$B$10),"Prazo vencido",""),IF(AND($K461&lt;&gt;"",$K461&lt;&gt;"Concluída",$K461&lt;&gt;"Dispensada",$M461="",ISNUMBER($B461),'Configurações'!$B$10-$B461&gt;'Configurações'!$B$9),"Definir prazo",""),IF(AND($K461&lt;&gt;"Concluída",$N461&lt;&gt;""),"Revisar data de conclusão","")))</f>
        <v/>
      </c>
      <c r="Z461" s="16">
        <f>IF(OR($C461="",$E461=""),"",$C461&amp;" | "&amp;$E461)</f>
        <v/>
      </c>
      <c r="AA461" s="13">
        <f>IF($Z461="","",IF(COUNTIF($Z$2:$Z461,$Z461)=1,ROW(),""))</f>
        <v/>
      </c>
      <c r="AB461" s="13">
        <f>IF($A461="","",IF(AND(ISNUMBER($B461),$B461&lt;='Configurações'!$B$10,$C461&lt;&gt;"",$D461&lt;&gt;"",$E461&lt;&gt;"",ISNUMBER($F461),$F461&gt;=0,ISNUMBER($G461),$G461&gt;=0,ISNUMBER($H461),$H461&gt;=0,$K461&lt;&gt;"",COUNTIF($A$2:$A$501,$A461)=1),"Sim","Não"))</f>
        <v/>
      </c>
      <c r="AC461" s="13">
        <f>IF(OR($AB461&lt;&gt;"Sim",$P461=0,$K461="Concluída",$K461="Dispensada"),"",IF($X461="Crítica",4,IF($X461="Alta",3,IF($X461="Média",2,1)))*1000000000000+MIN(IF(ISNUMBER($S461),$S461,0),999999999)*1000+MIN($W461,999))</f>
        <v/>
      </c>
      <c r="AD461" s="29">
        <f>IF($AC461="","",COUNTIF($AC$2:$AC$501,"&gt;"&amp;$AC461)+COUNTIF($AC$2:$AC461,$AC461))</f>
        <v/>
      </c>
    </row>
    <row r="462">
      <c r="A462" s="23" t="n"/>
      <c r="B462" s="50" t="n"/>
      <c r="C462" s="23" t="n"/>
      <c r="D462" s="25" t="n"/>
      <c r="E462" s="23" t="n"/>
      <c r="F462" s="26" t="n"/>
      <c r="G462" s="26" t="n"/>
      <c r="H462" s="51" t="n"/>
      <c r="I462" s="25" t="n"/>
      <c r="J462" s="25" t="n"/>
      <c r="K462" s="23" t="n"/>
      <c r="L462" s="23" t="n"/>
      <c r="M462" s="50" t="n"/>
      <c r="N462" s="50" t="n"/>
      <c r="O462" s="25" t="n"/>
      <c r="P462" s="28">
        <f>IF(OR($A462="",$B462="",$C462="",$E462="",NOT(ISNUMBER($F462)),NOT(ISNUMBER($G462))),"",$G462-$F462)</f>
        <v/>
      </c>
      <c r="Q462" s="28">
        <f>IF($P462="","",ABS($P462))</f>
        <v/>
      </c>
      <c r="R462" s="49">
        <f>IF(OR($P462="",NOT(ISNUMBER($H462))),"",$P462*$H462)</f>
        <v/>
      </c>
      <c r="S462" s="49">
        <f>IF($R462="","",ABS($R462))</f>
        <v/>
      </c>
      <c r="T462" s="18">
        <f>IF($P462="","",IF($P462=0,"Sim","Não"))</f>
        <v/>
      </c>
      <c r="U462" s="48">
        <f>IFERROR(IF($P462="","",IF(MAX($F462,$G462)=0,1,MAX(0,1-$Q462/MAX($F462,$G462)))),"")</f>
        <v/>
      </c>
      <c r="V462" s="21">
        <f>IF($P462="","",IF($P462=0,"",IF($J462&lt;&gt;"",$J462,$I462)))</f>
        <v/>
      </c>
      <c r="W462" s="28">
        <f>IF($P462="","",IF(OR($P462=0,$K462="Concluída",$K462="Dispensada"),0,MAX(0,'Configurações'!$B$10-$B462)))</f>
        <v/>
      </c>
      <c r="X462" s="18">
        <f>IF($P462="","",IF($P462=0,"Baixa",IF(OR(AND(ISNUMBER($S462),$S462&gt;='Configurações'!$B$4),AND($K462&lt;&gt;"Concluída",$K462&lt;&gt;"Dispensada",ISNUMBER($M462),$M462&lt;'Configurações'!$B$10)),"Crítica",IF(OR(AND(ISNUMBER($S462),$S462&gt;='Configurações'!$B$5),$Q462&gt;='Configurações'!$B$6),"Alta","Média"))))</f>
        <v/>
      </c>
      <c r="Y462" s="21">
        <f>IF($A462="","",_xlfn.TEXTJOIN(" | ",TRUE,IF(COUNTIF($A$2:$A$501,$A462)&gt;1,"ID duplicado",""),IF(OR($B462="",$C462="",$D462="",$E462="",NOT(ISNUMBER($F462)),NOT(ISNUMBER($G462)),NOT(ISNUMBER($H462)),$K462=""),"Dados obrigatórios incompletos",""),IF(AND(ISNUMBER($P462),$P462&lt;&gt;0,$V462=""),"Informar motivo preliminar",""),IF(AND(ISNUMBER($P462),$P462&lt;&gt;0,$H462=0),"Revisar custo zerado",""),IF(AND($K462="Concluída",$T462="Não",$J462=""),"Confirmar causa",""),IF(AND($K462="Concluída",$N462=""),"Informar data de conclusão",""),IF(AND($K462&lt;&gt;"",$K462&lt;&gt;"Concluída",$K462&lt;&gt;"Dispensada",ISNUMBER($M462),$M462&lt;'Configurações'!$B$10),"Prazo vencido",""),IF(AND($K462&lt;&gt;"",$K462&lt;&gt;"Concluída",$K462&lt;&gt;"Dispensada",$M462="",ISNUMBER($B462),'Configurações'!$B$10-$B462&gt;'Configurações'!$B$9),"Definir prazo",""),IF(AND($K462&lt;&gt;"Concluída",$N462&lt;&gt;""),"Revisar data de conclusão","")))</f>
        <v/>
      </c>
      <c r="Z462" s="21">
        <f>IF(OR($C462="",$E462=""),"",$C462&amp;" | "&amp;$E462)</f>
        <v/>
      </c>
      <c r="AA462" s="18">
        <f>IF($Z462="","",IF(COUNTIF($Z$2:$Z462,$Z462)=1,ROW(),""))</f>
        <v/>
      </c>
      <c r="AB462" s="18">
        <f>IF($A462="","",IF(AND(ISNUMBER($B462),$B462&lt;='Configurações'!$B$10,$C462&lt;&gt;"",$D462&lt;&gt;"",$E462&lt;&gt;"",ISNUMBER($F462),$F462&gt;=0,ISNUMBER($G462),$G462&gt;=0,ISNUMBER($H462),$H462&gt;=0,$K462&lt;&gt;"",COUNTIF($A$2:$A$501,$A462)=1),"Sim","Não"))</f>
        <v/>
      </c>
      <c r="AC462" s="18">
        <f>IF(OR($AB462&lt;&gt;"Sim",$P462=0,$K462="Concluída",$K462="Dispensada"),"",IF($X462="Crítica",4,IF($X462="Alta",3,IF($X462="Média",2,1)))*1000000000000+MIN(IF(ISNUMBER($S462),$S462,0),999999999)*1000+MIN($W462,999))</f>
        <v/>
      </c>
      <c r="AD462" s="28">
        <f>IF($AC462="","",COUNTIF($AC$2:$AC$501,"&gt;"&amp;$AC462)+COUNTIF($AC$2:$AC462,$AC462))</f>
        <v/>
      </c>
    </row>
    <row r="463">
      <c r="A463" s="23" t="n"/>
      <c r="B463" s="50" t="n"/>
      <c r="C463" s="23" t="n"/>
      <c r="D463" s="25" t="n"/>
      <c r="E463" s="23" t="n"/>
      <c r="F463" s="26" t="n"/>
      <c r="G463" s="26" t="n"/>
      <c r="H463" s="51" t="n"/>
      <c r="I463" s="25" t="n"/>
      <c r="J463" s="25" t="n"/>
      <c r="K463" s="23" t="n"/>
      <c r="L463" s="23" t="n"/>
      <c r="M463" s="50" t="n"/>
      <c r="N463" s="50" t="n"/>
      <c r="O463" s="25" t="n"/>
      <c r="P463" s="29">
        <f>IF(OR($A463="",$B463="",$C463="",$E463="",NOT(ISNUMBER($F463)),NOT(ISNUMBER($G463))),"",$G463-$F463)</f>
        <v/>
      </c>
      <c r="Q463" s="29">
        <f>IF($P463="","",ABS($P463))</f>
        <v/>
      </c>
      <c r="R463" s="46">
        <f>IF(OR($P463="",NOT(ISNUMBER($H463))),"",$P463*$H463)</f>
        <v/>
      </c>
      <c r="S463" s="46">
        <f>IF($R463="","",ABS($R463))</f>
        <v/>
      </c>
      <c r="T463" s="13">
        <f>IF($P463="","",IF($P463=0,"Sim","Não"))</f>
        <v/>
      </c>
      <c r="U463" s="45">
        <f>IFERROR(IF($P463="","",IF(MAX($F463,$G463)=0,1,MAX(0,1-$Q463/MAX($F463,$G463)))),"")</f>
        <v/>
      </c>
      <c r="V463" s="16">
        <f>IF($P463="","",IF($P463=0,"",IF($J463&lt;&gt;"",$J463,$I463)))</f>
        <v/>
      </c>
      <c r="W463" s="29">
        <f>IF($P463="","",IF(OR($P463=0,$K463="Concluída",$K463="Dispensada"),0,MAX(0,'Configurações'!$B$10-$B463)))</f>
        <v/>
      </c>
      <c r="X463" s="13">
        <f>IF($P463="","",IF($P463=0,"Baixa",IF(OR(AND(ISNUMBER($S463),$S463&gt;='Configurações'!$B$4),AND($K463&lt;&gt;"Concluída",$K463&lt;&gt;"Dispensada",ISNUMBER($M463),$M463&lt;'Configurações'!$B$10)),"Crítica",IF(OR(AND(ISNUMBER($S463),$S463&gt;='Configurações'!$B$5),$Q463&gt;='Configurações'!$B$6),"Alta","Média"))))</f>
        <v/>
      </c>
      <c r="Y463" s="16">
        <f>IF($A463="","",_xlfn.TEXTJOIN(" | ",TRUE,IF(COUNTIF($A$2:$A$501,$A463)&gt;1,"ID duplicado",""),IF(OR($B463="",$C463="",$D463="",$E463="",NOT(ISNUMBER($F463)),NOT(ISNUMBER($G463)),NOT(ISNUMBER($H463)),$K463=""),"Dados obrigatórios incompletos",""),IF(AND(ISNUMBER($P463),$P463&lt;&gt;0,$V463=""),"Informar motivo preliminar",""),IF(AND(ISNUMBER($P463),$P463&lt;&gt;0,$H463=0),"Revisar custo zerado",""),IF(AND($K463="Concluída",$T463="Não",$J463=""),"Confirmar causa",""),IF(AND($K463="Concluída",$N463=""),"Informar data de conclusão",""),IF(AND($K463&lt;&gt;"",$K463&lt;&gt;"Concluída",$K463&lt;&gt;"Dispensada",ISNUMBER($M463),$M463&lt;'Configurações'!$B$10),"Prazo vencido",""),IF(AND($K463&lt;&gt;"",$K463&lt;&gt;"Concluída",$K463&lt;&gt;"Dispensada",$M463="",ISNUMBER($B463),'Configurações'!$B$10-$B463&gt;'Configurações'!$B$9),"Definir prazo",""),IF(AND($K463&lt;&gt;"Concluída",$N463&lt;&gt;""),"Revisar data de conclusão","")))</f>
        <v/>
      </c>
      <c r="Z463" s="16">
        <f>IF(OR($C463="",$E463=""),"",$C463&amp;" | "&amp;$E463)</f>
        <v/>
      </c>
      <c r="AA463" s="13">
        <f>IF($Z463="","",IF(COUNTIF($Z$2:$Z463,$Z463)=1,ROW(),""))</f>
        <v/>
      </c>
      <c r="AB463" s="13">
        <f>IF($A463="","",IF(AND(ISNUMBER($B463),$B463&lt;='Configurações'!$B$10,$C463&lt;&gt;"",$D463&lt;&gt;"",$E463&lt;&gt;"",ISNUMBER($F463),$F463&gt;=0,ISNUMBER($G463),$G463&gt;=0,ISNUMBER($H463),$H463&gt;=0,$K463&lt;&gt;"",COUNTIF($A$2:$A$501,$A463)=1),"Sim","Não"))</f>
        <v/>
      </c>
      <c r="AC463" s="13">
        <f>IF(OR($AB463&lt;&gt;"Sim",$P463=0,$K463="Concluída",$K463="Dispensada"),"",IF($X463="Crítica",4,IF($X463="Alta",3,IF($X463="Média",2,1)))*1000000000000+MIN(IF(ISNUMBER($S463),$S463,0),999999999)*1000+MIN($W463,999))</f>
        <v/>
      </c>
      <c r="AD463" s="29">
        <f>IF($AC463="","",COUNTIF($AC$2:$AC$501,"&gt;"&amp;$AC463)+COUNTIF($AC$2:$AC463,$AC463))</f>
        <v/>
      </c>
    </row>
    <row r="464">
      <c r="A464" s="23" t="n"/>
      <c r="B464" s="50" t="n"/>
      <c r="C464" s="23" t="n"/>
      <c r="D464" s="25" t="n"/>
      <c r="E464" s="23" t="n"/>
      <c r="F464" s="26" t="n"/>
      <c r="G464" s="26" t="n"/>
      <c r="H464" s="51" t="n"/>
      <c r="I464" s="25" t="n"/>
      <c r="J464" s="25" t="n"/>
      <c r="K464" s="23" t="n"/>
      <c r="L464" s="23" t="n"/>
      <c r="M464" s="50" t="n"/>
      <c r="N464" s="50" t="n"/>
      <c r="O464" s="25" t="n"/>
      <c r="P464" s="28">
        <f>IF(OR($A464="",$B464="",$C464="",$E464="",NOT(ISNUMBER($F464)),NOT(ISNUMBER($G464))),"",$G464-$F464)</f>
        <v/>
      </c>
      <c r="Q464" s="28">
        <f>IF($P464="","",ABS($P464))</f>
        <v/>
      </c>
      <c r="R464" s="49">
        <f>IF(OR($P464="",NOT(ISNUMBER($H464))),"",$P464*$H464)</f>
        <v/>
      </c>
      <c r="S464" s="49">
        <f>IF($R464="","",ABS($R464))</f>
        <v/>
      </c>
      <c r="T464" s="18">
        <f>IF($P464="","",IF($P464=0,"Sim","Não"))</f>
        <v/>
      </c>
      <c r="U464" s="48">
        <f>IFERROR(IF($P464="","",IF(MAX($F464,$G464)=0,1,MAX(0,1-$Q464/MAX($F464,$G464)))),"")</f>
        <v/>
      </c>
      <c r="V464" s="21">
        <f>IF($P464="","",IF($P464=0,"",IF($J464&lt;&gt;"",$J464,$I464)))</f>
        <v/>
      </c>
      <c r="W464" s="28">
        <f>IF($P464="","",IF(OR($P464=0,$K464="Concluída",$K464="Dispensada"),0,MAX(0,'Configurações'!$B$10-$B464)))</f>
        <v/>
      </c>
      <c r="X464" s="18">
        <f>IF($P464="","",IF($P464=0,"Baixa",IF(OR(AND(ISNUMBER($S464),$S464&gt;='Configurações'!$B$4),AND($K464&lt;&gt;"Concluída",$K464&lt;&gt;"Dispensada",ISNUMBER($M464),$M464&lt;'Configurações'!$B$10)),"Crítica",IF(OR(AND(ISNUMBER($S464),$S464&gt;='Configurações'!$B$5),$Q464&gt;='Configurações'!$B$6),"Alta","Média"))))</f>
        <v/>
      </c>
      <c r="Y464" s="21">
        <f>IF($A464="","",_xlfn.TEXTJOIN(" | ",TRUE,IF(COUNTIF($A$2:$A$501,$A464)&gt;1,"ID duplicado",""),IF(OR($B464="",$C464="",$D464="",$E464="",NOT(ISNUMBER($F464)),NOT(ISNUMBER($G464)),NOT(ISNUMBER($H464)),$K464=""),"Dados obrigatórios incompletos",""),IF(AND(ISNUMBER($P464),$P464&lt;&gt;0,$V464=""),"Informar motivo preliminar",""),IF(AND(ISNUMBER($P464),$P464&lt;&gt;0,$H464=0),"Revisar custo zerado",""),IF(AND($K464="Concluída",$T464="Não",$J464=""),"Confirmar causa",""),IF(AND($K464="Concluída",$N464=""),"Informar data de conclusão",""),IF(AND($K464&lt;&gt;"",$K464&lt;&gt;"Concluída",$K464&lt;&gt;"Dispensada",ISNUMBER($M464),$M464&lt;'Configurações'!$B$10),"Prazo vencido",""),IF(AND($K464&lt;&gt;"",$K464&lt;&gt;"Concluída",$K464&lt;&gt;"Dispensada",$M464="",ISNUMBER($B464),'Configurações'!$B$10-$B464&gt;'Configurações'!$B$9),"Definir prazo",""),IF(AND($K464&lt;&gt;"Concluída",$N464&lt;&gt;""),"Revisar data de conclusão","")))</f>
        <v/>
      </c>
      <c r="Z464" s="21">
        <f>IF(OR($C464="",$E464=""),"",$C464&amp;" | "&amp;$E464)</f>
        <v/>
      </c>
      <c r="AA464" s="18">
        <f>IF($Z464="","",IF(COUNTIF($Z$2:$Z464,$Z464)=1,ROW(),""))</f>
        <v/>
      </c>
      <c r="AB464" s="18">
        <f>IF($A464="","",IF(AND(ISNUMBER($B464),$B464&lt;='Configurações'!$B$10,$C464&lt;&gt;"",$D464&lt;&gt;"",$E464&lt;&gt;"",ISNUMBER($F464),$F464&gt;=0,ISNUMBER($G464),$G464&gt;=0,ISNUMBER($H464),$H464&gt;=0,$K464&lt;&gt;"",COUNTIF($A$2:$A$501,$A464)=1),"Sim","Não"))</f>
        <v/>
      </c>
      <c r="AC464" s="18">
        <f>IF(OR($AB464&lt;&gt;"Sim",$P464=0,$K464="Concluída",$K464="Dispensada"),"",IF($X464="Crítica",4,IF($X464="Alta",3,IF($X464="Média",2,1)))*1000000000000+MIN(IF(ISNUMBER($S464),$S464,0),999999999)*1000+MIN($W464,999))</f>
        <v/>
      </c>
      <c r="AD464" s="28">
        <f>IF($AC464="","",COUNTIF($AC$2:$AC$501,"&gt;"&amp;$AC464)+COUNTIF($AC$2:$AC464,$AC464))</f>
        <v/>
      </c>
    </row>
    <row r="465">
      <c r="A465" s="23" t="n"/>
      <c r="B465" s="50" t="n"/>
      <c r="C465" s="23" t="n"/>
      <c r="D465" s="25" t="n"/>
      <c r="E465" s="23" t="n"/>
      <c r="F465" s="26" t="n"/>
      <c r="G465" s="26" t="n"/>
      <c r="H465" s="51" t="n"/>
      <c r="I465" s="25" t="n"/>
      <c r="J465" s="25" t="n"/>
      <c r="K465" s="23" t="n"/>
      <c r="L465" s="23" t="n"/>
      <c r="M465" s="50" t="n"/>
      <c r="N465" s="50" t="n"/>
      <c r="O465" s="25" t="n"/>
      <c r="P465" s="29">
        <f>IF(OR($A465="",$B465="",$C465="",$E465="",NOT(ISNUMBER($F465)),NOT(ISNUMBER($G465))),"",$G465-$F465)</f>
        <v/>
      </c>
      <c r="Q465" s="29">
        <f>IF($P465="","",ABS($P465))</f>
        <v/>
      </c>
      <c r="R465" s="46">
        <f>IF(OR($P465="",NOT(ISNUMBER($H465))),"",$P465*$H465)</f>
        <v/>
      </c>
      <c r="S465" s="46">
        <f>IF($R465="","",ABS($R465))</f>
        <v/>
      </c>
      <c r="T465" s="13">
        <f>IF($P465="","",IF($P465=0,"Sim","Não"))</f>
        <v/>
      </c>
      <c r="U465" s="45">
        <f>IFERROR(IF($P465="","",IF(MAX($F465,$G465)=0,1,MAX(0,1-$Q465/MAX($F465,$G465)))),"")</f>
        <v/>
      </c>
      <c r="V465" s="16">
        <f>IF($P465="","",IF($P465=0,"",IF($J465&lt;&gt;"",$J465,$I465)))</f>
        <v/>
      </c>
      <c r="W465" s="29">
        <f>IF($P465="","",IF(OR($P465=0,$K465="Concluída",$K465="Dispensada"),0,MAX(0,'Configurações'!$B$10-$B465)))</f>
        <v/>
      </c>
      <c r="X465" s="13">
        <f>IF($P465="","",IF($P465=0,"Baixa",IF(OR(AND(ISNUMBER($S465),$S465&gt;='Configurações'!$B$4),AND($K465&lt;&gt;"Concluída",$K465&lt;&gt;"Dispensada",ISNUMBER($M465),$M465&lt;'Configurações'!$B$10)),"Crítica",IF(OR(AND(ISNUMBER($S465),$S465&gt;='Configurações'!$B$5),$Q465&gt;='Configurações'!$B$6),"Alta","Média"))))</f>
        <v/>
      </c>
      <c r="Y465" s="16">
        <f>IF($A465="","",_xlfn.TEXTJOIN(" | ",TRUE,IF(COUNTIF($A$2:$A$501,$A465)&gt;1,"ID duplicado",""),IF(OR($B465="",$C465="",$D465="",$E465="",NOT(ISNUMBER($F465)),NOT(ISNUMBER($G465)),NOT(ISNUMBER($H465)),$K465=""),"Dados obrigatórios incompletos",""),IF(AND(ISNUMBER($P465),$P465&lt;&gt;0,$V465=""),"Informar motivo preliminar",""),IF(AND(ISNUMBER($P465),$P465&lt;&gt;0,$H465=0),"Revisar custo zerado",""),IF(AND($K465="Concluída",$T465="Não",$J465=""),"Confirmar causa",""),IF(AND($K465="Concluída",$N465=""),"Informar data de conclusão",""),IF(AND($K465&lt;&gt;"",$K465&lt;&gt;"Concluída",$K465&lt;&gt;"Dispensada",ISNUMBER($M465),$M465&lt;'Configurações'!$B$10),"Prazo vencido",""),IF(AND($K465&lt;&gt;"",$K465&lt;&gt;"Concluída",$K465&lt;&gt;"Dispensada",$M465="",ISNUMBER($B465),'Configurações'!$B$10-$B465&gt;'Configurações'!$B$9),"Definir prazo",""),IF(AND($K465&lt;&gt;"Concluída",$N465&lt;&gt;""),"Revisar data de conclusão","")))</f>
        <v/>
      </c>
      <c r="Z465" s="16">
        <f>IF(OR($C465="",$E465=""),"",$C465&amp;" | "&amp;$E465)</f>
        <v/>
      </c>
      <c r="AA465" s="13">
        <f>IF($Z465="","",IF(COUNTIF($Z$2:$Z465,$Z465)=1,ROW(),""))</f>
        <v/>
      </c>
      <c r="AB465" s="13">
        <f>IF($A465="","",IF(AND(ISNUMBER($B465),$B465&lt;='Configurações'!$B$10,$C465&lt;&gt;"",$D465&lt;&gt;"",$E465&lt;&gt;"",ISNUMBER($F465),$F465&gt;=0,ISNUMBER($G465),$G465&gt;=0,ISNUMBER($H465),$H465&gt;=0,$K465&lt;&gt;"",COUNTIF($A$2:$A$501,$A465)=1),"Sim","Não"))</f>
        <v/>
      </c>
      <c r="AC465" s="13">
        <f>IF(OR($AB465&lt;&gt;"Sim",$P465=0,$K465="Concluída",$K465="Dispensada"),"",IF($X465="Crítica",4,IF($X465="Alta",3,IF($X465="Média",2,1)))*1000000000000+MIN(IF(ISNUMBER($S465),$S465,0),999999999)*1000+MIN($W465,999))</f>
        <v/>
      </c>
      <c r="AD465" s="29">
        <f>IF($AC465="","",COUNTIF($AC$2:$AC$501,"&gt;"&amp;$AC465)+COUNTIF($AC$2:$AC465,$AC465))</f>
        <v/>
      </c>
    </row>
    <row r="466">
      <c r="A466" s="23" t="n"/>
      <c r="B466" s="50" t="n"/>
      <c r="C466" s="23" t="n"/>
      <c r="D466" s="25" t="n"/>
      <c r="E466" s="23" t="n"/>
      <c r="F466" s="26" t="n"/>
      <c r="G466" s="26" t="n"/>
      <c r="H466" s="51" t="n"/>
      <c r="I466" s="25" t="n"/>
      <c r="J466" s="25" t="n"/>
      <c r="K466" s="23" t="n"/>
      <c r="L466" s="23" t="n"/>
      <c r="M466" s="50" t="n"/>
      <c r="N466" s="50" t="n"/>
      <c r="O466" s="25" t="n"/>
      <c r="P466" s="28">
        <f>IF(OR($A466="",$B466="",$C466="",$E466="",NOT(ISNUMBER($F466)),NOT(ISNUMBER($G466))),"",$G466-$F466)</f>
        <v/>
      </c>
      <c r="Q466" s="28">
        <f>IF($P466="","",ABS($P466))</f>
        <v/>
      </c>
      <c r="R466" s="49">
        <f>IF(OR($P466="",NOT(ISNUMBER($H466))),"",$P466*$H466)</f>
        <v/>
      </c>
      <c r="S466" s="49">
        <f>IF($R466="","",ABS($R466))</f>
        <v/>
      </c>
      <c r="T466" s="18">
        <f>IF($P466="","",IF($P466=0,"Sim","Não"))</f>
        <v/>
      </c>
      <c r="U466" s="48">
        <f>IFERROR(IF($P466="","",IF(MAX($F466,$G466)=0,1,MAX(0,1-$Q466/MAX($F466,$G466)))),"")</f>
        <v/>
      </c>
      <c r="V466" s="21">
        <f>IF($P466="","",IF($P466=0,"",IF($J466&lt;&gt;"",$J466,$I466)))</f>
        <v/>
      </c>
      <c r="W466" s="28">
        <f>IF($P466="","",IF(OR($P466=0,$K466="Concluída",$K466="Dispensada"),0,MAX(0,'Configurações'!$B$10-$B466)))</f>
        <v/>
      </c>
      <c r="X466" s="18">
        <f>IF($P466="","",IF($P466=0,"Baixa",IF(OR(AND(ISNUMBER($S466),$S466&gt;='Configurações'!$B$4),AND($K466&lt;&gt;"Concluída",$K466&lt;&gt;"Dispensada",ISNUMBER($M466),$M466&lt;'Configurações'!$B$10)),"Crítica",IF(OR(AND(ISNUMBER($S466),$S466&gt;='Configurações'!$B$5),$Q466&gt;='Configurações'!$B$6),"Alta","Média"))))</f>
        <v/>
      </c>
      <c r="Y466" s="21">
        <f>IF($A466="","",_xlfn.TEXTJOIN(" | ",TRUE,IF(COUNTIF($A$2:$A$501,$A466)&gt;1,"ID duplicado",""),IF(OR($B466="",$C466="",$D466="",$E466="",NOT(ISNUMBER($F466)),NOT(ISNUMBER($G466)),NOT(ISNUMBER($H466)),$K466=""),"Dados obrigatórios incompletos",""),IF(AND(ISNUMBER($P466),$P466&lt;&gt;0,$V466=""),"Informar motivo preliminar",""),IF(AND(ISNUMBER($P466),$P466&lt;&gt;0,$H466=0),"Revisar custo zerado",""),IF(AND($K466="Concluída",$T466="Não",$J466=""),"Confirmar causa",""),IF(AND($K466="Concluída",$N466=""),"Informar data de conclusão",""),IF(AND($K466&lt;&gt;"",$K466&lt;&gt;"Concluída",$K466&lt;&gt;"Dispensada",ISNUMBER($M466),$M466&lt;'Configurações'!$B$10),"Prazo vencido",""),IF(AND($K466&lt;&gt;"",$K466&lt;&gt;"Concluída",$K466&lt;&gt;"Dispensada",$M466="",ISNUMBER($B466),'Configurações'!$B$10-$B466&gt;'Configurações'!$B$9),"Definir prazo",""),IF(AND($K466&lt;&gt;"Concluída",$N466&lt;&gt;""),"Revisar data de conclusão","")))</f>
        <v/>
      </c>
      <c r="Z466" s="21">
        <f>IF(OR($C466="",$E466=""),"",$C466&amp;" | "&amp;$E466)</f>
        <v/>
      </c>
      <c r="AA466" s="18">
        <f>IF($Z466="","",IF(COUNTIF($Z$2:$Z466,$Z466)=1,ROW(),""))</f>
        <v/>
      </c>
      <c r="AB466" s="18">
        <f>IF($A466="","",IF(AND(ISNUMBER($B466),$B466&lt;='Configurações'!$B$10,$C466&lt;&gt;"",$D466&lt;&gt;"",$E466&lt;&gt;"",ISNUMBER($F466),$F466&gt;=0,ISNUMBER($G466),$G466&gt;=0,ISNUMBER($H466),$H466&gt;=0,$K466&lt;&gt;"",COUNTIF($A$2:$A$501,$A466)=1),"Sim","Não"))</f>
        <v/>
      </c>
      <c r="AC466" s="18">
        <f>IF(OR($AB466&lt;&gt;"Sim",$P466=0,$K466="Concluída",$K466="Dispensada"),"",IF($X466="Crítica",4,IF($X466="Alta",3,IF($X466="Média",2,1)))*1000000000000+MIN(IF(ISNUMBER($S466),$S466,0),999999999)*1000+MIN($W466,999))</f>
        <v/>
      </c>
      <c r="AD466" s="28">
        <f>IF($AC466="","",COUNTIF($AC$2:$AC$501,"&gt;"&amp;$AC466)+COUNTIF($AC$2:$AC466,$AC466))</f>
        <v/>
      </c>
    </row>
    <row r="467">
      <c r="A467" s="23" t="n"/>
      <c r="B467" s="50" t="n"/>
      <c r="C467" s="23" t="n"/>
      <c r="D467" s="25" t="n"/>
      <c r="E467" s="23" t="n"/>
      <c r="F467" s="26" t="n"/>
      <c r="G467" s="26" t="n"/>
      <c r="H467" s="51" t="n"/>
      <c r="I467" s="25" t="n"/>
      <c r="J467" s="25" t="n"/>
      <c r="K467" s="23" t="n"/>
      <c r="L467" s="23" t="n"/>
      <c r="M467" s="50" t="n"/>
      <c r="N467" s="50" t="n"/>
      <c r="O467" s="25" t="n"/>
      <c r="P467" s="29">
        <f>IF(OR($A467="",$B467="",$C467="",$E467="",NOT(ISNUMBER($F467)),NOT(ISNUMBER($G467))),"",$G467-$F467)</f>
        <v/>
      </c>
      <c r="Q467" s="29">
        <f>IF($P467="","",ABS($P467))</f>
        <v/>
      </c>
      <c r="R467" s="46">
        <f>IF(OR($P467="",NOT(ISNUMBER($H467))),"",$P467*$H467)</f>
        <v/>
      </c>
      <c r="S467" s="46">
        <f>IF($R467="","",ABS($R467))</f>
        <v/>
      </c>
      <c r="T467" s="13">
        <f>IF($P467="","",IF($P467=0,"Sim","Não"))</f>
        <v/>
      </c>
      <c r="U467" s="45">
        <f>IFERROR(IF($P467="","",IF(MAX($F467,$G467)=0,1,MAX(0,1-$Q467/MAX($F467,$G467)))),"")</f>
        <v/>
      </c>
      <c r="V467" s="16">
        <f>IF($P467="","",IF($P467=0,"",IF($J467&lt;&gt;"",$J467,$I467)))</f>
        <v/>
      </c>
      <c r="W467" s="29">
        <f>IF($P467="","",IF(OR($P467=0,$K467="Concluída",$K467="Dispensada"),0,MAX(0,'Configurações'!$B$10-$B467)))</f>
        <v/>
      </c>
      <c r="X467" s="13">
        <f>IF($P467="","",IF($P467=0,"Baixa",IF(OR(AND(ISNUMBER($S467),$S467&gt;='Configurações'!$B$4),AND($K467&lt;&gt;"Concluída",$K467&lt;&gt;"Dispensada",ISNUMBER($M467),$M467&lt;'Configurações'!$B$10)),"Crítica",IF(OR(AND(ISNUMBER($S467),$S467&gt;='Configurações'!$B$5),$Q467&gt;='Configurações'!$B$6),"Alta","Média"))))</f>
        <v/>
      </c>
      <c r="Y467" s="16">
        <f>IF($A467="","",_xlfn.TEXTJOIN(" | ",TRUE,IF(COUNTIF($A$2:$A$501,$A467)&gt;1,"ID duplicado",""),IF(OR($B467="",$C467="",$D467="",$E467="",NOT(ISNUMBER($F467)),NOT(ISNUMBER($G467)),NOT(ISNUMBER($H467)),$K467=""),"Dados obrigatórios incompletos",""),IF(AND(ISNUMBER($P467),$P467&lt;&gt;0,$V467=""),"Informar motivo preliminar",""),IF(AND(ISNUMBER($P467),$P467&lt;&gt;0,$H467=0),"Revisar custo zerado",""),IF(AND($K467="Concluída",$T467="Não",$J467=""),"Confirmar causa",""),IF(AND($K467="Concluída",$N467=""),"Informar data de conclusão",""),IF(AND($K467&lt;&gt;"",$K467&lt;&gt;"Concluída",$K467&lt;&gt;"Dispensada",ISNUMBER($M467),$M467&lt;'Configurações'!$B$10),"Prazo vencido",""),IF(AND($K467&lt;&gt;"",$K467&lt;&gt;"Concluída",$K467&lt;&gt;"Dispensada",$M467="",ISNUMBER($B467),'Configurações'!$B$10-$B467&gt;'Configurações'!$B$9),"Definir prazo",""),IF(AND($K467&lt;&gt;"Concluída",$N467&lt;&gt;""),"Revisar data de conclusão","")))</f>
        <v/>
      </c>
      <c r="Z467" s="16">
        <f>IF(OR($C467="",$E467=""),"",$C467&amp;" | "&amp;$E467)</f>
        <v/>
      </c>
      <c r="AA467" s="13">
        <f>IF($Z467="","",IF(COUNTIF($Z$2:$Z467,$Z467)=1,ROW(),""))</f>
        <v/>
      </c>
      <c r="AB467" s="13">
        <f>IF($A467="","",IF(AND(ISNUMBER($B467),$B467&lt;='Configurações'!$B$10,$C467&lt;&gt;"",$D467&lt;&gt;"",$E467&lt;&gt;"",ISNUMBER($F467),$F467&gt;=0,ISNUMBER($G467),$G467&gt;=0,ISNUMBER($H467),$H467&gt;=0,$K467&lt;&gt;"",COUNTIF($A$2:$A$501,$A467)=1),"Sim","Não"))</f>
        <v/>
      </c>
      <c r="AC467" s="13">
        <f>IF(OR($AB467&lt;&gt;"Sim",$P467=0,$K467="Concluída",$K467="Dispensada"),"",IF($X467="Crítica",4,IF($X467="Alta",3,IF($X467="Média",2,1)))*1000000000000+MIN(IF(ISNUMBER($S467),$S467,0),999999999)*1000+MIN($W467,999))</f>
        <v/>
      </c>
      <c r="AD467" s="29">
        <f>IF($AC467="","",COUNTIF($AC$2:$AC$501,"&gt;"&amp;$AC467)+COUNTIF($AC$2:$AC467,$AC467))</f>
        <v/>
      </c>
    </row>
    <row r="468">
      <c r="A468" s="23" t="n"/>
      <c r="B468" s="50" t="n"/>
      <c r="C468" s="23" t="n"/>
      <c r="D468" s="25" t="n"/>
      <c r="E468" s="23" t="n"/>
      <c r="F468" s="26" t="n"/>
      <c r="G468" s="26" t="n"/>
      <c r="H468" s="51" t="n"/>
      <c r="I468" s="25" t="n"/>
      <c r="J468" s="25" t="n"/>
      <c r="K468" s="23" t="n"/>
      <c r="L468" s="23" t="n"/>
      <c r="M468" s="50" t="n"/>
      <c r="N468" s="50" t="n"/>
      <c r="O468" s="25" t="n"/>
      <c r="P468" s="28">
        <f>IF(OR($A468="",$B468="",$C468="",$E468="",NOT(ISNUMBER($F468)),NOT(ISNUMBER($G468))),"",$G468-$F468)</f>
        <v/>
      </c>
      <c r="Q468" s="28">
        <f>IF($P468="","",ABS($P468))</f>
        <v/>
      </c>
      <c r="R468" s="49">
        <f>IF(OR($P468="",NOT(ISNUMBER($H468))),"",$P468*$H468)</f>
        <v/>
      </c>
      <c r="S468" s="49">
        <f>IF($R468="","",ABS($R468))</f>
        <v/>
      </c>
      <c r="T468" s="18">
        <f>IF($P468="","",IF($P468=0,"Sim","Não"))</f>
        <v/>
      </c>
      <c r="U468" s="48">
        <f>IFERROR(IF($P468="","",IF(MAX($F468,$G468)=0,1,MAX(0,1-$Q468/MAX($F468,$G468)))),"")</f>
        <v/>
      </c>
      <c r="V468" s="21">
        <f>IF($P468="","",IF($P468=0,"",IF($J468&lt;&gt;"",$J468,$I468)))</f>
        <v/>
      </c>
      <c r="W468" s="28">
        <f>IF($P468="","",IF(OR($P468=0,$K468="Concluída",$K468="Dispensada"),0,MAX(0,'Configurações'!$B$10-$B468)))</f>
        <v/>
      </c>
      <c r="X468" s="18">
        <f>IF($P468="","",IF($P468=0,"Baixa",IF(OR(AND(ISNUMBER($S468),$S468&gt;='Configurações'!$B$4),AND($K468&lt;&gt;"Concluída",$K468&lt;&gt;"Dispensada",ISNUMBER($M468),$M468&lt;'Configurações'!$B$10)),"Crítica",IF(OR(AND(ISNUMBER($S468),$S468&gt;='Configurações'!$B$5),$Q468&gt;='Configurações'!$B$6),"Alta","Média"))))</f>
        <v/>
      </c>
      <c r="Y468" s="21">
        <f>IF($A468="","",_xlfn.TEXTJOIN(" | ",TRUE,IF(COUNTIF($A$2:$A$501,$A468)&gt;1,"ID duplicado",""),IF(OR($B468="",$C468="",$D468="",$E468="",NOT(ISNUMBER($F468)),NOT(ISNUMBER($G468)),NOT(ISNUMBER($H468)),$K468=""),"Dados obrigatórios incompletos",""),IF(AND(ISNUMBER($P468),$P468&lt;&gt;0,$V468=""),"Informar motivo preliminar",""),IF(AND(ISNUMBER($P468),$P468&lt;&gt;0,$H468=0),"Revisar custo zerado",""),IF(AND($K468="Concluída",$T468="Não",$J468=""),"Confirmar causa",""),IF(AND($K468="Concluída",$N468=""),"Informar data de conclusão",""),IF(AND($K468&lt;&gt;"",$K468&lt;&gt;"Concluída",$K468&lt;&gt;"Dispensada",ISNUMBER($M468),$M468&lt;'Configurações'!$B$10),"Prazo vencido",""),IF(AND($K468&lt;&gt;"",$K468&lt;&gt;"Concluída",$K468&lt;&gt;"Dispensada",$M468="",ISNUMBER($B468),'Configurações'!$B$10-$B468&gt;'Configurações'!$B$9),"Definir prazo",""),IF(AND($K468&lt;&gt;"Concluída",$N468&lt;&gt;""),"Revisar data de conclusão","")))</f>
        <v/>
      </c>
      <c r="Z468" s="21">
        <f>IF(OR($C468="",$E468=""),"",$C468&amp;" | "&amp;$E468)</f>
        <v/>
      </c>
      <c r="AA468" s="18">
        <f>IF($Z468="","",IF(COUNTIF($Z$2:$Z468,$Z468)=1,ROW(),""))</f>
        <v/>
      </c>
      <c r="AB468" s="18">
        <f>IF($A468="","",IF(AND(ISNUMBER($B468),$B468&lt;='Configurações'!$B$10,$C468&lt;&gt;"",$D468&lt;&gt;"",$E468&lt;&gt;"",ISNUMBER($F468),$F468&gt;=0,ISNUMBER($G468),$G468&gt;=0,ISNUMBER($H468),$H468&gt;=0,$K468&lt;&gt;"",COUNTIF($A$2:$A$501,$A468)=1),"Sim","Não"))</f>
        <v/>
      </c>
      <c r="AC468" s="18">
        <f>IF(OR($AB468&lt;&gt;"Sim",$P468=0,$K468="Concluída",$K468="Dispensada"),"",IF($X468="Crítica",4,IF($X468="Alta",3,IF($X468="Média",2,1)))*1000000000000+MIN(IF(ISNUMBER($S468),$S468,0),999999999)*1000+MIN($W468,999))</f>
        <v/>
      </c>
      <c r="AD468" s="28">
        <f>IF($AC468="","",COUNTIF($AC$2:$AC$501,"&gt;"&amp;$AC468)+COUNTIF($AC$2:$AC468,$AC468))</f>
        <v/>
      </c>
    </row>
    <row r="469">
      <c r="A469" s="23" t="n"/>
      <c r="B469" s="50" t="n"/>
      <c r="C469" s="23" t="n"/>
      <c r="D469" s="25" t="n"/>
      <c r="E469" s="23" t="n"/>
      <c r="F469" s="26" t="n"/>
      <c r="G469" s="26" t="n"/>
      <c r="H469" s="51" t="n"/>
      <c r="I469" s="25" t="n"/>
      <c r="J469" s="25" t="n"/>
      <c r="K469" s="23" t="n"/>
      <c r="L469" s="23" t="n"/>
      <c r="M469" s="50" t="n"/>
      <c r="N469" s="50" t="n"/>
      <c r="O469" s="25" t="n"/>
      <c r="P469" s="29">
        <f>IF(OR($A469="",$B469="",$C469="",$E469="",NOT(ISNUMBER($F469)),NOT(ISNUMBER($G469))),"",$G469-$F469)</f>
        <v/>
      </c>
      <c r="Q469" s="29">
        <f>IF($P469="","",ABS($P469))</f>
        <v/>
      </c>
      <c r="R469" s="46">
        <f>IF(OR($P469="",NOT(ISNUMBER($H469))),"",$P469*$H469)</f>
        <v/>
      </c>
      <c r="S469" s="46">
        <f>IF($R469="","",ABS($R469))</f>
        <v/>
      </c>
      <c r="T469" s="13">
        <f>IF($P469="","",IF($P469=0,"Sim","Não"))</f>
        <v/>
      </c>
      <c r="U469" s="45">
        <f>IFERROR(IF($P469="","",IF(MAX($F469,$G469)=0,1,MAX(0,1-$Q469/MAX($F469,$G469)))),"")</f>
        <v/>
      </c>
      <c r="V469" s="16">
        <f>IF($P469="","",IF($P469=0,"",IF($J469&lt;&gt;"",$J469,$I469)))</f>
        <v/>
      </c>
      <c r="W469" s="29">
        <f>IF($P469="","",IF(OR($P469=0,$K469="Concluída",$K469="Dispensada"),0,MAX(0,'Configurações'!$B$10-$B469)))</f>
        <v/>
      </c>
      <c r="X469" s="13">
        <f>IF($P469="","",IF($P469=0,"Baixa",IF(OR(AND(ISNUMBER($S469),$S469&gt;='Configurações'!$B$4),AND($K469&lt;&gt;"Concluída",$K469&lt;&gt;"Dispensada",ISNUMBER($M469),$M469&lt;'Configurações'!$B$10)),"Crítica",IF(OR(AND(ISNUMBER($S469),$S469&gt;='Configurações'!$B$5),$Q469&gt;='Configurações'!$B$6),"Alta","Média"))))</f>
        <v/>
      </c>
      <c r="Y469" s="16">
        <f>IF($A469="","",_xlfn.TEXTJOIN(" | ",TRUE,IF(COUNTIF($A$2:$A$501,$A469)&gt;1,"ID duplicado",""),IF(OR($B469="",$C469="",$D469="",$E469="",NOT(ISNUMBER($F469)),NOT(ISNUMBER($G469)),NOT(ISNUMBER($H469)),$K469=""),"Dados obrigatórios incompletos",""),IF(AND(ISNUMBER($P469),$P469&lt;&gt;0,$V469=""),"Informar motivo preliminar",""),IF(AND(ISNUMBER($P469),$P469&lt;&gt;0,$H469=0),"Revisar custo zerado",""),IF(AND($K469="Concluída",$T469="Não",$J469=""),"Confirmar causa",""),IF(AND($K469="Concluída",$N469=""),"Informar data de conclusão",""),IF(AND($K469&lt;&gt;"",$K469&lt;&gt;"Concluída",$K469&lt;&gt;"Dispensada",ISNUMBER($M469),$M469&lt;'Configurações'!$B$10),"Prazo vencido",""),IF(AND($K469&lt;&gt;"",$K469&lt;&gt;"Concluída",$K469&lt;&gt;"Dispensada",$M469="",ISNUMBER($B469),'Configurações'!$B$10-$B469&gt;'Configurações'!$B$9),"Definir prazo",""),IF(AND($K469&lt;&gt;"Concluída",$N469&lt;&gt;""),"Revisar data de conclusão","")))</f>
        <v/>
      </c>
      <c r="Z469" s="16">
        <f>IF(OR($C469="",$E469=""),"",$C469&amp;" | "&amp;$E469)</f>
        <v/>
      </c>
      <c r="AA469" s="13">
        <f>IF($Z469="","",IF(COUNTIF($Z$2:$Z469,$Z469)=1,ROW(),""))</f>
        <v/>
      </c>
      <c r="AB469" s="13">
        <f>IF($A469="","",IF(AND(ISNUMBER($B469),$B469&lt;='Configurações'!$B$10,$C469&lt;&gt;"",$D469&lt;&gt;"",$E469&lt;&gt;"",ISNUMBER($F469),$F469&gt;=0,ISNUMBER($G469),$G469&gt;=0,ISNUMBER($H469),$H469&gt;=0,$K469&lt;&gt;"",COUNTIF($A$2:$A$501,$A469)=1),"Sim","Não"))</f>
        <v/>
      </c>
      <c r="AC469" s="13">
        <f>IF(OR($AB469&lt;&gt;"Sim",$P469=0,$K469="Concluída",$K469="Dispensada"),"",IF($X469="Crítica",4,IF($X469="Alta",3,IF($X469="Média",2,1)))*1000000000000+MIN(IF(ISNUMBER($S469),$S469,0),999999999)*1000+MIN($W469,999))</f>
        <v/>
      </c>
      <c r="AD469" s="29">
        <f>IF($AC469="","",COUNTIF($AC$2:$AC$501,"&gt;"&amp;$AC469)+COUNTIF($AC$2:$AC469,$AC469))</f>
        <v/>
      </c>
    </row>
    <row r="470">
      <c r="A470" s="23" t="n"/>
      <c r="B470" s="50" t="n"/>
      <c r="C470" s="23" t="n"/>
      <c r="D470" s="25" t="n"/>
      <c r="E470" s="23" t="n"/>
      <c r="F470" s="26" t="n"/>
      <c r="G470" s="26" t="n"/>
      <c r="H470" s="51" t="n"/>
      <c r="I470" s="25" t="n"/>
      <c r="J470" s="25" t="n"/>
      <c r="K470" s="23" t="n"/>
      <c r="L470" s="23" t="n"/>
      <c r="M470" s="50" t="n"/>
      <c r="N470" s="50" t="n"/>
      <c r="O470" s="25" t="n"/>
      <c r="P470" s="28">
        <f>IF(OR($A470="",$B470="",$C470="",$E470="",NOT(ISNUMBER($F470)),NOT(ISNUMBER($G470))),"",$G470-$F470)</f>
        <v/>
      </c>
      <c r="Q470" s="28">
        <f>IF($P470="","",ABS($P470))</f>
        <v/>
      </c>
      <c r="R470" s="49">
        <f>IF(OR($P470="",NOT(ISNUMBER($H470))),"",$P470*$H470)</f>
        <v/>
      </c>
      <c r="S470" s="49">
        <f>IF($R470="","",ABS($R470))</f>
        <v/>
      </c>
      <c r="T470" s="18">
        <f>IF($P470="","",IF($P470=0,"Sim","Não"))</f>
        <v/>
      </c>
      <c r="U470" s="48">
        <f>IFERROR(IF($P470="","",IF(MAX($F470,$G470)=0,1,MAX(0,1-$Q470/MAX($F470,$G470)))),"")</f>
        <v/>
      </c>
      <c r="V470" s="21">
        <f>IF($P470="","",IF($P470=0,"",IF($J470&lt;&gt;"",$J470,$I470)))</f>
        <v/>
      </c>
      <c r="W470" s="28">
        <f>IF($P470="","",IF(OR($P470=0,$K470="Concluída",$K470="Dispensada"),0,MAX(0,'Configurações'!$B$10-$B470)))</f>
        <v/>
      </c>
      <c r="X470" s="18">
        <f>IF($P470="","",IF($P470=0,"Baixa",IF(OR(AND(ISNUMBER($S470),$S470&gt;='Configurações'!$B$4),AND($K470&lt;&gt;"Concluída",$K470&lt;&gt;"Dispensada",ISNUMBER($M470),$M470&lt;'Configurações'!$B$10)),"Crítica",IF(OR(AND(ISNUMBER($S470),$S470&gt;='Configurações'!$B$5),$Q470&gt;='Configurações'!$B$6),"Alta","Média"))))</f>
        <v/>
      </c>
      <c r="Y470" s="21">
        <f>IF($A470="","",_xlfn.TEXTJOIN(" | ",TRUE,IF(COUNTIF($A$2:$A$501,$A470)&gt;1,"ID duplicado",""),IF(OR($B470="",$C470="",$D470="",$E470="",NOT(ISNUMBER($F470)),NOT(ISNUMBER($G470)),NOT(ISNUMBER($H470)),$K470=""),"Dados obrigatórios incompletos",""),IF(AND(ISNUMBER($P470),$P470&lt;&gt;0,$V470=""),"Informar motivo preliminar",""),IF(AND(ISNUMBER($P470),$P470&lt;&gt;0,$H470=0),"Revisar custo zerado",""),IF(AND($K470="Concluída",$T470="Não",$J470=""),"Confirmar causa",""),IF(AND($K470="Concluída",$N470=""),"Informar data de conclusão",""),IF(AND($K470&lt;&gt;"",$K470&lt;&gt;"Concluída",$K470&lt;&gt;"Dispensada",ISNUMBER($M470),$M470&lt;'Configurações'!$B$10),"Prazo vencido",""),IF(AND($K470&lt;&gt;"",$K470&lt;&gt;"Concluída",$K470&lt;&gt;"Dispensada",$M470="",ISNUMBER($B470),'Configurações'!$B$10-$B470&gt;'Configurações'!$B$9),"Definir prazo",""),IF(AND($K470&lt;&gt;"Concluída",$N470&lt;&gt;""),"Revisar data de conclusão","")))</f>
        <v/>
      </c>
      <c r="Z470" s="21">
        <f>IF(OR($C470="",$E470=""),"",$C470&amp;" | "&amp;$E470)</f>
        <v/>
      </c>
      <c r="AA470" s="18">
        <f>IF($Z470="","",IF(COUNTIF($Z$2:$Z470,$Z470)=1,ROW(),""))</f>
        <v/>
      </c>
      <c r="AB470" s="18">
        <f>IF($A470="","",IF(AND(ISNUMBER($B470),$B470&lt;='Configurações'!$B$10,$C470&lt;&gt;"",$D470&lt;&gt;"",$E470&lt;&gt;"",ISNUMBER($F470),$F470&gt;=0,ISNUMBER($G470),$G470&gt;=0,ISNUMBER($H470),$H470&gt;=0,$K470&lt;&gt;"",COUNTIF($A$2:$A$501,$A470)=1),"Sim","Não"))</f>
        <v/>
      </c>
      <c r="AC470" s="18">
        <f>IF(OR($AB470&lt;&gt;"Sim",$P470=0,$K470="Concluída",$K470="Dispensada"),"",IF($X470="Crítica",4,IF($X470="Alta",3,IF($X470="Média",2,1)))*1000000000000+MIN(IF(ISNUMBER($S470),$S470,0),999999999)*1000+MIN($W470,999))</f>
        <v/>
      </c>
      <c r="AD470" s="28">
        <f>IF($AC470="","",COUNTIF($AC$2:$AC$501,"&gt;"&amp;$AC470)+COUNTIF($AC$2:$AC470,$AC470))</f>
        <v/>
      </c>
    </row>
    <row r="471">
      <c r="A471" s="23" t="n"/>
      <c r="B471" s="50" t="n"/>
      <c r="C471" s="23" t="n"/>
      <c r="D471" s="25" t="n"/>
      <c r="E471" s="23" t="n"/>
      <c r="F471" s="26" t="n"/>
      <c r="G471" s="26" t="n"/>
      <c r="H471" s="51" t="n"/>
      <c r="I471" s="25" t="n"/>
      <c r="J471" s="25" t="n"/>
      <c r="K471" s="23" t="n"/>
      <c r="L471" s="23" t="n"/>
      <c r="M471" s="50" t="n"/>
      <c r="N471" s="50" t="n"/>
      <c r="O471" s="25" t="n"/>
      <c r="P471" s="29">
        <f>IF(OR($A471="",$B471="",$C471="",$E471="",NOT(ISNUMBER($F471)),NOT(ISNUMBER($G471))),"",$G471-$F471)</f>
        <v/>
      </c>
      <c r="Q471" s="29">
        <f>IF($P471="","",ABS($P471))</f>
        <v/>
      </c>
      <c r="R471" s="46">
        <f>IF(OR($P471="",NOT(ISNUMBER($H471))),"",$P471*$H471)</f>
        <v/>
      </c>
      <c r="S471" s="46">
        <f>IF($R471="","",ABS($R471))</f>
        <v/>
      </c>
      <c r="T471" s="13">
        <f>IF($P471="","",IF($P471=0,"Sim","Não"))</f>
        <v/>
      </c>
      <c r="U471" s="45">
        <f>IFERROR(IF($P471="","",IF(MAX($F471,$G471)=0,1,MAX(0,1-$Q471/MAX($F471,$G471)))),"")</f>
        <v/>
      </c>
      <c r="V471" s="16">
        <f>IF($P471="","",IF($P471=0,"",IF($J471&lt;&gt;"",$J471,$I471)))</f>
        <v/>
      </c>
      <c r="W471" s="29">
        <f>IF($P471="","",IF(OR($P471=0,$K471="Concluída",$K471="Dispensada"),0,MAX(0,'Configurações'!$B$10-$B471)))</f>
        <v/>
      </c>
      <c r="X471" s="13">
        <f>IF($P471="","",IF($P471=0,"Baixa",IF(OR(AND(ISNUMBER($S471),$S471&gt;='Configurações'!$B$4),AND($K471&lt;&gt;"Concluída",$K471&lt;&gt;"Dispensada",ISNUMBER($M471),$M471&lt;'Configurações'!$B$10)),"Crítica",IF(OR(AND(ISNUMBER($S471),$S471&gt;='Configurações'!$B$5),$Q471&gt;='Configurações'!$B$6),"Alta","Média"))))</f>
        <v/>
      </c>
      <c r="Y471" s="16">
        <f>IF($A471="","",_xlfn.TEXTJOIN(" | ",TRUE,IF(COUNTIF($A$2:$A$501,$A471)&gt;1,"ID duplicado",""),IF(OR($B471="",$C471="",$D471="",$E471="",NOT(ISNUMBER($F471)),NOT(ISNUMBER($G471)),NOT(ISNUMBER($H471)),$K471=""),"Dados obrigatórios incompletos",""),IF(AND(ISNUMBER($P471),$P471&lt;&gt;0,$V471=""),"Informar motivo preliminar",""),IF(AND(ISNUMBER($P471),$P471&lt;&gt;0,$H471=0),"Revisar custo zerado",""),IF(AND($K471="Concluída",$T471="Não",$J471=""),"Confirmar causa",""),IF(AND($K471="Concluída",$N471=""),"Informar data de conclusão",""),IF(AND($K471&lt;&gt;"",$K471&lt;&gt;"Concluída",$K471&lt;&gt;"Dispensada",ISNUMBER($M471),$M471&lt;'Configurações'!$B$10),"Prazo vencido",""),IF(AND($K471&lt;&gt;"",$K471&lt;&gt;"Concluída",$K471&lt;&gt;"Dispensada",$M471="",ISNUMBER($B471),'Configurações'!$B$10-$B471&gt;'Configurações'!$B$9),"Definir prazo",""),IF(AND($K471&lt;&gt;"Concluída",$N471&lt;&gt;""),"Revisar data de conclusão","")))</f>
        <v/>
      </c>
      <c r="Z471" s="16">
        <f>IF(OR($C471="",$E471=""),"",$C471&amp;" | "&amp;$E471)</f>
        <v/>
      </c>
      <c r="AA471" s="13">
        <f>IF($Z471="","",IF(COUNTIF($Z$2:$Z471,$Z471)=1,ROW(),""))</f>
        <v/>
      </c>
      <c r="AB471" s="13">
        <f>IF($A471="","",IF(AND(ISNUMBER($B471),$B471&lt;='Configurações'!$B$10,$C471&lt;&gt;"",$D471&lt;&gt;"",$E471&lt;&gt;"",ISNUMBER($F471),$F471&gt;=0,ISNUMBER($G471),$G471&gt;=0,ISNUMBER($H471),$H471&gt;=0,$K471&lt;&gt;"",COUNTIF($A$2:$A$501,$A471)=1),"Sim","Não"))</f>
        <v/>
      </c>
      <c r="AC471" s="13">
        <f>IF(OR($AB471&lt;&gt;"Sim",$P471=0,$K471="Concluída",$K471="Dispensada"),"",IF($X471="Crítica",4,IF($X471="Alta",3,IF($X471="Média",2,1)))*1000000000000+MIN(IF(ISNUMBER($S471),$S471,0),999999999)*1000+MIN($W471,999))</f>
        <v/>
      </c>
      <c r="AD471" s="29">
        <f>IF($AC471="","",COUNTIF($AC$2:$AC$501,"&gt;"&amp;$AC471)+COUNTIF($AC$2:$AC471,$AC471))</f>
        <v/>
      </c>
    </row>
    <row r="472">
      <c r="A472" s="23" t="n"/>
      <c r="B472" s="50" t="n"/>
      <c r="C472" s="23" t="n"/>
      <c r="D472" s="25" t="n"/>
      <c r="E472" s="23" t="n"/>
      <c r="F472" s="26" t="n"/>
      <c r="G472" s="26" t="n"/>
      <c r="H472" s="51" t="n"/>
      <c r="I472" s="25" t="n"/>
      <c r="J472" s="25" t="n"/>
      <c r="K472" s="23" t="n"/>
      <c r="L472" s="23" t="n"/>
      <c r="M472" s="50" t="n"/>
      <c r="N472" s="50" t="n"/>
      <c r="O472" s="25" t="n"/>
      <c r="P472" s="28">
        <f>IF(OR($A472="",$B472="",$C472="",$E472="",NOT(ISNUMBER($F472)),NOT(ISNUMBER($G472))),"",$G472-$F472)</f>
        <v/>
      </c>
      <c r="Q472" s="28">
        <f>IF($P472="","",ABS($P472))</f>
        <v/>
      </c>
      <c r="R472" s="49">
        <f>IF(OR($P472="",NOT(ISNUMBER($H472))),"",$P472*$H472)</f>
        <v/>
      </c>
      <c r="S472" s="49">
        <f>IF($R472="","",ABS($R472))</f>
        <v/>
      </c>
      <c r="T472" s="18">
        <f>IF($P472="","",IF($P472=0,"Sim","Não"))</f>
        <v/>
      </c>
      <c r="U472" s="48">
        <f>IFERROR(IF($P472="","",IF(MAX($F472,$G472)=0,1,MAX(0,1-$Q472/MAX($F472,$G472)))),"")</f>
        <v/>
      </c>
      <c r="V472" s="21">
        <f>IF($P472="","",IF($P472=0,"",IF($J472&lt;&gt;"",$J472,$I472)))</f>
        <v/>
      </c>
      <c r="W472" s="28">
        <f>IF($P472="","",IF(OR($P472=0,$K472="Concluída",$K472="Dispensada"),0,MAX(0,'Configurações'!$B$10-$B472)))</f>
        <v/>
      </c>
      <c r="X472" s="18">
        <f>IF($P472="","",IF($P472=0,"Baixa",IF(OR(AND(ISNUMBER($S472),$S472&gt;='Configurações'!$B$4),AND($K472&lt;&gt;"Concluída",$K472&lt;&gt;"Dispensada",ISNUMBER($M472),$M472&lt;'Configurações'!$B$10)),"Crítica",IF(OR(AND(ISNUMBER($S472),$S472&gt;='Configurações'!$B$5),$Q472&gt;='Configurações'!$B$6),"Alta","Média"))))</f>
        <v/>
      </c>
      <c r="Y472" s="21">
        <f>IF($A472="","",_xlfn.TEXTJOIN(" | ",TRUE,IF(COUNTIF($A$2:$A$501,$A472)&gt;1,"ID duplicado",""),IF(OR($B472="",$C472="",$D472="",$E472="",NOT(ISNUMBER($F472)),NOT(ISNUMBER($G472)),NOT(ISNUMBER($H472)),$K472=""),"Dados obrigatórios incompletos",""),IF(AND(ISNUMBER($P472),$P472&lt;&gt;0,$V472=""),"Informar motivo preliminar",""),IF(AND(ISNUMBER($P472),$P472&lt;&gt;0,$H472=0),"Revisar custo zerado",""),IF(AND($K472="Concluída",$T472="Não",$J472=""),"Confirmar causa",""),IF(AND($K472="Concluída",$N472=""),"Informar data de conclusão",""),IF(AND($K472&lt;&gt;"",$K472&lt;&gt;"Concluída",$K472&lt;&gt;"Dispensada",ISNUMBER($M472),$M472&lt;'Configurações'!$B$10),"Prazo vencido",""),IF(AND($K472&lt;&gt;"",$K472&lt;&gt;"Concluída",$K472&lt;&gt;"Dispensada",$M472="",ISNUMBER($B472),'Configurações'!$B$10-$B472&gt;'Configurações'!$B$9),"Definir prazo",""),IF(AND($K472&lt;&gt;"Concluída",$N472&lt;&gt;""),"Revisar data de conclusão","")))</f>
        <v/>
      </c>
      <c r="Z472" s="21">
        <f>IF(OR($C472="",$E472=""),"",$C472&amp;" | "&amp;$E472)</f>
        <v/>
      </c>
      <c r="AA472" s="18">
        <f>IF($Z472="","",IF(COUNTIF($Z$2:$Z472,$Z472)=1,ROW(),""))</f>
        <v/>
      </c>
      <c r="AB472" s="18">
        <f>IF($A472="","",IF(AND(ISNUMBER($B472),$B472&lt;='Configurações'!$B$10,$C472&lt;&gt;"",$D472&lt;&gt;"",$E472&lt;&gt;"",ISNUMBER($F472),$F472&gt;=0,ISNUMBER($G472),$G472&gt;=0,ISNUMBER($H472),$H472&gt;=0,$K472&lt;&gt;"",COUNTIF($A$2:$A$501,$A472)=1),"Sim","Não"))</f>
        <v/>
      </c>
      <c r="AC472" s="18">
        <f>IF(OR($AB472&lt;&gt;"Sim",$P472=0,$K472="Concluída",$K472="Dispensada"),"",IF($X472="Crítica",4,IF($X472="Alta",3,IF($X472="Média",2,1)))*1000000000000+MIN(IF(ISNUMBER($S472),$S472,0),999999999)*1000+MIN($W472,999))</f>
        <v/>
      </c>
      <c r="AD472" s="28">
        <f>IF($AC472="","",COUNTIF($AC$2:$AC$501,"&gt;"&amp;$AC472)+COUNTIF($AC$2:$AC472,$AC472))</f>
        <v/>
      </c>
    </row>
    <row r="473">
      <c r="A473" s="23" t="n"/>
      <c r="B473" s="50" t="n"/>
      <c r="C473" s="23" t="n"/>
      <c r="D473" s="25" t="n"/>
      <c r="E473" s="23" t="n"/>
      <c r="F473" s="26" t="n"/>
      <c r="G473" s="26" t="n"/>
      <c r="H473" s="51" t="n"/>
      <c r="I473" s="25" t="n"/>
      <c r="J473" s="25" t="n"/>
      <c r="K473" s="23" t="n"/>
      <c r="L473" s="23" t="n"/>
      <c r="M473" s="50" t="n"/>
      <c r="N473" s="50" t="n"/>
      <c r="O473" s="25" t="n"/>
      <c r="P473" s="29">
        <f>IF(OR($A473="",$B473="",$C473="",$E473="",NOT(ISNUMBER($F473)),NOT(ISNUMBER($G473))),"",$G473-$F473)</f>
        <v/>
      </c>
      <c r="Q473" s="29">
        <f>IF($P473="","",ABS($P473))</f>
        <v/>
      </c>
      <c r="R473" s="46">
        <f>IF(OR($P473="",NOT(ISNUMBER($H473))),"",$P473*$H473)</f>
        <v/>
      </c>
      <c r="S473" s="46">
        <f>IF($R473="","",ABS($R473))</f>
        <v/>
      </c>
      <c r="T473" s="13">
        <f>IF($P473="","",IF($P473=0,"Sim","Não"))</f>
        <v/>
      </c>
      <c r="U473" s="45">
        <f>IFERROR(IF($P473="","",IF(MAX($F473,$G473)=0,1,MAX(0,1-$Q473/MAX($F473,$G473)))),"")</f>
        <v/>
      </c>
      <c r="V473" s="16">
        <f>IF($P473="","",IF($P473=0,"",IF($J473&lt;&gt;"",$J473,$I473)))</f>
        <v/>
      </c>
      <c r="W473" s="29">
        <f>IF($P473="","",IF(OR($P473=0,$K473="Concluída",$K473="Dispensada"),0,MAX(0,'Configurações'!$B$10-$B473)))</f>
        <v/>
      </c>
      <c r="X473" s="13">
        <f>IF($P473="","",IF($P473=0,"Baixa",IF(OR(AND(ISNUMBER($S473),$S473&gt;='Configurações'!$B$4),AND($K473&lt;&gt;"Concluída",$K473&lt;&gt;"Dispensada",ISNUMBER($M473),$M473&lt;'Configurações'!$B$10)),"Crítica",IF(OR(AND(ISNUMBER($S473),$S473&gt;='Configurações'!$B$5),$Q473&gt;='Configurações'!$B$6),"Alta","Média"))))</f>
        <v/>
      </c>
      <c r="Y473" s="16">
        <f>IF($A473="","",_xlfn.TEXTJOIN(" | ",TRUE,IF(COUNTIF($A$2:$A$501,$A473)&gt;1,"ID duplicado",""),IF(OR($B473="",$C473="",$D473="",$E473="",NOT(ISNUMBER($F473)),NOT(ISNUMBER($G473)),NOT(ISNUMBER($H473)),$K473=""),"Dados obrigatórios incompletos",""),IF(AND(ISNUMBER($P473),$P473&lt;&gt;0,$V473=""),"Informar motivo preliminar",""),IF(AND(ISNUMBER($P473),$P473&lt;&gt;0,$H473=0),"Revisar custo zerado",""),IF(AND($K473="Concluída",$T473="Não",$J473=""),"Confirmar causa",""),IF(AND($K473="Concluída",$N473=""),"Informar data de conclusão",""),IF(AND($K473&lt;&gt;"",$K473&lt;&gt;"Concluída",$K473&lt;&gt;"Dispensada",ISNUMBER($M473),$M473&lt;'Configurações'!$B$10),"Prazo vencido",""),IF(AND($K473&lt;&gt;"",$K473&lt;&gt;"Concluída",$K473&lt;&gt;"Dispensada",$M473="",ISNUMBER($B473),'Configurações'!$B$10-$B473&gt;'Configurações'!$B$9),"Definir prazo",""),IF(AND($K473&lt;&gt;"Concluída",$N473&lt;&gt;""),"Revisar data de conclusão","")))</f>
        <v/>
      </c>
      <c r="Z473" s="16">
        <f>IF(OR($C473="",$E473=""),"",$C473&amp;" | "&amp;$E473)</f>
        <v/>
      </c>
      <c r="AA473" s="13">
        <f>IF($Z473="","",IF(COUNTIF($Z$2:$Z473,$Z473)=1,ROW(),""))</f>
        <v/>
      </c>
      <c r="AB473" s="13">
        <f>IF($A473="","",IF(AND(ISNUMBER($B473),$B473&lt;='Configurações'!$B$10,$C473&lt;&gt;"",$D473&lt;&gt;"",$E473&lt;&gt;"",ISNUMBER($F473),$F473&gt;=0,ISNUMBER($G473),$G473&gt;=0,ISNUMBER($H473),$H473&gt;=0,$K473&lt;&gt;"",COUNTIF($A$2:$A$501,$A473)=1),"Sim","Não"))</f>
        <v/>
      </c>
      <c r="AC473" s="13">
        <f>IF(OR($AB473&lt;&gt;"Sim",$P473=0,$K473="Concluída",$K473="Dispensada"),"",IF($X473="Crítica",4,IF($X473="Alta",3,IF($X473="Média",2,1)))*1000000000000+MIN(IF(ISNUMBER($S473),$S473,0),999999999)*1000+MIN($W473,999))</f>
        <v/>
      </c>
      <c r="AD473" s="29">
        <f>IF($AC473="","",COUNTIF($AC$2:$AC$501,"&gt;"&amp;$AC473)+COUNTIF($AC$2:$AC473,$AC473))</f>
        <v/>
      </c>
    </row>
    <row r="474">
      <c r="A474" s="23" t="n"/>
      <c r="B474" s="50" t="n"/>
      <c r="C474" s="23" t="n"/>
      <c r="D474" s="25" t="n"/>
      <c r="E474" s="23" t="n"/>
      <c r="F474" s="26" t="n"/>
      <c r="G474" s="26" t="n"/>
      <c r="H474" s="51" t="n"/>
      <c r="I474" s="25" t="n"/>
      <c r="J474" s="25" t="n"/>
      <c r="K474" s="23" t="n"/>
      <c r="L474" s="23" t="n"/>
      <c r="M474" s="50" t="n"/>
      <c r="N474" s="50" t="n"/>
      <c r="O474" s="25" t="n"/>
      <c r="P474" s="28">
        <f>IF(OR($A474="",$B474="",$C474="",$E474="",NOT(ISNUMBER($F474)),NOT(ISNUMBER($G474))),"",$G474-$F474)</f>
        <v/>
      </c>
      <c r="Q474" s="28">
        <f>IF($P474="","",ABS($P474))</f>
        <v/>
      </c>
      <c r="R474" s="49">
        <f>IF(OR($P474="",NOT(ISNUMBER($H474))),"",$P474*$H474)</f>
        <v/>
      </c>
      <c r="S474" s="49">
        <f>IF($R474="","",ABS($R474))</f>
        <v/>
      </c>
      <c r="T474" s="18">
        <f>IF($P474="","",IF($P474=0,"Sim","Não"))</f>
        <v/>
      </c>
      <c r="U474" s="48">
        <f>IFERROR(IF($P474="","",IF(MAX($F474,$G474)=0,1,MAX(0,1-$Q474/MAX($F474,$G474)))),"")</f>
        <v/>
      </c>
      <c r="V474" s="21">
        <f>IF($P474="","",IF($P474=0,"",IF($J474&lt;&gt;"",$J474,$I474)))</f>
        <v/>
      </c>
      <c r="W474" s="28">
        <f>IF($P474="","",IF(OR($P474=0,$K474="Concluída",$K474="Dispensada"),0,MAX(0,'Configurações'!$B$10-$B474)))</f>
        <v/>
      </c>
      <c r="X474" s="18">
        <f>IF($P474="","",IF($P474=0,"Baixa",IF(OR(AND(ISNUMBER($S474),$S474&gt;='Configurações'!$B$4),AND($K474&lt;&gt;"Concluída",$K474&lt;&gt;"Dispensada",ISNUMBER($M474),$M474&lt;'Configurações'!$B$10)),"Crítica",IF(OR(AND(ISNUMBER($S474),$S474&gt;='Configurações'!$B$5),$Q474&gt;='Configurações'!$B$6),"Alta","Média"))))</f>
        <v/>
      </c>
      <c r="Y474" s="21">
        <f>IF($A474="","",_xlfn.TEXTJOIN(" | ",TRUE,IF(COUNTIF($A$2:$A$501,$A474)&gt;1,"ID duplicado",""),IF(OR($B474="",$C474="",$D474="",$E474="",NOT(ISNUMBER($F474)),NOT(ISNUMBER($G474)),NOT(ISNUMBER($H474)),$K474=""),"Dados obrigatórios incompletos",""),IF(AND(ISNUMBER($P474),$P474&lt;&gt;0,$V474=""),"Informar motivo preliminar",""),IF(AND(ISNUMBER($P474),$P474&lt;&gt;0,$H474=0),"Revisar custo zerado",""),IF(AND($K474="Concluída",$T474="Não",$J474=""),"Confirmar causa",""),IF(AND($K474="Concluída",$N474=""),"Informar data de conclusão",""),IF(AND($K474&lt;&gt;"",$K474&lt;&gt;"Concluída",$K474&lt;&gt;"Dispensada",ISNUMBER($M474),$M474&lt;'Configurações'!$B$10),"Prazo vencido",""),IF(AND($K474&lt;&gt;"",$K474&lt;&gt;"Concluída",$K474&lt;&gt;"Dispensada",$M474="",ISNUMBER($B474),'Configurações'!$B$10-$B474&gt;'Configurações'!$B$9),"Definir prazo",""),IF(AND($K474&lt;&gt;"Concluída",$N474&lt;&gt;""),"Revisar data de conclusão","")))</f>
        <v/>
      </c>
      <c r="Z474" s="21">
        <f>IF(OR($C474="",$E474=""),"",$C474&amp;" | "&amp;$E474)</f>
        <v/>
      </c>
      <c r="AA474" s="18">
        <f>IF($Z474="","",IF(COUNTIF($Z$2:$Z474,$Z474)=1,ROW(),""))</f>
        <v/>
      </c>
      <c r="AB474" s="18">
        <f>IF($A474="","",IF(AND(ISNUMBER($B474),$B474&lt;='Configurações'!$B$10,$C474&lt;&gt;"",$D474&lt;&gt;"",$E474&lt;&gt;"",ISNUMBER($F474),$F474&gt;=0,ISNUMBER($G474),$G474&gt;=0,ISNUMBER($H474),$H474&gt;=0,$K474&lt;&gt;"",COUNTIF($A$2:$A$501,$A474)=1),"Sim","Não"))</f>
        <v/>
      </c>
      <c r="AC474" s="18">
        <f>IF(OR($AB474&lt;&gt;"Sim",$P474=0,$K474="Concluída",$K474="Dispensada"),"",IF($X474="Crítica",4,IF($X474="Alta",3,IF($X474="Média",2,1)))*1000000000000+MIN(IF(ISNUMBER($S474),$S474,0),999999999)*1000+MIN($W474,999))</f>
        <v/>
      </c>
      <c r="AD474" s="28">
        <f>IF($AC474="","",COUNTIF($AC$2:$AC$501,"&gt;"&amp;$AC474)+COUNTIF($AC$2:$AC474,$AC474))</f>
        <v/>
      </c>
    </row>
    <row r="475">
      <c r="A475" s="23" t="n"/>
      <c r="B475" s="50" t="n"/>
      <c r="C475" s="23" t="n"/>
      <c r="D475" s="25" t="n"/>
      <c r="E475" s="23" t="n"/>
      <c r="F475" s="26" t="n"/>
      <c r="G475" s="26" t="n"/>
      <c r="H475" s="51" t="n"/>
      <c r="I475" s="25" t="n"/>
      <c r="J475" s="25" t="n"/>
      <c r="K475" s="23" t="n"/>
      <c r="L475" s="23" t="n"/>
      <c r="M475" s="50" t="n"/>
      <c r="N475" s="50" t="n"/>
      <c r="O475" s="25" t="n"/>
      <c r="P475" s="29">
        <f>IF(OR($A475="",$B475="",$C475="",$E475="",NOT(ISNUMBER($F475)),NOT(ISNUMBER($G475))),"",$G475-$F475)</f>
        <v/>
      </c>
      <c r="Q475" s="29">
        <f>IF($P475="","",ABS($P475))</f>
        <v/>
      </c>
      <c r="R475" s="46">
        <f>IF(OR($P475="",NOT(ISNUMBER($H475))),"",$P475*$H475)</f>
        <v/>
      </c>
      <c r="S475" s="46">
        <f>IF($R475="","",ABS($R475))</f>
        <v/>
      </c>
      <c r="T475" s="13">
        <f>IF($P475="","",IF($P475=0,"Sim","Não"))</f>
        <v/>
      </c>
      <c r="U475" s="45">
        <f>IFERROR(IF($P475="","",IF(MAX($F475,$G475)=0,1,MAX(0,1-$Q475/MAX($F475,$G475)))),"")</f>
        <v/>
      </c>
      <c r="V475" s="16">
        <f>IF($P475="","",IF($P475=0,"",IF($J475&lt;&gt;"",$J475,$I475)))</f>
        <v/>
      </c>
      <c r="W475" s="29">
        <f>IF($P475="","",IF(OR($P475=0,$K475="Concluída",$K475="Dispensada"),0,MAX(0,'Configurações'!$B$10-$B475)))</f>
        <v/>
      </c>
      <c r="X475" s="13">
        <f>IF($P475="","",IF($P475=0,"Baixa",IF(OR(AND(ISNUMBER($S475),$S475&gt;='Configurações'!$B$4),AND($K475&lt;&gt;"Concluída",$K475&lt;&gt;"Dispensada",ISNUMBER($M475),$M475&lt;'Configurações'!$B$10)),"Crítica",IF(OR(AND(ISNUMBER($S475),$S475&gt;='Configurações'!$B$5),$Q475&gt;='Configurações'!$B$6),"Alta","Média"))))</f>
        <v/>
      </c>
      <c r="Y475" s="16">
        <f>IF($A475="","",_xlfn.TEXTJOIN(" | ",TRUE,IF(COUNTIF($A$2:$A$501,$A475)&gt;1,"ID duplicado",""),IF(OR($B475="",$C475="",$D475="",$E475="",NOT(ISNUMBER($F475)),NOT(ISNUMBER($G475)),NOT(ISNUMBER($H475)),$K475=""),"Dados obrigatórios incompletos",""),IF(AND(ISNUMBER($P475),$P475&lt;&gt;0,$V475=""),"Informar motivo preliminar",""),IF(AND(ISNUMBER($P475),$P475&lt;&gt;0,$H475=0),"Revisar custo zerado",""),IF(AND($K475="Concluída",$T475="Não",$J475=""),"Confirmar causa",""),IF(AND($K475="Concluída",$N475=""),"Informar data de conclusão",""),IF(AND($K475&lt;&gt;"",$K475&lt;&gt;"Concluída",$K475&lt;&gt;"Dispensada",ISNUMBER($M475),$M475&lt;'Configurações'!$B$10),"Prazo vencido",""),IF(AND($K475&lt;&gt;"",$K475&lt;&gt;"Concluída",$K475&lt;&gt;"Dispensada",$M475="",ISNUMBER($B475),'Configurações'!$B$10-$B475&gt;'Configurações'!$B$9),"Definir prazo",""),IF(AND($K475&lt;&gt;"Concluída",$N475&lt;&gt;""),"Revisar data de conclusão","")))</f>
        <v/>
      </c>
      <c r="Z475" s="16">
        <f>IF(OR($C475="",$E475=""),"",$C475&amp;" | "&amp;$E475)</f>
        <v/>
      </c>
      <c r="AA475" s="13">
        <f>IF($Z475="","",IF(COUNTIF($Z$2:$Z475,$Z475)=1,ROW(),""))</f>
        <v/>
      </c>
      <c r="AB475" s="13">
        <f>IF($A475="","",IF(AND(ISNUMBER($B475),$B475&lt;='Configurações'!$B$10,$C475&lt;&gt;"",$D475&lt;&gt;"",$E475&lt;&gt;"",ISNUMBER($F475),$F475&gt;=0,ISNUMBER($G475),$G475&gt;=0,ISNUMBER($H475),$H475&gt;=0,$K475&lt;&gt;"",COUNTIF($A$2:$A$501,$A475)=1),"Sim","Não"))</f>
        <v/>
      </c>
      <c r="AC475" s="13">
        <f>IF(OR($AB475&lt;&gt;"Sim",$P475=0,$K475="Concluída",$K475="Dispensada"),"",IF($X475="Crítica",4,IF($X475="Alta",3,IF($X475="Média",2,1)))*1000000000000+MIN(IF(ISNUMBER($S475),$S475,0),999999999)*1000+MIN($W475,999))</f>
        <v/>
      </c>
      <c r="AD475" s="29">
        <f>IF($AC475="","",COUNTIF($AC$2:$AC$501,"&gt;"&amp;$AC475)+COUNTIF($AC$2:$AC475,$AC475))</f>
        <v/>
      </c>
    </row>
    <row r="476">
      <c r="A476" s="23" t="n"/>
      <c r="B476" s="50" t="n"/>
      <c r="C476" s="23" t="n"/>
      <c r="D476" s="25" t="n"/>
      <c r="E476" s="23" t="n"/>
      <c r="F476" s="26" t="n"/>
      <c r="G476" s="26" t="n"/>
      <c r="H476" s="51" t="n"/>
      <c r="I476" s="25" t="n"/>
      <c r="J476" s="25" t="n"/>
      <c r="K476" s="23" t="n"/>
      <c r="L476" s="23" t="n"/>
      <c r="M476" s="50" t="n"/>
      <c r="N476" s="50" t="n"/>
      <c r="O476" s="25" t="n"/>
      <c r="P476" s="28">
        <f>IF(OR($A476="",$B476="",$C476="",$E476="",NOT(ISNUMBER($F476)),NOT(ISNUMBER($G476))),"",$G476-$F476)</f>
        <v/>
      </c>
      <c r="Q476" s="28">
        <f>IF($P476="","",ABS($P476))</f>
        <v/>
      </c>
      <c r="R476" s="49">
        <f>IF(OR($P476="",NOT(ISNUMBER($H476))),"",$P476*$H476)</f>
        <v/>
      </c>
      <c r="S476" s="49">
        <f>IF($R476="","",ABS($R476))</f>
        <v/>
      </c>
      <c r="T476" s="18">
        <f>IF($P476="","",IF($P476=0,"Sim","Não"))</f>
        <v/>
      </c>
      <c r="U476" s="48">
        <f>IFERROR(IF($P476="","",IF(MAX($F476,$G476)=0,1,MAX(0,1-$Q476/MAX($F476,$G476)))),"")</f>
        <v/>
      </c>
      <c r="V476" s="21">
        <f>IF($P476="","",IF($P476=0,"",IF($J476&lt;&gt;"",$J476,$I476)))</f>
        <v/>
      </c>
      <c r="W476" s="28">
        <f>IF($P476="","",IF(OR($P476=0,$K476="Concluída",$K476="Dispensada"),0,MAX(0,'Configurações'!$B$10-$B476)))</f>
        <v/>
      </c>
      <c r="X476" s="18">
        <f>IF($P476="","",IF($P476=0,"Baixa",IF(OR(AND(ISNUMBER($S476),$S476&gt;='Configurações'!$B$4),AND($K476&lt;&gt;"Concluída",$K476&lt;&gt;"Dispensada",ISNUMBER($M476),$M476&lt;'Configurações'!$B$10)),"Crítica",IF(OR(AND(ISNUMBER($S476),$S476&gt;='Configurações'!$B$5),$Q476&gt;='Configurações'!$B$6),"Alta","Média"))))</f>
        <v/>
      </c>
      <c r="Y476" s="21">
        <f>IF($A476="","",_xlfn.TEXTJOIN(" | ",TRUE,IF(COUNTIF($A$2:$A$501,$A476)&gt;1,"ID duplicado",""),IF(OR($B476="",$C476="",$D476="",$E476="",NOT(ISNUMBER($F476)),NOT(ISNUMBER($G476)),NOT(ISNUMBER($H476)),$K476=""),"Dados obrigatórios incompletos",""),IF(AND(ISNUMBER($P476),$P476&lt;&gt;0,$V476=""),"Informar motivo preliminar",""),IF(AND(ISNUMBER($P476),$P476&lt;&gt;0,$H476=0),"Revisar custo zerado",""),IF(AND($K476="Concluída",$T476="Não",$J476=""),"Confirmar causa",""),IF(AND($K476="Concluída",$N476=""),"Informar data de conclusão",""),IF(AND($K476&lt;&gt;"",$K476&lt;&gt;"Concluída",$K476&lt;&gt;"Dispensada",ISNUMBER($M476),$M476&lt;'Configurações'!$B$10),"Prazo vencido",""),IF(AND($K476&lt;&gt;"",$K476&lt;&gt;"Concluída",$K476&lt;&gt;"Dispensada",$M476="",ISNUMBER($B476),'Configurações'!$B$10-$B476&gt;'Configurações'!$B$9),"Definir prazo",""),IF(AND($K476&lt;&gt;"Concluída",$N476&lt;&gt;""),"Revisar data de conclusão","")))</f>
        <v/>
      </c>
      <c r="Z476" s="21">
        <f>IF(OR($C476="",$E476=""),"",$C476&amp;" | "&amp;$E476)</f>
        <v/>
      </c>
      <c r="AA476" s="18">
        <f>IF($Z476="","",IF(COUNTIF($Z$2:$Z476,$Z476)=1,ROW(),""))</f>
        <v/>
      </c>
      <c r="AB476" s="18">
        <f>IF($A476="","",IF(AND(ISNUMBER($B476),$B476&lt;='Configurações'!$B$10,$C476&lt;&gt;"",$D476&lt;&gt;"",$E476&lt;&gt;"",ISNUMBER($F476),$F476&gt;=0,ISNUMBER($G476),$G476&gt;=0,ISNUMBER($H476),$H476&gt;=0,$K476&lt;&gt;"",COUNTIF($A$2:$A$501,$A476)=1),"Sim","Não"))</f>
        <v/>
      </c>
      <c r="AC476" s="18">
        <f>IF(OR($AB476&lt;&gt;"Sim",$P476=0,$K476="Concluída",$K476="Dispensada"),"",IF($X476="Crítica",4,IF($X476="Alta",3,IF($X476="Média",2,1)))*1000000000000+MIN(IF(ISNUMBER($S476),$S476,0),999999999)*1000+MIN($W476,999))</f>
        <v/>
      </c>
      <c r="AD476" s="28">
        <f>IF($AC476="","",COUNTIF($AC$2:$AC$501,"&gt;"&amp;$AC476)+COUNTIF($AC$2:$AC476,$AC476))</f>
        <v/>
      </c>
    </row>
    <row r="477">
      <c r="A477" s="23" t="n"/>
      <c r="B477" s="50" t="n"/>
      <c r="C477" s="23" t="n"/>
      <c r="D477" s="25" t="n"/>
      <c r="E477" s="23" t="n"/>
      <c r="F477" s="26" t="n"/>
      <c r="G477" s="26" t="n"/>
      <c r="H477" s="51" t="n"/>
      <c r="I477" s="25" t="n"/>
      <c r="J477" s="25" t="n"/>
      <c r="K477" s="23" t="n"/>
      <c r="L477" s="23" t="n"/>
      <c r="M477" s="50" t="n"/>
      <c r="N477" s="50" t="n"/>
      <c r="O477" s="25" t="n"/>
      <c r="P477" s="29">
        <f>IF(OR($A477="",$B477="",$C477="",$E477="",NOT(ISNUMBER($F477)),NOT(ISNUMBER($G477))),"",$G477-$F477)</f>
        <v/>
      </c>
      <c r="Q477" s="29">
        <f>IF($P477="","",ABS($P477))</f>
        <v/>
      </c>
      <c r="R477" s="46">
        <f>IF(OR($P477="",NOT(ISNUMBER($H477))),"",$P477*$H477)</f>
        <v/>
      </c>
      <c r="S477" s="46">
        <f>IF($R477="","",ABS($R477))</f>
        <v/>
      </c>
      <c r="T477" s="13">
        <f>IF($P477="","",IF($P477=0,"Sim","Não"))</f>
        <v/>
      </c>
      <c r="U477" s="45">
        <f>IFERROR(IF($P477="","",IF(MAX($F477,$G477)=0,1,MAX(0,1-$Q477/MAX($F477,$G477)))),"")</f>
        <v/>
      </c>
      <c r="V477" s="16">
        <f>IF($P477="","",IF($P477=0,"",IF($J477&lt;&gt;"",$J477,$I477)))</f>
        <v/>
      </c>
      <c r="W477" s="29">
        <f>IF($P477="","",IF(OR($P477=0,$K477="Concluída",$K477="Dispensada"),0,MAX(0,'Configurações'!$B$10-$B477)))</f>
        <v/>
      </c>
      <c r="X477" s="13">
        <f>IF($P477="","",IF($P477=0,"Baixa",IF(OR(AND(ISNUMBER($S477),$S477&gt;='Configurações'!$B$4),AND($K477&lt;&gt;"Concluída",$K477&lt;&gt;"Dispensada",ISNUMBER($M477),$M477&lt;'Configurações'!$B$10)),"Crítica",IF(OR(AND(ISNUMBER($S477),$S477&gt;='Configurações'!$B$5),$Q477&gt;='Configurações'!$B$6),"Alta","Média"))))</f>
        <v/>
      </c>
      <c r="Y477" s="16">
        <f>IF($A477="","",_xlfn.TEXTJOIN(" | ",TRUE,IF(COUNTIF($A$2:$A$501,$A477)&gt;1,"ID duplicado",""),IF(OR($B477="",$C477="",$D477="",$E477="",NOT(ISNUMBER($F477)),NOT(ISNUMBER($G477)),NOT(ISNUMBER($H477)),$K477=""),"Dados obrigatórios incompletos",""),IF(AND(ISNUMBER($P477),$P477&lt;&gt;0,$V477=""),"Informar motivo preliminar",""),IF(AND(ISNUMBER($P477),$P477&lt;&gt;0,$H477=0),"Revisar custo zerado",""),IF(AND($K477="Concluída",$T477="Não",$J477=""),"Confirmar causa",""),IF(AND($K477="Concluída",$N477=""),"Informar data de conclusão",""),IF(AND($K477&lt;&gt;"",$K477&lt;&gt;"Concluída",$K477&lt;&gt;"Dispensada",ISNUMBER($M477),$M477&lt;'Configurações'!$B$10),"Prazo vencido",""),IF(AND($K477&lt;&gt;"",$K477&lt;&gt;"Concluída",$K477&lt;&gt;"Dispensada",$M477="",ISNUMBER($B477),'Configurações'!$B$10-$B477&gt;'Configurações'!$B$9),"Definir prazo",""),IF(AND($K477&lt;&gt;"Concluída",$N477&lt;&gt;""),"Revisar data de conclusão","")))</f>
        <v/>
      </c>
      <c r="Z477" s="16">
        <f>IF(OR($C477="",$E477=""),"",$C477&amp;" | "&amp;$E477)</f>
        <v/>
      </c>
      <c r="AA477" s="13">
        <f>IF($Z477="","",IF(COUNTIF($Z$2:$Z477,$Z477)=1,ROW(),""))</f>
        <v/>
      </c>
      <c r="AB477" s="13">
        <f>IF($A477="","",IF(AND(ISNUMBER($B477),$B477&lt;='Configurações'!$B$10,$C477&lt;&gt;"",$D477&lt;&gt;"",$E477&lt;&gt;"",ISNUMBER($F477),$F477&gt;=0,ISNUMBER($G477),$G477&gt;=0,ISNUMBER($H477),$H477&gt;=0,$K477&lt;&gt;"",COUNTIF($A$2:$A$501,$A477)=1),"Sim","Não"))</f>
        <v/>
      </c>
      <c r="AC477" s="13">
        <f>IF(OR($AB477&lt;&gt;"Sim",$P477=0,$K477="Concluída",$K477="Dispensada"),"",IF($X477="Crítica",4,IF($X477="Alta",3,IF($X477="Média",2,1)))*1000000000000+MIN(IF(ISNUMBER($S477),$S477,0),999999999)*1000+MIN($W477,999))</f>
        <v/>
      </c>
      <c r="AD477" s="29">
        <f>IF($AC477="","",COUNTIF($AC$2:$AC$501,"&gt;"&amp;$AC477)+COUNTIF($AC$2:$AC477,$AC477))</f>
        <v/>
      </c>
    </row>
    <row r="478">
      <c r="A478" s="23" t="n"/>
      <c r="B478" s="50" t="n"/>
      <c r="C478" s="23" t="n"/>
      <c r="D478" s="25" t="n"/>
      <c r="E478" s="23" t="n"/>
      <c r="F478" s="26" t="n"/>
      <c r="G478" s="26" t="n"/>
      <c r="H478" s="51" t="n"/>
      <c r="I478" s="25" t="n"/>
      <c r="J478" s="25" t="n"/>
      <c r="K478" s="23" t="n"/>
      <c r="L478" s="23" t="n"/>
      <c r="M478" s="50" t="n"/>
      <c r="N478" s="50" t="n"/>
      <c r="O478" s="25" t="n"/>
      <c r="P478" s="28">
        <f>IF(OR($A478="",$B478="",$C478="",$E478="",NOT(ISNUMBER($F478)),NOT(ISNUMBER($G478))),"",$G478-$F478)</f>
        <v/>
      </c>
      <c r="Q478" s="28">
        <f>IF($P478="","",ABS($P478))</f>
        <v/>
      </c>
      <c r="R478" s="49">
        <f>IF(OR($P478="",NOT(ISNUMBER($H478))),"",$P478*$H478)</f>
        <v/>
      </c>
      <c r="S478" s="49">
        <f>IF($R478="","",ABS($R478))</f>
        <v/>
      </c>
      <c r="T478" s="18">
        <f>IF($P478="","",IF($P478=0,"Sim","Não"))</f>
        <v/>
      </c>
      <c r="U478" s="48">
        <f>IFERROR(IF($P478="","",IF(MAX($F478,$G478)=0,1,MAX(0,1-$Q478/MAX($F478,$G478)))),"")</f>
        <v/>
      </c>
      <c r="V478" s="21">
        <f>IF($P478="","",IF($P478=0,"",IF($J478&lt;&gt;"",$J478,$I478)))</f>
        <v/>
      </c>
      <c r="W478" s="28">
        <f>IF($P478="","",IF(OR($P478=0,$K478="Concluída",$K478="Dispensada"),0,MAX(0,'Configurações'!$B$10-$B478)))</f>
        <v/>
      </c>
      <c r="X478" s="18">
        <f>IF($P478="","",IF($P478=0,"Baixa",IF(OR(AND(ISNUMBER($S478),$S478&gt;='Configurações'!$B$4),AND($K478&lt;&gt;"Concluída",$K478&lt;&gt;"Dispensada",ISNUMBER($M478),$M478&lt;'Configurações'!$B$10)),"Crítica",IF(OR(AND(ISNUMBER($S478),$S478&gt;='Configurações'!$B$5),$Q478&gt;='Configurações'!$B$6),"Alta","Média"))))</f>
        <v/>
      </c>
      <c r="Y478" s="21">
        <f>IF($A478="","",_xlfn.TEXTJOIN(" | ",TRUE,IF(COUNTIF($A$2:$A$501,$A478)&gt;1,"ID duplicado",""),IF(OR($B478="",$C478="",$D478="",$E478="",NOT(ISNUMBER($F478)),NOT(ISNUMBER($G478)),NOT(ISNUMBER($H478)),$K478=""),"Dados obrigatórios incompletos",""),IF(AND(ISNUMBER($P478),$P478&lt;&gt;0,$V478=""),"Informar motivo preliminar",""),IF(AND(ISNUMBER($P478),$P478&lt;&gt;0,$H478=0),"Revisar custo zerado",""),IF(AND($K478="Concluída",$T478="Não",$J478=""),"Confirmar causa",""),IF(AND($K478="Concluída",$N478=""),"Informar data de conclusão",""),IF(AND($K478&lt;&gt;"",$K478&lt;&gt;"Concluída",$K478&lt;&gt;"Dispensada",ISNUMBER($M478),$M478&lt;'Configurações'!$B$10),"Prazo vencido",""),IF(AND($K478&lt;&gt;"",$K478&lt;&gt;"Concluída",$K478&lt;&gt;"Dispensada",$M478="",ISNUMBER($B478),'Configurações'!$B$10-$B478&gt;'Configurações'!$B$9),"Definir prazo",""),IF(AND($K478&lt;&gt;"Concluída",$N478&lt;&gt;""),"Revisar data de conclusão","")))</f>
        <v/>
      </c>
      <c r="Z478" s="21">
        <f>IF(OR($C478="",$E478=""),"",$C478&amp;" | "&amp;$E478)</f>
        <v/>
      </c>
      <c r="AA478" s="18">
        <f>IF($Z478="","",IF(COUNTIF($Z$2:$Z478,$Z478)=1,ROW(),""))</f>
        <v/>
      </c>
      <c r="AB478" s="18">
        <f>IF($A478="","",IF(AND(ISNUMBER($B478),$B478&lt;='Configurações'!$B$10,$C478&lt;&gt;"",$D478&lt;&gt;"",$E478&lt;&gt;"",ISNUMBER($F478),$F478&gt;=0,ISNUMBER($G478),$G478&gt;=0,ISNUMBER($H478),$H478&gt;=0,$K478&lt;&gt;"",COUNTIF($A$2:$A$501,$A478)=1),"Sim","Não"))</f>
        <v/>
      </c>
      <c r="AC478" s="18">
        <f>IF(OR($AB478&lt;&gt;"Sim",$P478=0,$K478="Concluída",$K478="Dispensada"),"",IF($X478="Crítica",4,IF($X478="Alta",3,IF($X478="Média",2,1)))*1000000000000+MIN(IF(ISNUMBER($S478),$S478,0),999999999)*1000+MIN($W478,999))</f>
        <v/>
      </c>
      <c r="AD478" s="28">
        <f>IF($AC478="","",COUNTIF($AC$2:$AC$501,"&gt;"&amp;$AC478)+COUNTIF($AC$2:$AC478,$AC478))</f>
        <v/>
      </c>
    </row>
    <row r="479">
      <c r="A479" s="23" t="n"/>
      <c r="B479" s="50" t="n"/>
      <c r="C479" s="23" t="n"/>
      <c r="D479" s="25" t="n"/>
      <c r="E479" s="23" t="n"/>
      <c r="F479" s="26" t="n"/>
      <c r="G479" s="26" t="n"/>
      <c r="H479" s="51" t="n"/>
      <c r="I479" s="25" t="n"/>
      <c r="J479" s="25" t="n"/>
      <c r="K479" s="23" t="n"/>
      <c r="L479" s="23" t="n"/>
      <c r="M479" s="50" t="n"/>
      <c r="N479" s="50" t="n"/>
      <c r="O479" s="25" t="n"/>
      <c r="P479" s="29">
        <f>IF(OR($A479="",$B479="",$C479="",$E479="",NOT(ISNUMBER($F479)),NOT(ISNUMBER($G479))),"",$G479-$F479)</f>
        <v/>
      </c>
      <c r="Q479" s="29">
        <f>IF($P479="","",ABS($P479))</f>
        <v/>
      </c>
      <c r="R479" s="46">
        <f>IF(OR($P479="",NOT(ISNUMBER($H479))),"",$P479*$H479)</f>
        <v/>
      </c>
      <c r="S479" s="46">
        <f>IF($R479="","",ABS($R479))</f>
        <v/>
      </c>
      <c r="T479" s="13">
        <f>IF($P479="","",IF($P479=0,"Sim","Não"))</f>
        <v/>
      </c>
      <c r="U479" s="45">
        <f>IFERROR(IF($P479="","",IF(MAX($F479,$G479)=0,1,MAX(0,1-$Q479/MAX($F479,$G479)))),"")</f>
        <v/>
      </c>
      <c r="V479" s="16">
        <f>IF($P479="","",IF($P479=0,"",IF($J479&lt;&gt;"",$J479,$I479)))</f>
        <v/>
      </c>
      <c r="W479" s="29">
        <f>IF($P479="","",IF(OR($P479=0,$K479="Concluída",$K479="Dispensada"),0,MAX(0,'Configurações'!$B$10-$B479)))</f>
        <v/>
      </c>
      <c r="X479" s="13">
        <f>IF($P479="","",IF($P479=0,"Baixa",IF(OR(AND(ISNUMBER($S479),$S479&gt;='Configurações'!$B$4),AND($K479&lt;&gt;"Concluída",$K479&lt;&gt;"Dispensada",ISNUMBER($M479),$M479&lt;'Configurações'!$B$10)),"Crítica",IF(OR(AND(ISNUMBER($S479),$S479&gt;='Configurações'!$B$5),$Q479&gt;='Configurações'!$B$6),"Alta","Média"))))</f>
        <v/>
      </c>
      <c r="Y479" s="16">
        <f>IF($A479="","",_xlfn.TEXTJOIN(" | ",TRUE,IF(COUNTIF($A$2:$A$501,$A479)&gt;1,"ID duplicado",""),IF(OR($B479="",$C479="",$D479="",$E479="",NOT(ISNUMBER($F479)),NOT(ISNUMBER($G479)),NOT(ISNUMBER($H479)),$K479=""),"Dados obrigatórios incompletos",""),IF(AND(ISNUMBER($P479),$P479&lt;&gt;0,$V479=""),"Informar motivo preliminar",""),IF(AND(ISNUMBER($P479),$P479&lt;&gt;0,$H479=0),"Revisar custo zerado",""),IF(AND($K479="Concluída",$T479="Não",$J479=""),"Confirmar causa",""),IF(AND($K479="Concluída",$N479=""),"Informar data de conclusão",""),IF(AND($K479&lt;&gt;"",$K479&lt;&gt;"Concluída",$K479&lt;&gt;"Dispensada",ISNUMBER($M479),$M479&lt;'Configurações'!$B$10),"Prazo vencido",""),IF(AND($K479&lt;&gt;"",$K479&lt;&gt;"Concluída",$K479&lt;&gt;"Dispensada",$M479="",ISNUMBER($B479),'Configurações'!$B$10-$B479&gt;'Configurações'!$B$9),"Definir prazo",""),IF(AND($K479&lt;&gt;"Concluída",$N479&lt;&gt;""),"Revisar data de conclusão","")))</f>
        <v/>
      </c>
      <c r="Z479" s="16">
        <f>IF(OR($C479="",$E479=""),"",$C479&amp;" | "&amp;$E479)</f>
        <v/>
      </c>
      <c r="AA479" s="13">
        <f>IF($Z479="","",IF(COUNTIF($Z$2:$Z479,$Z479)=1,ROW(),""))</f>
        <v/>
      </c>
      <c r="AB479" s="13">
        <f>IF($A479="","",IF(AND(ISNUMBER($B479),$B479&lt;='Configurações'!$B$10,$C479&lt;&gt;"",$D479&lt;&gt;"",$E479&lt;&gt;"",ISNUMBER($F479),$F479&gt;=0,ISNUMBER($G479),$G479&gt;=0,ISNUMBER($H479),$H479&gt;=0,$K479&lt;&gt;"",COUNTIF($A$2:$A$501,$A479)=1),"Sim","Não"))</f>
        <v/>
      </c>
      <c r="AC479" s="13">
        <f>IF(OR($AB479&lt;&gt;"Sim",$P479=0,$K479="Concluída",$K479="Dispensada"),"",IF($X479="Crítica",4,IF($X479="Alta",3,IF($X479="Média",2,1)))*1000000000000+MIN(IF(ISNUMBER($S479),$S479,0),999999999)*1000+MIN($W479,999))</f>
        <v/>
      </c>
      <c r="AD479" s="29">
        <f>IF($AC479="","",COUNTIF($AC$2:$AC$501,"&gt;"&amp;$AC479)+COUNTIF($AC$2:$AC479,$AC479))</f>
        <v/>
      </c>
    </row>
    <row r="480">
      <c r="A480" s="23" t="n"/>
      <c r="B480" s="50" t="n"/>
      <c r="C480" s="23" t="n"/>
      <c r="D480" s="25" t="n"/>
      <c r="E480" s="23" t="n"/>
      <c r="F480" s="26" t="n"/>
      <c r="G480" s="26" t="n"/>
      <c r="H480" s="51" t="n"/>
      <c r="I480" s="25" t="n"/>
      <c r="J480" s="25" t="n"/>
      <c r="K480" s="23" t="n"/>
      <c r="L480" s="23" t="n"/>
      <c r="M480" s="50" t="n"/>
      <c r="N480" s="50" t="n"/>
      <c r="O480" s="25" t="n"/>
      <c r="P480" s="28">
        <f>IF(OR($A480="",$B480="",$C480="",$E480="",NOT(ISNUMBER($F480)),NOT(ISNUMBER($G480))),"",$G480-$F480)</f>
        <v/>
      </c>
      <c r="Q480" s="28">
        <f>IF($P480="","",ABS($P480))</f>
        <v/>
      </c>
      <c r="R480" s="49">
        <f>IF(OR($P480="",NOT(ISNUMBER($H480))),"",$P480*$H480)</f>
        <v/>
      </c>
      <c r="S480" s="49">
        <f>IF($R480="","",ABS($R480))</f>
        <v/>
      </c>
      <c r="T480" s="18">
        <f>IF($P480="","",IF($P480=0,"Sim","Não"))</f>
        <v/>
      </c>
      <c r="U480" s="48">
        <f>IFERROR(IF($P480="","",IF(MAX($F480,$G480)=0,1,MAX(0,1-$Q480/MAX($F480,$G480)))),"")</f>
        <v/>
      </c>
      <c r="V480" s="21">
        <f>IF($P480="","",IF($P480=0,"",IF($J480&lt;&gt;"",$J480,$I480)))</f>
        <v/>
      </c>
      <c r="W480" s="28">
        <f>IF($P480="","",IF(OR($P480=0,$K480="Concluída",$K480="Dispensada"),0,MAX(0,'Configurações'!$B$10-$B480)))</f>
        <v/>
      </c>
      <c r="X480" s="18">
        <f>IF($P480="","",IF($P480=0,"Baixa",IF(OR(AND(ISNUMBER($S480),$S480&gt;='Configurações'!$B$4),AND($K480&lt;&gt;"Concluída",$K480&lt;&gt;"Dispensada",ISNUMBER($M480),$M480&lt;'Configurações'!$B$10)),"Crítica",IF(OR(AND(ISNUMBER($S480),$S480&gt;='Configurações'!$B$5),$Q480&gt;='Configurações'!$B$6),"Alta","Média"))))</f>
        <v/>
      </c>
      <c r="Y480" s="21">
        <f>IF($A480="","",_xlfn.TEXTJOIN(" | ",TRUE,IF(COUNTIF($A$2:$A$501,$A480)&gt;1,"ID duplicado",""),IF(OR($B480="",$C480="",$D480="",$E480="",NOT(ISNUMBER($F480)),NOT(ISNUMBER($G480)),NOT(ISNUMBER($H480)),$K480=""),"Dados obrigatórios incompletos",""),IF(AND(ISNUMBER($P480),$P480&lt;&gt;0,$V480=""),"Informar motivo preliminar",""),IF(AND(ISNUMBER($P480),$P480&lt;&gt;0,$H480=0),"Revisar custo zerado",""),IF(AND($K480="Concluída",$T480="Não",$J480=""),"Confirmar causa",""),IF(AND($K480="Concluída",$N480=""),"Informar data de conclusão",""),IF(AND($K480&lt;&gt;"",$K480&lt;&gt;"Concluída",$K480&lt;&gt;"Dispensada",ISNUMBER($M480),$M480&lt;'Configurações'!$B$10),"Prazo vencido",""),IF(AND($K480&lt;&gt;"",$K480&lt;&gt;"Concluída",$K480&lt;&gt;"Dispensada",$M480="",ISNUMBER($B480),'Configurações'!$B$10-$B480&gt;'Configurações'!$B$9),"Definir prazo",""),IF(AND($K480&lt;&gt;"Concluída",$N480&lt;&gt;""),"Revisar data de conclusão","")))</f>
        <v/>
      </c>
      <c r="Z480" s="21">
        <f>IF(OR($C480="",$E480=""),"",$C480&amp;" | "&amp;$E480)</f>
        <v/>
      </c>
      <c r="AA480" s="18">
        <f>IF($Z480="","",IF(COUNTIF($Z$2:$Z480,$Z480)=1,ROW(),""))</f>
        <v/>
      </c>
      <c r="AB480" s="18">
        <f>IF($A480="","",IF(AND(ISNUMBER($B480),$B480&lt;='Configurações'!$B$10,$C480&lt;&gt;"",$D480&lt;&gt;"",$E480&lt;&gt;"",ISNUMBER($F480),$F480&gt;=0,ISNUMBER($G480),$G480&gt;=0,ISNUMBER($H480),$H480&gt;=0,$K480&lt;&gt;"",COUNTIF($A$2:$A$501,$A480)=1),"Sim","Não"))</f>
        <v/>
      </c>
      <c r="AC480" s="18">
        <f>IF(OR($AB480&lt;&gt;"Sim",$P480=0,$K480="Concluída",$K480="Dispensada"),"",IF($X480="Crítica",4,IF($X480="Alta",3,IF($X480="Média",2,1)))*1000000000000+MIN(IF(ISNUMBER($S480),$S480,0),999999999)*1000+MIN($W480,999))</f>
        <v/>
      </c>
      <c r="AD480" s="28">
        <f>IF($AC480="","",COUNTIF($AC$2:$AC$501,"&gt;"&amp;$AC480)+COUNTIF($AC$2:$AC480,$AC480))</f>
        <v/>
      </c>
    </row>
    <row r="481">
      <c r="A481" s="23" t="n"/>
      <c r="B481" s="50" t="n"/>
      <c r="C481" s="23" t="n"/>
      <c r="D481" s="25" t="n"/>
      <c r="E481" s="23" t="n"/>
      <c r="F481" s="26" t="n"/>
      <c r="G481" s="26" t="n"/>
      <c r="H481" s="51" t="n"/>
      <c r="I481" s="25" t="n"/>
      <c r="J481" s="25" t="n"/>
      <c r="K481" s="23" t="n"/>
      <c r="L481" s="23" t="n"/>
      <c r="M481" s="50" t="n"/>
      <c r="N481" s="50" t="n"/>
      <c r="O481" s="25" t="n"/>
      <c r="P481" s="29">
        <f>IF(OR($A481="",$B481="",$C481="",$E481="",NOT(ISNUMBER($F481)),NOT(ISNUMBER($G481))),"",$G481-$F481)</f>
        <v/>
      </c>
      <c r="Q481" s="29">
        <f>IF($P481="","",ABS($P481))</f>
        <v/>
      </c>
      <c r="R481" s="46">
        <f>IF(OR($P481="",NOT(ISNUMBER($H481))),"",$P481*$H481)</f>
        <v/>
      </c>
      <c r="S481" s="46">
        <f>IF($R481="","",ABS($R481))</f>
        <v/>
      </c>
      <c r="T481" s="13">
        <f>IF($P481="","",IF($P481=0,"Sim","Não"))</f>
        <v/>
      </c>
      <c r="U481" s="45">
        <f>IFERROR(IF($P481="","",IF(MAX($F481,$G481)=0,1,MAX(0,1-$Q481/MAX($F481,$G481)))),"")</f>
        <v/>
      </c>
      <c r="V481" s="16">
        <f>IF($P481="","",IF($P481=0,"",IF($J481&lt;&gt;"",$J481,$I481)))</f>
        <v/>
      </c>
      <c r="W481" s="29">
        <f>IF($P481="","",IF(OR($P481=0,$K481="Concluída",$K481="Dispensada"),0,MAX(0,'Configurações'!$B$10-$B481)))</f>
        <v/>
      </c>
      <c r="X481" s="13">
        <f>IF($P481="","",IF($P481=0,"Baixa",IF(OR(AND(ISNUMBER($S481),$S481&gt;='Configurações'!$B$4),AND($K481&lt;&gt;"Concluída",$K481&lt;&gt;"Dispensada",ISNUMBER($M481),$M481&lt;'Configurações'!$B$10)),"Crítica",IF(OR(AND(ISNUMBER($S481),$S481&gt;='Configurações'!$B$5),$Q481&gt;='Configurações'!$B$6),"Alta","Média"))))</f>
        <v/>
      </c>
      <c r="Y481" s="16">
        <f>IF($A481="","",_xlfn.TEXTJOIN(" | ",TRUE,IF(COUNTIF($A$2:$A$501,$A481)&gt;1,"ID duplicado",""),IF(OR($B481="",$C481="",$D481="",$E481="",NOT(ISNUMBER($F481)),NOT(ISNUMBER($G481)),NOT(ISNUMBER($H481)),$K481=""),"Dados obrigatórios incompletos",""),IF(AND(ISNUMBER($P481),$P481&lt;&gt;0,$V481=""),"Informar motivo preliminar",""),IF(AND(ISNUMBER($P481),$P481&lt;&gt;0,$H481=0),"Revisar custo zerado",""),IF(AND($K481="Concluída",$T481="Não",$J481=""),"Confirmar causa",""),IF(AND($K481="Concluída",$N481=""),"Informar data de conclusão",""),IF(AND($K481&lt;&gt;"",$K481&lt;&gt;"Concluída",$K481&lt;&gt;"Dispensada",ISNUMBER($M481),$M481&lt;'Configurações'!$B$10),"Prazo vencido",""),IF(AND($K481&lt;&gt;"",$K481&lt;&gt;"Concluída",$K481&lt;&gt;"Dispensada",$M481="",ISNUMBER($B481),'Configurações'!$B$10-$B481&gt;'Configurações'!$B$9),"Definir prazo",""),IF(AND($K481&lt;&gt;"Concluída",$N481&lt;&gt;""),"Revisar data de conclusão","")))</f>
        <v/>
      </c>
      <c r="Z481" s="16">
        <f>IF(OR($C481="",$E481=""),"",$C481&amp;" | "&amp;$E481)</f>
        <v/>
      </c>
      <c r="AA481" s="13">
        <f>IF($Z481="","",IF(COUNTIF($Z$2:$Z481,$Z481)=1,ROW(),""))</f>
        <v/>
      </c>
      <c r="AB481" s="13">
        <f>IF($A481="","",IF(AND(ISNUMBER($B481),$B481&lt;='Configurações'!$B$10,$C481&lt;&gt;"",$D481&lt;&gt;"",$E481&lt;&gt;"",ISNUMBER($F481),$F481&gt;=0,ISNUMBER($G481),$G481&gt;=0,ISNUMBER($H481),$H481&gt;=0,$K481&lt;&gt;"",COUNTIF($A$2:$A$501,$A481)=1),"Sim","Não"))</f>
        <v/>
      </c>
      <c r="AC481" s="13">
        <f>IF(OR($AB481&lt;&gt;"Sim",$P481=0,$K481="Concluída",$K481="Dispensada"),"",IF($X481="Crítica",4,IF($X481="Alta",3,IF($X481="Média",2,1)))*1000000000000+MIN(IF(ISNUMBER($S481),$S481,0),999999999)*1000+MIN($W481,999))</f>
        <v/>
      </c>
      <c r="AD481" s="29">
        <f>IF($AC481="","",COUNTIF($AC$2:$AC$501,"&gt;"&amp;$AC481)+COUNTIF($AC$2:$AC481,$AC481))</f>
        <v/>
      </c>
    </row>
    <row r="482">
      <c r="A482" s="23" t="n"/>
      <c r="B482" s="50" t="n"/>
      <c r="C482" s="23" t="n"/>
      <c r="D482" s="25" t="n"/>
      <c r="E482" s="23" t="n"/>
      <c r="F482" s="26" t="n"/>
      <c r="G482" s="26" t="n"/>
      <c r="H482" s="51" t="n"/>
      <c r="I482" s="25" t="n"/>
      <c r="J482" s="25" t="n"/>
      <c r="K482" s="23" t="n"/>
      <c r="L482" s="23" t="n"/>
      <c r="M482" s="50" t="n"/>
      <c r="N482" s="50" t="n"/>
      <c r="O482" s="25" t="n"/>
      <c r="P482" s="28">
        <f>IF(OR($A482="",$B482="",$C482="",$E482="",NOT(ISNUMBER($F482)),NOT(ISNUMBER($G482))),"",$G482-$F482)</f>
        <v/>
      </c>
      <c r="Q482" s="28">
        <f>IF($P482="","",ABS($P482))</f>
        <v/>
      </c>
      <c r="R482" s="49">
        <f>IF(OR($P482="",NOT(ISNUMBER($H482))),"",$P482*$H482)</f>
        <v/>
      </c>
      <c r="S482" s="49">
        <f>IF($R482="","",ABS($R482))</f>
        <v/>
      </c>
      <c r="T482" s="18">
        <f>IF($P482="","",IF($P482=0,"Sim","Não"))</f>
        <v/>
      </c>
      <c r="U482" s="48">
        <f>IFERROR(IF($P482="","",IF(MAX($F482,$G482)=0,1,MAX(0,1-$Q482/MAX($F482,$G482)))),"")</f>
        <v/>
      </c>
      <c r="V482" s="21">
        <f>IF($P482="","",IF($P482=0,"",IF($J482&lt;&gt;"",$J482,$I482)))</f>
        <v/>
      </c>
      <c r="W482" s="28">
        <f>IF($P482="","",IF(OR($P482=0,$K482="Concluída",$K482="Dispensada"),0,MAX(0,'Configurações'!$B$10-$B482)))</f>
        <v/>
      </c>
      <c r="X482" s="18">
        <f>IF($P482="","",IF($P482=0,"Baixa",IF(OR(AND(ISNUMBER($S482),$S482&gt;='Configurações'!$B$4),AND($K482&lt;&gt;"Concluída",$K482&lt;&gt;"Dispensada",ISNUMBER($M482),$M482&lt;'Configurações'!$B$10)),"Crítica",IF(OR(AND(ISNUMBER($S482),$S482&gt;='Configurações'!$B$5),$Q482&gt;='Configurações'!$B$6),"Alta","Média"))))</f>
        <v/>
      </c>
      <c r="Y482" s="21">
        <f>IF($A482="","",_xlfn.TEXTJOIN(" | ",TRUE,IF(COUNTIF($A$2:$A$501,$A482)&gt;1,"ID duplicado",""),IF(OR($B482="",$C482="",$D482="",$E482="",NOT(ISNUMBER($F482)),NOT(ISNUMBER($G482)),NOT(ISNUMBER($H482)),$K482=""),"Dados obrigatórios incompletos",""),IF(AND(ISNUMBER($P482),$P482&lt;&gt;0,$V482=""),"Informar motivo preliminar",""),IF(AND(ISNUMBER($P482),$P482&lt;&gt;0,$H482=0),"Revisar custo zerado",""),IF(AND($K482="Concluída",$T482="Não",$J482=""),"Confirmar causa",""),IF(AND($K482="Concluída",$N482=""),"Informar data de conclusão",""),IF(AND($K482&lt;&gt;"",$K482&lt;&gt;"Concluída",$K482&lt;&gt;"Dispensada",ISNUMBER($M482),$M482&lt;'Configurações'!$B$10),"Prazo vencido",""),IF(AND($K482&lt;&gt;"",$K482&lt;&gt;"Concluída",$K482&lt;&gt;"Dispensada",$M482="",ISNUMBER($B482),'Configurações'!$B$10-$B482&gt;'Configurações'!$B$9),"Definir prazo",""),IF(AND($K482&lt;&gt;"Concluída",$N482&lt;&gt;""),"Revisar data de conclusão","")))</f>
        <v/>
      </c>
      <c r="Z482" s="21">
        <f>IF(OR($C482="",$E482=""),"",$C482&amp;" | "&amp;$E482)</f>
        <v/>
      </c>
      <c r="AA482" s="18">
        <f>IF($Z482="","",IF(COUNTIF($Z$2:$Z482,$Z482)=1,ROW(),""))</f>
        <v/>
      </c>
      <c r="AB482" s="18">
        <f>IF($A482="","",IF(AND(ISNUMBER($B482),$B482&lt;='Configurações'!$B$10,$C482&lt;&gt;"",$D482&lt;&gt;"",$E482&lt;&gt;"",ISNUMBER($F482),$F482&gt;=0,ISNUMBER($G482),$G482&gt;=0,ISNUMBER($H482),$H482&gt;=0,$K482&lt;&gt;"",COUNTIF($A$2:$A$501,$A482)=1),"Sim","Não"))</f>
        <v/>
      </c>
      <c r="AC482" s="18">
        <f>IF(OR($AB482&lt;&gt;"Sim",$P482=0,$K482="Concluída",$K482="Dispensada"),"",IF($X482="Crítica",4,IF($X482="Alta",3,IF($X482="Média",2,1)))*1000000000000+MIN(IF(ISNUMBER($S482),$S482,0),999999999)*1000+MIN($W482,999))</f>
        <v/>
      </c>
      <c r="AD482" s="28">
        <f>IF($AC482="","",COUNTIF($AC$2:$AC$501,"&gt;"&amp;$AC482)+COUNTIF($AC$2:$AC482,$AC482))</f>
        <v/>
      </c>
    </row>
    <row r="483">
      <c r="A483" s="23" t="n"/>
      <c r="B483" s="50" t="n"/>
      <c r="C483" s="23" t="n"/>
      <c r="D483" s="25" t="n"/>
      <c r="E483" s="23" t="n"/>
      <c r="F483" s="26" t="n"/>
      <c r="G483" s="26" t="n"/>
      <c r="H483" s="51" t="n"/>
      <c r="I483" s="25" t="n"/>
      <c r="J483" s="25" t="n"/>
      <c r="K483" s="23" t="n"/>
      <c r="L483" s="23" t="n"/>
      <c r="M483" s="50" t="n"/>
      <c r="N483" s="50" t="n"/>
      <c r="O483" s="25" t="n"/>
      <c r="P483" s="29">
        <f>IF(OR($A483="",$B483="",$C483="",$E483="",NOT(ISNUMBER($F483)),NOT(ISNUMBER($G483))),"",$G483-$F483)</f>
        <v/>
      </c>
      <c r="Q483" s="29">
        <f>IF($P483="","",ABS($P483))</f>
        <v/>
      </c>
      <c r="R483" s="46">
        <f>IF(OR($P483="",NOT(ISNUMBER($H483))),"",$P483*$H483)</f>
        <v/>
      </c>
      <c r="S483" s="46">
        <f>IF($R483="","",ABS($R483))</f>
        <v/>
      </c>
      <c r="T483" s="13">
        <f>IF($P483="","",IF($P483=0,"Sim","Não"))</f>
        <v/>
      </c>
      <c r="U483" s="45">
        <f>IFERROR(IF($P483="","",IF(MAX($F483,$G483)=0,1,MAX(0,1-$Q483/MAX($F483,$G483)))),"")</f>
        <v/>
      </c>
      <c r="V483" s="16">
        <f>IF($P483="","",IF($P483=0,"",IF($J483&lt;&gt;"",$J483,$I483)))</f>
        <v/>
      </c>
      <c r="W483" s="29">
        <f>IF($P483="","",IF(OR($P483=0,$K483="Concluída",$K483="Dispensada"),0,MAX(0,'Configurações'!$B$10-$B483)))</f>
        <v/>
      </c>
      <c r="X483" s="13">
        <f>IF($P483="","",IF($P483=0,"Baixa",IF(OR(AND(ISNUMBER($S483),$S483&gt;='Configurações'!$B$4),AND($K483&lt;&gt;"Concluída",$K483&lt;&gt;"Dispensada",ISNUMBER($M483),$M483&lt;'Configurações'!$B$10)),"Crítica",IF(OR(AND(ISNUMBER($S483),$S483&gt;='Configurações'!$B$5),$Q483&gt;='Configurações'!$B$6),"Alta","Média"))))</f>
        <v/>
      </c>
      <c r="Y483" s="16">
        <f>IF($A483="","",_xlfn.TEXTJOIN(" | ",TRUE,IF(COUNTIF($A$2:$A$501,$A483)&gt;1,"ID duplicado",""),IF(OR($B483="",$C483="",$D483="",$E483="",NOT(ISNUMBER($F483)),NOT(ISNUMBER($G483)),NOT(ISNUMBER($H483)),$K483=""),"Dados obrigatórios incompletos",""),IF(AND(ISNUMBER($P483),$P483&lt;&gt;0,$V483=""),"Informar motivo preliminar",""),IF(AND(ISNUMBER($P483),$P483&lt;&gt;0,$H483=0),"Revisar custo zerado",""),IF(AND($K483="Concluída",$T483="Não",$J483=""),"Confirmar causa",""),IF(AND($K483="Concluída",$N483=""),"Informar data de conclusão",""),IF(AND($K483&lt;&gt;"",$K483&lt;&gt;"Concluída",$K483&lt;&gt;"Dispensada",ISNUMBER($M483),$M483&lt;'Configurações'!$B$10),"Prazo vencido",""),IF(AND($K483&lt;&gt;"",$K483&lt;&gt;"Concluída",$K483&lt;&gt;"Dispensada",$M483="",ISNUMBER($B483),'Configurações'!$B$10-$B483&gt;'Configurações'!$B$9),"Definir prazo",""),IF(AND($K483&lt;&gt;"Concluída",$N483&lt;&gt;""),"Revisar data de conclusão","")))</f>
        <v/>
      </c>
      <c r="Z483" s="16">
        <f>IF(OR($C483="",$E483=""),"",$C483&amp;" | "&amp;$E483)</f>
        <v/>
      </c>
      <c r="AA483" s="13">
        <f>IF($Z483="","",IF(COUNTIF($Z$2:$Z483,$Z483)=1,ROW(),""))</f>
        <v/>
      </c>
      <c r="AB483" s="13">
        <f>IF($A483="","",IF(AND(ISNUMBER($B483),$B483&lt;='Configurações'!$B$10,$C483&lt;&gt;"",$D483&lt;&gt;"",$E483&lt;&gt;"",ISNUMBER($F483),$F483&gt;=0,ISNUMBER($G483),$G483&gt;=0,ISNUMBER($H483),$H483&gt;=0,$K483&lt;&gt;"",COUNTIF($A$2:$A$501,$A483)=1),"Sim","Não"))</f>
        <v/>
      </c>
      <c r="AC483" s="13">
        <f>IF(OR($AB483&lt;&gt;"Sim",$P483=0,$K483="Concluída",$K483="Dispensada"),"",IF($X483="Crítica",4,IF($X483="Alta",3,IF($X483="Média",2,1)))*1000000000000+MIN(IF(ISNUMBER($S483),$S483,0),999999999)*1000+MIN($W483,999))</f>
        <v/>
      </c>
      <c r="AD483" s="29">
        <f>IF($AC483="","",COUNTIF($AC$2:$AC$501,"&gt;"&amp;$AC483)+COUNTIF($AC$2:$AC483,$AC483))</f>
        <v/>
      </c>
    </row>
    <row r="484">
      <c r="A484" s="23" t="n"/>
      <c r="B484" s="50" t="n"/>
      <c r="C484" s="23" t="n"/>
      <c r="D484" s="25" t="n"/>
      <c r="E484" s="23" t="n"/>
      <c r="F484" s="26" t="n"/>
      <c r="G484" s="26" t="n"/>
      <c r="H484" s="51" t="n"/>
      <c r="I484" s="25" t="n"/>
      <c r="J484" s="25" t="n"/>
      <c r="K484" s="23" t="n"/>
      <c r="L484" s="23" t="n"/>
      <c r="M484" s="50" t="n"/>
      <c r="N484" s="50" t="n"/>
      <c r="O484" s="25" t="n"/>
      <c r="P484" s="28">
        <f>IF(OR($A484="",$B484="",$C484="",$E484="",NOT(ISNUMBER($F484)),NOT(ISNUMBER($G484))),"",$G484-$F484)</f>
        <v/>
      </c>
      <c r="Q484" s="28">
        <f>IF($P484="","",ABS($P484))</f>
        <v/>
      </c>
      <c r="R484" s="49">
        <f>IF(OR($P484="",NOT(ISNUMBER($H484))),"",$P484*$H484)</f>
        <v/>
      </c>
      <c r="S484" s="49">
        <f>IF($R484="","",ABS($R484))</f>
        <v/>
      </c>
      <c r="T484" s="18">
        <f>IF($P484="","",IF($P484=0,"Sim","Não"))</f>
        <v/>
      </c>
      <c r="U484" s="48">
        <f>IFERROR(IF($P484="","",IF(MAX($F484,$G484)=0,1,MAX(0,1-$Q484/MAX($F484,$G484)))),"")</f>
        <v/>
      </c>
      <c r="V484" s="21">
        <f>IF($P484="","",IF($P484=0,"",IF($J484&lt;&gt;"",$J484,$I484)))</f>
        <v/>
      </c>
      <c r="W484" s="28">
        <f>IF($P484="","",IF(OR($P484=0,$K484="Concluída",$K484="Dispensada"),0,MAX(0,'Configurações'!$B$10-$B484)))</f>
        <v/>
      </c>
      <c r="X484" s="18">
        <f>IF($P484="","",IF($P484=0,"Baixa",IF(OR(AND(ISNUMBER($S484),$S484&gt;='Configurações'!$B$4),AND($K484&lt;&gt;"Concluída",$K484&lt;&gt;"Dispensada",ISNUMBER($M484),$M484&lt;'Configurações'!$B$10)),"Crítica",IF(OR(AND(ISNUMBER($S484),$S484&gt;='Configurações'!$B$5),$Q484&gt;='Configurações'!$B$6),"Alta","Média"))))</f>
        <v/>
      </c>
      <c r="Y484" s="21">
        <f>IF($A484="","",_xlfn.TEXTJOIN(" | ",TRUE,IF(COUNTIF($A$2:$A$501,$A484)&gt;1,"ID duplicado",""),IF(OR($B484="",$C484="",$D484="",$E484="",NOT(ISNUMBER($F484)),NOT(ISNUMBER($G484)),NOT(ISNUMBER($H484)),$K484=""),"Dados obrigatórios incompletos",""),IF(AND(ISNUMBER($P484),$P484&lt;&gt;0,$V484=""),"Informar motivo preliminar",""),IF(AND(ISNUMBER($P484),$P484&lt;&gt;0,$H484=0),"Revisar custo zerado",""),IF(AND($K484="Concluída",$T484="Não",$J484=""),"Confirmar causa",""),IF(AND($K484="Concluída",$N484=""),"Informar data de conclusão",""),IF(AND($K484&lt;&gt;"",$K484&lt;&gt;"Concluída",$K484&lt;&gt;"Dispensada",ISNUMBER($M484),$M484&lt;'Configurações'!$B$10),"Prazo vencido",""),IF(AND($K484&lt;&gt;"",$K484&lt;&gt;"Concluída",$K484&lt;&gt;"Dispensada",$M484="",ISNUMBER($B484),'Configurações'!$B$10-$B484&gt;'Configurações'!$B$9),"Definir prazo",""),IF(AND($K484&lt;&gt;"Concluída",$N484&lt;&gt;""),"Revisar data de conclusão","")))</f>
        <v/>
      </c>
      <c r="Z484" s="21">
        <f>IF(OR($C484="",$E484=""),"",$C484&amp;" | "&amp;$E484)</f>
        <v/>
      </c>
      <c r="AA484" s="18">
        <f>IF($Z484="","",IF(COUNTIF($Z$2:$Z484,$Z484)=1,ROW(),""))</f>
        <v/>
      </c>
      <c r="AB484" s="18">
        <f>IF($A484="","",IF(AND(ISNUMBER($B484),$B484&lt;='Configurações'!$B$10,$C484&lt;&gt;"",$D484&lt;&gt;"",$E484&lt;&gt;"",ISNUMBER($F484),$F484&gt;=0,ISNUMBER($G484),$G484&gt;=0,ISNUMBER($H484),$H484&gt;=0,$K484&lt;&gt;"",COUNTIF($A$2:$A$501,$A484)=1),"Sim","Não"))</f>
        <v/>
      </c>
      <c r="AC484" s="18">
        <f>IF(OR($AB484&lt;&gt;"Sim",$P484=0,$K484="Concluída",$K484="Dispensada"),"",IF($X484="Crítica",4,IF($X484="Alta",3,IF($X484="Média",2,1)))*1000000000000+MIN(IF(ISNUMBER($S484),$S484,0),999999999)*1000+MIN($W484,999))</f>
        <v/>
      </c>
      <c r="AD484" s="28">
        <f>IF($AC484="","",COUNTIF($AC$2:$AC$501,"&gt;"&amp;$AC484)+COUNTIF($AC$2:$AC484,$AC484))</f>
        <v/>
      </c>
    </row>
    <row r="485">
      <c r="A485" s="23" t="n"/>
      <c r="B485" s="50" t="n"/>
      <c r="C485" s="23" t="n"/>
      <c r="D485" s="25" t="n"/>
      <c r="E485" s="23" t="n"/>
      <c r="F485" s="26" t="n"/>
      <c r="G485" s="26" t="n"/>
      <c r="H485" s="51" t="n"/>
      <c r="I485" s="25" t="n"/>
      <c r="J485" s="25" t="n"/>
      <c r="K485" s="23" t="n"/>
      <c r="L485" s="23" t="n"/>
      <c r="M485" s="50" t="n"/>
      <c r="N485" s="50" t="n"/>
      <c r="O485" s="25" t="n"/>
      <c r="P485" s="29">
        <f>IF(OR($A485="",$B485="",$C485="",$E485="",NOT(ISNUMBER($F485)),NOT(ISNUMBER($G485))),"",$G485-$F485)</f>
        <v/>
      </c>
      <c r="Q485" s="29">
        <f>IF($P485="","",ABS($P485))</f>
        <v/>
      </c>
      <c r="R485" s="46">
        <f>IF(OR($P485="",NOT(ISNUMBER($H485))),"",$P485*$H485)</f>
        <v/>
      </c>
      <c r="S485" s="46">
        <f>IF($R485="","",ABS($R485))</f>
        <v/>
      </c>
      <c r="T485" s="13">
        <f>IF($P485="","",IF($P485=0,"Sim","Não"))</f>
        <v/>
      </c>
      <c r="U485" s="45">
        <f>IFERROR(IF($P485="","",IF(MAX($F485,$G485)=0,1,MAX(0,1-$Q485/MAX($F485,$G485)))),"")</f>
        <v/>
      </c>
      <c r="V485" s="16">
        <f>IF($P485="","",IF($P485=0,"",IF($J485&lt;&gt;"",$J485,$I485)))</f>
        <v/>
      </c>
      <c r="W485" s="29">
        <f>IF($P485="","",IF(OR($P485=0,$K485="Concluída",$K485="Dispensada"),0,MAX(0,'Configurações'!$B$10-$B485)))</f>
        <v/>
      </c>
      <c r="X485" s="13">
        <f>IF($P485="","",IF($P485=0,"Baixa",IF(OR(AND(ISNUMBER($S485),$S485&gt;='Configurações'!$B$4),AND($K485&lt;&gt;"Concluída",$K485&lt;&gt;"Dispensada",ISNUMBER($M485),$M485&lt;'Configurações'!$B$10)),"Crítica",IF(OR(AND(ISNUMBER($S485),$S485&gt;='Configurações'!$B$5),$Q485&gt;='Configurações'!$B$6),"Alta","Média"))))</f>
        <v/>
      </c>
      <c r="Y485" s="16">
        <f>IF($A485="","",_xlfn.TEXTJOIN(" | ",TRUE,IF(COUNTIF($A$2:$A$501,$A485)&gt;1,"ID duplicado",""),IF(OR($B485="",$C485="",$D485="",$E485="",NOT(ISNUMBER($F485)),NOT(ISNUMBER($G485)),NOT(ISNUMBER($H485)),$K485=""),"Dados obrigatórios incompletos",""),IF(AND(ISNUMBER($P485),$P485&lt;&gt;0,$V485=""),"Informar motivo preliminar",""),IF(AND(ISNUMBER($P485),$P485&lt;&gt;0,$H485=0),"Revisar custo zerado",""),IF(AND($K485="Concluída",$T485="Não",$J485=""),"Confirmar causa",""),IF(AND($K485="Concluída",$N485=""),"Informar data de conclusão",""),IF(AND($K485&lt;&gt;"",$K485&lt;&gt;"Concluída",$K485&lt;&gt;"Dispensada",ISNUMBER($M485),$M485&lt;'Configurações'!$B$10),"Prazo vencido",""),IF(AND($K485&lt;&gt;"",$K485&lt;&gt;"Concluída",$K485&lt;&gt;"Dispensada",$M485="",ISNUMBER($B485),'Configurações'!$B$10-$B485&gt;'Configurações'!$B$9),"Definir prazo",""),IF(AND($K485&lt;&gt;"Concluída",$N485&lt;&gt;""),"Revisar data de conclusão","")))</f>
        <v/>
      </c>
      <c r="Z485" s="16">
        <f>IF(OR($C485="",$E485=""),"",$C485&amp;" | "&amp;$E485)</f>
        <v/>
      </c>
      <c r="AA485" s="13">
        <f>IF($Z485="","",IF(COUNTIF($Z$2:$Z485,$Z485)=1,ROW(),""))</f>
        <v/>
      </c>
      <c r="AB485" s="13">
        <f>IF($A485="","",IF(AND(ISNUMBER($B485),$B485&lt;='Configurações'!$B$10,$C485&lt;&gt;"",$D485&lt;&gt;"",$E485&lt;&gt;"",ISNUMBER($F485),$F485&gt;=0,ISNUMBER($G485),$G485&gt;=0,ISNUMBER($H485),$H485&gt;=0,$K485&lt;&gt;"",COUNTIF($A$2:$A$501,$A485)=1),"Sim","Não"))</f>
        <v/>
      </c>
      <c r="AC485" s="13">
        <f>IF(OR($AB485&lt;&gt;"Sim",$P485=0,$K485="Concluída",$K485="Dispensada"),"",IF($X485="Crítica",4,IF($X485="Alta",3,IF($X485="Média",2,1)))*1000000000000+MIN(IF(ISNUMBER($S485),$S485,0),999999999)*1000+MIN($W485,999))</f>
        <v/>
      </c>
      <c r="AD485" s="29">
        <f>IF($AC485="","",COUNTIF($AC$2:$AC$501,"&gt;"&amp;$AC485)+COUNTIF($AC$2:$AC485,$AC485))</f>
        <v/>
      </c>
    </row>
    <row r="486">
      <c r="A486" s="23" t="n"/>
      <c r="B486" s="50" t="n"/>
      <c r="C486" s="23" t="n"/>
      <c r="D486" s="25" t="n"/>
      <c r="E486" s="23" t="n"/>
      <c r="F486" s="26" t="n"/>
      <c r="G486" s="26" t="n"/>
      <c r="H486" s="51" t="n"/>
      <c r="I486" s="25" t="n"/>
      <c r="J486" s="25" t="n"/>
      <c r="K486" s="23" t="n"/>
      <c r="L486" s="23" t="n"/>
      <c r="M486" s="50" t="n"/>
      <c r="N486" s="50" t="n"/>
      <c r="O486" s="25" t="n"/>
      <c r="P486" s="28">
        <f>IF(OR($A486="",$B486="",$C486="",$E486="",NOT(ISNUMBER($F486)),NOT(ISNUMBER($G486))),"",$G486-$F486)</f>
        <v/>
      </c>
      <c r="Q486" s="28">
        <f>IF($P486="","",ABS($P486))</f>
        <v/>
      </c>
      <c r="R486" s="49">
        <f>IF(OR($P486="",NOT(ISNUMBER($H486))),"",$P486*$H486)</f>
        <v/>
      </c>
      <c r="S486" s="49">
        <f>IF($R486="","",ABS($R486))</f>
        <v/>
      </c>
      <c r="T486" s="18">
        <f>IF($P486="","",IF($P486=0,"Sim","Não"))</f>
        <v/>
      </c>
      <c r="U486" s="48">
        <f>IFERROR(IF($P486="","",IF(MAX($F486,$G486)=0,1,MAX(0,1-$Q486/MAX($F486,$G486)))),"")</f>
        <v/>
      </c>
      <c r="V486" s="21">
        <f>IF($P486="","",IF($P486=0,"",IF($J486&lt;&gt;"",$J486,$I486)))</f>
        <v/>
      </c>
      <c r="W486" s="28">
        <f>IF($P486="","",IF(OR($P486=0,$K486="Concluída",$K486="Dispensada"),0,MAX(0,'Configurações'!$B$10-$B486)))</f>
        <v/>
      </c>
      <c r="X486" s="18">
        <f>IF($P486="","",IF($P486=0,"Baixa",IF(OR(AND(ISNUMBER($S486),$S486&gt;='Configurações'!$B$4),AND($K486&lt;&gt;"Concluída",$K486&lt;&gt;"Dispensada",ISNUMBER($M486),$M486&lt;'Configurações'!$B$10)),"Crítica",IF(OR(AND(ISNUMBER($S486),$S486&gt;='Configurações'!$B$5),$Q486&gt;='Configurações'!$B$6),"Alta","Média"))))</f>
        <v/>
      </c>
      <c r="Y486" s="21">
        <f>IF($A486="","",_xlfn.TEXTJOIN(" | ",TRUE,IF(COUNTIF($A$2:$A$501,$A486)&gt;1,"ID duplicado",""),IF(OR($B486="",$C486="",$D486="",$E486="",NOT(ISNUMBER($F486)),NOT(ISNUMBER($G486)),NOT(ISNUMBER($H486)),$K486=""),"Dados obrigatórios incompletos",""),IF(AND(ISNUMBER($P486),$P486&lt;&gt;0,$V486=""),"Informar motivo preliminar",""),IF(AND(ISNUMBER($P486),$P486&lt;&gt;0,$H486=0),"Revisar custo zerado",""),IF(AND($K486="Concluída",$T486="Não",$J486=""),"Confirmar causa",""),IF(AND($K486="Concluída",$N486=""),"Informar data de conclusão",""),IF(AND($K486&lt;&gt;"",$K486&lt;&gt;"Concluída",$K486&lt;&gt;"Dispensada",ISNUMBER($M486),$M486&lt;'Configurações'!$B$10),"Prazo vencido",""),IF(AND($K486&lt;&gt;"",$K486&lt;&gt;"Concluída",$K486&lt;&gt;"Dispensada",$M486="",ISNUMBER($B486),'Configurações'!$B$10-$B486&gt;'Configurações'!$B$9),"Definir prazo",""),IF(AND($K486&lt;&gt;"Concluída",$N486&lt;&gt;""),"Revisar data de conclusão","")))</f>
        <v/>
      </c>
      <c r="Z486" s="21">
        <f>IF(OR($C486="",$E486=""),"",$C486&amp;" | "&amp;$E486)</f>
        <v/>
      </c>
      <c r="AA486" s="18">
        <f>IF($Z486="","",IF(COUNTIF($Z$2:$Z486,$Z486)=1,ROW(),""))</f>
        <v/>
      </c>
      <c r="AB486" s="18">
        <f>IF($A486="","",IF(AND(ISNUMBER($B486),$B486&lt;='Configurações'!$B$10,$C486&lt;&gt;"",$D486&lt;&gt;"",$E486&lt;&gt;"",ISNUMBER($F486),$F486&gt;=0,ISNUMBER($G486),$G486&gt;=0,ISNUMBER($H486),$H486&gt;=0,$K486&lt;&gt;"",COUNTIF($A$2:$A$501,$A486)=1),"Sim","Não"))</f>
        <v/>
      </c>
      <c r="AC486" s="18">
        <f>IF(OR($AB486&lt;&gt;"Sim",$P486=0,$K486="Concluída",$K486="Dispensada"),"",IF($X486="Crítica",4,IF($X486="Alta",3,IF($X486="Média",2,1)))*1000000000000+MIN(IF(ISNUMBER($S486),$S486,0),999999999)*1000+MIN($W486,999))</f>
        <v/>
      </c>
      <c r="AD486" s="28">
        <f>IF($AC486="","",COUNTIF($AC$2:$AC$501,"&gt;"&amp;$AC486)+COUNTIF($AC$2:$AC486,$AC486))</f>
        <v/>
      </c>
    </row>
    <row r="487">
      <c r="A487" s="23" t="n"/>
      <c r="B487" s="50" t="n"/>
      <c r="C487" s="23" t="n"/>
      <c r="D487" s="25" t="n"/>
      <c r="E487" s="23" t="n"/>
      <c r="F487" s="26" t="n"/>
      <c r="G487" s="26" t="n"/>
      <c r="H487" s="51" t="n"/>
      <c r="I487" s="25" t="n"/>
      <c r="J487" s="25" t="n"/>
      <c r="K487" s="23" t="n"/>
      <c r="L487" s="23" t="n"/>
      <c r="M487" s="50" t="n"/>
      <c r="N487" s="50" t="n"/>
      <c r="O487" s="25" t="n"/>
      <c r="P487" s="29">
        <f>IF(OR($A487="",$B487="",$C487="",$E487="",NOT(ISNUMBER($F487)),NOT(ISNUMBER($G487))),"",$G487-$F487)</f>
        <v/>
      </c>
      <c r="Q487" s="29">
        <f>IF($P487="","",ABS($P487))</f>
        <v/>
      </c>
      <c r="R487" s="46">
        <f>IF(OR($P487="",NOT(ISNUMBER($H487))),"",$P487*$H487)</f>
        <v/>
      </c>
      <c r="S487" s="46">
        <f>IF($R487="","",ABS($R487))</f>
        <v/>
      </c>
      <c r="T487" s="13">
        <f>IF($P487="","",IF($P487=0,"Sim","Não"))</f>
        <v/>
      </c>
      <c r="U487" s="45">
        <f>IFERROR(IF($P487="","",IF(MAX($F487,$G487)=0,1,MAX(0,1-$Q487/MAX($F487,$G487)))),"")</f>
        <v/>
      </c>
      <c r="V487" s="16">
        <f>IF($P487="","",IF($P487=0,"",IF($J487&lt;&gt;"",$J487,$I487)))</f>
        <v/>
      </c>
      <c r="W487" s="29">
        <f>IF($P487="","",IF(OR($P487=0,$K487="Concluída",$K487="Dispensada"),0,MAX(0,'Configurações'!$B$10-$B487)))</f>
        <v/>
      </c>
      <c r="X487" s="13">
        <f>IF($P487="","",IF($P487=0,"Baixa",IF(OR(AND(ISNUMBER($S487),$S487&gt;='Configurações'!$B$4),AND($K487&lt;&gt;"Concluída",$K487&lt;&gt;"Dispensada",ISNUMBER($M487),$M487&lt;'Configurações'!$B$10)),"Crítica",IF(OR(AND(ISNUMBER($S487),$S487&gt;='Configurações'!$B$5),$Q487&gt;='Configurações'!$B$6),"Alta","Média"))))</f>
        <v/>
      </c>
      <c r="Y487" s="16">
        <f>IF($A487="","",_xlfn.TEXTJOIN(" | ",TRUE,IF(COUNTIF($A$2:$A$501,$A487)&gt;1,"ID duplicado",""),IF(OR($B487="",$C487="",$D487="",$E487="",NOT(ISNUMBER($F487)),NOT(ISNUMBER($G487)),NOT(ISNUMBER($H487)),$K487=""),"Dados obrigatórios incompletos",""),IF(AND(ISNUMBER($P487),$P487&lt;&gt;0,$V487=""),"Informar motivo preliminar",""),IF(AND(ISNUMBER($P487),$P487&lt;&gt;0,$H487=0),"Revisar custo zerado",""),IF(AND($K487="Concluída",$T487="Não",$J487=""),"Confirmar causa",""),IF(AND($K487="Concluída",$N487=""),"Informar data de conclusão",""),IF(AND($K487&lt;&gt;"",$K487&lt;&gt;"Concluída",$K487&lt;&gt;"Dispensada",ISNUMBER($M487),$M487&lt;'Configurações'!$B$10),"Prazo vencido",""),IF(AND($K487&lt;&gt;"",$K487&lt;&gt;"Concluída",$K487&lt;&gt;"Dispensada",$M487="",ISNUMBER($B487),'Configurações'!$B$10-$B487&gt;'Configurações'!$B$9),"Definir prazo",""),IF(AND($K487&lt;&gt;"Concluída",$N487&lt;&gt;""),"Revisar data de conclusão","")))</f>
        <v/>
      </c>
      <c r="Z487" s="16">
        <f>IF(OR($C487="",$E487=""),"",$C487&amp;" | "&amp;$E487)</f>
        <v/>
      </c>
      <c r="AA487" s="13">
        <f>IF($Z487="","",IF(COUNTIF($Z$2:$Z487,$Z487)=1,ROW(),""))</f>
        <v/>
      </c>
      <c r="AB487" s="13">
        <f>IF($A487="","",IF(AND(ISNUMBER($B487),$B487&lt;='Configurações'!$B$10,$C487&lt;&gt;"",$D487&lt;&gt;"",$E487&lt;&gt;"",ISNUMBER($F487),$F487&gt;=0,ISNUMBER($G487),$G487&gt;=0,ISNUMBER($H487),$H487&gt;=0,$K487&lt;&gt;"",COUNTIF($A$2:$A$501,$A487)=1),"Sim","Não"))</f>
        <v/>
      </c>
      <c r="AC487" s="13">
        <f>IF(OR($AB487&lt;&gt;"Sim",$P487=0,$K487="Concluída",$K487="Dispensada"),"",IF($X487="Crítica",4,IF($X487="Alta",3,IF($X487="Média",2,1)))*1000000000000+MIN(IF(ISNUMBER($S487),$S487,0),999999999)*1000+MIN($W487,999))</f>
        <v/>
      </c>
      <c r="AD487" s="29">
        <f>IF($AC487="","",COUNTIF($AC$2:$AC$501,"&gt;"&amp;$AC487)+COUNTIF($AC$2:$AC487,$AC487))</f>
        <v/>
      </c>
    </row>
    <row r="488">
      <c r="A488" s="23" t="n"/>
      <c r="B488" s="50" t="n"/>
      <c r="C488" s="23" t="n"/>
      <c r="D488" s="25" t="n"/>
      <c r="E488" s="23" t="n"/>
      <c r="F488" s="26" t="n"/>
      <c r="G488" s="26" t="n"/>
      <c r="H488" s="51" t="n"/>
      <c r="I488" s="25" t="n"/>
      <c r="J488" s="25" t="n"/>
      <c r="K488" s="23" t="n"/>
      <c r="L488" s="23" t="n"/>
      <c r="M488" s="50" t="n"/>
      <c r="N488" s="50" t="n"/>
      <c r="O488" s="25" t="n"/>
      <c r="P488" s="28">
        <f>IF(OR($A488="",$B488="",$C488="",$E488="",NOT(ISNUMBER($F488)),NOT(ISNUMBER($G488))),"",$G488-$F488)</f>
        <v/>
      </c>
      <c r="Q488" s="28">
        <f>IF($P488="","",ABS($P488))</f>
        <v/>
      </c>
      <c r="R488" s="49">
        <f>IF(OR($P488="",NOT(ISNUMBER($H488))),"",$P488*$H488)</f>
        <v/>
      </c>
      <c r="S488" s="49">
        <f>IF($R488="","",ABS($R488))</f>
        <v/>
      </c>
      <c r="T488" s="18">
        <f>IF($P488="","",IF($P488=0,"Sim","Não"))</f>
        <v/>
      </c>
      <c r="U488" s="48">
        <f>IFERROR(IF($P488="","",IF(MAX($F488,$G488)=0,1,MAX(0,1-$Q488/MAX($F488,$G488)))),"")</f>
        <v/>
      </c>
      <c r="V488" s="21">
        <f>IF($P488="","",IF($P488=0,"",IF($J488&lt;&gt;"",$J488,$I488)))</f>
        <v/>
      </c>
      <c r="W488" s="28">
        <f>IF($P488="","",IF(OR($P488=0,$K488="Concluída",$K488="Dispensada"),0,MAX(0,'Configurações'!$B$10-$B488)))</f>
        <v/>
      </c>
      <c r="X488" s="18">
        <f>IF($P488="","",IF($P488=0,"Baixa",IF(OR(AND(ISNUMBER($S488),$S488&gt;='Configurações'!$B$4),AND($K488&lt;&gt;"Concluída",$K488&lt;&gt;"Dispensada",ISNUMBER($M488),$M488&lt;'Configurações'!$B$10)),"Crítica",IF(OR(AND(ISNUMBER($S488),$S488&gt;='Configurações'!$B$5),$Q488&gt;='Configurações'!$B$6),"Alta","Média"))))</f>
        <v/>
      </c>
      <c r="Y488" s="21">
        <f>IF($A488="","",_xlfn.TEXTJOIN(" | ",TRUE,IF(COUNTIF($A$2:$A$501,$A488)&gt;1,"ID duplicado",""),IF(OR($B488="",$C488="",$D488="",$E488="",NOT(ISNUMBER($F488)),NOT(ISNUMBER($G488)),NOT(ISNUMBER($H488)),$K488=""),"Dados obrigatórios incompletos",""),IF(AND(ISNUMBER($P488),$P488&lt;&gt;0,$V488=""),"Informar motivo preliminar",""),IF(AND(ISNUMBER($P488),$P488&lt;&gt;0,$H488=0),"Revisar custo zerado",""),IF(AND($K488="Concluída",$T488="Não",$J488=""),"Confirmar causa",""),IF(AND($K488="Concluída",$N488=""),"Informar data de conclusão",""),IF(AND($K488&lt;&gt;"",$K488&lt;&gt;"Concluída",$K488&lt;&gt;"Dispensada",ISNUMBER($M488),$M488&lt;'Configurações'!$B$10),"Prazo vencido",""),IF(AND($K488&lt;&gt;"",$K488&lt;&gt;"Concluída",$K488&lt;&gt;"Dispensada",$M488="",ISNUMBER($B488),'Configurações'!$B$10-$B488&gt;'Configurações'!$B$9),"Definir prazo",""),IF(AND($K488&lt;&gt;"Concluída",$N488&lt;&gt;""),"Revisar data de conclusão","")))</f>
        <v/>
      </c>
      <c r="Z488" s="21">
        <f>IF(OR($C488="",$E488=""),"",$C488&amp;" | "&amp;$E488)</f>
        <v/>
      </c>
      <c r="AA488" s="18">
        <f>IF($Z488="","",IF(COUNTIF($Z$2:$Z488,$Z488)=1,ROW(),""))</f>
        <v/>
      </c>
      <c r="AB488" s="18">
        <f>IF($A488="","",IF(AND(ISNUMBER($B488),$B488&lt;='Configurações'!$B$10,$C488&lt;&gt;"",$D488&lt;&gt;"",$E488&lt;&gt;"",ISNUMBER($F488),$F488&gt;=0,ISNUMBER($G488),$G488&gt;=0,ISNUMBER($H488),$H488&gt;=0,$K488&lt;&gt;"",COUNTIF($A$2:$A$501,$A488)=1),"Sim","Não"))</f>
        <v/>
      </c>
      <c r="AC488" s="18">
        <f>IF(OR($AB488&lt;&gt;"Sim",$P488=0,$K488="Concluída",$K488="Dispensada"),"",IF($X488="Crítica",4,IF($X488="Alta",3,IF($X488="Média",2,1)))*1000000000000+MIN(IF(ISNUMBER($S488),$S488,0),999999999)*1000+MIN($W488,999))</f>
        <v/>
      </c>
      <c r="AD488" s="28">
        <f>IF($AC488="","",COUNTIF($AC$2:$AC$501,"&gt;"&amp;$AC488)+COUNTIF($AC$2:$AC488,$AC488))</f>
        <v/>
      </c>
    </row>
    <row r="489">
      <c r="A489" s="23" t="n"/>
      <c r="B489" s="50" t="n"/>
      <c r="C489" s="23" t="n"/>
      <c r="D489" s="25" t="n"/>
      <c r="E489" s="23" t="n"/>
      <c r="F489" s="26" t="n"/>
      <c r="G489" s="26" t="n"/>
      <c r="H489" s="51" t="n"/>
      <c r="I489" s="25" t="n"/>
      <c r="J489" s="25" t="n"/>
      <c r="K489" s="23" t="n"/>
      <c r="L489" s="23" t="n"/>
      <c r="M489" s="50" t="n"/>
      <c r="N489" s="50" t="n"/>
      <c r="O489" s="25" t="n"/>
      <c r="P489" s="29">
        <f>IF(OR($A489="",$B489="",$C489="",$E489="",NOT(ISNUMBER($F489)),NOT(ISNUMBER($G489))),"",$G489-$F489)</f>
        <v/>
      </c>
      <c r="Q489" s="29">
        <f>IF($P489="","",ABS($P489))</f>
        <v/>
      </c>
      <c r="R489" s="46">
        <f>IF(OR($P489="",NOT(ISNUMBER($H489))),"",$P489*$H489)</f>
        <v/>
      </c>
      <c r="S489" s="46">
        <f>IF($R489="","",ABS($R489))</f>
        <v/>
      </c>
      <c r="T489" s="13">
        <f>IF($P489="","",IF($P489=0,"Sim","Não"))</f>
        <v/>
      </c>
      <c r="U489" s="45">
        <f>IFERROR(IF($P489="","",IF(MAX($F489,$G489)=0,1,MAX(0,1-$Q489/MAX($F489,$G489)))),"")</f>
        <v/>
      </c>
      <c r="V489" s="16">
        <f>IF($P489="","",IF($P489=0,"",IF($J489&lt;&gt;"",$J489,$I489)))</f>
        <v/>
      </c>
      <c r="W489" s="29">
        <f>IF($P489="","",IF(OR($P489=0,$K489="Concluída",$K489="Dispensada"),0,MAX(0,'Configurações'!$B$10-$B489)))</f>
        <v/>
      </c>
      <c r="X489" s="13">
        <f>IF($P489="","",IF($P489=0,"Baixa",IF(OR(AND(ISNUMBER($S489),$S489&gt;='Configurações'!$B$4),AND($K489&lt;&gt;"Concluída",$K489&lt;&gt;"Dispensada",ISNUMBER($M489),$M489&lt;'Configurações'!$B$10)),"Crítica",IF(OR(AND(ISNUMBER($S489),$S489&gt;='Configurações'!$B$5),$Q489&gt;='Configurações'!$B$6),"Alta","Média"))))</f>
        <v/>
      </c>
      <c r="Y489" s="16">
        <f>IF($A489="","",_xlfn.TEXTJOIN(" | ",TRUE,IF(COUNTIF($A$2:$A$501,$A489)&gt;1,"ID duplicado",""),IF(OR($B489="",$C489="",$D489="",$E489="",NOT(ISNUMBER($F489)),NOT(ISNUMBER($G489)),NOT(ISNUMBER($H489)),$K489=""),"Dados obrigatórios incompletos",""),IF(AND(ISNUMBER($P489),$P489&lt;&gt;0,$V489=""),"Informar motivo preliminar",""),IF(AND(ISNUMBER($P489),$P489&lt;&gt;0,$H489=0),"Revisar custo zerado",""),IF(AND($K489="Concluída",$T489="Não",$J489=""),"Confirmar causa",""),IF(AND($K489="Concluída",$N489=""),"Informar data de conclusão",""),IF(AND($K489&lt;&gt;"",$K489&lt;&gt;"Concluída",$K489&lt;&gt;"Dispensada",ISNUMBER($M489),$M489&lt;'Configurações'!$B$10),"Prazo vencido",""),IF(AND($K489&lt;&gt;"",$K489&lt;&gt;"Concluída",$K489&lt;&gt;"Dispensada",$M489="",ISNUMBER($B489),'Configurações'!$B$10-$B489&gt;'Configurações'!$B$9),"Definir prazo",""),IF(AND($K489&lt;&gt;"Concluída",$N489&lt;&gt;""),"Revisar data de conclusão","")))</f>
        <v/>
      </c>
      <c r="Z489" s="16">
        <f>IF(OR($C489="",$E489=""),"",$C489&amp;" | "&amp;$E489)</f>
        <v/>
      </c>
      <c r="AA489" s="13">
        <f>IF($Z489="","",IF(COUNTIF($Z$2:$Z489,$Z489)=1,ROW(),""))</f>
        <v/>
      </c>
      <c r="AB489" s="13">
        <f>IF($A489="","",IF(AND(ISNUMBER($B489),$B489&lt;='Configurações'!$B$10,$C489&lt;&gt;"",$D489&lt;&gt;"",$E489&lt;&gt;"",ISNUMBER($F489),$F489&gt;=0,ISNUMBER($G489),$G489&gt;=0,ISNUMBER($H489),$H489&gt;=0,$K489&lt;&gt;"",COUNTIF($A$2:$A$501,$A489)=1),"Sim","Não"))</f>
        <v/>
      </c>
      <c r="AC489" s="13">
        <f>IF(OR($AB489&lt;&gt;"Sim",$P489=0,$K489="Concluída",$K489="Dispensada"),"",IF($X489="Crítica",4,IF($X489="Alta",3,IF($X489="Média",2,1)))*1000000000000+MIN(IF(ISNUMBER($S489),$S489,0),999999999)*1000+MIN($W489,999))</f>
        <v/>
      </c>
      <c r="AD489" s="29">
        <f>IF($AC489="","",COUNTIF($AC$2:$AC$501,"&gt;"&amp;$AC489)+COUNTIF($AC$2:$AC489,$AC489))</f>
        <v/>
      </c>
    </row>
    <row r="490">
      <c r="A490" s="23" t="n"/>
      <c r="B490" s="50" t="n"/>
      <c r="C490" s="23" t="n"/>
      <c r="D490" s="25" t="n"/>
      <c r="E490" s="23" t="n"/>
      <c r="F490" s="26" t="n"/>
      <c r="G490" s="26" t="n"/>
      <c r="H490" s="51" t="n"/>
      <c r="I490" s="25" t="n"/>
      <c r="J490" s="25" t="n"/>
      <c r="K490" s="23" t="n"/>
      <c r="L490" s="23" t="n"/>
      <c r="M490" s="50" t="n"/>
      <c r="N490" s="50" t="n"/>
      <c r="O490" s="25" t="n"/>
      <c r="P490" s="28">
        <f>IF(OR($A490="",$B490="",$C490="",$E490="",NOT(ISNUMBER($F490)),NOT(ISNUMBER($G490))),"",$G490-$F490)</f>
        <v/>
      </c>
      <c r="Q490" s="28">
        <f>IF($P490="","",ABS($P490))</f>
        <v/>
      </c>
      <c r="R490" s="49">
        <f>IF(OR($P490="",NOT(ISNUMBER($H490))),"",$P490*$H490)</f>
        <v/>
      </c>
      <c r="S490" s="49">
        <f>IF($R490="","",ABS($R490))</f>
        <v/>
      </c>
      <c r="T490" s="18">
        <f>IF($P490="","",IF($P490=0,"Sim","Não"))</f>
        <v/>
      </c>
      <c r="U490" s="48">
        <f>IFERROR(IF($P490="","",IF(MAX($F490,$G490)=0,1,MAX(0,1-$Q490/MAX($F490,$G490)))),"")</f>
        <v/>
      </c>
      <c r="V490" s="21">
        <f>IF($P490="","",IF($P490=0,"",IF($J490&lt;&gt;"",$J490,$I490)))</f>
        <v/>
      </c>
      <c r="W490" s="28">
        <f>IF($P490="","",IF(OR($P490=0,$K490="Concluída",$K490="Dispensada"),0,MAX(0,'Configurações'!$B$10-$B490)))</f>
        <v/>
      </c>
      <c r="X490" s="18">
        <f>IF($P490="","",IF($P490=0,"Baixa",IF(OR(AND(ISNUMBER($S490),$S490&gt;='Configurações'!$B$4),AND($K490&lt;&gt;"Concluída",$K490&lt;&gt;"Dispensada",ISNUMBER($M490),$M490&lt;'Configurações'!$B$10)),"Crítica",IF(OR(AND(ISNUMBER($S490),$S490&gt;='Configurações'!$B$5),$Q490&gt;='Configurações'!$B$6),"Alta","Média"))))</f>
        <v/>
      </c>
      <c r="Y490" s="21">
        <f>IF($A490="","",_xlfn.TEXTJOIN(" | ",TRUE,IF(COUNTIF($A$2:$A$501,$A490)&gt;1,"ID duplicado",""),IF(OR($B490="",$C490="",$D490="",$E490="",NOT(ISNUMBER($F490)),NOT(ISNUMBER($G490)),NOT(ISNUMBER($H490)),$K490=""),"Dados obrigatórios incompletos",""),IF(AND(ISNUMBER($P490),$P490&lt;&gt;0,$V490=""),"Informar motivo preliminar",""),IF(AND(ISNUMBER($P490),$P490&lt;&gt;0,$H490=0),"Revisar custo zerado",""),IF(AND($K490="Concluída",$T490="Não",$J490=""),"Confirmar causa",""),IF(AND($K490="Concluída",$N490=""),"Informar data de conclusão",""),IF(AND($K490&lt;&gt;"",$K490&lt;&gt;"Concluída",$K490&lt;&gt;"Dispensada",ISNUMBER($M490),$M490&lt;'Configurações'!$B$10),"Prazo vencido",""),IF(AND($K490&lt;&gt;"",$K490&lt;&gt;"Concluída",$K490&lt;&gt;"Dispensada",$M490="",ISNUMBER($B490),'Configurações'!$B$10-$B490&gt;'Configurações'!$B$9),"Definir prazo",""),IF(AND($K490&lt;&gt;"Concluída",$N490&lt;&gt;""),"Revisar data de conclusão","")))</f>
        <v/>
      </c>
      <c r="Z490" s="21">
        <f>IF(OR($C490="",$E490=""),"",$C490&amp;" | "&amp;$E490)</f>
        <v/>
      </c>
      <c r="AA490" s="18">
        <f>IF($Z490="","",IF(COUNTIF($Z$2:$Z490,$Z490)=1,ROW(),""))</f>
        <v/>
      </c>
      <c r="AB490" s="18">
        <f>IF($A490="","",IF(AND(ISNUMBER($B490),$B490&lt;='Configurações'!$B$10,$C490&lt;&gt;"",$D490&lt;&gt;"",$E490&lt;&gt;"",ISNUMBER($F490),$F490&gt;=0,ISNUMBER($G490),$G490&gt;=0,ISNUMBER($H490),$H490&gt;=0,$K490&lt;&gt;"",COUNTIF($A$2:$A$501,$A490)=1),"Sim","Não"))</f>
        <v/>
      </c>
      <c r="AC490" s="18">
        <f>IF(OR($AB490&lt;&gt;"Sim",$P490=0,$K490="Concluída",$K490="Dispensada"),"",IF($X490="Crítica",4,IF($X490="Alta",3,IF($X490="Média",2,1)))*1000000000000+MIN(IF(ISNUMBER($S490),$S490,0),999999999)*1000+MIN($W490,999))</f>
        <v/>
      </c>
      <c r="AD490" s="28">
        <f>IF($AC490="","",COUNTIF($AC$2:$AC$501,"&gt;"&amp;$AC490)+COUNTIF($AC$2:$AC490,$AC490))</f>
        <v/>
      </c>
    </row>
    <row r="491">
      <c r="A491" s="23" t="n"/>
      <c r="B491" s="50" t="n"/>
      <c r="C491" s="23" t="n"/>
      <c r="D491" s="25" t="n"/>
      <c r="E491" s="23" t="n"/>
      <c r="F491" s="26" t="n"/>
      <c r="G491" s="26" t="n"/>
      <c r="H491" s="51" t="n"/>
      <c r="I491" s="25" t="n"/>
      <c r="J491" s="25" t="n"/>
      <c r="K491" s="23" t="n"/>
      <c r="L491" s="23" t="n"/>
      <c r="M491" s="50" t="n"/>
      <c r="N491" s="50" t="n"/>
      <c r="O491" s="25" t="n"/>
      <c r="P491" s="29">
        <f>IF(OR($A491="",$B491="",$C491="",$E491="",NOT(ISNUMBER($F491)),NOT(ISNUMBER($G491))),"",$G491-$F491)</f>
        <v/>
      </c>
      <c r="Q491" s="29">
        <f>IF($P491="","",ABS($P491))</f>
        <v/>
      </c>
      <c r="R491" s="46">
        <f>IF(OR($P491="",NOT(ISNUMBER($H491))),"",$P491*$H491)</f>
        <v/>
      </c>
      <c r="S491" s="46">
        <f>IF($R491="","",ABS($R491))</f>
        <v/>
      </c>
      <c r="T491" s="13">
        <f>IF($P491="","",IF($P491=0,"Sim","Não"))</f>
        <v/>
      </c>
      <c r="U491" s="45">
        <f>IFERROR(IF($P491="","",IF(MAX($F491,$G491)=0,1,MAX(0,1-$Q491/MAX($F491,$G491)))),"")</f>
        <v/>
      </c>
      <c r="V491" s="16">
        <f>IF($P491="","",IF($P491=0,"",IF($J491&lt;&gt;"",$J491,$I491)))</f>
        <v/>
      </c>
      <c r="W491" s="29">
        <f>IF($P491="","",IF(OR($P491=0,$K491="Concluída",$K491="Dispensada"),0,MAX(0,'Configurações'!$B$10-$B491)))</f>
        <v/>
      </c>
      <c r="X491" s="13">
        <f>IF($P491="","",IF($P491=0,"Baixa",IF(OR(AND(ISNUMBER($S491),$S491&gt;='Configurações'!$B$4),AND($K491&lt;&gt;"Concluída",$K491&lt;&gt;"Dispensada",ISNUMBER($M491),$M491&lt;'Configurações'!$B$10)),"Crítica",IF(OR(AND(ISNUMBER($S491),$S491&gt;='Configurações'!$B$5),$Q491&gt;='Configurações'!$B$6),"Alta","Média"))))</f>
        <v/>
      </c>
      <c r="Y491" s="16">
        <f>IF($A491="","",_xlfn.TEXTJOIN(" | ",TRUE,IF(COUNTIF($A$2:$A$501,$A491)&gt;1,"ID duplicado",""),IF(OR($B491="",$C491="",$D491="",$E491="",NOT(ISNUMBER($F491)),NOT(ISNUMBER($G491)),NOT(ISNUMBER($H491)),$K491=""),"Dados obrigatórios incompletos",""),IF(AND(ISNUMBER($P491),$P491&lt;&gt;0,$V491=""),"Informar motivo preliminar",""),IF(AND(ISNUMBER($P491),$P491&lt;&gt;0,$H491=0),"Revisar custo zerado",""),IF(AND($K491="Concluída",$T491="Não",$J491=""),"Confirmar causa",""),IF(AND($K491="Concluída",$N491=""),"Informar data de conclusão",""),IF(AND($K491&lt;&gt;"",$K491&lt;&gt;"Concluída",$K491&lt;&gt;"Dispensada",ISNUMBER($M491),$M491&lt;'Configurações'!$B$10),"Prazo vencido",""),IF(AND($K491&lt;&gt;"",$K491&lt;&gt;"Concluída",$K491&lt;&gt;"Dispensada",$M491="",ISNUMBER($B491),'Configurações'!$B$10-$B491&gt;'Configurações'!$B$9),"Definir prazo",""),IF(AND($K491&lt;&gt;"Concluída",$N491&lt;&gt;""),"Revisar data de conclusão","")))</f>
        <v/>
      </c>
      <c r="Z491" s="16">
        <f>IF(OR($C491="",$E491=""),"",$C491&amp;" | "&amp;$E491)</f>
        <v/>
      </c>
      <c r="AA491" s="13">
        <f>IF($Z491="","",IF(COUNTIF($Z$2:$Z491,$Z491)=1,ROW(),""))</f>
        <v/>
      </c>
      <c r="AB491" s="13">
        <f>IF($A491="","",IF(AND(ISNUMBER($B491),$B491&lt;='Configurações'!$B$10,$C491&lt;&gt;"",$D491&lt;&gt;"",$E491&lt;&gt;"",ISNUMBER($F491),$F491&gt;=0,ISNUMBER($G491),$G491&gt;=0,ISNUMBER($H491),$H491&gt;=0,$K491&lt;&gt;"",COUNTIF($A$2:$A$501,$A491)=1),"Sim","Não"))</f>
        <v/>
      </c>
      <c r="AC491" s="13">
        <f>IF(OR($AB491&lt;&gt;"Sim",$P491=0,$K491="Concluída",$K491="Dispensada"),"",IF($X491="Crítica",4,IF($X491="Alta",3,IF($X491="Média",2,1)))*1000000000000+MIN(IF(ISNUMBER($S491),$S491,0),999999999)*1000+MIN($W491,999))</f>
        <v/>
      </c>
      <c r="AD491" s="29">
        <f>IF($AC491="","",COUNTIF($AC$2:$AC$501,"&gt;"&amp;$AC491)+COUNTIF($AC$2:$AC491,$AC491))</f>
        <v/>
      </c>
    </row>
    <row r="492">
      <c r="A492" s="23" t="n"/>
      <c r="B492" s="50" t="n"/>
      <c r="C492" s="23" t="n"/>
      <c r="D492" s="25" t="n"/>
      <c r="E492" s="23" t="n"/>
      <c r="F492" s="26" t="n"/>
      <c r="G492" s="26" t="n"/>
      <c r="H492" s="51" t="n"/>
      <c r="I492" s="25" t="n"/>
      <c r="J492" s="25" t="n"/>
      <c r="K492" s="23" t="n"/>
      <c r="L492" s="23" t="n"/>
      <c r="M492" s="50" t="n"/>
      <c r="N492" s="50" t="n"/>
      <c r="O492" s="25" t="n"/>
      <c r="P492" s="28">
        <f>IF(OR($A492="",$B492="",$C492="",$E492="",NOT(ISNUMBER($F492)),NOT(ISNUMBER($G492))),"",$G492-$F492)</f>
        <v/>
      </c>
      <c r="Q492" s="28">
        <f>IF($P492="","",ABS($P492))</f>
        <v/>
      </c>
      <c r="R492" s="49">
        <f>IF(OR($P492="",NOT(ISNUMBER($H492))),"",$P492*$H492)</f>
        <v/>
      </c>
      <c r="S492" s="49">
        <f>IF($R492="","",ABS($R492))</f>
        <v/>
      </c>
      <c r="T492" s="18">
        <f>IF($P492="","",IF($P492=0,"Sim","Não"))</f>
        <v/>
      </c>
      <c r="U492" s="48">
        <f>IFERROR(IF($P492="","",IF(MAX($F492,$G492)=0,1,MAX(0,1-$Q492/MAX($F492,$G492)))),"")</f>
        <v/>
      </c>
      <c r="V492" s="21">
        <f>IF($P492="","",IF($P492=0,"",IF($J492&lt;&gt;"",$J492,$I492)))</f>
        <v/>
      </c>
      <c r="W492" s="28">
        <f>IF($P492="","",IF(OR($P492=0,$K492="Concluída",$K492="Dispensada"),0,MAX(0,'Configurações'!$B$10-$B492)))</f>
        <v/>
      </c>
      <c r="X492" s="18">
        <f>IF($P492="","",IF($P492=0,"Baixa",IF(OR(AND(ISNUMBER($S492),$S492&gt;='Configurações'!$B$4),AND($K492&lt;&gt;"Concluída",$K492&lt;&gt;"Dispensada",ISNUMBER($M492),$M492&lt;'Configurações'!$B$10)),"Crítica",IF(OR(AND(ISNUMBER($S492),$S492&gt;='Configurações'!$B$5),$Q492&gt;='Configurações'!$B$6),"Alta","Média"))))</f>
        <v/>
      </c>
      <c r="Y492" s="21">
        <f>IF($A492="","",_xlfn.TEXTJOIN(" | ",TRUE,IF(COUNTIF($A$2:$A$501,$A492)&gt;1,"ID duplicado",""),IF(OR($B492="",$C492="",$D492="",$E492="",NOT(ISNUMBER($F492)),NOT(ISNUMBER($G492)),NOT(ISNUMBER($H492)),$K492=""),"Dados obrigatórios incompletos",""),IF(AND(ISNUMBER($P492),$P492&lt;&gt;0,$V492=""),"Informar motivo preliminar",""),IF(AND(ISNUMBER($P492),$P492&lt;&gt;0,$H492=0),"Revisar custo zerado",""),IF(AND($K492="Concluída",$T492="Não",$J492=""),"Confirmar causa",""),IF(AND($K492="Concluída",$N492=""),"Informar data de conclusão",""),IF(AND($K492&lt;&gt;"",$K492&lt;&gt;"Concluída",$K492&lt;&gt;"Dispensada",ISNUMBER($M492),$M492&lt;'Configurações'!$B$10),"Prazo vencido",""),IF(AND($K492&lt;&gt;"",$K492&lt;&gt;"Concluída",$K492&lt;&gt;"Dispensada",$M492="",ISNUMBER($B492),'Configurações'!$B$10-$B492&gt;'Configurações'!$B$9),"Definir prazo",""),IF(AND($K492&lt;&gt;"Concluída",$N492&lt;&gt;""),"Revisar data de conclusão","")))</f>
        <v/>
      </c>
      <c r="Z492" s="21">
        <f>IF(OR($C492="",$E492=""),"",$C492&amp;" | "&amp;$E492)</f>
        <v/>
      </c>
      <c r="AA492" s="18">
        <f>IF($Z492="","",IF(COUNTIF($Z$2:$Z492,$Z492)=1,ROW(),""))</f>
        <v/>
      </c>
      <c r="AB492" s="18">
        <f>IF($A492="","",IF(AND(ISNUMBER($B492),$B492&lt;='Configurações'!$B$10,$C492&lt;&gt;"",$D492&lt;&gt;"",$E492&lt;&gt;"",ISNUMBER($F492),$F492&gt;=0,ISNUMBER($G492),$G492&gt;=0,ISNUMBER($H492),$H492&gt;=0,$K492&lt;&gt;"",COUNTIF($A$2:$A$501,$A492)=1),"Sim","Não"))</f>
        <v/>
      </c>
      <c r="AC492" s="18">
        <f>IF(OR($AB492&lt;&gt;"Sim",$P492=0,$K492="Concluída",$K492="Dispensada"),"",IF($X492="Crítica",4,IF($X492="Alta",3,IF($X492="Média",2,1)))*1000000000000+MIN(IF(ISNUMBER($S492),$S492,0),999999999)*1000+MIN($W492,999))</f>
        <v/>
      </c>
      <c r="AD492" s="28">
        <f>IF($AC492="","",COUNTIF($AC$2:$AC$501,"&gt;"&amp;$AC492)+COUNTIF($AC$2:$AC492,$AC492))</f>
        <v/>
      </c>
    </row>
    <row r="493">
      <c r="A493" s="23" t="n"/>
      <c r="B493" s="50" t="n"/>
      <c r="C493" s="23" t="n"/>
      <c r="D493" s="25" t="n"/>
      <c r="E493" s="23" t="n"/>
      <c r="F493" s="26" t="n"/>
      <c r="G493" s="26" t="n"/>
      <c r="H493" s="51" t="n"/>
      <c r="I493" s="25" t="n"/>
      <c r="J493" s="25" t="n"/>
      <c r="K493" s="23" t="n"/>
      <c r="L493" s="23" t="n"/>
      <c r="M493" s="50" t="n"/>
      <c r="N493" s="50" t="n"/>
      <c r="O493" s="25" t="n"/>
      <c r="P493" s="29">
        <f>IF(OR($A493="",$B493="",$C493="",$E493="",NOT(ISNUMBER($F493)),NOT(ISNUMBER($G493))),"",$G493-$F493)</f>
        <v/>
      </c>
      <c r="Q493" s="29">
        <f>IF($P493="","",ABS($P493))</f>
        <v/>
      </c>
      <c r="R493" s="46">
        <f>IF(OR($P493="",NOT(ISNUMBER($H493))),"",$P493*$H493)</f>
        <v/>
      </c>
      <c r="S493" s="46">
        <f>IF($R493="","",ABS($R493))</f>
        <v/>
      </c>
      <c r="T493" s="13">
        <f>IF($P493="","",IF($P493=0,"Sim","Não"))</f>
        <v/>
      </c>
      <c r="U493" s="45">
        <f>IFERROR(IF($P493="","",IF(MAX($F493,$G493)=0,1,MAX(0,1-$Q493/MAX($F493,$G493)))),"")</f>
        <v/>
      </c>
      <c r="V493" s="16">
        <f>IF($P493="","",IF($P493=0,"",IF($J493&lt;&gt;"",$J493,$I493)))</f>
        <v/>
      </c>
      <c r="W493" s="29">
        <f>IF($P493="","",IF(OR($P493=0,$K493="Concluída",$K493="Dispensada"),0,MAX(0,'Configurações'!$B$10-$B493)))</f>
        <v/>
      </c>
      <c r="X493" s="13">
        <f>IF($P493="","",IF($P493=0,"Baixa",IF(OR(AND(ISNUMBER($S493),$S493&gt;='Configurações'!$B$4),AND($K493&lt;&gt;"Concluída",$K493&lt;&gt;"Dispensada",ISNUMBER($M493),$M493&lt;'Configurações'!$B$10)),"Crítica",IF(OR(AND(ISNUMBER($S493),$S493&gt;='Configurações'!$B$5),$Q493&gt;='Configurações'!$B$6),"Alta","Média"))))</f>
        <v/>
      </c>
      <c r="Y493" s="16">
        <f>IF($A493="","",_xlfn.TEXTJOIN(" | ",TRUE,IF(COUNTIF($A$2:$A$501,$A493)&gt;1,"ID duplicado",""),IF(OR($B493="",$C493="",$D493="",$E493="",NOT(ISNUMBER($F493)),NOT(ISNUMBER($G493)),NOT(ISNUMBER($H493)),$K493=""),"Dados obrigatórios incompletos",""),IF(AND(ISNUMBER($P493),$P493&lt;&gt;0,$V493=""),"Informar motivo preliminar",""),IF(AND(ISNUMBER($P493),$P493&lt;&gt;0,$H493=0),"Revisar custo zerado",""),IF(AND($K493="Concluída",$T493="Não",$J493=""),"Confirmar causa",""),IF(AND($K493="Concluída",$N493=""),"Informar data de conclusão",""),IF(AND($K493&lt;&gt;"",$K493&lt;&gt;"Concluída",$K493&lt;&gt;"Dispensada",ISNUMBER($M493),$M493&lt;'Configurações'!$B$10),"Prazo vencido",""),IF(AND($K493&lt;&gt;"",$K493&lt;&gt;"Concluída",$K493&lt;&gt;"Dispensada",$M493="",ISNUMBER($B493),'Configurações'!$B$10-$B493&gt;'Configurações'!$B$9),"Definir prazo",""),IF(AND($K493&lt;&gt;"Concluída",$N493&lt;&gt;""),"Revisar data de conclusão","")))</f>
        <v/>
      </c>
      <c r="Z493" s="16">
        <f>IF(OR($C493="",$E493=""),"",$C493&amp;" | "&amp;$E493)</f>
        <v/>
      </c>
      <c r="AA493" s="13">
        <f>IF($Z493="","",IF(COUNTIF($Z$2:$Z493,$Z493)=1,ROW(),""))</f>
        <v/>
      </c>
      <c r="AB493" s="13">
        <f>IF($A493="","",IF(AND(ISNUMBER($B493),$B493&lt;='Configurações'!$B$10,$C493&lt;&gt;"",$D493&lt;&gt;"",$E493&lt;&gt;"",ISNUMBER($F493),$F493&gt;=0,ISNUMBER($G493),$G493&gt;=0,ISNUMBER($H493),$H493&gt;=0,$K493&lt;&gt;"",COUNTIF($A$2:$A$501,$A493)=1),"Sim","Não"))</f>
        <v/>
      </c>
      <c r="AC493" s="13">
        <f>IF(OR($AB493&lt;&gt;"Sim",$P493=0,$K493="Concluída",$K493="Dispensada"),"",IF($X493="Crítica",4,IF($X493="Alta",3,IF($X493="Média",2,1)))*1000000000000+MIN(IF(ISNUMBER($S493),$S493,0),999999999)*1000+MIN($W493,999))</f>
        <v/>
      </c>
      <c r="AD493" s="29">
        <f>IF($AC493="","",COUNTIF($AC$2:$AC$501,"&gt;"&amp;$AC493)+COUNTIF($AC$2:$AC493,$AC493))</f>
        <v/>
      </c>
    </row>
    <row r="494">
      <c r="A494" s="23" t="n"/>
      <c r="B494" s="50" t="n"/>
      <c r="C494" s="23" t="n"/>
      <c r="D494" s="25" t="n"/>
      <c r="E494" s="23" t="n"/>
      <c r="F494" s="26" t="n"/>
      <c r="G494" s="26" t="n"/>
      <c r="H494" s="51" t="n"/>
      <c r="I494" s="25" t="n"/>
      <c r="J494" s="25" t="n"/>
      <c r="K494" s="23" t="n"/>
      <c r="L494" s="23" t="n"/>
      <c r="M494" s="50" t="n"/>
      <c r="N494" s="50" t="n"/>
      <c r="O494" s="25" t="n"/>
      <c r="P494" s="28">
        <f>IF(OR($A494="",$B494="",$C494="",$E494="",NOT(ISNUMBER($F494)),NOT(ISNUMBER($G494))),"",$G494-$F494)</f>
        <v/>
      </c>
      <c r="Q494" s="28">
        <f>IF($P494="","",ABS($P494))</f>
        <v/>
      </c>
      <c r="R494" s="49">
        <f>IF(OR($P494="",NOT(ISNUMBER($H494))),"",$P494*$H494)</f>
        <v/>
      </c>
      <c r="S494" s="49">
        <f>IF($R494="","",ABS($R494))</f>
        <v/>
      </c>
      <c r="T494" s="18">
        <f>IF($P494="","",IF($P494=0,"Sim","Não"))</f>
        <v/>
      </c>
      <c r="U494" s="48">
        <f>IFERROR(IF($P494="","",IF(MAX($F494,$G494)=0,1,MAX(0,1-$Q494/MAX($F494,$G494)))),"")</f>
        <v/>
      </c>
      <c r="V494" s="21">
        <f>IF($P494="","",IF($P494=0,"",IF($J494&lt;&gt;"",$J494,$I494)))</f>
        <v/>
      </c>
      <c r="W494" s="28">
        <f>IF($P494="","",IF(OR($P494=0,$K494="Concluída",$K494="Dispensada"),0,MAX(0,'Configurações'!$B$10-$B494)))</f>
        <v/>
      </c>
      <c r="X494" s="18">
        <f>IF($P494="","",IF($P494=0,"Baixa",IF(OR(AND(ISNUMBER($S494),$S494&gt;='Configurações'!$B$4),AND($K494&lt;&gt;"Concluída",$K494&lt;&gt;"Dispensada",ISNUMBER($M494),$M494&lt;'Configurações'!$B$10)),"Crítica",IF(OR(AND(ISNUMBER($S494),$S494&gt;='Configurações'!$B$5),$Q494&gt;='Configurações'!$B$6),"Alta","Média"))))</f>
        <v/>
      </c>
      <c r="Y494" s="21">
        <f>IF($A494="","",_xlfn.TEXTJOIN(" | ",TRUE,IF(COUNTIF($A$2:$A$501,$A494)&gt;1,"ID duplicado",""),IF(OR($B494="",$C494="",$D494="",$E494="",NOT(ISNUMBER($F494)),NOT(ISNUMBER($G494)),NOT(ISNUMBER($H494)),$K494=""),"Dados obrigatórios incompletos",""),IF(AND(ISNUMBER($P494),$P494&lt;&gt;0,$V494=""),"Informar motivo preliminar",""),IF(AND(ISNUMBER($P494),$P494&lt;&gt;0,$H494=0),"Revisar custo zerado",""),IF(AND($K494="Concluída",$T494="Não",$J494=""),"Confirmar causa",""),IF(AND($K494="Concluída",$N494=""),"Informar data de conclusão",""),IF(AND($K494&lt;&gt;"",$K494&lt;&gt;"Concluída",$K494&lt;&gt;"Dispensada",ISNUMBER($M494),$M494&lt;'Configurações'!$B$10),"Prazo vencido",""),IF(AND($K494&lt;&gt;"",$K494&lt;&gt;"Concluída",$K494&lt;&gt;"Dispensada",$M494="",ISNUMBER($B494),'Configurações'!$B$10-$B494&gt;'Configurações'!$B$9),"Definir prazo",""),IF(AND($K494&lt;&gt;"Concluída",$N494&lt;&gt;""),"Revisar data de conclusão","")))</f>
        <v/>
      </c>
      <c r="Z494" s="21">
        <f>IF(OR($C494="",$E494=""),"",$C494&amp;" | "&amp;$E494)</f>
        <v/>
      </c>
      <c r="AA494" s="18">
        <f>IF($Z494="","",IF(COUNTIF($Z$2:$Z494,$Z494)=1,ROW(),""))</f>
        <v/>
      </c>
      <c r="AB494" s="18">
        <f>IF($A494="","",IF(AND(ISNUMBER($B494),$B494&lt;='Configurações'!$B$10,$C494&lt;&gt;"",$D494&lt;&gt;"",$E494&lt;&gt;"",ISNUMBER($F494),$F494&gt;=0,ISNUMBER($G494),$G494&gt;=0,ISNUMBER($H494),$H494&gt;=0,$K494&lt;&gt;"",COUNTIF($A$2:$A$501,$A494)=1),"Sim","Não"))</f>
        <v/>
      </c>
      <c r="AC494" s="18">
        <f>IF(OR($AB494&lt;&gt;"Sim",$P494=0,$K494="Concluída",$K494="Dispensada"),"",IF($X494="Crítica",4,IF($X494="Alta",3,IF($X494="Média",2,1)))*1000000000000+MIN(IF(ISNUMBER($S494),$S494,0),999999999)*1000+MIN($W494,999))</f>
        <v/>
      </c>
      <c r="AD494" s="28">
        <f>IF($AC494="","",COUNTIF($AC$2:$AC$501,"&gt;"&amp;$AC494)+COUNTIF($AC$2:$AC494,$AC494))</f>
        <v/>
      </c>
    </row>
    <row r="495">
      <c r="A495" s="23" t="n"/>
      <c r="B495" s="50" t="n"/>
      <c r="C495" s="23" t="n"/>
      <c r="D495" s="25" t="n"/>
      <c r="E495" s="23" t="n"/>
      <c r="F495" s="26" t="n"/>
      <c r="G495" s="26" t="n"/>
      <c r="H495" s="51" t="n"/>
      <c r="I495" s="25" t="n"/>
      <c r="J495" s="25" t="n"/>
      <c r="K495" s="23" t="n"/>
      <c r="L495" s="23" t="n"/>
      <c r="M495" s="50" t="n"/>
      <c r="N495" s="50" t="n"/>
      <c r="O495" s="25" t="n"/>
      <c r="P495" s="29">
        <f>IF(OR($A495="",$B495="",$C495="",$E495="",NOT(ISNUMBER($F495)),NOT(ISNUMBER($G495))),"",$G495-$F495)</f>
        <v/>
      </c>
      <c r="Q495" s="29">
        <f>IF($P495="","",ABS($P495))</f>
        <v/>
      </c>
      <c r="R495" s="46">
        <f>IF(OR($P495="",NOT(ISNUMBER($H495))),"",$P495*$H495)</f>
        <v/>
      </c>
      <c r="S495" s="46">
        <f>IF($R495="","",ABS($R495))</f>
        <v/>
      </c>
      <c r="T495" s="13">
        <f>IF($P495="","",IF($P495=0,"Sim","Não"))</f>
        <v/>
      </c>
      <c r="U495" s="45">
        <f>IFERROR(IF($P495="","",IF(MAX($F495,$G495)=0,1,MAX(0,1-$Q495/MAX($F495,$G495)))),"")</f>
        <v/>
      </c>
      <c r="V495" s="16">
        <f>IF($P495="","",IF($P495=0,"",IF($J495&lt;&gt;"",$J495,$I495)))</f>
        <v/>
      </c>
      <c r="W495" s="29">
        <f>IF($P495="","",IF(OR($P495=0,$K495="Concluída",$K495="Dispensada"),0,MAX(0,'Configurações'!$B$10-$B495)))</f>
        <v/>
      </c>
      <c r="X495" s="13">
        <f>IF($P495="","",IF($P495=0,"Baixa",IF(OR(AND(ISNUMBER($S495),$S495&gt;='Configurações'!$B$4),AND($K495&lt;&gt;"Concluída",$K495&lt;&gt;"Dispensada",ISNUMBER($M495),$M495&lt;'Configurações'!$B$10)),"Crítica",IF(OR(AND(ISNUMBER($S495),$S495&gt;='Configurações'!$B$5),$Q495&gt;='Configurações'!$B$6),"Alta","Média"))))</f>
        <v/>
      </c>
      <c r="Y495" s="16">
        <f>IF($A495="","",_xlfn.TEXTJOIN(" | ",TRUE,IF(COUNTIF($A$2:$A$501,$A495)&gt;1,"ID duplicado",""),IF(OR($B495="",$C495="",$D495="",$E495="",NOT(ISNUMBER($F495)),NOT(ISNUMBER($G495)),NOT(ISNUMBER($H495)),$K495=""),"Dados obrigatórios incompletos",""),IF(AND(ISNUMBER($P495),$P495&lt;&gt;0,$V495=""),"Informar motivo preliminar",""),IF(AND(ISNUMBER($P495),$P495&lt;&gt;0,$H495=0),"Revisar custo zerado",""),IF(AND($K495="Concluída",$T495="Não",$J495=""),"Confirmar causa",""),IF(AND($K495="Concluída",$N495=""),"Informar data de conclusão",""),IF(AND($K495&lt;&gt;"",$K495&lt;&gt;"Concluída",$K495&lt;&gt;"Dispensada",ISNUMBER($M495),$M495&lt;'Configurações'!$B$10),"Prazo vencido",""),IF(AND($K495&lt;&gt;"",$K495&lt;&gt;"Concluída",$K495&lt;&gt;"Dispensada",$M495="",ISNUMBER($B495),'Configurações'!$B$10-$B495&gt;'Configurações'!$B$9),"Definir prazo",""),IF(AND($K495&lt;&gt;"Concluída",$N495&lt;&gt;""),"Revisar data de conclusão","")))</f>
        <v/>
      </c>
      <c r="Z495" s="16">
        <f>IF(OR($C495="",$E495=""),"",$C495&amp;" | "&amp;$E495)</f>
        <v/>
      </c>
      <c r="AA495" s="13">
        <f>IF($Z495="","",IF(COUNTIF($Z$2:$Z495,$Z495)=1,ROW(),""))</f>
        <v/>
      </c>
      <c r="AB495" s="13">
        <f>IF($A495="","",IF(AND(ISNUMBER($B495),$B495&lt;='Configurações'!$B$10,$C495&lt;&gt;"",$D495&lt;&gt;"",$E495&lt;&gt;"",ISNUMBER($F495),$F495&gt;=0,ISNUMBER($G495),$G495&gt;=0,ISNUMBER($H495),$H495&gt;=0,$K495&lt;&gt;"",COUNTIF($A$2:$A$501,$A495)=1),"Sim","Não"))</f>
        <v/>
      </c>
      <c r="AC495" s="13">
        <f>IF(OR($AB495&lt;&gt;"Sim",$P495=0,$K495="Concluída",$K495="Dispensada"),"",IF($X495="Crítica",4,IF($X495="Alta",3,IF($X495="Média",2,1)))*1000000000000+MIN(IF(ISNUMBER($S495),$S495,0),999999999)*1000+MIN($W495,999))</f>
        <v/>
      </c>
      <c r="AD495" s="29">
        <f>IF($AC495="","",COUNTIF($AC$2:$AC$501,"&gt;"&amp;$AC495)+COUNTIF($AC$2:$AC495,$AC495))</f>
        <v/>
      </c>
    </row>
    <row r="496">
      <c r="A496" s="23" t="n"/>
      <c r="B496" s="50" t="n"/>
      <c r="C496" s="23" t="n"/>
      <c r="D496" s="25" t="n"/>
      <c r="E496" s="23" t="n"/>
      <c r="F496" s="26" t="n"/>
      <c r="G496" s="26" t="n"/>
      <c r="H496" s="51" t="n"/>
      <c r="I496" s="25" t="n"/>
      <c r="J496" s="25" t="n"/>
      <c r="K496" s="23" t="n"/>
      <c r="L496" s="23" t="n"/>
      <c r="M496" s="50" t="n"/>
      <c r="N496" s="50" t="n"/>
      <c r="O496" s="25" t="n"/>
      <c r="P496" s="28">
        <f>IF(OR($A496="",$B496="",$C496="",$E496="",NOT(ISNUMBER($F496)),NOT(ISNUMBER($G496))),"",$G496-$F496)</f>
        <v/>
      </c>
      <c r="Q496" s="28">
        <f>IF($P496="","",ABS($P496))</f>
        <v/>
      </c>
      <c r="R496" s="49">
        <f>IF(OR($P496="",NOT(ISNUMBER($H496))),"",$P496*$H496)</f>
        <v/>
      </c>
      <c r="S496" s="49">
        <f>IF($R496="","",ABS($R496))</f>
        <v/>
      </c>
      <c r="T496" s="18">
        <f>IF($P496="","",IF($P496=0,"Sim","Não"))</f>
        <v/>
      </c>
      <c r="U496" s="48">
        <f>IFERROR(IF($P496="","",IF(MAX($F496,$G496)=0,1,MAX(0,1-$Q496/MAX($F496,$G496)))),"")</f>
        <v/>
      </c>
      <c r="V496" s="21">
        <f>IF($P496="","",IF($P496=0,"",IF($J496&lt;&gt;"",$J496,$I496)))</f>
        <v/>
      </c>
      <c r="W496" s="28">
        <f>IF($P496="","",IF(OR($P496=0,$K496="Concluída",$K496="Dispensada"),0,MAX(0,'Configurações'!$B$10-$B496)))</f>
        <v/>
      </c>
      <c r="X496" s="18">
        <f>IF($P496="","",IF($P496=0,"Baixa",IF(OR(AND(ISNUMBER($S496),$S496&gt;='Configurações'!$B$4),AND($K496&lt;&gt;"Concluída",$K496&lt;&gt;"Dispensada",ISNUMBER($M496),$M496&lt;'Configurações'!$B$10)),"Crítica",IF(OR(AND(ISNUMBER($S496),$S496&gt;='Configurações'!$B$5),$Q496&gt;='Configurações'!$B$6),"Alta","Média"))))</f>
        <v/>
      </c>
      <c r="Y496" s="21">
        <f>IF($A496="","",_xlfn.TEXTJOIN(" | ",TRUE,IF(COUNTIF($A$2:$A$501,$A496)&gt;1,"ID duplicado",""),IF(OR($B496="",$C496="",$D496="",$E496="",NOT(ISNUMBER($F496)),NOT(ISNUMBER($G496)),NOT(ISNUMBER($H496)),$K496=""),"Dados obrigatórios incompletos",""),IF(AND(ISNUMBER($P496),$P496&lt;&gt;0,$V496=""),"Informar motivo preliminar",""),IF(AND(ISNUMBER($P496),$P496&lt;&gt;0,$H496=0),"Revisar custo zerado",""),IF(AND($K496="Concluída",$T496="Não",$J496=""),"Confirmar causa",""),IF(AND($K496="Concluída",$N496=""),"Informar data de conclusão",""),IF(AND($K496&lt;&gt;"",$K496&lt;&gt;"Concluída",$K496&lt;&gt;"Dispensada",ISNUMBER($M496),$M496&lt;'Configurações'!$B$10),"Prazo vencido",""),IF(AND($K496&lt;&gt;"",$K496&lt;&gt;"Concluída",$K496&lt;&gt;"Dispensada",$M496="",ISNUMBER($B496),'Configurações'!$B$10-$B496&gt;'Configurações'!$B$9),"Definir prazo",""),IF(AND($K496&lt;&gt;"Concluída",$N496&lt;&gt;""),"Revisar data de conclusão","")))</f>
        <v/>
      </c>
      <c r="Z496" s="21">
        <f>IF(OR($C496="",$E496=""),"",$C496&amp;" | "&amp;$E496)</f>
        <v/>
      </c>
      <c r="AA496" s="18">
        <f>IF($Z496="","",IF(COUNTIF($Z$2:$Z496,$Z496)=1,ROW(),""))</f>
        <v/>
      </c>
      <c r="AB496" s="18">
        <f>IF($A496="","",IF(AND(ISNUMBER($B496),$B496&lt;='Configurações'!$B$10,$C496&lt;&gt;"",$D496&lt;&gt;"",$E496&lt;&gt;"",ISNUMBER($F496),$F496&gt;=0,ISNUMBER($G496),$G496&gt;=0,ISNUMBER($H496),$H496&gt;=0,$K496&lt;&gt;"",COUNTIF($A$2:$A$501,$A496)=1),"Sim","Não"))</f>
        <v/>
      </c>
      <c r="AC496" s="18">
        <f>IF(OR($AB496&lt;&gt;"Sim",$P496=0,$K496="Concluída",$K496="Dispensada"),"",IF($X496="Crítica",4,IF($X496="Alta",3,IF($X496="Média",2,1)))*1000000000000+MIN(IF(ISNUMBER($S496),$S496,0),999999999)*1000+MIN($W496,999))</f>
        <v/>
      </c>
      <c r="AD496" s="28">
        <f>IF($AC496="","",COUNTIF($AC$2:$AC$501,"&gt;"&amp;$AC496)+COUNTIF($AC$2:$AC496,$AC496))</f>
        <v/>
      </c>
    </row>
    <row r="497">
      <c r="A497" s="23" t="n"/>
      <c r="B497" s="50" t="n"/>
      <c r="C497" s="23" t="n"/>
      <c r="D497" s="25" t="n"/>
      <c r="E497" s="23" t="n"/>
      <c r="F497" s="26" t="n"/>
      <c r="G497" s="26" t="n"/>
      <c r="H497" s="51" t="n"/>
      <c r="I497" s="25" t="n"/>
      <c r="J497" s="25" t="n"/>
      <c r="K497" s="23" t="n"/>
      <c r="L497" s="23" t="n"/>
      <c r="M497" s="50" t="n"/>
      <c r="N497" s="50" t="n"/>
      <c r="O497" s="25" t="n"/>
      <c r="P497" s="29">
        <f>IF(OR($A497="",$B497="",$C497="",$E497="",NOT(ISNUMBER($F497)),NOT(ISNUMBER($G497))),"",$G497-$F497)</f>
        <v/>
      </c>
      <c r="Q497" s="29">
        <f>IF($P497="","",ABS($P497))</f>
        <v/>
      </c>
      <c r="R497" s="46">
        <f>IF(OR($P497="",NOT(ISNUMBER($H497))),"",$P497*$H497)</f>
        <v/>
      </c>
      <c r="S497" s="46">
        <f>IF($R497="","",ABS($R497))</f>
        <v/>
      </c>
      <c r="T497" s="13">
        <f>IF($P497="","",IF($P497=0,"Sim","Não"))</f>
        <v/>
      </c>
      <c r="U497" s="45">
        <f>IFERROR(IF($P497="","",IF(MAX($F497,$G497)=0,1,MAX(0,1-$Q497/MAX($F497,$G497)))),"")</f>
        <v/>
      </c>
      <c r="V497" s="16">
        <f>IF($P497="","",IF($P497=0,"",IF($J497&lt;&gt;"",$J497,$I497)))</f>
        <v/>
      </c>
      <c r="W497" s="29">
        <f>IF($P497="","",IF(OR($P497=0,$K497="Concluída",$K497="Dispensada"),0,MAX(0,'Configurações'!$B$10-$B497)))</f>
        <v/>
      </c>
      <c r="X497" s="13">
        <f>IF($P497="","",IF($P497=0,"Baixa",IF(OR(AND(ISNUMBER($S497),$S497&gt;='Configurações'!$B$4),AND($K497&lt;&gt;"Concluída",$K497&lt;&gt;"Dispensada",ISNUMBER($M497),$M497&lt;'Configurações'!$B$10)),"Crítica",IF(OR(AND(ISNUMBER($S497),$S497&gt;='Configurações'!$B$5),$Q497&gt;='Configurações'!$B$6),"Alta","Média"))))</f>
        <v/>
      </c>
      <c r="Y497" s="16">
        <f>IF($A497="","",_xlfn.TEXTJOIN(" | ",TRUE,IF(COUNTIF($A$2:$A$501,$A497)&gt;1,"ID duplicado",""),IF(OR($B497="",$C497="",$D497="",$E497="",NOT(ISNUMBER($F497)),NOT(ISNUMBER($G497)),NOT(ISNUMBER($H497)),$K497=""),"Dados obrigatórios incompletos",""),IF(AND(ISNUMBER($P497),$P497&lt;&gt;0,$V497=""),"Informar motivo preliminar",""),IF(AND(ISNUMBER($P497),$P497&lt;&gt;0,$H497=0),"Revisar custo zerado",""),IF(AND($K497="Concluída",$T497="Não",$J497=""),"Confirmar causa",""),IF(AND($K497="Concluída",$N497=""),"Informar data de conclusão",""),IF(AND($K497&lt;&gt;"",$K497&lt;&gt;"Concluída",$K497&lt;&gt;"Dispensada",ISNUMBER($M497),$M497&lt;'Configurações'!$B$10),"Prazo vencido",""),IF(AND($K497&lt;&gt;"",$K497&lt;&gt;"Concluída",$K497&lt;&gt;"Dispensada",$M497="",ISNUMBER($B497),'Configurações'!$B$10-$B497&gt;'Configurações'!$B$9),"Definir prazo",""),IF(AND($K497&lt;&gt;"Concluída",$N497&lt;&gt;""),"Revisar data de conclusão","")))</f>
        <v/>
      </c>
      <c r="Z497" s="16">
        <f>IF(OR($C497="",$E497=""),"",$C497&amp;" | "&amp;$E497)</f>
        <v/>
      </c>
      <c r="AA497" s="13">
        <f>IF($Z497="","",IF(COUNTIF($Z$2:$Z497,$Z497)=1,ROW(),""))</f>
        <v/>
      </c>
      <c r="AB497" s="13">
        <f>IF($A497="","",IF(AND(ISNUMBER($B497),$B497&lt;='Configurações'!$B$10,$C497&lt;&gt;"",$D497&lt;&gt;"",$E497&lt;&gt;"",ISNUMBER($F497),$F497&gt;=0,ISNUMBER($G497),$G497&gt;=0,ISNUMBER($H497),$H497&gt;=0,$K497&lt;&gt;"",COUNTIF($A$2:$A$501,$A497)=1),"Sim","Não"))</f>
        <v/>
      </c>
      <c r="AC497" s="13">
        <f>IF(OR($AB497&lt;&gt;"Sim",$P497=0,$K497="Concluída",$K497="Dispensada"),"",IF($X497="Crítica",4,IF($X497="Alta",3,IF($X497="Média",2,1)))*1000000000000+MIN(IF(ISNUMBER($S497),$S497,0),999999999)*1000+MIN($W497,999))</f>
        <v/>
      </c>
      <c r="AD497" s="29">
        <f>IF($AC497="","",COUNTIF($AC$2:$AC$501,"&gt;"&amp;$AC497)+COUNTIF($AC$2:$AC497,$AC497))</f>
        <v/>
      </c>
    </row>
    <row r="498">
      <c r="A498" s="23" t="n"/>
      <c r="B498" s="50" t="n"/>
      <c r="C498" s="23" t="n"/>
      <c r="D498" s="25" t="n"/>
      <c r="E498" s="23" t="n"/>
      <c r="F498" s="26" t="n"/>
      <c r="G498" s="26" t="n"/>
      <c r="H498" s="51" t="n"/>
      <c r="I498" s="25" t="n"/>
      <c r="J498" s="25" t="n"/>
      <c r="K498" s="23" t="n"/>
      <c r="L498" s="23" t="n"/>
      <c r="M498" s="50" t="n"/>
      <c r="N498" s="50" t="n"/>
      <c r="O498" s="25" t="n"/>
      <c r="P498" s="28">
        <f>IF(OR($A498="",$B498="",$C498="",$E498="",NOT(ISNUMBER($F498)),NOT(ISNUMBER($G498))),"",$G498-$F498)</f>
        <v/>
      </c>
      <c r="Q498" s="28">
        <f>IF($P498="","",ABS($P498))</f>
        <v/>
      </c>
      <c r="R498" s="49">
        <f>IF(OR($P498="",NOT(ISNUMBER($H498))),"",$P498*$H498)</f>
        <v/>
      </c>
      <c r="S498" s="49">
        <f>IF($R498="","",ABS($R498))</f>
        <v/>
      </c>
      <c r="T498" s="18">
        <f>IF($P498="","",IF($P498=0,"Sim","Não"))</f>
        <v/>
      </c>
      <c r="U498" s="48">
        <f>IFERROR(IF($P498="","",IF(MAX($F498,$G498)=0,1,MAX(0,1-$Q498/MAX($F498,$G498)))),"")</f>
        <v/>
      </c>
      <c r="V498" s="21">
        <f>IF($P498="","",IF($P498=0,"",IF($J498&lt;&gt;"",$J498,$I498)))</f>
        <v/>
      </c>
      <c r="W498" s="28">
        <f>IF($P498="","",IF(OR($P498=0,$K498="Concluída",$K498="Dispensada"),0,MAX(0,'Configurações'!$B$10-$B498)))</f>
        <v/>
      </c>
      <c r="X498" s="18">
        <f>IF($P498="","",IF($P498=0,"Baixa",IF(OR(AND(ISNUMBER($S498),$S498&gt;='Configurações'!$B$4),AND($K498&lt;&gt;"Concluída",$K498&lt;&gt;"Dispensada",ISNUMBER($M498),$M498&lt;'Configurações'!$B$10)),"Crítica",IF(OR(AND(ISNUMBER($S498),$S498&gt;='Configurações'!$B$5),$Q498&gt;='Configurações'!$B$6),"Alta","Média"))))</f>
        <v/>
      </c>
      <c r="Y498" s="21">
        <f>IF($A498="","",_xlfn.TEXTJOIN(" | ",TRUE,IF(COUNTIF($A$2:$A$501,$A498)&gt;1,"ID duplicado",""),IF(OR($B498="",$C498="",$D498="",$E498="",NOT(ISNUMBER($F498)),NOT(ISNUMBER($G498)),NOT(ISNUMBER($H498)),$K498=""),"Dados obrigatórios incompletos",""),IF(AND(ISNUMBER($P498),$P498&lt;&gt;0,$V498=""),"Informar motivo preliminar",""),IF(AND(ISNUMBER($P498),$P498&lt;&gt;0,$H498=0),"Revisar custo zerado",""),IF(AND($K498="Concluída",$T498="Não",$J498=""),"Confirmar causa",""),IF(AND($K498="Concluída",$N498=""),"Informar data de conclusão",""),IF(AND($K498&lt;&gt;"",$K498&lt;&gt;"Concluída",$K498&lt;&gt;"Dispensada",ISNUMBER($M498),$M498&lt;'Configurações'!$B$10),"Prazo vencido",""),IF(AND($K498&lt;&gt;"",$K498&lt;&gt;"Concluída",$K498&lt;&gt;"Dispensada",$M498="",ISNUMBER($B498),'Configurações'!$B$10-$B498&gt;'Configurações'!$B$9),"Definir prazo",""),IF(AND($K498&lt;&gt;"Concluída",$N498&lt;&gt;""),"Revisar data de conclusão","")))</f>
        <v/>
      </c>
      <c r="Z498" s="21">
        <f>IF(OR($C498="",$E498=""),"",$C498&amp;" | "&amp;$E498)</f>
        <v/>
      </c>
      <c r="AA498" s="18">
        <f>IF($Z498="","",IF(COUNTIF($Z$2:$Z498,$Z498)=1,ROW(),""))</f>
        <v/>
      </c>
      <c r="AB498" s="18">
        <f>IF($A498="","",IF(AND(ISNUMBER($B498),$B498&lt;='Configurações'!$B$10,$C498&lt;&gt;"",$D498&lt;&gt;"",$E498&lt;&gt;"",ISNUMBER($F498),$F498&gt;=0,ISNUMBER($G498),$G498&gt;=0,ISNUMBER($H498),$H498&gt;=0,$K498&lt;&gt;"",COUNTIF($A$2:$A$501,$A498)=1),"Sim","Não"))</f>
        <v/>
      </c>
      <c r="AC498" s="18">
        <f>IF(OR($AB498&lt;&gt;"Sim",$P498=0,$K498="Concluída",$K498="Dispensada"),"",IF($X498="Crítica",4,IF($X498="Alta",3,IF($X498="Média",2,1)))*1000000000000+MIN(IF(ISNUMBER($S498),$S498,0),999999999)*1000+MIN($W498,999))</f>
        <v/>
      </c>
      <c r="AD498" s="28">
        <f>IF($AC498="","",COUNTIF($AC$2:$AC$501,"&gt;"&amp;$AC498)+COUNTIF($AC$2:$AC498,$AC498))</f>
        <v/>
      </c>
    </row>
    <row r="499">
      <c r="A499" s="23" t="n"/>
      <c r="B499" s="50" t="n"/>
      <c r="C499" s="23" t="n"/>
      <c r="D499" s="25" t="n"/>
      <c r="E499" s="23" t="n"/>
      <c r="F499" s="26" t="n"/>
      <c r="G499" s="26" t="n"/>
      <c r="H499" s="51" t="n"/>
      <c r="I499" s="25" t="n"/>
      <c r="J499" s="25" t="n"/>
      <c r="K499" s="23" t="n"/>
      <c r="L499" s="23" t="n"/>
      <c r="M499" s="50" t="n"/>
      <c r="N499" s="50" t="n"/>
      <c r="O499" s="25" t="n"/>
      <c r="P499" s="29">
        <f>IF(OR($A499="",$B499="",$C499="",$E499="",NOT(ISNUMBER($F499)),NOT(ISNUMBER($G499))),"",$G499-$F499)</f>
        <v/>
      </c>
      <c r="Q499" s="29">
        <f>IF($P499="","",ABS($P499))</f>
        <v/>
      </c>
      <c r="R499" s="46">
        <f>IF(OR($P499="",NOT(ISNUMBER($H499))),"",$P499*$H499)</f>
        <v/>
      </c>
      <c r="S499" s="46">
        <f>IF($R499="","",ABS($R499))</f>
        <v/>
      </c>
      <c r="T499" s="13">
        <f>IF($P499="","",IF($P499=0,"Sim","Não"))</f>
        <v/>
      </c>
      <c r="U499" s="45">
        <f>IFERROR(IF($P499="","",IF(MAX($F499,$G499)=0,1,MAX(0,1-$Q499/MAX($F499,$G499)))),"")</f>
        <v/>
      </c>
      <c r="V499" s="16">
        <f>IF($P499="","",IF($P499=0,"",IF($J499&lt;&gt;"",$J499,$I499)))</f>
        <v/>
      </c>
      <c r="W499" s="29">
        <f>IF($P499="","",IF(OR($P499=0,$K499="Concluída",$K499="Dispensada"),0,MAX(0,'Configurações'!$B$10-$B499)))</f>
        <v/>
      </c>
      <c r="X499" s="13">
        <f>IF($P499="","",IF($P499=0,"Baixa",IF(OR(AND(ISNUMBER($S499),$S499&gt;='Configurações'!$B$4),AND($K499&lt;&gt;"Concluída",$K499&lt;&gt;"Dispensada",ISNUMBER($M499),$M499&lt;'Configurações'!$B$10)),"Crítica",IF(OR(AND(ISNUMBER($S499),$S499&gt;='Configurações'!$B$5),$Q499&gt;='Configurações'!$B$6),"Alta","Média"))))</f>
        <v/>
      </c>
      <c r="Y499" s="16">
        <f>IF($A499="","",_xlfn.TEXTJOIN(" | ",TRUE,IF(COUNTIF($A$2:$A$501,$A499)&gt;1,"ID duplicado",""),IF(OR($B499="",$C499="",$D499="",$E499="",NOT(ISNUMBER($F499)),NOT(ISNUMBER($G499)),NOT(ISNUMBER($H499)),$K499=""),"Dados obrigatórios incompletos",""),IF(AND(ISNUMBER($P499),$P499&lt;&gt;0,$V499=""),"Informar motivo preliminar",""),IF(AND(ISNUMBER($P499),$P499&lt;&gt;0,$H499=0),"Revisar custo zerado",""),IF(AND($K499="Concluída",$T499="Não",$J499=""),"Confirmar causa",""),IF(AND($K499="Concluída",$N499=""),"Informar data de conclusão",""),IF(AND($K499&lt;&gt;"",$K499&lt;&gt;"Concluída",$K499&lt;&gt;"Dispensada",ISNUMBER($M499),$M499&lt;'Configurações'!$B$10),"Prazo vencido",""),IF(AND($K499&lt;&gt;"",$K499&lt;&gt;"Concluída",$K499&lt;&gt;"Dispensada",$M499="",ISNUMBER($B499),'Configurações'!$B$10-$B499&gt;'Configurações'!$B$9),"Definir prazo",""),IF(AND($K499&lt;&gt;"Concluída",$N499&lt;&gt;""),"Revisar data de conclusão","")))</f>
        <v/>
      </c>
      <c r="Z499" s="16">
        <f>IF(OR($C499="",$E499=""),"",$C499&amp;" | "&amp;$E499)</f>
        <v/>
      </c>
      <c r="AA499" s="13">
        <f>IF($Z499="","",IF(COUNTIF($Z$2:$Z499,$Z499)=1,ROW(),""))</f>
        <v/>
      </c>
      <c r="AB499" s="13">
        <f>IF($A499="","",IF(AND(ISNUMBER($B499),$B499&lt;='Configurações'!$B$10,$C499&lt;&gt;"",$D499&lt;&gt;"",$E499&lt;&gt;"",ISNUMBER($F499),$F499&gt;=0,ISNUMBER($G499),$G499&gt;=0,ISNUMBER($H499),$H499&gt;=0,$K499&lt;&gt;"",COUNTIF($A$2:$A$501,$A499)=1),"Sim","Não"))</f>
        <v/>
      </c>
      <c r="AC499" s="13">
        <f>IF(OR($AB499&lt;&gt;"Sim",$P499=0,$K499="Concluída",$K499="Dispensada"),"",IF($X499="Crítica",4,IF($X499="Alta",3,IF($X499="Média",2,1)))*1000000000000+MIN(IF(ISNUMBER($S499),$S499,0),999999999)*1000+MIN($W499,999))</f>
        <v/>
      </c>
      <c r="AD499" s="29">
        <f>IF($AC499="","",COUNTIF($AC$2:$AC$501,"&gt;"&amp;$AC499)+COUNTIF($AC$2:$AC499,$AC499))</f>
        <v/>
      </c>
    </row>
    <row r="500">
      <c r="A500" s="23" t="n"/>
      <c r="B500" s="50" t="n"/>
      <c r="C500" s="23" t="n"/>
      <c r="D500" s="25" t="n"/>
      <c r="E500" s="23" t="n"/>
      <c r="F500" s="26" t="n"/>
      <c r="G500" s="26" t="n"/>
      <c r="H500" s="51" t="n"/>
      <c r="I500" s="25" t="n"/>
      <c r="J500" s="25" t="n"/>
      <c r="K500" s="23" t="n"/>
      <c r="L500" s="23" t="n"/>
      <c r="M500" s="50" t="n"/>
      <c r="N500" s="50" t="n"/>
      <c r="O500" s="25" t="n"/>
      <c r="P500" s="28">
        <f>IF(OR($A500="",$B500="",$C500="",$E500="",NOT(ISNUMBER($F500)),NOT(ISNUMBER($G500))),"",$G500-$F500)</f>
        <v/>
      </c>
      <c r="Q500" s="28">
        <f>IF($P500="","",ABS($P500))</f>
        <v/>
      </c>
      <c r="R500" s="49">
        <f>IF(OR($P500="",NOT(ISNUMBER($H500))),"",$P500*$H500)</f>
        <v/>
      </c>
      <c r="S500" s="49">
        <f>IF($R500="","",ABS($R500))</f>
        <v/>
      </c>
      <c r="T500" s="18">
        <f>IF($P500="","",IF($P500=0,"Sim","Não"))</f>
        <v/>
      </c>
      <c r="U500" s="48">
        <f>IFERROR(IF($P500="","",IF(MAX($F500,$G500)=0,1,MAX(0,1-$Q500/MAX($F500,$G500)))),"")</f>
        <v/>
      </c>
      <c r="V500" s="21">
        <f>IF($P500="","",IF($P500=0,"",IF($J500&lt;&gt;"",$J500,$I500)))</f>
        <v/>
      </c>
      <c r="W500" s="28">
        <f>IF($P500="","",IF(OR($P500=0,$K500="Concluída",$K500="Dispensada"),0,MAX(0,'Configurações'!$B$10-$B500)))</f>
        <v/>
      </c>
      <c r="X500" s="18">
        <f>IF($P500="","",IF($P500=0,"Baixa",IF(OR(AND(ISNUMBER($S500),$S500&gt;='Configurações'!$B$4),AND($K500&lt;&gt;"Concluída",$K500&lt;&gt;"Dispensada",ISNUMBER($M500),$M500&lt;'Configurações'!$B$10)),"Crítica",IF(OR(AND(ISNUMBER($S500),$S500&gt;='Configurações'!$B$5),$Q500&gt;='Configurações'!$B$6),"Alta","Média"))))</f>
        <v/>
      </c>
      <c r="Y500" s="21">
        <f>IF($A500="","",_xlfn.TEXTJOIN(" | ",TRUE,IF(COUNTIF($A$2:$A$501,$A500)&gt;1,"ID duplicado",""),IF(OR($B500="",$C500="",$D500="",$E500="",NOT(ISNUMBER($F500)),NOT(ISNUMBER($G500)),NOT(ISNUMBER($H500)),$K500=""),"Dados obrigatórios incompletos",""),IF(AND(ISNUMBER($P500),$P500&lt;&gt;0,$V500=""),"Informar motivo preliminar",""),IF(AND(ISNUMBER($P500),$P500&lt;&gt;0,$H500=0),"Revisar custo zerado",""),IF(AND($K500="Concluída",$T500="Não",$J500=""),"Confirmar causa",""),IF(AND($K500="Concluída",$N500=""),"Informar data de conclusão",""),IF(AND($K500&lt;&gt;"",$K500&lt;&gt;"Concluída",$K500&lt;&gt;"Dispensada",ISNUMBER($M500),$M500&lt;'Configurações'!$B$10),"Prazo vencido",""),IF(AND($K500&lt;&gt;"",$K500&lt;&gt;"Concluída",$K500&lt;&gt;"Dispensada",$M500="",ISNUMBER($B500),'Configurações'!$B$10-$B500&gt;'Configurações'!$B$9),"Definir prazo",""),IF(AND($K500&lt;&gt;"Concluída",$N500&lt;&gt;""),"Revisar data de conclusão","")))</f>
        <v/>
      </c>
      <c r="Z500" s="21">
        <f>IF(OR($C500="",$E500=""),"",$C500&amp;" | "&amp;$E500)</f>
        <v/>
      </c>
      <c r="AA500" s="18">
        <f>IF($Z500="","",IF(COUNTIF($Z$2:$Z500,$Z500)=1,ROW(),""))</f>
        <v/>
      </c>
      <c r="AB500" s="18">
        <f>IF($A500="","",IF(AND(ISNUMBER($B500),$B500&lt;='Configurações'!$B$10,$C500&lt;&gt;"",$D500&lt;&gt;"",$E500&lt;&gt;"",ISNUMBER($F500),$F500&gt;=0,ISNUMBER($G500),$G500&gt;=0,ISNUMBER($H500),$H500&gt;=0,$K500&lt;&gt;"",COUNTIF($A$2:$A$501,$A500)=1),"Sim","Não"))</f>
        <v/>
      </c>
      <c r="AC500" s="18">
        <f>IF(OR($AB500&lt;&gt;"Sim",$P500=0,$K500="Concluída",$K500="Dispensada"),"",IF($X500="Crítica",4,IF($X500="Alta",3,IF($X500="Média",2,1)))*1000000000000+MIN(IF(ISNUMBER($S500),$S500,0),999999999)*1000+MIN($W500,999))</f>
        <v/>
      </c>
      <c r="AD500" s="28">
        <f>IF($AC500="","",COUNTIF($AC$2:$AC$501,"&gt;"&amp;$AC500)+COUNTIF($AC$2:$AC500,$AC500))</f>
        <v/>
      </c>
    </row>
    <row r="501">
      <c r="A501" s="23" t="n"/>
      <c r="B501" s="50" t="n"/>
      <c r="C501" s="23" t="n"/>
      <c r="D501" s="25" t="n"/>
      <c r="E501" s="23" t="n"/>
      <c r="F501" s="26" t="n"/>
      <c r="G501" s="26" t="n"/>
      <c r="H501" s="51" t="n"/>
      <c r="I501" s="25" t="n"/>
      <c r="J501" s="25" t="n"/>
      <c r="K501" s="23" t="n"/>
      <c r="L501" s="23" t="n"/>
      <c r="M501" s="50" t="n"/>
      <c r="N501" s="50" t="n"/>
      <c r="O501" s="25" t="n"/>
      <c r="P501" s="29">
        <f>IF(OR($A501="",$B501="",$C501="",$E501="",NOT(ISNUMBER($F501)),NOT(ISNUMBER($G501))),"",$G501-$F501)</f>
        <v/>
      </c>
      <c r="Q501" s="29">
        <f>IF($P501="","",ABS($P501))</f>
        <v/>
      </c>
      <c r="R501" s="46">
        <f>IF(OR($P501="",NOT(ISNUMBER($H501))),"",$P501*$H501)</f>
        <v/>
      </c>
      <c r="S501" s="46">
        <f>IF($R501="","",ABS($R501))</f>
        <v/>
      </c>
      <c r="T501" s="13">
        <f>IF($P501="","",IF($P501=0,"Sim","Não"))</f>
        <v/>
      </c>
      <c r="U501" s="45">
        <f>IFERROR(IF($P501="","",IF(MAX($F501,$G501)=0,1,MAX(0,1-$Q501/MAX($F501,$G501)))),"")</f>
        <v/>
      </c>
      <c r="V501" s="16">
        <f>IF($P501="","",IF($P501=0,"",IF($J501&lt;&gt;"",$J501,$I501)))</f>
        <v/>
      </c>
      <c r="W501" s="29">
        <f>IF($P501="","",IF(OR($P501=0,$K501="Concluída",$K501="Dispensada"),0,MAX(0,'Configurações'!$B$10-$B501)))</f>
        <v/>
      </c>
      <c r="X501" s="13">
        <f>IF($P501="","",IF($P501=0,"Baixa",IF(OR(AND(ISNUMBER($S501),$S501&gt;='Configurações'!$B$4),AND($K501&lt;&gt;"Concluída",$K501&lt;&gt;"Dispensada",ISNUMBER($M501),$M501&lt;'Configurações'!$B$10)),"Crítica",IF(OR(AND(ISNUMBER($S501),$S501&gt;='Configurações'!$B$5),$Q501&gt;='Configurações'!$B$6),"Alta","Média"))))</f>
        <v/>
      </c>
      <c r="Y501" s="16">
        <f>IF($A501="","",_xlfn.TEXTJOIN(" | ",TRUE,IF(COUNTIF($A$2:$A$501,$A501)&gt;1,"ID duplicado",""),IF(OR($B501="",$C501="",$D501="",$E501="",NOT(ISNUMBER($F501)),NOT(ISNUMBER($G501)),NOT(ISNUMBER($H501)),$K501=""),"Dados obrigatórios incompletos",""),IF(AND(ISNUMBER($P501),$P501&lt;&gt;0,$V501=""),"Informar motivo preliminar",""),IF(AND(ISNUMBER($P501),$P501&lt;&gt;0,$H501=0),"Revisar custo zerado",""),IF(AND($K501="Concluída",$T501="Não",$J501=""),"Confirmar causa",""),IF(AND($K501="Concluída",$N501=""),"Informar data de conclusão",""),IF(AND($K501&lt;&gt;"",$K501&lt;&gt;"Concluída",$K501&lt;&gt;"Dispensada",ISNUMBER($M501),$M501&lt;'Configurações'!$B$10),"Prazo vencido",""),IF(AND($K501&lt;&gt;"",$K501&lt;&gt;"Concluída",$K501&lt;&gt;"Dispensada",$M501="",ISNUMBER($B501),'Configurações'!$B$10-$B501&gt;'Configurações'!$B$9),"Definir prazo",""),IF(AND($K501&lt;&gt;"Concluída",$N501&lt;&gt;""),"Revisar data de conclusão","")))</f>
        <v/>
      </c>
      <c r="Z501" s="16">
        <f>IF(OR($C501="",$E501=""),"",$C501&amp;" | "&amp;$E501)</f>
        <v/>
      </c>
      <c r="AA501" s="13">
        <f>IF($Z501="","",IF(COUNTIF($Z$2:$Z501,$Z501)=1,ROW(),""))</f>
        <v/>
      </c>
      <c r="AB501" s="13">
        <f>IF($A501="","",IF(AND(ISNUMBER($B501),$B501&lt;='Configurações'!$B$10,$C501&lt;&gt;"",$D501&lt;&gt;"",$E501&lt;&gt;"",ISNUMBER($F501),$F501&gt;=0,ISNUMBER($G501),$G501&gt;=0,ISNUMBER($H501),$H501&gt;=0,$K501&lt;&gt;"",COUNTIF($A$2:$A$501,$A501)=1),"Sim","Não"))</f>
        <v/>
      </c>
      <c r="AC501" s="13">
        <f>IF(OR($AB501&lt;&gt;"Sim",$P501=0,$K501="Concluída",$K501="Dispensada"),"",IF($X501="Crítica",4,IF($X501="Alta",3,IF($X501="Média",2,1)))*1000000000000+MIN(IF(ISNUMBER($S501),$S501,0),999999999)*1000+MIN($W501,999))</f>
        <v/>
      </c>
      <c r="AD501" s="29">
        <f>IF($AC501="","",COUNTIF($AC$2:$AC$501,"&gt;"&amp;$AC501)+COUNTIF($AC$2:$AC501,$AC501))</f>
        <v/>
      </c>
    </row>
  </sheetData>
  <conditionalFormatting sqref="A2:A501">
    <cfRule type="expression" priority="1" dxfId="0">
      <formula>AND($A2&lt;&gt;"",COUNTIF($A$2:$A$501,$A2)&gt;1)</formula>
    </cfRule>
  </conditionalFormatting>
  <conditionalFormatting sqref="P2:S501">
    <cfRule type="expression" priority="2" dxfId="2">
      <formula>AND($A2&lt;&gt;"",$P2&lt;&gt;0)</formula>
    </cfRule>
  </conditionalFormatting>
  <conditionalFormatting sqref="M2:M501">
    <cfRule type="expression" priority="3" dxfId="0">
      <formula>AND($A2&lt;&gt;"",ISNUMBER($M2),$M2&lt;'Configurações'!$B$10,$K2&lt;&gt;"Concluída",$K2&lt;&gt;"Dispensada")</formula>
    </cfRule>
  </conditionalFormatting>
  <conditionalFormatting sqref="T2:T501">
    <cfRule type="expression" priority="4" dxfId="1">
      <formula>AND($A2&lt;&gt;"",$T2="Sim")</formula>
    </cfRule>
  </conditionalFormatting>
  <conditionalFormatting sqref="U2:U501">
    <cfRule type="expression" priority="5" dxfId="0">
      <formula>AND($AB2="Sim",$U2&lt;'Configurações'!$B$8)</formula>
    </cfRule>
  </conditionalFormatting>
  <conditionalFormatting sqref="X2:X501">
    <cfRule type="expression" priority="6" dxfId="0">
      <formula>AND($A2&lt;&gt;"",$X2="Crítica")</formula>
    </cfRule>
    <cfRule type="expression" priority="7" dxfId="3">
      <formula>AND($A2&lt;&gt;"",$X2="Alta")</formula>
    </cfRule>
    <cfRule type="expression" priority="8" dxfId="2">
      <formula>AND($A2&lt;&gt;"",$X2="Média")</formula>
    </cfRule>
    <cfRule type="expression" priority="9" dxfId="1">
      <formula>AND($A2&lt;&gt;"",$X2="Baixa")</formula>
    </cfRule>
  </conditionalFormatting>
  <conditionalFormatting sqref="Y2:Y501">
    <cfRule type="expression" priority="10" dxfId="0" stopIfTrue="1">
      <formula>AND($A2&lt;&gt;"",$Y2&lt;&gt;"")</formula>
    </cfRule>
  </conditionalFormatting>
  <dataValidations count="13">
    <dataValidation sqref="A2:A501" showDropDown="0" showInputMessage="1" showErrorMessage="1" allowBlank="0" errorTitle="Valor inválido" error="Use um ID único com até 30 caracteres." promptTitle="Preenchimento" prompt="Use um ID único com até 30 caracteres." type="custom">
      <formula1>OR(A2="",AND(LEN(A2)&lt;=30,COUNTIF($A$2:$A$501,A2)=1))</formula1>
    </dataValidation>
    <dataValidation sqref="B2:B501" showDropDown="0" showInputMessage="1" showErrorMessage="1" allowBlank="0" errorTitle="Valor inválido" error="Informe uma data válida entre 01/01/2024 e a data de referência." promptTitle="Preenchimento" prompt="Informe uma data válida entre 01/01/2024 e a data de referência." type="custom">
      <formula1>OR(B2="",AND(ISNUMBER(B2),B2&gt;=DATE(2024,1,1),B2&lt;='Configurações'!$B$10))</formula1>
    </dataValidation>
    <dataValidation sqref="C2:C501" showDropDown="0" showInputMessage="1" showErrorMessage="1" allowBlank="0" errorTitle="Valor inválido" error="Informe um SKU com até 30 caracteres." promptTitle="Preenchimento" prompt="Informe um SKU com até 30 caracteres." type="textLength" operator="between">
      <formula1>1</formula1>
      <formula2>30</formula2>
    </dataValidation>
    <dataValidation sqref="D2:D501" showDropDown="0" showInputMessage="1" showErrorMessage="1" allowBlank="0" errorTitle="Valor inválido" error="Informe um produto com até 80 caracteres." promptTitle="Preenchimento" prompt="Informe um produto com até 80 caracteres." type="textLength" operator="lessThanOrEqual">
      <formula1>80</formula1>
    </dataValidation>
    <dataValidation sqref="E2:E501" showDropDown="0" showInputMessage="1" showErrorMessage="1" allowBlank="0" errorTitle="Valor inválido" error="Selecione uma localização cadastrada." promptTitle="Preenchimento" prompt="Selecione uma localização cadastrada." type="list">
      <formula1>=INDIRECT("'Configurações'!$D$4:$D$8")</formula1>
    </dataValidation>
    <dataValidation sqref="F2:G501" showDropDown="0" showInputMessage="1" showErrorMessage="1" allowBlank="0" errorTitle="Valor inválido" error="Informe uma quantidade inteira entre zero e 1.000.000.000." promptTitle="Preenchimento" prompt="Informe uma quantidade inteira entre zero e 1.000.000.000." type="whole" operator="between">
      <formula1>0</formula1>
      <formula2>1000000000</formula2>
    </dataValidation>
    <dataValidation sqref="H2:H501" showDropDown="0" showInputMessage="1" showErrorMessage="1" allowBlank="0" errorTitle="Valor inválido" error="Informe um custo entre zero e R$ 1.000.000.000,00." promptTitle="Preenchimento" prompt="Informe um custo entre zero e R$ 1.000.000.000,00." type="decimal" operator="between">
      <formula1>0</formula1>
      <formula2>1000000000</formula2>
    </dataValidation>
    <dataValidation sqref="I2:J501" showDropDown="0" showInputMessage="1" showErrorMessage="1" allowBlank="0" errorTitle="Valor inválido" error="Selecione uma causa cadastrada ou mantenha a célula vazia." promptTitle="Preenchimento" prompt="Selecione uma causa cadastrada ou mantenha a célula vazia." type="list">
      <formula1>=INDIRECT("'Configurações'!$F$4:$F$13")</formula1>
    </dataValidation>
    <dataValidation sqref="K2:K501" showDropDown="0" showInputMessage="1" showErrorMessage="1" allowBlank="0" errorTitle="Valor inválido" error="Selecione um status cadastrado." promptTitle="Preenchimento" prompt="Selecione um status cadastrado." type="list">
      <formula1>=INDIRECT("'Configurações'!$H$4:$H$8")</formula1>
    </dataValidation>
    <dataValidation sqref="L2:L501" showDropDown="0" showInputMessage="1" showErrorMessage="1" allowBlank="0" errorTitle="Valor inválido" error="Selecione uma equipe cadastrada." promptTitle="Preenchimento" prompt="Selecione uma equipe cadastrada." type="list">
      <formula1>=INDIRECT("'Configurações'!$J$4:$J$9")</formula1>
    </dataValidation>
    <dataValidation sqref="M2:M501" showDropDown="0" showInputMessage="1" showErrorMessage="1" allowBlank="0" errorTitle="Valor inválido" error="Informe um prazo entre a data da contagem e até 365 dias depois." promptTitle="Preenchimento" prompt="Informe um prazo entre a data da contagem e até 365 dias depois." type="custom">
      <formula1>OR(M2="",AND(ISNUMBER(M2),M2&gt;=B2,M2&lt;=B2+365))</formula1>
    </dataValidation>
    <dataValidation sqref="N2:N501" showDropDown="0" showInputMessage="1" showErrorMessage="1" allowBlank="0" errorTitle="Valor inválido" error="Informe uma conclusão entre a data da contagem e a data de referência." promptTitle="Preenchimento" prompt="Informe uma conclusão entre a data da contagem e a data de referência." type="custom">
      <formula1>OR(N2="",AND(ISNUMBER(N2),N2&gt;=B2,N2&lt;='Configurações'!$B$10))</formula1>
    </dataValidation>
    <dataValidation sqref="O2:O501" showDropDown="0" showInputMessage="1" showErrorMessage="1" allowBlank="0" errorTitle="Valor inválido" error="Informe uma observação com até 250 caracteres." promptTitle="Preenchimento" prompt="Informe uma observação com até 250 caracteres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D6A57"/>
    <outlinePr summaryBelow="1" summaryRight="1"/>
    <pageSetUpPr/>
  </sheetPr>
  <dimension ref="A1:R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hidden="1" width="28" customWidth="1" min="1" max="1"/>
    <col width="16" customWidth="1" min="2" max="2"/>
    <col width="29" customWidth="1" min="3" max="3"/>
    <col width="27" customWidth="1" min="4" max="4"/>
    <col width="12" customWidth="1" min="5" max="5"/>
    <col width="19" customWidth="1" min="6" max="6"/>
    <col width="25" customWidth="1" min="7" max="7"/>
    <col width="24" customWidth="1" min="8" max="8"/>
    <col width="18" customWidth="1" min="9" max="9"/>
    <col width="21" customWidth="1" min="10" max="10"/>
    <col width="15" customWidth="1" min="11" max="11"/>
    <col width="24" customWidth="1" min="12" max="12"/>
    <col width="31" customWidth="1" min="14" max="14"/>
    <col width="14" customWidth="1" min="15" max="15"/>
    <col width="18" customWidth="1" min="16" max="16"/>
    <col width="22" customWidth="1" min="17" max="17"/>
    <col width="12" customWidth="1" min="18" max="18"/>
  </cols>
  <sheetData>
    <row r="1" ht="28" customHeight="1">
      <c r="A1" s="1" t="inlineStr">
        <is>
          <t>Análises por SKU, localização e causa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40" t="n"/>
    </row>
    <row r="2"/>
    <row r="3"/>
    <row r="4"/>
    <row r="5">
      <c r="A5" s="22" t="inlineStr">
        <is>
          <t>Chave SKU/local</t>
        </is>
      </c>
      <c r="B5" s="22" t="inlineStr">
        <is>
          <t>SKU</t>
        </is>
      </c>
      <c r="C5" s="22" t="inlineStr">
        <is>
          <t>Produto</t>
        </is>
      </c>
      <c r="D5" s="22" t="inlineStr">
        <is>
          <t>Localização</t>
        </is>
      </c>
      <c r="E5" s="22" t="inlineStr">
        <is>
          <t>Medições</t>
        </is>
      </c>
      <c r="F5" s="22" t="inlineStr">
        <is>
          <t>Acuracidade exata</t>
        </is>
      </c>
      <c r="G5" s="22" t="inlineStr">
        <is>
          <t>Acurácia quantitativa média</t>
        </is>
      </c>
      <c r="H5" s="22" t="inlineStr">
        <is>
          <t>Divergência absoluta (un.)</t>
        </is>
      </c>
      <c r="I5" s="22" t="inlineStr">
        <is>
          <t>Impacto absoluto</t>
        </is>
      </c>
      <c r="J5" s="22" t="inlineStr">
        <is>
          <t>Divergências em aberto</t>
        </is>
      </c>
      <c r="K5" s="22" t="inlineStr">
        <is>
          <t>Última contagem</t>
        </is>
      </c>
      <c r="L5" s="22" t="inlineStr">
        <is>
          <t>Posição de menor acuracidade</t>
        </is>
      </c>
      <c r="N5" s="7" t="inlineStr">
        <is>
          <t>Causa</t>
        </is>
      </c>
      <c r="O5" s="7" t="inlineStr">
        <is>
          <t>Ocorrências</t>
        </is>
      </c>
      <c r="P5" s="7" t="inlineStr">
        <is>
          <t>Impacto absoluto</t>
        </is>
      </c>
      <c r="Q5" s="7" t="inlineStr">
        <is>
          <t>Participação no impacto</t>
        </is>
      </c>
      <c r="R5" s="7" t="inlineStr">
        <is>
          <t>Posição</t>
        </is>
      </c>
    </row>
    <row r="6">
      <c r="A6" s="21">
        <f>IFERROR(INDEX(Registros!$Z$2:$Z$501,AGGREGATE(15,6,(ROW(Registros!$Z$2:$Z$501)-ROW(Registros!$Z$2)+1)/(Registros!$AA$2:$AA$501&lt;&gt;""),ROWS($A$6:A6))),"")</f>
        <v/>
      </c>
      <c r="B6" s="18">
        <f>IFERROR(IF($A6="","",INDEX(Registros!$C$2:$C$501,MATCH($A6,Registros!$Z$2:$Z$501,0))),"")</f>
        <v/>
      </c>
      <c r="C6" s="21">
        <f>IFERROR(IF($A6="","",INDEX(Registros!$D$2:$D$501,MATCH($A6,Registros!$Z$2:$Z$501,0))),"")</f>
        <v/>
      </c>
      <c r="D6" s="21">
        <f>IFERROR(IF($A6="","",INDEX(Registros!$E$2:$E$501,MATCH($A6,Registros!$Z$2:$Z$501,0))),"")</f>
        <v/>
      </c>
      <c r="E6" s="18">
        <f>IF($A6="","",IF(AND(Resumo!$F$3&lt;&gt;"Todas",$D6&lt;&gt;Resumo!$F$3),0,COUNTIFS(Registros!$AB$2:$AB$501,"Sim",Registros!$B$2:$B$501,"&gt;="&amp;Resumo!$B$3,Registros!$B$2:$B$501,"&lt;="&amp;Resumo!$D$3,Registros!$C$2:$C$501,$B6,Registros!$E$2:$E$501,$D6)))</f>
        <v/>
      </c>
      <c r="F6" s="48">
        <f>IFERROR(IF($E6=0,"",COUNTIFS(Registros!$AB$2:$AB$501,"Sim",Registros!$B$2:$B$501,"&gt;="&amp;Resumo!$B$3,Registros!$B$2:$B$501,"&lt;="&amp;Resumo!$D$3,Registros!$C$2:$C$501,$B6,Registros!$E$2:$E$501,$D6,Registros!$T$2:$T$501,"Sim")/$E6),"")</f>
        <v/>
      </c>
      <c r="G6" s="48">
        <f>IFERROR(IF($E6=0,"",AVERAGEIFS(Registros!$U$2:$U$501,Registros!$AB$2:$AB$501,"Sim",Registros!$B$2:$B$501,"&gt;="&amp;Resumo!$B$3,Registros!$B$2:$B$501,"&lt;="&amp;Resumo!$D$3,Registros!$C$2:$C$501,$B6,Registros!$E$2:$E$501,$D6)),"")</f>
        <v/>
      </c>
      <c r="H6" s="18">
        <f>IF($E6=0,"",SUMIFS(Registros!$Q$2:$Q$501,Registros!$AB$2:$AB$501,"Sim",Registros!$B$2:$B$501,"&gt;="&amp;Resumo!$B$3,Registros!$B$2:$B$501,"&lt;="&amp;Resumo!$D$3,Registros!$C$2:$C$501,$B6,Registros!$E$2:$E$501,$D6))</f>
        <v/>
      </c>
      <c r="I6" s="49">
        <f>IF($E6=0,"",SUMIFS(Registros!$S$2:$S$501,Registros!$AB$2:$AB$501,"Sim",Registros!$B$2:$B$501,"&gt;="&amp;Resumo!$B$3,Registros!$B$2:$B$501,"&lt;="&amp;Resumo!$D$3,Registros!$C$2:$C$501,$B6,Registros!$E$2:$E$501,$D6))</f>
        <v/>
      </c>
      <c r="J6" s="18">
        <f>IF($E6=0,"",COUNTIFS(Registros!$AB$2:$AB$501,"Sim",Registros!$B$2:$B$501,"&gt;="&amp;Resumo!$B$3,Registros!$B$2:$B$501,"&lt;="&amp;Resumo!$D$3,Registros!$C$2:$C$501,$B6,Registros!$E$2:$E$501,$D6,Registros!$T$2:$T$501,"Não",Registros!$K$2:$K$501,"&lt;&gt;Concluída",Registros!$K$2:$K$501,"&lt;&gt;Dispensada"))</f>
        <v/>
      </c>
      <c r="K6" s="52">
        <f>IFERROR(IF($E6=0,"",_xlfn.MAXIFS(Registros!$B$2:$B$501,Registros!$AB$2:$AB$501,"Sim",Registros!$B$2:$B$501,"&gt;="&amp;Resumo!$B$3,Registros!$B$2:$B$501,"&lt;="&amp;Resumo!$D$3,Registros!$C$2:$C$501,$B6,Registros!$E$2:$E$501,$D6)),"")</f>
        <v/>
      </c>
      <c r="L6" s="18">
        <f>IF($E6=0,"",COUNTIFS($E$6:$E$505,"&gt;0",$F$6:$F$505,"&lt;"&amp;$F6)+COUNTIFS($E$6:$E6,"&gt;0",$F$6:$F6,$F6))</f>
        <v/>
      </c>
      <c r="N6" s="21">
        <f>IFERROR('Configurações'!F4,"")</f>
        <v/>
      </c>
      <c r="O6" s="18">
        <f>IF($N6="","",IF(Resumo!$F$3="Todas",COUNTIFS(Registros!$AB$2:$AB$501,"Sim",Registros!$B$2:$B$501,"&gt;="&amp;Resumo!$B$3,Registros!$B$2:$B$501,"&lt;="&amp;Resumo!$D$3,Registros!$V$2:$V$501,$N6),COUNTIFS(Registros!$AB$2:$AB$501,"Sim",Registros!$B$2:$B$501,"&gt;="&amp;Resumo!$B$3,Registros!$B$2:$B$501,"&lt;="&amp;Resumo!$D$3,Registros!$E$2:$E$501,Resumo!$F$3,Registros!$V$2:$V$501,$N6)))</f>
        <v/>
      </c>
      <c r="P6" s="49">
        <f>IF($N6="","",IF(Resumo!$F$3="Todas",SUMIFS(Registros!$S$2:$S$501,Registros!$AB$2:$AB$501,"Sim",Registros!$B$2:$B$501,"&gt;="&amp;Resumo!$B$3,Registros!$B$2:$B$501,"&lt;="&amp;Resumo!$D$3,Registros!$V$2:$V$501,$N6),SUMIFS(Registros!$S$2:$S$501,Registros!$AB$2:$AB$501,"Sim",Registros!$B$2:$B$501,"&gt;="&amp;Resumo!$B$3,Registros!$B$2:$B$501,"&lt;="&amp;Resumo!$D$3,Registros!$E$2:$E$501,Resumo!$F$3,Registros!$V$2:$V$501,$N6)))</f>
        <v/>
      </c>
      <c r="Q6" s="48">
        <f>IFERROR(IF(SUM($P$6:$P$15)=0,"",$P6/SUM($P$6:$P$15)),"")</f>
        <v/>
      </c>
      <c r="R6" s="18">
        <f>IF($O6=0,"",COUNTIFS($O$6:$O$15,"&gt;0",$P$6:$P$15,"&gt;"&amp;$P6)+COUNTIFS($O$6:$O6,"&gt;0",$P$6:$P6,$P6))</f>
        <v/>
      </c>
    </row>
    <row r="7">
      <c r="A7" s="16">
        <f>IFERROR(INDEX(Registros!$Z$2:$Z$501,AGGREGATE(15,6,(ROW(Registros!$Z$2:$Z$501)-ROW(Registros!$Z$2)+1)/(Registros!$AA$2:$AA$501&lt;&gt;""),ROWS($A$6:A7))),"")</f>
        <v/>
      </c>
      <c r="B7" s="13">
        <f>IFERROR(IF($A7="","",INDEX(Registros!$C$2:$C$501,MATCH($A7,Registros!$Z$2:$Z$501,0))),"")</f>
        <v/>
      </c>
      <c r="C7" s="16">
        <f>IFERROR(IF($A7="","",INDEX(Registros!$D$2:$D$501,MATCH($A7,Registros!$Z$2:$Z$501,0))),"")</f>
        <v/>
      </c>
      <c r="D7" s="16">
        <f>IFERROR(IF($A7="","",INDEX(Registros!$E$2:$E$501,MATCH($A7,Registros!$Z$2:$Z$501,0))),"")</f>
        <v/>
      </c>
      <c r="E7" s="13">
        <f>IF($A7="","",IF(AND(Resumo!$F$3&lt;&gt;"Todas",$D7&lt;&gt;Resumo!$F$3),0,COUNTIFS(Registros!$AB$2:$AB$501,"Sim",Registros!$B$2:$B$501,"&gt;="&amp;Resumo!$B$3,Registros!$B$2:$B$501,"&lt;="&amp;Resumo!$D$3,Registros!$C$2:$C$501,$B7,Registros!$E$2:$E$501,$D7)))</f>
        <v/>
      </c>
      <c r="F7" s="45">
        <f>IFERROR(IF($E7=0,"",COUNTIFS(Registros!$AB$2:$AB$501,"Sim",Registros!$B$2:$B$501,"&gt;="&amp;Resumo!$B$3,Registros!$B$2:$B$501,"&lt;="&amp;Resumo!$D$3,Registros!$C$2:$C$501,$B7,Registros!$E$2:$E$501,$D7,Registros!$T$2:$T$501,"Sim")/$E7),"")</f>
        <v/>
      </c>
      <c r="G7" s="45">
        <f>IFERROR(IF($E7=0,"",AVERAGEIFS(Registros!$U$2:$U$501,Registros!$AB$2:$AB$501,"Sim",Registros!$B$2:$B$501,"&gt;="&amp;Resumo!$B$3,Registros!$B$2:$B$501,"&lt;="&amp;Resumo!$D$3,Registros!$C$2:$C$501,$B7,Registros!$E$2:$E$501,$D7)),"")</f>
        <v/>
      </c>
      <c r="H7" s="13">
        <f>IF($E7=0,"",SUMIFS(Registros!$Q$2:$Q$501,Registros!$AB$2:$AB$501,"Sim",Registros!$B$2:$B$501,"&gt;="&amp;Resumo!$B$3,Registros!$B$2:$B$501,"&lt;="&amp;Resumo!$D$3,Registros!$C$2:$C$501,$B7,Registros!$E$2:$E$501,$D7))</f>
        <v/>
      </c>
      <c r="I7" s="46">
        <f>IF($E7=0,"",SUMIFS(Registros!$S$2:$S$501,Registros!$AB$2:$AB$501,"Sim",Registros!$B$2:$B$501,"&gt;="&amp;Resumo!$B$3,Registros!$B$2:$B$501,"&lt;="&amp;Resumo!$D$3,Registros!$C$2:$C$501,$B7,Registros!$E$2:$E$501,$D7))</f>
        <v/>
      </c>
      <c r="J7" s="13">
        <f>IF($E7=0,"",COUNTIFS(Registros!$AB$2:$AB$501,"Sim",Registros!$B$2:$B$501,"&gt;="&amp;Resumo!$B$3,Registros!$B$2:$B$501,"&lt;="&amp;Resumo!$D$3,Registros!$C$2:$C$501,$B7,Registros!$E$2:$E$501,$D7,Registros!$T$2:$T$501,"Não",Registros!$K$2:$K$501,"&lt;&gt;Concluída",Registros!$K$2:$K$501,"&lt;&gt;Dispensada"))</f>
        <v/>
      </c>
      <c r="K7" s="53">
        <f>IFERROR(IF($E7=0,"",_xlfn.MAXIFS(Registros!$B$2:$B$501,Registros!$AB$2:$AB$501,"Sim",Registros!$B$2:$B$501,"&gt;="&amp;Resumo!$B$3,Registros!$B$2:$B$501,"&lt;="&amp;Resumo!$D$3,Registros!$C$2:$C$501,$B7,Registros!$E$2:$E$501,$D7)),"")</f>
        <v/>
      </c>
      <c r="L7" s="13">
        <f>IF($E7=0,"",COUNTIFS($E$6:$E$505,"&gt;0",$F$6:$F$505,"&lt;"&amp;$F7)+COUNTIFS($E$6:$E7,"&gt;0",$F$6:$F7,$F7))</f>
        <v/>
      </c>
      <c r="N7" s="16">
        <f>IFERROR('Configurações'!F5,"")</f>
        <v/>
      </c>
      <c r="O7" s="13">
        <f>IF($N7="","",IF(Resumo!$F$3="Todas",COUNTIFS(Registros!$AB$2:$AB$501,"Sim",Registros!$B$2:$B$501,"&gt;="&amp;Resumo!$B$3,Registros!$B$2:$B$501,"&lt;="&amp;Resumo!$D$3,Registros!$V$2:$V$501,$N7),COUNTIFS(Registros!$AB$2:$AB$501,"Sim",Registros!$B$2:$B$501,"&gt;="&amp;Resumo!$B$3,Registros!$B$2:$B$501,"&lt;="&amp;Resumo!$D$3,Registros!$E$2:$E$501,Resumo!$F$3,Registros!$V$2:$V$501,$N7)))</f>
        <v/>
      </c>
      <c r="P7" s="46">
        <f>IF($N7="","",IF(Resumo!$F$3="Todas",SUMIFS(Registros!$S$2:$S$501,Registros!$AB$2:$AB$501,"Sim",Registros!$B$2:$B$501,"&gt;="&amp;Resumo!$B$3,Registros!$B$2:$B$501,"&lt;="&amp;Resumo!$D$3,Registros!$V$2:$V$501,$N7),SUMIFS(Registros!$S$2:$S$501,Registros!$AB$2:$AB$501,"Sim",Registros!$B$2:$B$501,"&gt;="&amp;Resumo!$B$3,Registros!$B$2:$B$501,"&lt;="&amp;Resumo!$D$3,Registros!$E$2:$E$501,Resumo!$F$3,Registros!$V$2:$V$501,$N7)))</f>
        <v/>
      </c>
      <c r="Q7" s="45">
        <f>IFERROR(IF(SUM($P$6:$P$15)=0,"",$P7/SUM($P$6:$P$15)),"")</f>
        <v/>
      </c>
      <c r="R7" s="13">
        <f>IF($O7=0,"",COUNTIFS($O$6:$O$15,"&gt;0",$P$6:$P$15,"&gt;"&amp;$P7)+COUNTIFS($O$6:$O7,"&gt;0",$P$6:$P7,$P7))</f>
        <v/>
      </c>
    </row>
    <row r="8">
      <c r="A8" s="21">
        <f>IFERROR(INDEX(Registros!$Z$2:$Z$501,AGGREGATE(15,6,(ROW(Registros!$Z$2:$Z$501)-ROW(Registros!$Z$2)+1)/(Registros!$AA$2:$AA$501&lt;&gt;""),ROWS($A$6:A8))),"")</f>
        <v/>
      </c>
      <c r="B8" s="18">
        <f>IFERROR(IF($A8="","",INDEX(Registros!$C$2:$C$501,MATCH($A8,Registros!$Z$2:$Z$501,0))),"")</f>
        <v/>
      </c>
      <c r="C8" s="21">
        <f>IFERROR(IF($A8="","",INDEX(Registros!$D$2:$D$501,MATCH($A8,Registros!$Z$2:$Z$501,0))),"")</f>
        <v/>
      </c>
      <c r="D8" s="21">
        <f>IFERROR(IF($A8="","",INDEX(Registros!$E$2:$E$501,MATCH($A8,Registros!$Z$2:$Z$501,0))),"")</f>
        <v/>
      </c>
      <c r="E8" s="18">
        <f>IF($A8="","",IF(AND(Resumo!$F$3&lt;&gt;"Todas",$D8&lt;&gt;Resumo!$F$3),0,COUNTIFS(Registros!$AB$2:$AB$501,"Sim",Registros!$B$2:$B$501,"&gt;="&amp;Resumo!$B$3,Registros!$B$2:$B$501,"&lt;="&amp;Resumo!$D$3,Registros!$C$2:$C$501,$B8,Registros!$E$2:$E$501,$D8)))</f>
        <v/>
      </c>
      <c r="F8" s="48">
        <f>IFERROR(IF($E8=0,"",COUNTIFS(Registros!$AB$2:$AB$501,"Sim",Registros!$B$2:$B$501,"&gt;="&amp;Resumo!$B$3,Registros!$B$2:$B$501,"&lt;="&amp;Resumo!$D$3,Registros!$C$2:$C$501,$B8,Registros!$E$2:$E$501,$D8,Registros!$T$2:$T$501,"Sim")/$E8),"")</f>
        <v/>
      </c>
      <c r="G8" s="48">
        <f>IFERROR(IF($E8=0,"",AVERAGEIFS(Registros!$U$2:$U$501,Registros!$AB$2:$AB$501,"Sim",Registros!$B$2:$B$501,"&gt;="&amp;Resumo!$B$3,Registros!$B$2:$B$501,"&lt;="&amp;Resumo!$D$3,Registros!$C$2:$C$501,$B8,Registros!$E$2:$E$501,$D8)),"")</f>
        <v/>
      </c>
      <c r="H8" s="18">
        <f>IF($E8=0,"",SUMIFS(Registros!$Q$2:$Q$501,Registros!$AB$2:$AB$501,"Sim",Registros!$B$2:$B$501,"&gt;="&amp;Resumo!$B$3,Registros!$B$2:$B$501,"&lt;="&amp;Resumo!$D$3,Registros!$C$2:$C$501,$B8,Registros!$E$2:$E$501,$D8))</f>
        <v/>
      </c>
      <c r="I8" s="49">
        <f>IF($E8=0,"",SUMIFS(Registros!$S$2:$S$501,Registros!$AB$2:$AB$501,"Sim",Registros!$B$2:$B$501,"&gt;="&amp;Resumo!$B$3,Registros!$B$2:$B$501,"&lt;="&amp;Resumo!$D$3,Registros!$C$2:$C$501,$B8,Registros!$E$2:$E$501,$D8))</f>
        <v/>
      </c>
      <c r="J8" s="18">
        <f>IF($E8=0,"",COUNTIFS(Registros!$AB$2:$AB$501,"Sim",Registros!$B$2:$B$501,"&gt;="&amp;Resumo!$B$3,Registros!$B$2:$B$501,"&lt;="&amp;Resumo!$D$3,Registros!$C$2:$C$501,$B8,Registros!$E$2:$E$501,$D8,Registros!$T$2:$T$501,"Não",Registros!$K$2:$K$501,"&lt;&gt;Concluída",Registros!$K$2:$K$501,"&lt;&gt;Dispensada"))</f>
        <v/>
      </c>
      <c r="K8" s="52">
        <f>IFERROR(IF($E8=0,"",_xlfn.MAXIFS(Registros!$B$2:$B$501,Registros!$AB$2:$AB$501,"Sim",Registros!$B$2:$B$501,"&gt;="&amp;Resumo!$B$3,Registros!$B$2:$B$501,"&lt;="&amp;Resumo!$D$3,Registros!$C$2:$C$501,$B8,Registros!$E$2:$E$501,$D8)),"")</f>
        <v/>
      </c>
      <c r="L8" s="18">
        <f>IF($E8=0,"",COUNTIFS($E$6:$E$505,"&gt;0",$F$6:$F$505,"&lt;"&amp;$F8)+COUNTIFS($E$6:$E8,"&gt;0",$F$6:$F8,$F8))</f>
        <v/>
      </c>
      <c r="N8" s="21">
        <f>IFERROR('Configurações'!F6,"")</f>
        <v/>
      </c>
      <c r="O8" s="18">
        <f>IF($N8="","",IF(Resumo!$F$3="Todas",COUNTIFS(Registros!$AB$2:$AB$501,"Sim",Registros!$B$2:$B$501,"&gt;="&amp;Resumo!$B$3,Registros!$B$2:$B$501,"&lt;="&amp;Resumo!$D$3,Registros!$V$2:$V$501,$N8),COUNTIFS(Registros!$AB$2:$AB$501,"Sim",Registros!$B$2:$B$501,"&gt;="&amp;Resumo!$B$3,Registros!$B$2:$B$501,"&lt;="&amp;Resumo!$D$3,Registros!$E$2:$E$501,Resumo!$F$3,Registros!$V$2:$V$501,$N8)))</f>
        <v/>
      </c>
      <c r="P8" s="49">
        <f>IF($N8="","",IF(Resumo!$F$3="Todas",SUMIFS(Registros!$S$2:$S$501,Registros!$AB$2:$AB$501,"Sim",Registros!$B$2:$B$501,"&gt;="&amp;Resumo!$B$3,Registros!$B$2:$B$501,"&lt;="&amp;Resumo!$D$3,Registros!$V$2:$V$501,$N8),SUMIFS(Registros!$S$2:$S$501,Registros!$AB$2:$AB$501,"Sim",Registros!$B$2:$B$501,"&gt;="&amp;Resumo!$B$3,Registros!$B$2:$B$501,"&lt;="&amp;Resumo!$D$3,Registros!$E$2:$E$501,Resumo!$F$3,Registros!$V$2:$V$501,$N8)))</f>
        <v/>
      </c>
      <c r="Q8" s="48">
        <f>IFERROR(IF(SUM($P$6:$P$15)=0,"",$P8/SUM($P$6:$P$15)),"")</f>
        <v/>
      </c>
      <c r="R8" s="18">
        <f>IF($O8=0,"",COUNTIFS($O$6:$O$15,"&gt;0",$P$6:$P$15,"&gt;"&amp;$P8)+COUNTIFS($O$6:$O8,"&gt;0",$P$6:$P8,$P8))</f>
        <v/>
      </c>
    </row>
    <row r="9">
      <c r="A9" s="16">
        <f>IFERROR(INDEX(Registros!$Z$2:$Z$501,AGGREGATE(15,6,(ROW(Registros!$Z$2:$Z$501)-ROW(Registros!$Z$2)+1)/(Registros!$AA$2:$AA$501&lt;&gt;""),ROWS($A$6:A9))),"")</f>
        <v/>
      </c>
      <c r="B9" s="13">
        <f>IFERROR(IF($A9="","",INDEX(Registros!$C$2:$C$501,MATCH($A9,Registros!$Z$2:$Z$501,0))),"")</f>
        <v/>
      </c>
      <c r="C9" s="16">
        <f>IFERROR(IF($A9="","",INDEX(Registros!$D$2:$D$501,MATCH($A9,Registros!$Z$2:$Z$501,0))),"")</f>
        <v/>
      </c>
      <c r="D9" s="16">
        <f>IFERROR(IF($A9="","",INDEX(Registros!$E$2:$E$501,MATCH($A9,Registros!$Z$2:$Z$501,0))),"")</f>
        <v/>
      </c>
      <c r="E9" s="13">
        <f>IF($A9="","",IF(AND(Resumo!$F$3&lt;&gt;"Todas",$D9&lt;&gt;Resumo!$F$3),0,COUNTIFS(Registros!$AB$2:$AB$501,"Sim",Registros!$B$2:$B$501,"&gt;="&amp;Resumo!$B$3,Registros!$B$2:$B$501,"&lt;="&amp;Resumo!$D$3,Registros!$C$2:$C$501,$B9,Registros!$E$2:$E$501,$D9)))</f>
        <v/>
      </c>
      <c r="F9" s="45">
        <f>IFERROR(IF($E9=0,"",COUNTIFS(Registros!$AB$2:$AB$501,"Sim",Registros!$B$2:$B$501,"&gt;="&amp;Resumo!$B$3,Registros!$B$2:$B$501,"&lt;="&amp;Resumo!$D$3,Registros!$C$2:$C$501,$B9,Registros!$E$2:$E$501,$D9,Registros!$T$2:$T$501,"Sim")/$E9),"")</f>
        <v/>
      </c>
      <c r="G9" s="45">
        <f>IFERROR(IF($E9=0,"",AVERAGEIFS(Registros!$U$2:$U$501,Registros!$AB$2:$AB$501,"Sim",Registros!$B$2:$B$501,"&gt;="&amp;Resumo!$B$3,Registros!$B$2:$B$501,"&lt;="&amp;Resumo!$D$3,Registros!$C$2:$C$501,$B9,Registros!$E$2:$E$501,$D9)),"")</f>
        <v/>
      </c>
      <c r="H9" s="13">
        <f>IF($E9=0,"",SUMIFS(Registros!$Q$2:$Q$501,Registros!$AB$2:$AB$501,"Sim",Registros!$B$2:$B$501,"&gt;="&amp;Resumo!$B$3,Registros!$B$2:$B$501,"&lt;="&amp;Resumo!$D$3,Registros!$C$2:$C$501,$B9,Registros!$E$2:$E$501,$D9))</f>
        <v/>
      </c>
      <c r="I9" s="46">
        <f>IF($E9=0,"",SUMIFS(Registros!$S$2:$S$501,Registros!$AB$2:$AB$501,"Sim",Registros!$B$2:$B$501,"&gt;="&amp;Resumo!$B$3,Registros!$B$2:$B$501,"&lt;="&amp;Resumo!$D$3,Registros!$C$2:$C$501,$B9,Registros!$E$2:$E$501,$D9))</f>
        <v/>
      </c>
      <c r="J9" s="13">
        <f>IF($E9=0,"",COUNTIFS(Registros!$AB$2:$AB$501,"Sim",Registros!$B$2:$B$501,"&gt;="&amp;Resumo!$B$3,Registros!$B$2:$B$501,"&lt;="&amp;Resumo!$D$3,Registros!$C$2:$C$501,$B9,Registros!$E$2:$E$501,$D9,Registros!$T$2:$T$501,"Não",Registros!$K$2:$K$501,"&lt;&gt;Concluída",Registros!$K$2:$K$501,"&lt;&gt;Dispensada"))</f>
        <v/>
      </c>
      <c r="K9" s="53">
        <f>IFERROR(IF($E9=0,"",_xlfn.MAXIFS(Registros!$B$2:$B$501,Registros!$AB$2:$AB$501,"Sim",Registros!$B$2:$B$501,"&gt;="&amp;Resumo!$B$3,Registros!$B$2:$B$501,"&lt;="&amp;Resumo!$D$3,Registros!$C$2:$C$501,$B9,Registros!$E$2:$E$501,$D9)),"")</f>
        <v/>
      </c>
      <c r="L9" s="13">
        <f>IF($E9=0,"",COUNTIFS($E$6:$E$505,"&gt;0",$F$6:$F$505,"&lt;"&amp;$F9)+COUNTIFS($E$6:$E9,"&gt;0",$F$6:$F9,$F9))</f>
        <v/>
      </c>
      <c r="N9" s="16">
        <f>IFERROR('Configurações'!F7,"")</f>
        <v/>
      </c>
      <c r="O9" s="13">
        <f>IF($N9="","",IF(Resumo!$F$3="Todas",COUNTIFS(Registros!$AB$2:$AB$501,"Sim",Registros!$B$2:$B$501,"&gt;="&amp;Resumo!$B$3,Registros!$B$2:$B$501,"&lt;="&amp;Resumo!$D$3,Registros!$V$2:$V$501,$N9),COUNTIFS(Registros!$AB$2:$AB$501,"Sim",Registros!$B$2:$B$501,"&gt;="&amp;Resumo!$B$3,Registros!$B$2:$B$501,"&lt;="&amp;Resumo!$D$3,Registros!$E$2:$E$501,Resumo!$F$3,Registros!$V$2:$V$501,$N9)))</f>
        <v/>
      </c>
      <c r="P9" s="46">
        <f>IF($N9="","",IF(Resumo!$F$3="Todas",SUMIFS(Registros!$S$2:$S$501,Registros!$AB$2:$AB$501,"Sim",Registros!$B$2:$B$501,"&gt;="&amp;Resumo!$B$3,Registros!$B$2:$B$501,"&lt;="&amp;Resumo!$D$3,Registros!$V$2:$V$501,$N9),SUMIFS(Registros!$S$2:$S$501,Registros!$AB$2:$AB$501,"Sim",Registros!$B$2:$B$501,"&gt;="&amp;Resumo!$B$3,Registros!$B$2:$B$501,"&lt;="&amp;Resumo!$D$3,Registros!$E$2:$E$501,Resumo!$F$3,Registros!$V$2:$V$501,$N9)))</f>
        <v/>
      </c>
      <c r="Q9" s="45">
        <f>IFERROR(IF(SUM($P$6:$P$15)=0,"",$P9/SUM($P$6:$P$15)),"")</f>
        <v/>
      </c>
      <c r="R9" s="13">
        <f>IF($O9=0,"",COUNTIFS($O$6:$O$15,"&gt;0",$P$6:$P$15,"&gt;"&amp;$P9)+COUNTIFS($O$6:$O9,"&gt;0",$P$6:$P9,$P9))</f>
        <v/>
      </c>
    </row>
    <row r="10">
      <c r="A10" s="21">
        <f>IFERROR(INDEX(Registros!$Z$2:$Z$501,AGGREGATE(15,6,(ROW(Registros!$Z$2:$Z$501)-ROW(Registros!$Z$2)+1)/(Registros!$AA$2:$AA$501&lt;&gt;""),ROWS($A$6:A10))),"")</f>
        <v/>
      </c>
      <c r="B10" s="18">
        <f>IFERROR(IF($A10="","",INDEX(Registros!$C$2:$C$501,MATCH($A10,Registros!$Z$2:$Z$501,0))),"")</f>
        <v/>
      </c>
      <c r="C10" s="21">
        <f>IFERROR(IF($A10="","",INDEX(Registros!$D$2:$D$501,MATCH($A10,Registros!$Z$2:$Z$501,0))),"")</f>
        <v/>
      </c>
      <c r="D10" s="21">
        <f>IFERROR(IF($A10="","",INDEX(Registros!$E$2:$E$501,MATCH($A10,Registros!$Z$2:$Z$501,0))),"")</f>
        <v/>
      </c>
      <c r="E10" s="18">
        <f>IF($A10="","",IF(AND(Resumo!$F$3&lt;&gt;"Todas",$D10&lt;&gt;Resumo!$F$3),0,COUNTIFS(Registros!$AB$2:$AB$501,"Sim",Registros!$B$2:$B$501,"&gt;="&amp;Resumo!$B$3,Registros!$B$2:$B$501,"&lt;="&amp;Resumo!$D$3,Registros!$C$2:$C$501,$B10,Registros!$E$2:$E$501,$D10)))</f>
        <v/>
      </c>
      <c r="F10" s="48">
        <f>IFERROR(IF($E10=0,"",COUNTIFS(Registros!$AB$2:$AB$501,"Sim",Registros!$B$2:$B$501,"&gt;="&amp;Resumo!$B$3,Registros!$B$2:$B$501,"&lt;="&amp;Resumo!$D$3,Registros!$C$2:$C$501,$B10,Registros!$E$2:$E$501,$D10,Registros!$T$2:$T$501,"Sim")/$E10),"")</f>
        <v/>
      </c>
      <c r="G10" s="48">
        <f>IFERROR(IF($E10=0,"",AVERAGEIFS(Registros!$U$2:$U$501,Registros!$AB$2:$AB$501,"Sim",Registros!$B$2:$B$501,"&gt;="&amp;Resumo!$B$3,Registros!$B$2:$B$501,"&lt;="&amp;Resumo!$D$3,Registros!$C$2:$C$501,$B10,Registros!$E$2:$E$501,$D10)),"")</f>
        <v/>
      </c>
      <c r="H10" s="18">
        <f>IF($E10=0,"",SUMIFS(Registros!$Q$2:$Q$501,Registros!$AB$2:$AB$501,"Sim",Registros!$B$2:$B$501,"&gt;="&amp;Resumo!$B$3,Registros!$B$2:$B$501,"&lt;="&amp;Resumo!$D$3,Registros!$C$2:$C$501,$B10,Registros!$E$2:$E$501,$D10))</f>
        <v/>
      </c>
      <c r="I10" s="49">
        <f>IF($E10=0,"",SUMIFS(Registros!$S$2:$S$501,Registros!$AB$2:$AB$501,"Sim",Registros!$B$2:$B$501,"&gt;="&amp;Resumo!$B$3,Registros!$B$2:$B$501,"&lt;="&amp;Resumo!$D$3,Registros!$C$2:$C$501,$B10,Registros!$E$2:$E$501,$D10))</f>
        <v/>
      </c>
      <c r="J10" s="18">
        <f>IF($E10=0,"",COUNTIFS(Registros!$AB$2:$AB$501,"Sim",Registros!$B$2:$B$501,"&gt;="&amp;Resumo!$B$3,Registros!$B$2:$B$501,"&lt;="&amp;Resumo!$D$3,Registros!$C$2:$C$501,$B10,Registros!$E$2:$E$501,$D10,Registros!$T$2:$T$501,"Não",Registros!$K$2:$K$501,"&lt;&gt;Concluída",Registros!$K$2:$K$501,"&lt;&gt;Dispensada"))</f>
        <v/>
      </c>
      <c r="K10" s="52">
        <f>IFERROR(IF($E10=0,"",_xlfn.MAXIFS(Registros!$B$2:$B$501,Registros!$AB$2:$AB$501,"Sim",Registros!$B$2:$B$501,"&gt;="&amp;Resumo!$B$3,Registros!$B$2:$B$501,"&lt;="&amp;Resumo!$D$3,Registros!$C$2:$C$501,$B10,Registros!$E$2:$E$501,$D10)),"")</f>
        <v/>
      </c>
      <c r="L10" s="18">
        <f>IF($E10=0,"",COUNTIFS($E$6:$E$505,"&gt;0",$F$6:$F$505,"&lt;"&amp;$F10)+COUNTIFS($E$6:$E10,"&gt;0",$F$6:$F10,$F10))</f>
        <v/>
      </c>
      <c r="N10" s="21">
        <f>IFERROR('Configurações'!F8,"")</f>
        <v/>
      </c>
      <c r="O10" s="18">
        <f>IF($N10="","",IF(Resumo!$F$3="Todas",COUNTIFS(Registros!$AB$2:$AB$501,"Sim",Registros!$B$2:$B$501,"&gt;="&amp;Resumo!$B$3,Registros!$B$2:$B$501,"&lt;="&amp;Resumo!$D$3,Registros!$V$2:$V$501,$N10),COUNTIFS(Registros!$AB$2:$AB$501,"Sim",Registros!$B$2:$B$501,"&gt;="&amp;Resumo!$B$3,Registros!$B$2:$B$501,"&lt;="&amp;Resumo!$D$3,Registros!$E$2:$E$501,Resumo!$F$3,Registros!$V$2:$V$501,$N10)))</f>
        <v/>
      </c>
      <c r="P10" s="49">
        <f>IF($N10="","",IF(Resumo!$F$3="Todas",SUMIFS(Registros!$S$2:$S$501,Registros!$AB$2:$AB$501,"Sim",Registros!$B$2:$B$501,"&gt;="&amp;Resumo!$B$3,Registros!$B$2:$B$501,"&lt;="&amp;Resumo!$D$3,Registros!$V$2:$V$501,$N10),SUMIFS(Registros!$S$2:$S$501,Registros!$AB$2:$AB$501,"Sim",Registros!$B$2:$B$501,"&gt;="&amp;Resumo!$B$3,Registros!$B$2:$B$501,"&lt;="&amp;Resumo!$D$3,Registros!$E$2:$E$501,Resumo!$F$3,Registros!$V$2:$V$501,$N10)))</f>
        <v/>
      </c>
      <c r="Q10" s="48">
        <f>IFERROR(IF(SUM($P$6:$P$15)=0,"",$P10/SUM($P$6:$P$15)),"")</f>
        <v/>
      </c>
      <c r="R10" s="18">
        <f>IF($O10=0,"",COUNTIFS($O$6:$O$15,"&gt;0",$P$6:$P$15,"&gt;"&amp;$P10)+COUNTIFS($O$6:$O10,"&gt;0",$P$6:$P10,$P10))</f>
        <v/>
      </c>
    </row>
    <row r="11">
      <c r="A11" s="16">
        <f>IFERROR(INDEX(Registros!$Z$2:$Z$501,AGGREGATE(15,6,(ROW(Registros!$Z$2:$Z$501)-ROW(Registros!$Z$2)+1)/(Registros!$AA$2:$AA$501&lt;&gt;""),ROWS($A$6:A11))),"")</f>
        <v/>
      </c>
      <c r="B11" s="13">
        <f>IFERROR(IF($A11="","",INDEX(Registros!$C$2:$C$501,MATCH($A11,Registros!$Z$2:$Z$501,0))),"")</f>
        <v/>
      </c>
      <c r="C11" s="16">
        <f>IFERROR(IF($A11="","",INDEX(Registros!$D$2:$D$501,MATCH($A11,Registros!$Z$2:$Z$501,0))),"")</f>
        <v/>
      </c>
      <c r="D11" s="16">
        <f>IFERROR(IF($A11="","",INDEX(Registros!$E$2:$E$501,MATCH($A11,Registros!$Z$2:$Z$501,0))),"")</f>
        <v/>
      </c>
      <c r="E11" s="13">
        <f>IF($A11="","",IF(AND(Resumo!$F$3&lt;&gt;"Todas",$D11&lt;&gt;Resumo!$F$3),0,COUNTIFS(Registros!$AB$2:$AB$501,"Sim",Registros!$B$2:$B$501,"&gt;="&amp;Resumo!$B$3,Registros!$B$2:$B$501,"&lt;="&amp;Resumo!$D$3,Registros!$C$2:$C$501,$B11,Registros!$E$2:$E$501,$D11)))</f>
        <v/>
      </c>
      <c r="F11" s="45">
        <f>IFERROR(IF($E11=0,"",COUNTIFS(Registros!$AB$2:$AB$501,"Sim",Registros!$B$2:$B$501,"&gt;="&amp;Resumo!$B$3,Registros!$B$2:$B$501,"&lt;="&amp;Resumo!$D$3,Registros!$C$2:$C$501,$B11,Registros!$E$2:$E$501,$D11,Registros!$T$2:$T$501,"Sim")/$E11),"")</f>
        <v/>
      </c>
      <c r="G11" s="45">
        <f>IFERROR(IF($E11=0,"",AVERAGEIFS(Registros!$U$2:$U$501,Registros!$AB$2:$AB$501,"Sim",Registros!$B$2:$B$501,"&gt;="&amp;Resumo!$B$3,Registros!$B$2:$B$501,"&lt;="&amp;Resumo!$D$3,Registros!$C$2:$C$501,$B11,Registros!$E$2:$E$501,$D11)),"")</f>
        <v/>
      </c>
      <c r="H11" s="13">
        <f>IF($E11=0,"",SUMIFS(Registros!$Q$2:$Q$501,Registros!$AB$2:$AB$501,"Sim",Registros!$B$2:$B$501,"&gt;="&amp;Resumo!$B$3,Registros!$B$2:$B$501,"&lt;="&amp;Resumo!$D$3,Registros!$C$2:$C$501,$B11,Registros!$E$2:$E$501,$D11))</f>
        <v/>
      </c>
      <c r="I11" s="46">
        <f>IF($E11=0,"",SUMIFS(Registros!$S$2:$S$501,Registros!$AB$2:$AB$501,"Sim",Registros!$B$2:$B$501,"&gt;="&amp;Resumo!$B$3,Registros!$B$2:$B$501,"&lt;="&amp;Resumo!$D$3,Registros!$C$2:$C$501,$B11,Registros!$E$2:$E$501,$D11))</f>
        <v/>
      </c>
      <c r="J11" s="13">
        <f>IF($E11=0,"",COUNTIFS(Registros!$AB$2:$AB$501,"Sim",Registros!$B$2:$B$501,"&gt;="&amp;Resumo!$B$3,Registros!$B$2:$B$501,"&lt;="&amp;Resumo!$D$3,Registros!$C$2:$C$501,$B11,Registros!$E$2:$E$501,$D11,Registros!$T$2:$T$501,"Não",Registros!$K$2:$K$501,"&lt;&gt;Concluída",Registros!$K$2:$K$501,"&lt;&gt;Dispensada"))</f>
        <v/>
      </c>
      <c r="K11" s="53">
        <f>IFERROR(IF($E11=0,"",_xlfn.MAXIFS(Registros!$B$2:$B$501,Registros!$AB$2:$AB$501,"Sim",Registros!$B$2:$B$501,"&gt;="&amp;Resumo!$B$3,Registros!$B$2:$B$501,"&lt;="&amp;Resumo!$D$3,Registros!$C$2:$C$501,$B11,Registros!$E$2:$E$501,$D11)),"")</f>
        <v/>
      </c>
      <c r="L11" s="13">
        <f>IF($E11=0,"",COUNTIFS($E$6:$E$505,"&gt;0",$F$6:$F$505,"&lt;"&amp;$F11)+COUNTIFS($E$6:$E11,"&gt;0",$F$6:$F11,$F11))</f>
        <v/>
      </c>
      <c r="N11" s="16">
        <f>IFERROR('Configurações'!F9,"")</f>
        <v/>
      </c>
      <c r="O11" s="13">
        <f>IF($N11="","",IF(Resumo!$F$3="Todas",COUNTIFS(Registros!$AB$2:$AB$501,"Sim",Registros!$B$2:$B$501,"&gt;="&amp;Resumo!$B$3,Registros!$B$2:$B$501,"&lt;="&amp;Resumo!$D$3,Registros!$V$2:$V$501,$N11),COUNTIFS(Registros!$AB$2:$AB$501,"Sim",Registros!$B$2:$B$501,"&gt;="&amp;Resumo!$B$3,Registros!$B$2:$B$501,"&lt;="&amp;Resumo!$D$3,Registros!$E$2:$E$501,Resumo!$F$3,Registros!$V$2:$V$501,$N11)))</f>
        <v/>
      </c>
      <c r="P11" s="46">
        <f>IF($N11="","",IF(Resumo!$F$3="Todas",SUMIFS(Registros!$S$2:$S$501,Registros!$AB$2:$AB$501,"Sim",Registros!$B$2:$B$501,"&gt;="&amp;Resumo!$B$3,Registros!$B$2:$B$501,"&lt;="&amp;Resumo!$D$3,Registros!$V$2:$V$501,$N11),SUMIFS(Registros!$S$2:$S$501,Registros!$AB$2:$AB$501,"Sim",Registros!$B$2:$B$501,"&gt;="&amp;Resumo!$B$3,Registros!$B$2:$B$501,"&lt;="&amp;Resumo!$D$3,Registros!$E$2:$E$501,Resumo!$F$3,Registros!$V$2:$V$501,$N11)))</f>
        <v/>
      </c>
      <c r="Q11" s="45">
        <f>IFERROR(IF(SUM($P$6:$P$15)=0,"",$P11/SUM($P$6:$P$15)),"")</f>
        <v/>
      </c>
      <c r="R11" s="13">
        <f>IF($O11=0,"",COUNTIFS($O$6:$O$15,"&gt;0",$P$6:$P$15,"&gt;"&amp;$P11)+COUNTIFS($O$6:$O11,"&gt;0",$P$6:$P11,$P11))</f>
        <v/>
      </c>
    </row>
    <row r="12">
      <c r="A12" s="21">
        <f>IFERROR(INDEX(Registros!$Z$2:$Z$501,AGGREGATE(15,6,(ROW(Registros!$Z$2:$Z$501)-ROW(Registros!$Z$2)+1)/(Registros!$AA$2:$AA$501&lt;&gt;""),ROWS($A$6:A12))),"")</f>
        <v/>
      </c>
      <c r="B12" s="18">
        <f>IFERROR(IF($A12="","",INDEX(Registros!$C$2:$C$501,MATCH($A12,Registros!$Z$2:$Z$501,0))),"")</f>
        <v/>
      </c>
      <c r="C12" s="21">
        <f>IFERROR(IF($A12="","",INDEX(Registros!$D$2:$D$501,MATCH($A12,Registros!$Z$2:$Z$501,0))),"")</f>
        <v/>
      </c>
      <c r="D12" s="21">
        <f>IFERROR(IF($A12="","",INDEX(Registros!$E$2:$E$501,MATCH($A12,Registros!$Z$2:$Z$501,0))),"")</f>
        <v/>
      </c>
      <c r="E12" s="18">
        <f>IF($A12="","",IF(AND(Resumo!$F$3&lt;&gt;"Todas",$D12&lt;&gt;Resumo!$F$3),0,COUNTIFS(Registros!$AB$2:$AB$501,"Sim",Registros!$B$2:$B$501,"&gt;="&amp;Resumo!$B$3,Registros!$B$2:$B$501,"&lt;="&amp;Resumo!$D$3,Registros!$C$2:$C$501,$B12,Registros!$E$2:$E$501,$D12)))</f>
        <v/>
      </c>
      <c r="F12" s="48">
        <f>IFERROR(IF($E12=0,"",COUNTIFS(Registros!$AB$2:$AB$501,"Sim",Registros!$B$2:$B$501,"&gt;="&amp;Resumo!$B$3,Registros!$B$2:$B$501,"&lt;="&amp;Resumo!$D$3,Registros!$C$2:$C$501,$B12,Registros!$E$2:$E$501,$D12,Registros!$T$2:$T$501,"Sim")/$E12),"")</f>
        <v/>
      </c>
      <c r="G12" s="48">
        <f>IFERROR(IF($E12=0,"",AVERAGEIFS(Registros!$U$2:$U$501,Registros!$AB$2:$AB$501,"Sim",Registros!$B$2:$B$501,"&gt;="&amp;Resumo!$B$3,Registros!$B$2:$B$501,"&lt;="&amp;Resumo!$D$3,Registros!$C$2:$C$501,$B12,Registros!$E$2:$E$501,$D12)),"")</f>
        <v/>
      </c>
      <c r="H12" s="18">
        <f>IF($E12=0,"",SUMIFS(Registros!$Q$2:$Q$501,Registros!$AB$2:$AB$501,"Sim",Registros!$B$2:$B$501,"&gt;="&amp;Resumo!$B$3,Registros!$B$2:$B$501,"&lt;="&amp;Resumo!$D$3,Registros!$C$2:$C$501,$B12,Registros!$E$2:$E$501,$D12))</f>
        <v/>
      </c>
      <c r="I12" s="49">
        <f>IF($E12=0,"",SUMIFS(Registros!$S$2:$S$501,Registros!$AB$2:$AB$501,"Sim",Registros!$B$2:$B$501,"&gt;="&amp;Resumo!$B$3,Registros!$B$2:$B$501,"&lt;="&amp;Resumo!$D$3,Registros!$C$2:$C$501,$B12,Registros!$E$2:$E$501,$D12))</f>
        <v/>
      </c>
      <c r="J12" s="18">
        <f>IF($E12=0,"",COUNTIFS(Registros!$AB$2:$AB$501,"Sim",Registros!$B$2:$B$501,"&gt;="&amp;Resumo!$B$3,Registros!$B$2:$B$501,"&lt;="&amp;Resumo!$D$3,Registros!$C$2:$C$501,$B12,Registros!$E$2:$E$501,$D12,Registros!$T$2:$T$501,"Não",Registros!$K$2:$K$501,"&lt;&gt;Concluída",Registros!$K$2:$K$501,"&lt;&gt;Dispensada"))</f>
        <v/>
      </c>
      <c r="K12" s="52">
        <f>IFERROR(IF($E12=0,"",_xlfn.MAXIFS(Registros!$B$2:$B$501,Registros!$AB$2:$AB$501,"Sim",Registros!$B$2:$B$501,"&gt;="&amp;Resumo!$B$3,Registros!$B$2:$B$501,"&lt;="&amp;Resumo!$D$3,Registros!$C$2:$C$501,$B12,Registros!$E$2:$E$501,$D12)),"")</f>
        <v/>
      </c>
      <c r="L12" s="18">
        <f>IF($E12=0,"",COUNTIFS($E$6:$E$505,"&gt;0",$F$6:$F$505,"&lt;"&amp;$F12)+COUNTIFS($E$6:$E12,"&gt;0",$F$6:$F12,$F12))</f>
        <v/>
      </c>
      <c r="N12" s="21">
        <f>IFERROR('Configurações'!F10,"")</f>
        <v/>
      </c>
      <c r="O12" s="18">
        <f>IF($N12="","",IF(Resumo!$F$3="Todas",COUNTIFS(Registros!$AB$2:$AB$501,"Sim",Registros!$B$2:$B$501,"&gt;="&amp;Resumo!$B$3,Registros!$B$2:$B$501,"&lt;="&amp;Resumo!$D$3,Registros!$V$2:$V$501,$N12),COUNTIFS(Registros!$AB$2:$AB$501,"Sim",Registros!$B$2:$B$501,"&gt;="&amp;Resumo!$B$3,Registros!$B$2:$B$501,"&lt;="&amp;Resumo!$D$3,Registros!$E$2:$E$501,Resumo!$F$3,Registros!$V$2:$V$501,$N12)))</f>
        <v/>
      </c>
      <c r="P12" s="49">
        <f>IF($N12="","",IF(Resumo!$F$3="Todas",SUMIFS(Registros!$S$2:$S$501,Registros!$AB$2:$AB$501,"Sim",Registros!$B$2:$B$501,"&gt;="&amp;Resumo!$B$3,Registros!$B$2:$B$501,"&lt;="&amp;Resumo!$D$3,Registros!$V$2:$V$501,$N12),SUMIFS(Registros!$S$2:$S$501,Registros!$AB$2:$AB$501,"Sim",Registros!$B$2:$B$501,"&gt;="&amp;Resumo!$B$3,Registros!$B$2:$B$501,"&lt;="&amp;Resumo!$D$3,Registros!$E$2:$E$501,Resumo!$F$3,Registros!$V$2:$V$501,$N12)))</f>
        <v/>
      </c>
      <c r="Q12" s="48">
        <f>IFERROR(IF(SUM($P$6:$P$15)=0,"",$P12/SUM($P$6:$P$15)),"")</f>
        <v/>
      </c>
      <c r="R12" s="18">
        <f>IF($O12=0,"",COUNTIFS($O$6:$O$15,"&gt;0",$P$6:$P$15,"&gt;"&amp;$P12)+COUNTIFS($O$6:$O12,"&gt;0",$P$6:$P12,$P12))</f>
        <v/>
      </c>
    </row>
    <row r="13">
      <c r="A13" s="16">
        <f>IFERROR(INDEX(Registros!$Z$2:$Z$501,AGGREGATE(15,6,(ROW(Registros!$Z$2:$Z$501)-ROW(Registros!$Z$2)+1)/(Registros!$AA$2:$AA$501&lt;&gt;""),ROWS($A$6:A13))),"")</f>
        <v/>
      </c>
      <c r="B13" s="13">
        <f>IFERROR(IF($A13="","",INDEX(Registros!$C$2:$C$501,MATCH($A13,Registros!$Z$2:$Z$501,0))),"")</f>
        <v/>
      </c>
      <c r="C13" s="16">
        <f>IFERROR(IF($A13="","",INDEX(Registros!$D$2:$D$501,MATCH($A13,Registros!$Z$2:$Z$501,0))),"")</f>
        <v/>
      </c>
      <c r="D13" s="16">
        <f>IFERROR(IF($A13="","",INDEX(Registros!$E$2:$E$501,MATCH($A13,Registros!$Z$2:$Z$501,0))),"")</f>
        <v/>
      </c>
      <c r="E13" s="13">
        <f>IF($A13="","",IF(AND(Resumo!$F$3&lt;&gt;"Todas",$D13&lt;&gt;Resumo!$F$3),0,COUNTIFS(Registros!$AB$2:$AB$501,"Sim",Registros!$B$2:$B$501,"&gt;="&amp;Resumo!$B$3,Registros!$B$2:$B$501,"&lt;="&amp;Resumo!$D$3,Registros!$C$2:$C$501,$B13,Registros!$E$2:$E$501,$D13)))</f>
        <v/>
      </c>
      <c r="F13" s="45">
        <f>IFERROR(IF($E13=0,"",COUNTIFS(Registros!$AB$2:$AB$501,"Sim",Registros!$B$2:$B$501,"&gt;="&amp;Resumo!$B$3,Registros!$B$2:$B$501,"&lt;="&amp;Resumo!$D$3,Registros!$C$2:$C$501,$B13,Registros!$E$2:$E$501,$D13,Registros!$T$2:$T$501,"Sim")/$E13),"")</f>
        <v/>
      </c>
      <c r="G13" s="45">
        <f>IFERROR(IF($E13=0,"",AVERAGEIFS(Registros!$U$2:$U$501,Registros!$AB$2:$AB$501,"Sim",Registros!$B$2:$B$501,"&gt;="&amp;Resumo!$B$3,Registros!$B$2:$B$501,"&lt;="&amp;Resumo!$D$3,Registros!$C$2:$C$501,$B13,Registros!$E$2:$E$501,$D13)),"")</f>
        <v/>
      </c>
      <c r="H13" s="13">
        <f>IF($E13=0,"",SUMIFS(Registros!$Q$2:$Q$501,Registros!$AB$2:$AB$501,"Sim",Registros!$B$2:$B$501,"&gt;="&amp;Resumo!$B$3,Registros!$B$2:$B$501,"&lt;="&amp;Resumo!$D$3,Registros!$C$2:$C$501,$B13,Registros!$E$2:$E$501,$D13))</f>
        <v/>
      </c>
      <c r="I13" s="46">
        <f>IF($E13=0,"",SUMIFS(Registros!$S$2:$S$501,Registros!$AB$2:$AB$501,"Sim",Registros!$B$2:$B$501,"&gt;="&amp;Resumo!$B$3,Registros!$B$2:$B$501,"&lt;="&amp;Resumo!$D$3,Registros!$C$2:$C$501,$B13,Registros!$E$2:$E$501,$D13))</f>
        <v/>
      </c>
      <c r="J13" s="13">
        <f>IF($E13=0,"",COUNTIFS(Registros!$AB$2:$AB$501,"Sim",Registros!$B$2:$B$501,"&gt;="&amp;Resumo!$B$3,Registros!$B$2:$B$501,"&lt;="&amp;Resumo!$D$3,Registros!$C$2:$C$501,$B13,Registros!$E$2:$E$501,$D13,Registros!$T$2:$T$501,"Não",Registros!$K$2:$K$501,"&lt;&gt;Concluída",Registros!$K$2:$K$501,"&lt;&gt;Dispensada"))</f>
        <v/>
      </c>
      <c r="K13" s="53">
        <f>IFERROR(IF($E13=0,"",_xlfn.MAXIFS(Registros!$B$2:$B$501,Registros!$AB$2:$AB$501,"Sim",Registros!$B$2:$B$501,"&gt;="&amp;Resumo!$B$3,Registros!$B$2:$B$501,"&lt;="&amp;Resumo!$D$3,Registros!$C$2:$C$501,$B13,Registros!$E$2:$E$501,$D13)),"")</f>
        <v/>
      </c>
      <c r="L13" s="13">
        <f>IF($E13=0,"",COUNTIFS($E$6:$E$505,"&gt;0",$F$6:$F$505,"&lt;"&amp;$F13)+COUNTIFS($E$6:$E13,"&gt;0",$F$6:$F13,$F13))</f>
        <v/>
      </c>
      <c r="N13" s="16">
        <f>IFERROR('Configurações'!F11,"")</f>
        <v/>
      </c>
      <c r="O13" s="13">
        <f>IF($N13="","",IF(Resumo!$F$3="Todas",COUNTIFS(Registros!$AB$2:$AB$501,"Sim",Registros!$B$2:$B$501,"&gt;="&amp;Resumo!$B$3,Registros!$B$2:$B$501,"&lt;="&amp;Resumo!$D$3,Registros!$V$2:$V$501,$N13),COUNTIFS(Registros!$AB$2:$AB$501,"Sim",Registros!$B$2:$B$501,"&gt;="&amp;Resumo!$B$3,Registros!$B$2:$B$501,"&lt;="&amp;Resumo!$D$3,Registros!$E$2:$E$501,Resumo!$F$3,Registros!$V$2:$V$501,$N13)))</f>
        <v/>
      </c>
      <c r="P13" s="46">
        <f>IF($N13="","",IF(Resumo!$F$3="Todas",SUMIFS(Registros!$S$2:$S$501,Registros!$AB$2:$AB$501,"Sim",Registros!$B$2:$B$501,"&gt;="&amp;Resumo!$B$3,Registros!$B$2:$B$501,"&lt;="&amp;Resumo!$D$3,Registros!$V$2:$V$501,$N13),SUMIFS(Registros!$S$2:$S$501,Registros!$AB$2:$AB$501,"Sim",Registros!$B$2:$B$501,"&gt;="&amp;Resumo!$B$3,Registros!$B$2:$B$501,"&lt;="&amp;Resumo!$D$3,Registros!$E$2:$E$501,Resumo!$F$3,Registros!$V$2:$V$501,$N13)))</f>
        <v/>
      </c>
      <c r="Q13" s="45">
        <f>IFERROR(IF(SUM($P$6:$P$15)=0,"",$P13/SUM($P$6:$P$15)),"")</f>
        <v/>
      </c>
      <c r="R13" s="13">
        <f>IF($O13=0,"",COUNTIFS($O$6:$O$15,"&gt;0",$P$6:$P$15,"&gt;"&amp;$P13)+COUNTIFS($O$6:$O13,"&gt;0",$P$6:$P13,$P13))</f>
        <v/>
      </c>
    </row>
    <row r="14">
      <c r="A14" s="21">
        <f>IFERROR(INDEX(Registros!$Z$2:$Z$501,AGGREGATE(15,6,(ROW(Registros!$Z$2:$Z$501)-ROW(Registros!$Z$2)+1)/(Registros!$AA$2:$AA$501&lt;&gt;""),ROWS($A$6:A14))),"")</f>
        <v/>
      </c>
      <c r="B14" s="18">
        <f>IFERROR(IF($A14="","",INDEX(Registros!$C$2:$C$501,MATCH($A14,Registros!$Z$2:$Z$501,0))),"")</f>
        <v/>
      </c>
      <c r="C14" s="21">
        <f>IFERROR(IF($A14="","",INDEX(Registros!$D$2:$D$501,MATCH($A14,Registros!$Z$2:$Z$501,0))),"")</f>
        <v/>
      </c>
      <c r="D14" s="21">
        <f>IFERROR(IF($A14="","",INDEX(Registros!$E$2:$E$501,MATCH($A14,Registros!$Z$2:$Z$501,0))),"")</f>
        <v/>
      </c>
      <c r="E14" s="18">
        <f>IF($A14="","",IF(AND(Resumo!$F$3&lt;&gt;"Todas",$D14&lt;&gt;Resumo!$F$3),0,COUNTIFS(Registros!$AB$2:$AB$501,"Sim",Registros!$B$2:$B$501,"&gt;="&amp;Resumo!$B$3,Registros!$B$2:$B$501,"&lt;="&amp;Resumo!$D$3,Registros!$C$2:$C$501,$B14,Registros!$E$2:$E$501,$D14)))</f>
        <v/>
      </c>
      <c r="F14" s="48">
        <f>IFERROR(IF($E14=0,"",COUNTIFS(Registros!$AB$2:$AB$501,"Sim",Registros!$B$2:$B$501,"&gt;="&amp;Resumo!$B$3,Registros!$B$2:$B$501,"&lt;="&amp;Resumo!$D$3,Registros!$C$2:$C$501,$B14,Registros!$E$2:$E$501,$D14,Registros!$T$2:$T$501,"Sim")/$E14),"")</f>
        <v/>
      </c>
      <c r="G14" s="48">
        <f>IFERROR(IF($E14=0,"",AVERAGEIFS(Registros!$U$2:$U$501,Registros!$AB$2:$AB$501,"Sim",Registros!$B$2:$B$501,"&gt;="&amp;Resumo!$B$3,Registros!$B$2:$B$501,"&lt;="&amp;Resumo!$D$3,Registros!$C$2:$C$501,$B14,Registros!$E$2:$E$501,$D14)),"")</f>
        <v/>
      </c>
      <c r="H14" s="18">
        <f>IF($E14=0,"",SUMIFS(Registros!$Q$2:$Q$501,Registros!$AB$2:$AB$501,"Sim",Registros!$B$2:$B$501,"&gt;="&amp;Resumo!$B$3,Registros!$B$2:$B$501,"&lt;="&amp;Resumo!$D$3,Registros!$C$2:$C$501,$B14,Registros!$E$2:$E$501,$D14))</f>
        <v/>
      </c>
      <c r="I14" s="49">
        <f>IF($E14=0,"",SUMIFS(Registros!$S$2:$S$501,Registros!$AB$2:$AB$501,"Sim",Registros!$B$2:$B$501,"&gt;="&amp;Resumo!$B$3,Registros!$B$2:$B$501,"&lt;="&amp;Resumo!$D$3,Registros!$C$2:$C$501,$B14,Registros!$E$2:$E$501,$D14))</f>
        <v/>
      </c>
      <c r="J14" s="18">
        <f>IF($E14=0,"",COUNTIFS(Registros!$AB$2:$AB$501,"Sim",Registros!$B$2:$B$501,"&gt;="&amp;Resumo!$B$3,Registros!$B$2:$B$501,"&lt;="&amp;Resumo!$D$3,Registros!$C$2:$C$501,$B14,Registros!$E$2:$E$501,$D14,Registros!$T$2:$T$501,"Não",Registros!$K$2:$K$501,"&lt;&gt;Concluída",Registros!$K$2:$K$501,"&lt;&gt;Dispensada"))</f>
        <v/>
      </c>
      <c r="K14" s="52">
        <f>IFERROR(IF($E14=0,"",_xlfn.MAXIFS(Registros!$B$2:$B$501,Registros!$AB$2:$AB$501,"Sim",Registros!$B$2:$B$501,"&gt;="&amp;Resumo!$B$3,Registros!$B$2:$B$501,"&lt;="&amp;Resumo!$D$3,Registros!$C$2:$C$501,$B14,Registros!$E$2:$E$501,$D14)),"")</f>
        <v/>
      </c>
      <c r="L14" s="18">
        <f>IF($E14=0,"",COUNTIFS($E$6:$E$505,"&gt;0",$F$6:$F$505,"&lt;"&amp;$F14)+COUNTIFS($E$6:$E14,"&gt;0",$F$6:$F14,$F14))</f>
        <v/>
      </c>
      <c r="N14" s="21">
        <f>IFERROR('Configurações'!F12,"")</f>
        <v/>
      </c>
      <c r="O14" s="18">
        <f>IF($N14="","",IF(Resumo!$F$3="Todas",COUNTIFS(Registros!$AB$2:$AB$501,"Sim",Registros!$B$2:$B$501,"&gt;="&amp;Resumo!$B$3,Registros!$B$2:$B$501,"&lt;="&amp;Resumo!$D$3,Registros!$V$2:$V$501,$N14),COUNTIFS(Registros!$AB$2:$AB$501,"Sim",Registros!$B$2:$B$501,"&gt;="&amp;Resumo!$B$3,Registros!$B$2:$B$501,"&lt;="&amp;Resumo!$D$3,Registros!$E$2:$E$501,Resumo!$F$3,Registros!$V$2:$V$501,$N14)))</f>
        <v/>
      </c>
      <c r="P14" s="49">
        <f>IF($N14="","",IF(Resumo!$F$3="Todas",SUMIFS(Registros!$S$2:$S$501,Registros!$AB$2:$AB$501,"Sim",Registros!$B$2:$B$501,"&gt;="&amp;Resumo!$B$3,Registros!$B$2:$B$501,"&lt;="&amp;Resumo!$D$3,Registros!$V$2:$V$501,$N14),SUMIFS(Registros!$S$2:$S$501,Registros!$AB$2:$AB$501,"Sim",Registros!$B$2:$B$501,"&gt;="&amp;Resumo!$B$3,Registros!$B$2:$B$501,"&lt;="&amp;Resumo!$D$3,Registros!$E$2:$E$501,Resumo!$F$3,Registros!$V$2:$V$501,$N14)))</f>
        <v/>
      </c>
      <c r="Q14" s="48">
        <f>IFERROR(IF(SUM($P$6:$P$15)=0,"",$P14/SUM($P$6:$P$15)),"")</f>
        <v/>
      </c>
      <c r="R14" s="18">
        <f>IF($O14=0,"",COUNTIFS($O$6:$O$15,"&gt;0",$P$6:$P$15,"&gt;"&amp;$P14)+COUNTIFS($O$6:$O14,"&gt;0",$P$6:$P14,$P14))</f>
        <v/>
      </c>
    </row>
    <row r="15">
      <c r="A15" s="16">
        <f>IFERROR(INDEX(Registros!$Z$2:$Z$501,AGGREGATE(15,6,(ROW(Registros!$Z$2:$Z$501)-ROW(Registros!$Z$2)+1)/(Registros!$AA$2:$AA$501&lt;&gt;""),ROWS($A$6:A15))),"")</f>
        <v/>
      </c>
      <c r="B15" s="13">
        <f>IFERROR(IF($A15="","",INDEX(Registros!$C$2:$C$501,MATCH($A15,Registros!$Z$2:$Z$501,0))),"")</f>
        <v/>
      </c>
      <c r="C15" s="16">
        <f>IFERROR(IF($A15="","",INDEX(Registros!$D$2:$D$501,MATCH($A15,Registros!$Z$2:$Z$501,0))),"")</f>
        <v/>
      </c>
      <c r="D15" s="16">
        <f>IFERROR(IF($A15="","",INDEX(Registros!$E$2:$E$501,MATCH($A15,Registros!$Z$2:$Z$501,0))),"")</f>
        <v/>
      </c>
      <c r="E15" s="13">
        <f>IF($A15="","",IF(AND(Resumo!$F$3&lt;&gt;"Todas",$D15&lt;&gt;Resumo!$F$3),0,COUNTIFS(Registros!$AB$2:$AB$501,"Sim",Registros!$B$2:$B$501,"&gt;="&amp;Resumo!$B$3,Registros!$B$2:$B$501,"&lt;="&amp;Resumo!$D$3,Registros!$C$2:$C$501,$B15,Registros!$E$2:$E$501,$D15)))</f>
        <v/>
      </c>
      <c r="F15" s="45">
        <f>IFERROR(IF($E15=0,"",COUNTIFS(Registros!$AB$2:$AB$501,"Sim",Registros!$B$2:$B$501,"&gt;="&amp;Resumo!$B$3,Registros!$B$2:$B$501,"&lt;="&amp;Resumo!$D$3,Registros!$C$2:$C$501,$B15,Registros!$E$2:$E$501,$D15,Registros!$T$2:$T$501,"Sim")/$E15),"")</f>
        <v/>
      </c>
      <c r="G15" s="45">
        <f>IFERROR(IF($E15=0,"",AVERAGEIFS(Registros!$U$2:$U$501,Registros!$AB$2:$AB$501,"Sim",Registros!$B$2:$B$501,"&gt;="&amp;Resumo!$B$3,Registros!$B$2:$B$501,"&lt;="&amp;Resumo!$D$3,Registros!$C$2:$C$501,$B15,Registros!$E$2:$E$501,$D15)),"")</f>
        <v/>
      </c>
      <c r="H15" s="13">
        <f>IF($E15=0,"",SUMIFS(Registros!$Q$2:$Q$501,Registros!$AB$2:$AB$501,"Sim",Registros!$B$2:$B$501,"&gt;="&amp;Resumo!$B$3,Registros!$B$2:$B$501,"&lt;="&amp;Resumo!$D$3,Registros!$C$2:$C$501,$B15,Registros!$E$2:$E$501,$D15))</f>
        <v/>
      </c>
      <c r="I15" s="46">
        <f>IF($E15=0,"",SUMIFS(Registros!$S$2:$S$501,Registros!$AB$2:$AB$501,"Sim",Registros!$B$2:$B$501,"&gt;="&amp;Resumo!$B$3,Registros!$B$2:$B$501,"&lt;="&amp;Resumo!$D$3,Registros!$C$2:$C$501,$B15,Registros!$E$2:$E$501,$D15))</f>
        <v/>
      </c>
      <c r="J15" s="13">
        <f>IF($E15=0,"",COUNTIFS(Registros!$AB$2:$AB$501,"Sim",Registros!$B$2:$B$501,"&gt;="&amp;Resumo!$B$3,Registros!$B$2:$B$501,"&lt;="&amp;Resumo!$D$3,Registros!$C$2:$C$501,$B15,Registros!$E$2:$E$501,$D15,Registros!$T$2:$T$501,"Não",Registros!$K$2:$K$501,"&lt;&gt;Concluída",Registros!$K$2:$K$501,"&lt;&gt;Dispensada"))</f>
        <v/>
      </c>
      <c r="K15" s="53">
        <f>IFERROR(IF($E15=0,"",_xlfn.MAXIFS(Registros!$B$2:$B$501,Registros!$AB$2:$AB$501,"Sim",Registros!$B$2:$B$501,"&gt;="&amp;Resumo!$B$3,Registros!$B$2:$B$501,"&lt;="&amp;Resumo!$D$3,Registros!$C$2:$C$501,$B15,Registros!$E$2:$E$501,$D15)),"")</f>
        <v/>
      </c>
      <c r="L15" s="13">
        <f>IF($E15=0,"",COUNTIFS($E$6:$E$505,"&gt;0",$F$6:$F$505,"&lt;"&amp;$F15)+COUNTIFS($E$6:$E15,"&gt;0",$F$6:$F15,$F15))</f>
        <v/>
      </c>
      <c r="N15" s="16">
        <f>IFERROR('Configurações'!F13,"")</f>
        <v/>
      </c>
      <c r="O15" s="13">
        <f>IF($N15="","",IF(Resumo!$F$3="Todas",COUNTIFS(Registros!$AB$2:$AB$501,"Sim",Registros!$B$2:$B$501,"&gt;="&amp;Resumo!$B$3,Registros!$B$2:$B$501,"&lt;="&amp;Resumo!$D$3,Registros!$V$2:$V$501,$N15),COUNTIFS(Registros!$AB$2:$AB$501,"Sim",Registros!$B$2:$B$501,"&gt;="&amp;Resumo!$B$3,Registros!$B$2:$B$501,"&lt;="&amp;Resumo!$D$3,Registros!$E$2:$E$501,Resumo!$F$3,Registros!$V$2:$V$501,$N15)))</f>
        <v/>
      </c>
      <c r="P15" s="46">
        <f>IF($N15="","",IF(Resumo!$F$3="Todas",SUMIFS(Registros!$S$2:$S$501,Registros!$AB$2:$AB$501,"Sim",Registros!$B$2:$B$501,"&gt;="&amp;Resumo!$B$3,Registros!$B$2:$B$501,"&lt;="&amp;Resumo!$D$3,Registros!$V$2:$V$501,$N15),SUMIFS(Registros!$S$2:$S$501,Registros!$AB$2:$AB$501,"Sim",Registros!$B$2:$B$501,"&gt;="&amp;Resumo!$B$3,Registros!$B$2:$B$501,"&lt;="&amp;Resumo!$D$3,Registros!$E$2:$E$501,Resumo!$F$3,Registros!$V$2:$V$501,$N15)))</f>
        <v/>
      </c>
      <c r="Q15" s="45">
        <f>IFERROR(IF(SUM($P$6:$P$15)=0,"",$P15/SUM($P$6:$P$15)),"")</f>
        <v/>
      </c>
      <c r="R15" s="13">
        <f>IF($O15=0,"",COUNTIFS($O$6:$O$15,"&gt;0",$P$6:$P$15,"&gt;"&amp;$P15)+COUNTIFS($O$6:$O15,"&gt;0",$P$6:$P15,$P15))</f>
        <v/>
      </c>
    </row>
    <row r="16">
      <c r="A16" s="21">
        <f>IFERROR(INDEX(Registros!$Z$2:$Z$501,AGGREGATE(15,6,(ROW(Registros!$Z$2:$Z$501)-ROW(Registros!$Z$2)+1)/(Registros!$AA$2:$AA$501&lt;&gt;""),ROWS($A$6:A16))),"")</f>
        <v/>
      </c>
      <c r="B16" s="18">
        <f>IFERROR(IF($A16="","",INDEX(Registros!$C$2:$C$501,MATCH($A16,Registros!$Z$2:$Z$501,0))),"")</f>
        <v/>
      </c>
      <c r="C16" s="21">
        <f>IFERROR(IF($A16="","",INDEX(Registros!$D$2:$D$501,MATCH($A16,Registros!$Z$2:$Z$501,0))),"")</f>
        <v/>
      </c>
      <c r="D16" s="21">
        <f>IFERROR(IF($A16="","",INDEX(Registros!$E$2:$E$501,MATCH($A16,Registros!$Z$2:$Z$501,0))),"")</f>
        <v/>
      </c>
      <c r="E16" s="18">
        <f>IF($A16="","",IF(AND(Resumo!$F$3&lt;&gt;"Todas",$D16&lt;&gt;Resumo!$F$3),0,COUNTIFS(Registros!$AB$2:$AB$501,"Sim",Registros!$B$2:$B$501,"&gt;="&amp;Resumo!$B$3,Registros!$B$2:$B$501,"&lt;="&amp;Resumo!$D$3,Registros!$C$2:$C$501,$B16,Registros!$E$2:$E$501,$D16)))</f>
        <v/>
      </c>
      <c r="F16" s="48">
        <f>IFERROR(IF($E16=0,"",COUNTIFS(Registros!$AB$2:$AB$501,"Sim",Registros!$B$2:$B$501,"&gt;="&amp;Resumo!$B$3,Registros!$B$2:$B$501,"&lt;="&amp;Resumo!$D$3,Registros!$C$2:$C$501,$B16,Registros!$E$2:$E$501,$D16,Registros!$T$2:$T$501,"Sim")/$E16),"")</f>
        <v/>
      </c>
      <c r="G16" s="48">
        <f>IFERROR(IF($E16=0,"",AVERAGEIFS(Registros!$U$2:$U$501,Registros!$AB$2:$AB$501,"Sim",Registros!$B$2:$B$501,"&gt;="&amp;Resumo!$B$3,Registros!$B$2:$B$501,"&lt;="&amp;Resumo!$D$3,Registros!$C$2:$C$501,$B16,Registros!$E$2:$E$501,$D16)),"")</f>
        <v/>
      </c>
      <c r="H16" s="18">
        <f>IF($E16=0,"",SUMIFS(Registros!$Q$2:$Q$501,Registros!$AB$2:$AB$501,"Sim",Registros!$B$2:$B$501,"&gt;="&amp;Resumo!$B$3,Registros!$B$2:$B$501,"&lt;="&amp;Resumo!$D$3,Registros!$C$2:$C$501,$B16,Registros!$E$2:$E$501,$D16))</f>
        <v/>
      </c>
      <c r="I16" s="49">
        <f>IF($E16=0,"",SUMIFS(Registros!$S$2:$S$501,Registros!$AB$2:$AB$501,"Sim",Registros!$B$2:$B$501,"&gt;="&amp;Resumo!$B$3,Registros!$B$2:$B$501,"&lt;="&amp;Resumo!$D$3,Registros!$C$2:$C$501,$B16,Registros!$E$2:$E$501,$D16))</f>
        <v/>
      </c>
      <c r="J16" s="18">
        <f>IF($E16=0,"",COUNTIFS(Registros!$AB$2:$AB$501,"Sim",Registros!$B$2:$B$501,"&gt;="&amp;Resumo!$B$3,Registros!$B$2:$B$501,"&lt;="&amp;Resumo!$D$3,Registros!$C$2:$C$501,$B16,Registros!$E$2:$E$501,$D16,Registros!$T$2:$T$501,"Não",Registros!$K$2:$K$501,"&lt;&gt;Concluída",Registros!$K$2:$K$501,"&lt;&gt;Dispensada"))</f>
        <v/>
      </c>
      <c r="K16" s="52">
        <f>IFERROR(IF($E16=0,"",_xlfn.MAXIFS(Registros!$B$2:$B$501,Registros!$AB$2:$AB$501,"Sim",Registros!$B$2:$B$501,"&gt;="&amp;Resumo!$B$3,Registros!$B$2:$B$501,"&lt;="&amp;Resumo!$D$3,Registros!$C$2:$C$501,$B16,Registros!$E$2:$E$501,$D16)),"")</f>
        <v/>
      </c>
      <c r="L16" s="18">
        <f>IF($E16=0,"",COUNTIFS($E$6:$E$505,"&gt;0",$F$6:$F$505,"&lt;"&amp;$F16)+COUNTIFS($E$6:$E16,"&gt;0",$F$6:$F16,$F16))</f>
        <v/>
      </c>
      <c r="N16" s="21">
        <f>IFERROR('Configurações'!F14,"")</f>
        <v/>
      </c>
      <c r="O16" s="18">
        <f>IF($N16="","",IF(Resumo!$F$3="Todas",COUNTIFS(Registros!$AB$2:$AB$501,"Sim",Registros!$B$2:$B$501,"&gt;="&amp;Resumo!$B$3,Registros!$B$2:$B$501,"&lt;="&amp;Resumo!$D$3,Registros!$V$2:$V$501,$N16),COUNTIFS(Registros!$AB$2:$AB$501,"Sim",Registros!$B$2:$B$501,"&gt;="&amp;Resumo!$B$3,Registros!$B$2:$B$501,"&lt;="&amp;Resumo!$D$3,Registros!$E$2:$E$501,Resumo!$F$3,Registros!$V$2:$V$501,$N16)))</f>
        <v/>
      </c>
      <c r="P16" s="49">
        <f>IF($N16="","",IF(Resumo!$F$3="Todas",SUMIFS(Registros!$S$2:$S$501,Registros!$AB$2:$AB$501,"Sim",Registros!$B$2:$B$501,"&gt;="&amp;Resumo!$B$3,Registros!$B$2:$B$501,"&lt;="&amp;Resumo!$D$3,Registros!$V$2:$V$501,$N16),SUMIFS(Registros!$S$2:$S$501,Registros!$AB$2:$AB$501,"Sim",Registros!$B$2:$B$501,"&gt;="&amp;Resumo!$B$3,Registros!$B$2:$B$501,"&lt;="&amp;Resumo!$D$3,Registros!$E$2:$E$501,Resumo!$F$3,Registros!$V$2:$V$501,$N16)))</f>
        <v/>
      </c>
      <c r="Q16" s="48">
        <f>IFERROR(IF(SUM($P$6:$P$15)=0,"",$P16/SUM($P$6:$P$15)),"")</f>
        <v/>
      </c>
      <c r="R16" s="18">
        <f>IF($O16=0,"",COUNTIFS($O$6:$O$15,"&gt;0",$P$6:$P$15,"&gt;"&amp;$P16)+COUNTIFS($O$6:$O16,"&gt;0",$P$6:$P16,$P16))</f>
        <v/>
      </c>
    </row>
    <row r="17">
      <c r="A17" s="16">
        <f>IFERROR(INDEX(Registros!$Z$2:$Z$501,AGGREGATE(15,6,(ROW(Registros!$Z$2:$Z$501)-ROW(Registros!$Z$2)+1)/(Registros!$AA$2:$AA$501&lt;&gt;""),ROWS($A$6:A17))),"")</f>
        <v/>
      </c>
      <c r="B17" s="13">
        <f>IFERROR(IF($A17="","",INDEX(Registros!$C$2:$C$501,MATCH($A17,Registros!$Z$2:$Z$501,0))),"")</f>
        <v/>
      </c>
      <c r="C17" s="16">
        <f>IFERROR(IF($A17="","",INDEX(Registros!$D$2:$D$501,MATCH($A17,Registros!$Z$2:$Z$501,0))),"")</f>
        <v/>
      </c>
      <c r="D17" s="16">
        <f>IFERROR(IF($A17="","",INDEX(Registros!$E$2:$E$501,MATCH($A17,Registros!$Z$2:$Z$501,0))),"")</f>
        <v/>
      </c>
      <c r="E17" s="13">
        <f>IF($A17="","",IF(AND(Resumo!$F$3&lt;&gt;"Todas",$D17&lt;&gt;Resumo!$F$3),0,COUNTIFS(Registros!$AB$2:$AB$501,"Sim",Registros!$B$2:$B$501,"&gt;="&amp;Resumo!$B$3,Registros!$B$2:$B$501,"&lt;="&amp;Resumo!$D$3,Registros!$C$2:$C$501,$B17,Registros!$E$2:$E$501,$D17)))</f>
        <v/>
      </c>
      <c r="F17" s="45">
        <f>IFERROR(IF($E17=0,"",COUNTIFS(Registros!$AB$2:$AB$501,"Sim",Registros!$B$2:$B$501,"&gt;="&amp;Resumo!$B$3,Registros!$B$2:$B$501,"&lt;="&amp;Resumo!$D$3,Registros!$C$2:$C$501,$B17,Registros!$E$2:$E$501,$D17,Registros!$T$2:$T$501,"Sim")/$E17),"")</f>
        <v/>
      </c>
      <c r="G17" s="45">
        <f>IFERROR(IF($E17=0,"",AVERAGEIFS(Registros!$U$2:$U$501,Registros!$AB$2:$AB$501,"Sim",Registros!$B$2:$B$501,"&gt;="&amp;Resumo!$B$3,Registros!$B$2:$B$501,"&lt;="&amp;Resumo!$D$3,Registros!$C$2:$C$501,$B17,Registros!$E$2:$E$501,$D17)),"")</f>
        <v/>
      </c>
      <c r="H17" s="13">
        <f>IF($E17=0,"",SUMIFS(Registros!$Q$2:$Q$501,Registros!$AB$2:$AB$501,"Sim",Registros!$B$2:$B$501,"&gt;="&amp;Resumo!$B$3,Registros!$B$2:$B$501,"&lt;="&amp;Resumo!$D$3,Registros!$C$2:$C$501,$B17,Registros!$E$2:$E$501,$D17))</f>
        <v/>
      </c>
      <c r="I17" s="46">
        <f>IF($E17=0,"",SUMIFS(Registros!$S$2:$S$501,Registros!$AB$2:$AB$501,"Sim",Registros!$B$2:$B$501,"&gt;="&amp;Resumo!$B$3,Registros!$B$2:$B$501,"&lt;="&amp;Resumo!$D$3,Registros!$C$2:$C$501,$B17,Registros!$E$2:$E$501,$D17))</f>
        <v/>
      </c>
      <c r="J17" s="13">
        <f>IF($E17=0,"",COUNTIFS(Registros!$AB$2:$AB$501,"Sim",Registros!$B$2:$B$501,"&gt;="&amp;Resumo!$B$3,Registros!$B$2:$B$501,"&lt;="&amp;Resumo!$D$3,Registros!$C$2:$C$501,$B17,Registros!$E$2:$E$501,$D17,Registros!$T$2:$T$501,"Não",Registros!$K$2:$K$501,"&lt;&gt;Concluída",Registros!$K$2:$K$501,"&lt;&gt;Dispensada"))</f>
        <v/>
      </c>
      <c r="K17" s="53">
        <f>IFERROR(IF($E17=0,"",_xlfn.MAXIFS(Registros!$B$2:$B$501,Registros!$AB$2:$AB$501,"Sim",Registros!$B$2:$B$501,"&gt;="&amp;Resumo!$B$3,Registros!$B$2:$B$501,"&lt;="&amp;Resumo!$D$3,Registros!$C$2:$C$501,$B17,Registros!$E$2:$E$501,$D17)),"")</f>
        <v/>
      </c>
      <c r="L17" s="13">
        <f>IF($E17=0,"",COUNTIFS($E$6:$E$505,"&gt;0",$F$6:$F$505,"&lt;"&amp;$F17)+COUNTIFS($E$6:$E17,"&gt;0",$F$6:$F17,$F17))</f>
        <v/>
      </c>
      <c r="N17" s="16">
        <f>IFERROR('Configurações'!F15,"")</f>
        <v/>
      </c>
      <c r="O17" s="13">
        <f>IF($N17="","",IF(Resumo!$F$3="Todas",COUNTIFS(Registros!$AB$2:$AB$501,"Sim",Registros!$B$2:$B$501,"&gt;="&amp;Resumo!$B$3,Registros!$B$2:$B$501,"&lt;="&amp;Resumo!$D$3,Registros!$V$2:$V$501,$N17),COUNTIFS(Registros!$AB$2:$AB$501,"Sim",Registros!$B$2:$B$501,"&gt;="&amp;Resumo!$B$3,Registros!$B$2:$B$501,"&lt;="&amp;Resumo!$D$3,Registros!$E$2:$E$501,Resumo!$F$3,Registros!$V$2:$V$501,$N17)))</f>
        <v/>
      </c>
      <c r="P17" s="46">
        <f>IF($N17="","",IF(Resumo!$F$3="Todas",SUMIFS(Registros!$S$2:$S$501,Registros!$AB$2:$AB$501,"Sim",Registros!$B$2:$B$501,"&gt;="&amp;Resumo!$B$3,Registros!$B$2:$B$501,"&lt;="&amp;Resumo!$D$3,Registros!$V$2:$V$501,$N17),SUMIFS(Registros!$S$2:$S$501,Registros!$AB$2:$AB$501,"Sim",Registros!$B$2:$B$501,"&gt;="&amp;Resumo!$B$3,Registros!$B$2:$B$501,"&lt;="&amp;Resumo!$D$3,Registros!$E$2:$E$501,Resumo!$F$3,Registros!$V$2:$V$501,$N17)))</f>
        <v/>
      </c>
      <c r="Q17" s="45">
        <f>IFERROR(IF(SUM($P$6:$P$15)=0,"",$P17/SUM($P$6:$P$15)),"")</f>
        <v/>
      </c>
      <c r="R17" s="13">
        <f>IF($O17=0,"",COUNTIFS($O$6:$O$15,"&gt;0",$P$6:$P$15,"&gt;"&amp;$P17)+COUNTIFS($O$6:$O17,"&gt;0",$P$6:$P17,$P17))</f>
        <v/>
      </c>
    </row>
    <row r="18">
      <c r="A18" s="21">
        <f>IFERROR(INDEX(Registros!$Z$2:$Z$501,AGGREGATE(15,6,(ROW(Registros!$Z$2:$Z$501)-ROW(Registros!$Z$2)+1)/(Registros!$AA$2:$AA$501&lt;&gt;""),ROWS($A$6:A18))),"")</f>
        <v/>
      </c>
      <c r="B18" s="18">
        <f>IFERROR(IF($A18="","",INDEX(Registros!$C$2:$C$501,MATCH($A18,Registros!$Z$2:$Z$501,0))),"")</f>
        <v/>
      </c>
      <c r="C18" s="21">
        <f>IFERROR(IF($A18="","",INDEX(Registros!$D$2:$D$501,MATCH($A18,Registros!$Z$2:$Z$501,0))),"")</f>
        <v/>
      </c>
      <c r="D18" s="21">
        <f>IFERROR(IF($A18="","",INDEX(Registros!$E$2:$E$501,MATCH($A18,Registros!$Z$2:$Z$501,0))),"")</f>
        <v/>
      </c>
      <c r="E18" s="18">
        <f>IF($A18="","",IF(AND(Resumo!$F$3&lt;&gt;"Todas",$D18&lt;&gt;Resumo!$F$3),0,COUNTIFS(Registros!$AB$2:$AB$501,"Sim",Registros!$B$2:$B$501,"&gt;="&amp;Resumo!$B$3,Registros!$B$2:$B$501,"&lt;="&amp;Resumo!$D$3,Registros!$C$2:$C$501,$B18,Registros!$E$2:$E$501,$D18)))</f>
        <v/>
      </c>
      <c r="F18" s="48">
        <f>IFERROR(IF($E18=0,"",COUNTIFS(Registros!$AB$2:$AB$501,"Sim",Registros!$B$2:$B$501,"&gt;="&amp;Resumo!$B$3,Registros!$B$2:$B$501,"&lt;="&amp;Resumo!$D$3,Registros!$C$2:$C$501,$B18,Registros!$E$2:$E$501,$D18,Registros!$T$2:$T$501,"Sim")/$E18),"")</f>
        <v/>
      </c>
      <c r="G18" s="48">
        <f>IFERROR(IF($E18=0,"",AVERAGEIFS(Registros!$U$2:$U$501,Registros!$AB$2:$AB$501,"Sim",Registros!$B$2:$B$501,"&gt;="&amp;Resumo!$B$3,Registros!$B$2:$B$501,"&lt;="&amp;Resumo!$D$3,Registros!$C$2:$C$501,$B18,Registros!$E$2:$E$501,$D18)),"")</f>
        <v/>
      </c>
      <c r="H18" s="18">
        <f>IF($E18=0,"",SUMIFS(Registros!$Q$2:$Q$501,Registros!$AB$2:$AB$501,"Sim",Registros!$B$2:$B$501,"&gt;="&amp;Resumo!$B$3,Registros!$B$2:$B$501,"&lt;="&amp;Resumo!$D$3,Registros!$C$2:$C$501,$B18,Registros!$E$2:$E$501,$D18))</f>
        <v/>
      </c>
      <c r="I18" s="49">
        <f>IF($E18=0,"",SUMIFS(Registros!$S$2:$S$501,Registros!$AB$2:$AB$501,"Sim",Registros!$B$2:$B$501,"&gt;="&amp;Resumo!$B$3,Registros!$B$2:$B$501,"&lt;="&amp;Resumo!$D$3,Registros!$C$2:$C$501,$B18,Registros!$E$2:$E$501,$D18))</f>
        <v/>
      </c>
      <c r="J18" s="18">
        <f>IF($E18=0,"",COUNTIFS(Registros!$AB$2:$AB$501,"Sim",Registros!$B$2:$B$501,"&gt;="&amp;Resumo!$B$3,Registros!$B$2:$B$501,"&lt;="&amp;Resumo!$D$3,Registros!$C$2:$C$501,$B18,Registros!$E$2:$E$501,$D18,Registros!$T$2:$T$501,"Não",Registros!$K$2:$K$501,"&lt;&gt;Concluída",Registros!$K$2:$K$501,"&lt;&gt;Dispensada"))</f>
        <v/>
      </c>
      <c r="K18" s="52">
        <f>IFERROR(IF($E18=0,"",_xlfn.MAXIFS(Registros!$B$2:$B$501,Registros!$AB$2:$AB$501,"Sim",Registros!$B$2:$B$501,"&gt;="&amp;Resumo!$B$3,Registros!$B$2:$B$501,"&lt;="&amp;Resumo!$D$3,Registros!$C$2:$C$501,$B18,Registros!$E$2:$E$501,$D18)),"")</f>
        <v/>
      </c>
      <c r="L18" s="18">
        <f>IF($E18=0,"",COUNTIFS($E$6:$E$505,"&gt;0",$F$6:$F$505,"&lt;"&amp;$F18)+COUNTIFS($E$6:$E18,"&gt;0",$F$6:$F18,$F18))</f>
        <v/>
      </c>
      <c r="N18" s="21">
        <f>IFERROR('Configurações'!F16,"")</f>
        <v/>
      </c>
      <c r="O18" s="18">
        <f>IF($N18="","",IF(Resumo!$F$3="Todas",COUNTIFS(Registros!$AB$2:$AB$501,"Sim",Registros!$B$2:$B$501,"&gt;="&amp;Resumo!$B$3,Registros!$B$2:$B$501,"&lt;="&amp;Resumo!$D$3,Registros!$V$2:$V$501,$N18),COUNTIFS(Registros!$AB$2:$AB$501,"Sim",Registros!$B$2:$B$501,"&gt;="&amp;Resumo!$B$3,Registros!$B$2:$B$501,"&lt;="&amp;Resumo!$D$3,Registros!$E$2:$E$501,Resumo!$F$3,Registros!$V$2:$V$501,$N18)))</f>
        <v/>
      </c>
      <c r="P18" s="49">
        <f>IF($N18="","",IF(Resumo!$F$3="Todas",SUMIFS(Registros!$S$2:$S$501,Registros!$AB$2:$AB$501,"Sim",Registros!$B$2:$B$501,"&gt;="&amp;Resumo!$B$3,Registros!$B$2:$B$501,"&lt;="&amp;Resumo!$D$3,Registros!$V$2:$V$501,$N18),SUMIFS(Registros!$S$2:$S$501,Registros!$AB$2:$AB$501,"Sim",Registros!$B$2:$B$501,"&gt;="&amp;Resumo!$B$3,Registros!$B$2:$B$501,"&lt;="&amp;Resumo!$D$3,Registros!$E$2:$E$501,Resumo!$F$3,Registros!$V$2:$V$501,$N18)))</f>
        <v/>
      </c>
      <c r="Q18" s="48">
        <f>IFERROR(IF(SUM($P$6:$P$15)=0,"",$P18/SUM($P$6:$P$15)),"")</f>
        <v/>
      </c>
      <c r="R18" s="18">
        <f>IF($O18=0,"",COUNTIFS($O$6:$O$15,"&gt;0",$P$6:$P$15,"&gt;"&amp;$P18)+COUNTIFS($O$6:$O18,"&gt;0",$P$6:$P18,$P18))</f>
        <v/>
      </c>
    </row>
    <row r="19">
      <c r="A19" s="16">
        <f>IFERROR(INDEX(Registros!$Z$2:$Z$501,AGGREGATE(15,6,(ROW(Registros!$Z$2:$Z$501)-ROW(Registros!$Z$2)+1)/(Registros!$AA$2:$AA$501&lt;&gt;""),ROWS($A$6:A19))),"")</f>
        <v/>
      </c>
      <c r="B19" s="13">
        <f>IFERROR(IF($A19="","",INDEX(Registros!$C$2:$C$501,MATCH($A19,Registros!$Z$2:$Z$501,0))),"")</f>
        <v/>
      </c>
      <c r="C19" s="16">
        <f>IFERROR(IF($A19="","",INDEX(Registros!$D$2:$D$501,MATCH($A19,Registros!$Z$2:$Z$501,0))),"")</f>
        <v/>
      </c>
      <c r="D19" s="16">
        <f>IFERROR(IF($A19="","",INDEX(Registros!$E$2:$E$501,MATCH($A19,Registros!$Z$2:$Z$501,0))),"")</f>
        <v/>
      </c>
      <c r="E19" s="13">
        <f>IF($A19="","",IF(AND(Resumo!$F$3&lt;&gt;"Todas",$D19&lt;&gt;Resumo!$F$3),0,COUNTIFS(Registros!$AB$2:$AB$501,"Sim",Registros!$B$2:$B$501,"&gt;="&amp;Resumo!$B$3,Registros!$B$2:$B$501,"&lt;="&amp;Resumo!$D$3,Registros!$C$2:$C$501,$B19,Registros!$E$2:$E$501,$D19)))</f>
        <v/>
      </c>
      <c r="F19" s="45">
        <f>IFERROR(IF($E19=0,"",COUNTIFS(Registros!$AB$2:$AB$501,"Sim",Registros!$B$2:$B$501,"&gt;="&amp;Resumo!$B$3,Registros!$B$2:$B$501,"&lt;="&amp;Resumo!$D$3,Registros!$C$2:$C$501,$B19,Registros!$E$2:$E$501,$D19,Registros!$T$2:$T$501,"Sim")/$E19),"")</f>
        <v/>
      </c>
      <c r="G19" s="45">
        <f>IFERROR(IF($E19=0,"",AVERAGEIFS(Registros!$U$2:$U$501,Registros!$AB$2:$AB$501,"Sim",Registros!$B$2:$B$501,"&gt;="&amp;Resumo!$B$3,Registros!$B$2:$B$501,"&lt;="&amp;Resumo!$D$3,Registros!$C$2:$C$501,$B19,Registros!$E$2:$E$501,$D19)),"")</f>
        <v/>
      </c>
      <c r="H19" s="13">
        <f>IF($E19=0,"",SUMIFS(Registros!$Q$2:$Q$501,Registros!$AB$2:$AB$501,"Sim",Registros!$B$2:$B$501,"&gt;="&amp;Resumo!$B$3,Registros!$B$2:$B$501,"&lt;="&amp;Resumo!$D$3,Registros!$C$2:$C$501,$B19,Registros!$E$2:$E$501,$D19))</f>
        <v/>
      </c>
      <c r="I19" s="46">
        <f>IF($E19=0,"",SUMIFS(Registros!$S$2:$S$501,Registros!$AB$2:$AB$501,"Sim",Registros!$B$2:$B$501,"&gt;="&amp;Resumo!$B$3,Registros!$B$2:$B$501,"&lt;="&amp;Resumo!$D$3,Registros!$C$2:$C$501,$B19,Registros!$E$2:$E$501,$D19))</f>
        <v/>
      </c>
      <c r="J19" s="13">
        <f>IF($E19=0,"",COUNTIFS(Registros!$AB$2:$AB$501,"Sim",Registros!$B$2:$B$501,"&gt;="&amp;Resumo!$B$3,Registros!$B$2:$B$501,"&lt;="&amp;Resumo!$D$3,Registros!$C$2:$C$501,$B19,Registros!$E$2:$E$501,$D19,Registros!$T$2:$T$501,"Não",Registros!$K$2:$K$501,"&lt;&gt;Concluída",Registros!$K$2:$K$501,"&lt;&gt;Dispensada"))</f>
        <v/>
      </c>
      <c r="K19" s="53">
        <f>IFERROR(IF($E19=0,"",_xlfn.MAXIFS(Registros!$B$2:$B$501,Registros!$AB$2:$AB$501,"Sim",Registros!$B$2:$B$501,"&gt;="&amp;Resumo!$B$3,Registros!$B$2:$B$501,"&lt;="&amp;Resumo!$D$3,Registros!$C$2:$C$501,$B19,Registros!$E$2:$E$501,$D19)),"")</f>
        <v/>
      </c>
      <c r="L19" s="13">
        <f>IF($E19=0,"",COUNTIFS($E$6:$E$505,"&gt;0",$F$6:$F$505,"&lt;"&amp;$F19)+COUNTIFS($E$6:$E19,"&gt;0",$F$6:$F19,$F19))</f>
        <v/>
      </c>
      <c r="N19" s="16">
        <f>IFERROR('Configurações'!F17,"")</f>
        <v/>
      </c>
      <c r="O19" s="13">
        <f>IF($N19="","",IF(Resumo!$F$3="Todas",COUNTIFS(Registros!$AB$2:$AB$501,"Sim",Registros!$B$2:$B$501,"&gt;="&amp;Resumo!$B$3,Registros!$B$2:$B$501,"&lt;="&amp;Resumo!$D$3,Registros!$V$2:$V$501,$N19),COUNTIFS(Registros!$AB$2:$AB$501,"Sim",Registros!$B$2:$B$501,"&gt;="&amp;Resumo!$B$3,Registros!$B$2:$B$501,"&lt;="&amp;Resumo!$D$3,Registros!$E$2:$E$501,Resumo!$F$3,Registros!$V$2:$V$501,$N19)))</f>
        <v/>
      </c>
      <c r="P19" s="46">
        <f>IF($N19="","",IF(Resumo!$F$3="Todas",SUMIFS(Registros!$S$2:$S$501,Registros!$AB$2:$AB$501,"Sim",Registros!$B$2:$B$501,"&gt;="&amp;Resumo!$B$3,Registros!$B$2:$B$501,"&lt;="&amp;Resumo!$D$3,Registros!$V$2:$V$501,$N19),SUMIFS(Registros!$S$2:$S$501,Registros!$AB$2:$AB$501,"Sim",Registros!$B$2:$B$501,"&gt;="&amp;Resumo!$B$3,Registros!$B$2:$B$501,"&lt;="&amp;Resumo!$D$3,Registros!$E$2:$E$501,Resumo!$F$3,Registros!$V$2:$V$501,$N19)))</f>
        <v/>
      </c>
      <c r="Q19" s="45">
        <f>IFERROR(IF(SUM($P$6:$P$15)=0,"",$P19/SUM($P$6:$P$15)),"")</f>
        <v/>
      </c>
      <c r="R19" s="13">
        <f>IF($O19=0,"",COUNTIFS($O$6:$O$15,"&gt;0",$P$6:$P$15,"&gt;"&amp;$P19)+COUNTIFS($O$6:$O19,"&gt;0",$P$6:$P19,$P19))</f>
        <v/>
      </c>
    </row>
    <row r="20">
      <c r="A20" s="21">
        <f>IFERROR(INDEX(Registros!$Z$2:$Z$501,AGGREGATE(15,6,(ROW(Registros!$Z$2:$Z$501)-ROW(Registros!$Z$2)+1)/(Registros!$AA$2:$AA$501&lt;&gt;""),ROWS($A$6:A20))),"")</f>
        <v/>
      </c>
      <c r="B20" s="18">
        <f>IFERROR(IF($A20="","",INDEX(Registros!$C$2:$C$501,MATCH($A20,Registros!$Z$2:$Z$501,0))),"")</f>
        <v/>
      </c>
      <c r="C20" s="21">
        <f>IFERROR(IF($A20="","",INDEX(Registros!$D$2:$D$501,MATCH($A20,Registros!$Z$2:$Z$501,0))),"")</f>
        <v/>
      </c>
      <c r="D20" s="21">
        <f>IFERROR(IF($A20="","",INDEX(Registros!$E$2:$E$501,MATCH($A20,Registros!$Z$2:$Z$501,0))),"")</f>
        <v/>
      </c>
      <c r="E20" s="18">
        <f>IF($A20="","",IF(AND(Resumo!$F$3&lt;&gt;"Todas",$D20&lt;&gt;Resumo!$F$3),0,COUNTIFS(Registros!$AB$2:$AB$501,"Sim",Registros!$B$2:$B$501,"&gt;="&amp;Resumo!$B$3,Registros!$B$2:$B$501,"&lt;="&amp;Resumo!$D$3,Registros!$C$2:$C$501,$B20,Registros!$E$2:$E$501,$D20)))</f>
        <v/>
      </c>
      <c r="F20" s="48">
        <f>IFERROR(IF($E20=0,"",COUNTIFS(Registros!$AB$2:$AB$501,"Sim",Registros!$B$2:$B$501,"&gt;="&amp;Resumo!$B$3,Registros!$B$2:$B$501,"&lt;="&amp;Resumo!$D$3,Registros!$C$2:$C$501,$B20,Registros!$E$2:$E$501,$D20,Registros!$T$2:$T$501,"Sim")/$E20),"")</f>
        <v/>
      </c>
      <c r="G20" s="48">
        <f>IFERROR(IF($E20=0,"",AVERAGEIFS(Registros!$U$2:$U$501,Registros!$AB$2:$AB$501,"Sim",Registros!$B$2:$B$501,"&gt;="&amp;Resumo!$B$3,Registros!$B$2:$B$501,"&lt;="&amp;Resumo!$D$3,Registros!$C$2:$C$501,$B20,Registros!$E$2:$E$501,$D20)),"")</f>
        <v/>
      </c>
      <c r="H20" s="18">
        <f>IF($E20=0,"",SUMIFS(Registros!$Q$2:$Q$501,Registros!$AB$2:$AB$501,"Sim",Registros!$B$2:$B$501,"&gt;="&amp;Resumo!$B$3,Registros!$B$2:$B$501,"&lt;="&amp;Resumo!$D$3,Registros!$C$2:$C$501,$B20,Registros!$E$2:$E$501,$D20))</f>
        <v/>
      </c>
      <c r="I20" s="49">
        <f>IF($E20=0,"",SUMIFS(Registros!$S$2:$S$501,Registros!$AB$2:$AB$501,"Sim",Registros!$B$2:$B$501,"&gt;="&amp;Resumo!$B$3,Registros!$B$2:$B$501,"&lt;="&amp;Resumo!$D$3,Registros!$C$2:$C$501,$B20,Registros!$E$2:$E$501,$D20))</f>
        <v/>
      </c>
      <c r="J20" s="18">
        <f>IF($E20=0,"",COUNTIFS(Registros!$AB$2:$AB$501,"Sim",Registros!$B$2:$B$501,"&gt;="&amp;Resumo!$B$3,Registros!$B$2:$B$501,"&lt;="&amp;Resumo!$D$3,Registros!$C$2:$C$501,$B20,Registros!$E$2:$E$501,$D20,Registros!$T$2:$T$501,"Não",Registros!$K$2:$K$501,"&lt;&gt;Concluída",Registros!$K$2:$K$501,"&lt;&gt;Dispensada"))</f>
        <v/>
      </c>
      <c r="K20" s="52">
        <f>IFERROR(IF($E20=0,"",_xlfn.MAXIFS(Registros!$B$2:$B$501,Registros!$AB$2:$AB$501,"Sim",Registros!$B$2:$B$501,"&gt;="&amp;Resumo!$B$3,Registros!$B$2:$B$501,"&lt;="&amp;Resumo!$D$3,Registros!$C$2:$C$501,$B20,Registros!$E$2:$E$501,$D20)),"")</f>
        <v/>
      </c>
      <c r="L20" s="18">
        <f>IF($E20=0,"",COUNTIFS($E$6:$E$505,"&gt;0",$F$6:$F$505,"&lt;"&amp;$F20)+COUNTIFS($E$6:$E20,"&gt;0",$F$6:$F20,$F20))</f>
        <v/>
      </c>
      <c r="N20" s="21">
        <f>IFERROR('Configurações'!F18,"")</f>
        <v/>
      </c>
      <c r="O20" s="18">
        <f>IF($N20="","",IF(Resumo!$F$3="Todas",COUNTIFS(Registros!$AB$2:$AB$501,"Sim",Registros!$B$2:$B$501,"&gt;="&amp;Resumo!$B$3,Registros!$B$2:$B$501,"&lt;="&amp;Resumo!$D$3,Registros!$V$2:$V$501,$N20),COUNTIFS(Registros!$AB$2:$AB$501,"Sim",Registros!$B$2:$B$501,"&gt;="&amp;Resumo!$B$3,Registros!$B$2:$B$501,"&lt;="&amp;Resumo!$D$3,Registros!$E$2:$E$501,Resumo!$F$3,Registros!$V$2:$V$501,$N20)))</f>
        <v/>
      </c>
      <c r="P20" s="49">
        <f>IF($N20="","",IF(Resumo!$F$3="Todas",SUMIFS(Registros!$S$2:$S$501,Registros!$AB$2:$AB$501,"Sim",Registros!$B$2:$B$501,"&gt;="&amp;Resumo!$B$3,Registros!$B$2:$B$501,"&lt;="&amp;Resumo!$D$3,Registros!$V$2:$V$501,$N20),SUMIFS(Registros!$S$2:$S$501,Registros!$AB$2:$AB$501,"Sim",Registros!$B$2:$B$501,"&gt;="&amp;Resumo!$B$3,Registros!$B$2:$B$501,"&lt;="&amp;Resumo!$D$3,Registros!$E$2:$E$501,Resumo!$F$3,Registros!$V$2:$V$501,$N20)))</f>
        <v/>
      </c>
      <c r="Q20" s="48">
        <f>IFERROR(IF(SUM($P$6:$P$15)=0,"",$P20/SUM($P$6:$P$15)),"")</f>
        <v/>
      </c>
      <c r="R20" s="18">
        <f>IF($O20=0,"",COUNTIFS($O$6:$O$15,"&gt;0",$P$6:$P$15,"&gt;"&amp;$P20)+COUNTIFS($O$6:$O20,"&gt;0",$P$6:$P20,$P20))</f>
        <v/>
      </c>
    </row>
    <row r="21">
      <c r="A21" s="16">
        <f>IFERROR(INDEX(Registros!$Z$2:$Z$501,AGGREGATE(15,6,(ROW(Registros!$Z$2:$Z$501)-ROW(Registros!$Z$2)+1)/(Registros!$AA$2:$AA$501&lt;&gt;""),ROWS($A$6:A21))),"")</f>
        <v/>
      </c>
      <c r="B21" s="13">
        <f>IFERROR(IF($A21="","",INDEX(Registros!$C$2:$C$501,MATCH($A21,Registros!$Z$2:$Z$501,0))),"")</f>
        <v/>
      </c>
      <c r="C21" s="16">
        <f>IFERROR(IF($A21="","",INDEX(Registros!$D$2:$D$501,MATCH($A21,Registros!$Z$2:$Z$501,0))),"")</f>
        <v/>
      </c>
      <c r="D21" s="16">
        <f>IFERROR(IF($A21="","",INDEX(Registros!$E$2:$E$501,MATCH($A21,Registros!$Z$2:$Z$501,0))),"")</f>
        <v/>
      </c>
      <c r="E21" s="13">
        <f>IF($A21="","",IF(AND(Resumo!$F$3&lt;&gt;"Todas",$D21&lt;&gt;Resumo!$F$3),0,COUNTIFS(Registros!$AB$2:$AB$501,"Sim",Registros!$B$2:$B$501,"&gt;="&amp;Resumo!$B$3,Registros!$B$2:$B$501,"&lt;="&amp;Resumo!$D$3,Registros!$C$2:$C$501,$B21,Registros!$E$2:$E$501,$D21)))</f>
        <v/>
      </c>
      <c r="F21" s="45">
        <f>IFERROR(IF($E21=0,"",COUNTIFS(Registros!$AB$2:$AB$501,"Sim",Registros!$B$2:$B$501,"&gt;="&amp;Resumo!$B$3,Registros!$B$2:$B$501,"&lt;="&amp;Resumo!$D$3,Registros!$C$2:$C$501,$B21,Registros!$E$2:$E$501,$D21,Registros!$T$2:$T$501,"Sim")/$E21),"")</f>
        <v/>
      </c>
      <c r="G21" s="45">
        <f>IFERROR(IF($E21=0,"",AVERAGEIFS(Registros!$U$2:$U$501,Registros!$AB$2:$AB$501,"Sim",Registros!$B$2:$B$501,"&gt;="&amp;Resumo!$B$3,Registros!$B$2:$B$501,"&lt;="&amp;Resumo!$D$3,Registros!$C$2:$C$501,$B21,Registros!$E$2:$E$501,$D21)),"")</f>
        <v/>
      </c>
      <c r="H21" s="13">
        <f>IF($E21=0,"",SUMIFS(Registros!$Q$2:$Q$501,Registros!$AB$2:$AB$501,"Sim",Registros!$B$2:$B$501,"&gt;="&amp;Resumo!$B$3,Registros!$B$2:$B$501,"&lt;="&amp;Resumo!$D$3,Registros!$C$2:$C$501,$B21,Registros!$E$2:$E$501,$D21))</f>
        <v/>
      </c>
      <c r="I21" s="46">
        <f>IF($E21=0,"",SUMIFS(Registros!$S$2:$S$501,Registros!$AB$2:$AB$501,"Sim",Registros!$B$2:$B$501,"&gt;="&amp;Resumo!$B$3,Registros!$B$2:$B$501,"&lt;="&amp;Resumo!$D$3,Registros!$C$2:$C$501,$B21,Registros!$E$2:$E$501,$D21))</f>
        <v/>
      </c>
      <c r="J21" s="13">
        <f>IF($E21=0,"",COUNTIFS(Registros!$AB$2:$AB$501,"Sim",Registros!$B$2:$B$501,"&gt;="&amp;Resumo!$B$3,Registros!$B$2:$B$501,"&lt;="&amp;Resumo!$D$3,Registros!$C$2:$C$501,$B21,Registros!$E$2:$E$501,$D21,Registros!$T$2:$T$501,"Não",Registros!$K$2:$K$501,"&lt;&gt;Concluída",Registros!$K$2:$K$501,"&lt;&gt;Dispensada"))</f>
        <v/>
      </c>
      <c r="K21" s="53">
        <f>IFERROR(IF($E21=0,"",_xlfn.MAXIFS(Registros!$B$2:$B$501,Registros!$AB$2:$AB$501,"Sim",Registros!$B$2:$B$501,"&gt;="&amp;Resumo!$B$3,Registros!$B$2:$B$501,"&lt;="&amp;Resumo!$D$3,Registros!$C$2:$C$501,$B21,Registros!$E$2:$E$501,$D21)),"")</f>
        <v/>
      </c>
      <c r="L21" s="13">
        <f>IF($E21=0,"",COUNTIFS($E$6:$E$505,"&gt;0",$F$6:$F$505,"&lt;"&amp;$F21)+COUNTIFS($E$6:$E21,"&gt;0",$F$6:$F21,$F21))</f>
        <v/>
      </c>
      <c r="N21" s="16">
        <f>IFERROR('Configurações'!F19,"")</f>
        <v/>
      </c>
      <c r="O21" s="13">
        <f>IF($N21="","",IF(Resumo!$F$3="Todas",COUNTIFS(Registros!$AB$2:$AB$501,"Sim",Registros!$B$2:$B$501,"&gt;="&amp;Resumo!$B$3,Registros!$B$2:$B$501,"&lt;="&amp;Resumo!$D$3,Registros!$V$2:$V$501,$N21),COUNTIFS(Registros!$AB$2:$AB$501,"Sim",Registros!$B$2:$B$501,"&gt;="&amp;Resumo!$B$3,Registros!$B$2:$B$501,"&lt;="&amp;Resumo!$D$3,Registros!$E$2:$E$501,Resumo!$F$3,Registros!$V$2:$V$501,$N21)))</f>
        <v/>
      </c>
      <c r="P21" s="46">
        <f>IF($N21="","",IF(Resumo!$F$3="Todas",SUMIFS(Registros!$S$2:$S$501,Registros!$AB$2:$AB$501,"Sim",Registros!$B$2:$B$501,"&gt;="&amp;Resumo!$B$3,Registros!$B$2:$B$501,"&lt;="&amp;Resumo!$D$3,Registros!$V$2:$V$501,$N21),SUMIFS(Registros!$S$2:$S$501,Registros!$AB$2:$AB$501,"Sim",Registros!$B$2:$B$501,"&gt;="&amp;Resumo!$B$3,Registros!$B$2:$B$501,"&lt;="&amp;Resumo!$D$3,Registros!$E$2:$E$501,Resumo!$F$3,Registros!$V$2:$V$501,$N21)))</f>
        <v/>
      </c>
      <c r="Q21" s="45">
        <f>IFERROR(IF(SUM($P$6:$P$15)=0,"",$P21/SUM($P$6:$P$15)),"")</f>
        <v/>
      </c>
      <c r="R21" s="13">
        <f>IF($O21=0,"",COUNTIFS($O$6:$O$15,"&gt;0",$P$6:$P$15,"&gt;"&amp;$P21)+COUNTIFS($O$6:$O21,"&gt;0",$P$6:$P21,$P21))</f>
        <v/>
      </c>
    </row>
    <row r="22">
      <c r="A22" s="21">
        <f>IFERROR(INDEX(Registros!$Z$2:$Z$501,AGGREGATE(15,6,(ROW(Registros!$Z$2:$Z$501)-ROW(Registros!$Z$2)+1)/(Registros!$AA$2:$AA$501&lt;&gt;""),ROWS($A$6:A22))),"")</f>
        <v/>
      </c>
      <c r="B22" s="18">
        <f>IFERROR(IF($A22="","",INDEX(Registros!$C$2:$C$501,MATCH($A22,Registros!$Z$2:$Z$501,0))),"")</f>
        <v/>
      </c>
      <c r="C22" s="21">
        <f>IFERROR(IF($A22="","",INDEX(Registros!$D$2:$D$501,MATCH($A22,Registros!$Z$2:$Z$501,0))),"")</f>
        <v/>
      </c>
      <c r="D22" s="21">
        <f>IFERROR(IF($A22="","",INDEX(Registros!$E$2:$E$501,MATCH($A22,Registros!$Z$2:$Z$501,0))),"")</f>
        <v/>
      </c>
      <c r="E22" s="18">
        <f>IF($A22="","",IF(AND(Resumo!$F$3&lt;&gt;"Todas",$D22&lt;&gt;Resumo!$F$3),0,COUNTIFS(Registros!$AB$2:$AB$501,"Sim",Registros!$B$2:$B$501,"&gt;="&amp;Resumo!$B$3,Registros!$B$2:$B$501,"&lt;="&amp;Resumo!$D$3,Registros!$C$2:$C$501,$B22,Registros!$E$2:$E$501,$D22)))</f>
        <v/>
      </c>
      <c r="F22" s="48">
        <f>IFERROR(IF($E22=0,"",COUNTIFS(Registros!$AB$2:$AB$501,"Sim",Registros!$B$2:$B$501,"&gt;="&amp;Resumo!$B$3,Registros!$B$2:$B$501,"&lt;="&amp;Resumo!$D$3,Registros!$C$2:$C$501,$B22,Registros!$E$2:$E$501,$D22,Registros!$T$2:$T$501,"Sim")/$E22),"")</f>
        <v/>
      </c>
      <c r="G22" s="48">
        <f>IFERROR(IF($E22=0,"",AVERAGEIFS(Registros!$U$2:$U$501,Registros!$AB$2:$AB$501,"Sim",Registros!$B$2:$B$501,"&gt;="&amp;Resumo!$B$3,Registros!$B$2:$B$501,"&lt;="&amp;Resumo!$D$3,Registros!$C$2:$C$501,$B22,Registros!$E$2:$E$501,$D22)),"")</f>
        <v/>
      </c>
      <c r="H22" s="18">
        <f>IF($E22=0,"",SUMIFS(Registros!$Q$2:$Q$501,Registros!$AB$2:$AB$501,"Sim",Registros!$B$2:$B$501,"&gt;="&amp;Resumo!$B$3,Registros!$B$2:$B$501,"&lt;="&amp;Resumo!$D$3,Registros!$C$2:$C$501,$B22,Registros!$E$2:$E$501,$D22))</f>
        <v/>
      </c>
      <c r="I22" s="49">
        <f>IF($E22=0,"",SUMIFS(Registros!$S$2:$S$501,Registros!$AB$2:$AB$501,"Sim",Registros!$B$2:$B$501,"&gt;="&amp;Resumo!$B$3,Registros!$B$2:$B$501,"&lt;="&amp;Resumo!$D$3,Registros!$C$2:$C$501,$B22,Registros!$E$2:$E$501,$D22))</f>
        <v/>
      </c>
      <c r="J22" s="18">
        <f>IF($E22=0,"",COUNTIFS(Registros!$AB$2:$AB$501,"Sim",Registros!$B$2:$B$501,"&gt;="&amp;Resumo!$B$3,Registros!$B$2:$B$501,"&lt;="&amp;Resumo!$D$3,Registros!$C$2:$C$501,$B22,Registros!$E$2:$E$501,$D22,Registros!$T$2:$T$501,"Não",Registros!$K$2:$K$501,"&lt;&gt;Concluída",Registros!$K$2:$K$501,"&lt;&gt;Dispensada"))</f>
        <v/>
      </c>
      <c r="K22" s="52">
        <f>IFERROR(IF($E22=0,"",_xlfn.MAXIFS(Registros!$B$2:$B$501,Registros!$AB$2:$AB$501,"Sim",Registros!$B$2:$B$501,"&gt;="&amp;Resumo!$B$3,Registros!$B$2:$B$501,"&lt;="&amp;Resumo!$D$3,Registros!$C$2:$C$501,$B22,Registros!$E$2:$E$501,$D22)),"")</f>
        <v/>
      </c>
      <c r="L22" s="18">
        <f>IF($E22=0,"",COUNTIFS($E$6:$E$505,"&gt;0",$F$6:$F$505,"&lt;"&amp;$F22)+COUNTIFS($E$6:$E22,"&gt;0",$F$6:$F22,$F22))</f>
        <v/>
      </c>
      <c r="N22" s="21">
        <f>IFERROR('Configurações'!F20,"")</f>
        <v/>
      </c>
      <c r="O22" s="18">
        <f>IF($N22="","",IF(Resumo!$F$3="Todas",COUNTIFS(Registros!$AB$2:$AB$501,"Sim",Registros!$B$2:$B$501,"&gt;="&amp;Resumo!$B$3,Registros!$B$2:$B$501,"&lt;="&amp;Resumo!$D$3,Registros!$V$2:$V$501,$N22),COUNTIFS(Registros!$AB$2:$AB$501,"Sim",Registros!$B$2:$B$501,"&gt;="&amp;Resumo!$B$3,Registros!$B$2:$B$501,"&lt;="&amp;Resumo!$D$3,Registros!$E$2:$E$501,Resumo!$F$3,Registros!$V$2:$V$501,$N22)))</f>
        <v/>
      </c>
      <c r="P22" s="49">
        <f>IF($N22="","",IF(Resumo!$F$3="Todas",SUMIFS(Registros!$S$2:$S$501,Registros!$AB$2:$AB$501,"Sim",Registros!$B$2:$B$501,"&gt;="&amp;Resumo!$B$3,Registros!$B$2:$B$501,"&lt;="&amp;Resumo!$D$3,Registros!$V$2:$V$501,$N22),SUMIFS(Registros!$S$2:$S$501,Registros!$AB$2:$AB$501,"Sim",Registros!$B$2:$B$501,"&gt;="&amp;Resumo!$B$3,Registros!$B$2:$B$501,"&lt;="&amp;Resumo!$D$3,Registros!$E$2:$E$501,Resumo!$F$3,Registros!$V$2:$V$501,$N22)))</f>
        <v/>
      </c>
      <c r="Q22" s="48">
        <f>IFERROR(IF(SUM($P$6:$P$15)=0,"",$P22/SUM($P$6:$P$15)),"")</f>
        <v/>
      </c>
      <c r="R22" s="18">
        <f>IF($O22=0,"",COUNTIFS($O$6:$O$15,"&gt;0",$P$6:$P$15,"&gt;"&amp;$P22)+COUNTIFS($O$6:$O22,"&gt;0",$P$6:$P22,$P22))</f>
        <v/>
      </c>
    </row>
    <row r="23">
      <c r="A23" s="16">
        <f>IFERROR(INDEX(Registros!$Z$2:$Z$501,AGGREGATE(15,6,(ROW(Registros!$Z$2:$Z$501)-ROW(Registros!$Z$2)+1)/(Registros!$AA$2:$AA$501&lt;&gt;""),ROWS($A$6:A23))),"")</f>
        <v/>
      </c>
      <c r="B23" s="13">
        <f>IFERROR(IF($A23="","",INDEX(Registros!$C$2:$C$501,MATCH($A23,Registros!$Z$2:$Z$501,0))),"")</f>
        <v/>
      </c>
      <c r="C23" s="16">
        <f>IFERROR(IF($A23="","",INDEX(Registros!$D$2:$D$501,MATCH($A23,Registros!$Z$2:$Z$501,0))),"")</f>
        <v/>
      </c>
      <c r="D23" s="16">
        <f>IFERROR(IF($A23="","",INDEX(Registros!$E$2:$E$501,MATCH($A23,Registros!$Z$2:$Z$501,0))),"")</f>
        <v/>
      </c>
      <c r="E23" s="13">
        <f>IF($A23="","",IF(AND(Resumo!$F$3&lt;&gt;"Todas",$D23&lt;&gt;Resumo!$F$3),0,COUNTIFS(Registros!$AB$2:$AB$501,"Sim",Registros!$B$2:$B$501,"&gt;="&amp;Resumo!$B$3,Registros!$B$2:$B$501,"&lt;="&amp;Resumo!$D$3,Registros!$C$2:$C$501,$B23,Registros!$E$2:$E$501,$D23)))</f>
        <v/>
      </c>
      <c r="F23" s="45">
        <f>IFERROR(IF($E23=0,"",COUNTIFS(Registros!$AB$2:$AB$501,"Sim",Registros!$B$2:$B$501,"&gt;="&amp;Resumo!$B$3,Registros!$B$2:$B$501,"&lt;="&amp;Resumo!$D$3,Registros!$C$2:$C$501,$B23,Registros!$E$2:$E$501,$D23,Registros!$T$2:$T$501,"Sim")/$E23),"")</f>
        <v/>
      </c>
      <c r="G23" s="45">
        <f>IFERROR(IF($E23=0,"",AVERAGEIFS(Registros!$U$2:$U$501,Registros!$AB$2:$AB$501,"Sim",Registros!$B$2:$B$501,"&gt;="&amp;Resumo!$B$3,Registros!$B$2:$B$501,"&lt;="&amp;Resumo!$D$3,Registros!$C$2:$C$501,$B23,Registros!$E$2:$E$501,$D23)),"")</f>
        <v/>
      </c>
      <c r="H23" s="13">
        <f>IF($E23=0,"",SUMIFS(Registros!$Q$2:$Q$501,Registros!$AB$2:$AB$501,"Sim",Registros!$B$2:$B$501,"&gt;="&amp;Resumo!$B$3,Registros!$B$2:$B$501,"&lt;="&amp;Resumo!$D$3,Registros!$C$2:$C$501,$B23,Registros!$E$2:$E$501,$D23))</f>
        <v/>
      </c>
      <c r="I23" s="46">
        <f>IF($E23=0,"",SUMIFS(Registros!$S$2:$S$501,Registros!$AB$2:$AB$501,"Sim",Registros!$B$2:$B$501,"&gt;="&amp;Resumo!$B$3,Registros!$B$2:$B$501,"&lt;="&amp;Resumo!$D$3,Registros!$C$2:$C$501,$B23,Registros!$E$2:$E$501,$D23))</f>
        <v/>
      </c>
      <c r="J23" s="13">
        <f>IF($E23=0,"",COUNTIFS(Registros!$AB$2:$AB$501,"Sim",Registros!$B$2:$B$501,"&gt;="&amp;Resumo!$B$3,Registros!$B$2:$B$501,"&lt;="&amp;Resumo!$D$3,Registros!$C$2:$C$501,$B23,Registros!$E$2:$E$501,$D23,Registros!$T$2:$T$501,"Não",Registros!$K$2:$K$501,"&lt;&gt;Concluída",Registros!$K$2:$K$501,"&lt;&gt;Dispensada"))</f>
        <v/>
      </c>
      <c r="K23" s="53">
        <f>IFERROR(IF($E23=0,"",_xlfn.MAXIFS(Registros!$B$2:$B$501,Registros!$AB$2:$AB$501,"Sim",Registros!$B$2:$B$501,"&gt;="&amp;Resumo!$B$3,Registros!$B$2:$B$501,"&lt;="&amp;Resumo!$D$3,Registros!$C$2:$C$501,$B23,Registros!$E$2:$E$501,$D23)),"")</f>
        <v/>
      </c>
      <c r="L23" s="13">
        <f>IF($E23=0,"",COUNTIFS($E$6:$E$505,"&gt;0",$F$6:$F$505,"&lt;"&amp;$F23)+COUNTIFS($E$6:$E23,"&gt;0",$F$6:$F23,$F23))</f>
        <v/>
      </c>
      <c r="N23" s="16">
        <f>IFERROR('Configurações'!F21,"")</f>
        <v/>
      </c>
      <c r="O23" s="13">
        <f>IF($N23="","",IF(Resumo!$F$3="Todas",COUNTIFS(Registros!$AB$2:$AB$501,"Sim",Registros!$B$2:$B$501,"&gt;="&amp;Resumo!$B$3,Registros!$B$2:$B$501,"&lt;="&amp;Resumo!$D$3,Registros!$V$2:$V$501,$N23),COUNTIFS(Registros!$AB$2:$AB$501,"Sim",Registros!$B$2:$B$501,"&gt;="&amp;Resumo!$B$3,Registros!$B$2:$B$501,"&lt;="&amp;Resumo!$D$3,Registros!$E$2:$E$501,Resumo!$F$3,Registros!$V$2:$V$501,$N23)))</f>
        <v/>
      </c>
      <c r="P23" s="46">
        <f>IF($N23="","",IF(Resumo!$F$3="Todas",SUMIFS(Registros!$S$2:$S$501,Registros!$AB$2:$AB$501,"Sim",Registros!$B$2:$B$501,"&gt;="&amp;Resumo!$B$3,Registros!$B$2:$B$501,"&lt;="&amp;Resumo!$D$3,Registros!$V$2:$V$501,$N23),SUMIFS(Registros!$S$2:$S$501,Registros!$AB$2:$AB$501,"Sim",Registros!$B$2:$B$501,"&gt;="&amp;Resumo!$B$3,Registros!$B$2:$B$501,"&lt;="&amp;Resumo!$D$3,Registros!$E$2:$E$501,Resumo!$F$3,Registros!$V$2:$V$501,$N23)))</f>
        <v/>
      </c>
      <c r="Q23" s="45">
        <f>IFERROR(IF(SUM($P$6:$P$15)=0,"",$P23/SUM($P$6:$P$15)),"")</f>
        <v/>
      </c>
      <c r="R23" s="13">
        <f>IF($O23=0,"",COUNTIFS($O$6:$O$15,"&gt;0",$P$6:$P$15,"&gt;"&amp;$P23)+COUNTIFS($O$6:$O23,"&gt;0",$P$6:$P23,$P23))</f>
        <v/>
      </c>
    </row>
    <row r="24">
      <c r="A24" s="21">
        <f>IFERROR(INDEX(Registros!$Z$2:$Z$501,AGGREGATE(15,6,(ROW(Registros!$Z$2:$Z$501)-ROW(Registros!$Z$2)+1)/(Registros!$AA$2:$AA$501&lt;&gt;""),ROWS($A$6:A24))),"")</f>
        <v/>
      </c>
      <c r="B24" s="18">
        <f>IFERROR(IF($A24="","",INDEX(Registros!$C$2:$C$501,MATCH($A24,Registros!$Z$2:$Z$501,0))),"")</f>
        <v/>
      </c>
      <c r="C24" s="21">
        <f>IFERROR(IF($A24="","",INDEX(Registros!$D$2:$D$501,MATCH($A24,Registros!$Z$2:$Z$501,0))),"")</f>
        <v/>
      </c>
      <c r="D24" s="21">
        <f>IFERROR(IF($A24="","",INDEX(Registros!$E$2:$E$501,MATCH($A24,Registros!$Z$2:$Z$501,0))),"")</f>
        <v/>
      </c>
      <c r="E24" s="18">
        <f>IF($A24="","",IF(AND(Resumo!$F$3&lt;&gt;"Todas",$D24&lt;&gt;Resumo!$F$3),0,COUNTIFS(Registros!$AB$2:$AB$501,"Sim",Registros!$B$2:$B$501,"&gt;="&amp;Resumo!$B$3,Registros!$B$2:$B$501,"&lt;="&amp;Resumo!$D$3,Registros!$C$2:$C$501,$B24,Registros!$E$2:$E$501,$D24)))</f>
        <v/>
      </c>
      <c r="F24" s="48">
        <f>IFERROR(IF($E24=0,"",COUNTIFS(Registros!$AB$2:$AB$501,"Sim",Registros!$B$2:$B$501,"&gt;="&amp;Resumo!$B$3,Registros!$B$2:$B$501,"&lt;="&amp;Resumo!$D$3,Registros!$C$2:$C$501,$B24,Registros!$E$2:$E$501,$D24,Registros!$T$2:$T$501,"Sim")/$E24),"")</f>
        <v/>
      </c>
      <c r="G24" s="48">
        <f>IFERROR(IF($E24=0,"",AVERAGEIFS(Registros!$U$2:$U$501,Registros!$AB$2:$AB$501,"Sim",Registros!$B$2:$B$501,"&gt;="&amp;Resumo!$B$3,Registros!$B$2:$B$501,"&lt;="&amp;Resumo!$D$3,Registros!$C$2:$C$501,$B24,Registros!$E$2:$E$501,$D24)),"")</f>
        <v/>
      </c>
      <c r="H24" s="18">
        <f>IF($E24=0,"",SUMIFS(Registros!$Q$2:$Q$501,Registros!$AB$2:$AB$501,"Sim",Registros!$B$2:$B$501,"&gt;="&amp;Resumo!$B$3,Registros!$B$2:$B$501,"&lt;="&amp;Resumo!$D$3,Registros!$C$2:$C$501,$B24,Registros!$E$2:$E$501,$D24))</f>
        <v/>
      </c>
      <c r="I24" s="49">
        <f>IF($E24=0,"",SUMIFS(Registros!$S$2:$S$501,Registros!$AB$2:$AB$501,"Sim",Registros!$B$2:$B$501,"&gt;="&amp;Resumo!$B$3,Registros!$B$2:$B$501,"&lt;="&amp;Resumo!$D$3,Registros!$C$2:$C$501,$B24,Registros!$E$2:$E$501,$D24))</f>
        <v/>
      </c>
      <c r="J24" s="18">
        <f>IF($E24=0,"",COUNTIFS(Registros!$AB$2:$AB$501,"Sim",Registros!$B$2:$B$501,"&gt;="&amp;Resumo!$B$3,Registros!$B$2:$B$501,"&lt;="&amp;Resumo!$D$3,Registros!$C$2:$C$501,$B24,Registros!$E$2:$E$501,$D24,Registros!$T$2:$T$501,"Não",Registros!$K$2:$K$501,"&lt;&gt;Concluída",Registros!$K$2:$K$501,"&lt;&gt;Dispensada"))</f>
        <v/>
      </c>
      <c r="K24" s="52">
        <f>IFERROR(IF($E24=0,"",_xlfn.MAXIFS(Registros!$B$2:$B$501,Registros!$AB$2:$AB$501,"Sim",Registros!$B$2:$B$501,"&gt;="&amp;Resumo!$B$3,Registros!$B$2:$B$501,"&lt;="&amp;Resumo!$D$3,Registros!$C$2:$C$501,$B24,Registros!$E$2:$E$501,$D24)),"")</f>
        <v/>
      </c>
      <c r="L24" s="18">
        <f>IF($E24=0,"",COUNTIFS($E$6:$E$505,"&gt;0",$F$6:$F$505,"&lt;"&amp;$F24)+COUNTIFS($E$6:$E24,"&gt;0",$F$6:$F24,$F24))</f>
        <v/>
      </c>
      <c r="N24" s="21">
        <f>IFERROR('Configurações'!F22,"")</f>
        <v/>
      </c>
      <c r="O24" s="18">
        <f>IF($N24="","",IF(Resumo!$F$3="Todas",COUNTIFS(Registros!$AB$2:$AB$501,"Sim",Registros!$B$2:$B$501,"&gt;="&amp;Resumo!$B$3,Registros!$B$2:$B$501,"&lt;="&amp;Resumo!$D$3,Registros!$V$2:$V$501,$N24),COUNTIFS(Registros!$AB$2:$AB$501,"Sim",Registros!$B$2:$B$501,"&gt;="&amp;Resumo!$B$3,Registros!$B$2:$B$501,"&lt;="&amp;Resumo!$D$3,Registros!$E$2:$E$501,Resumo!$F$3,Registros!$V$2:$V$501,$N24)))</f>
        <v/>
      </c>
      <c r="P24" s="49">
        <f>IF($N24="","",IF(Resumo!$F$3="Todas",SUMIFS(Registros!$S$2:$S$501,Registros!$AB$2:$AB$501,"Sim",Registros!$B$2:$B$501,"&gt;="&amp;Resumo!$B$3,Registros!$B$2:$B$501,"&lt;="&amp;Resumo!$D$3,Registros!$V$2:$V$501,$N24),SUMIFS(Registros!$S$2:$S$501,Registros!$AB$2:$AB$501,"Sim",Registros!$B$2:$B$501,"&gt;="&amp;Resumo!$B$3,Registros!$B$2:$B$501,"&lt;="&amp;Resumo!$D$3,Registros!$E$2:$E$501,Resumo!$F$3,Registros!$V$2:$V$501,$N24)))</f>
        <v/>
      </c>
      <c r="Q24" s="48">
        <f>IFERROR(IF(SUM($P$6:$P$15)=0,"",$P24/SUM($P$6:$P$15)),"")</f>
        <v/>
      </c>
      <c r="R24" s="18">
        <f>IF($O24=0,"",COUNTIFS($O$6:$O$15,"&gt;0",$P$6:$P$15,"&gt;"&amp;$P24)+COUNTIFS($O$6:$O24,"&gt;0",$P$6:$P24,$P24))</f>
        <v/>
      </c>
    </row>
    <row r="25">
      <c r="A25" s="16">
        <f>IFERROR(INDEX(Registros!$Z$2:$Z$501,AGGREGATE(15,6,(ROW(Registros!$Z$2:$Z$501)-ROW(Registros!$Z$2)+1)/(Registros!$AA$2:$AA$501&lt;&gt;""),ROWS($A$6:A25))),"")</f>
        <v/>
      </c>
      <c r="B25" s="13">
        <f>IFERROR(IF($A25="","",INDEX(Registros!$C$2:$C$501,MATCH($A25,Registros!$Z$2:$Z$501,0))),"")</f>
        <v/>
      </c>
      <c r="C25" s="16">
        <f>IFERROR(IF($A25="","",INDEX(Registros!$D$2:$D$501,MATCH($A25,Registros!$Z$2:$Z$501,0))),"")</f>
        <v/>
      </c>
      <c r="D25" s="16">
        <f>IFERROR(IF($A25="","",INDEX(Registros!$E$2:$E$501,MATCH($A25,Registros!$Z$2:$Z$501,0))),"")</f>
        <v/>
      </c>
      <c r="E25" s="13">
        <f>IF($A25="","",IF(AND(Resumo!$F$3&lt;&gt;"Todas",$D25&lt;&gt;Resumo!$F$3),0,COUNTIFS(Registros!$AB$2:$AB$501,"Sim",Registros!$B$2:$B$501,"&gt;="&amp;Resumo!$B$3,Registros!$B$2:$B$501,"&lt;="&amp;Resumo!$D$3,Registros!$C$2:$C$501,$B25,Registros!$E$2:$E$501,$D25)))</f>
        <v/>
      </c>
      <c r="F25" s="45">
        <f>IFERROR(IF($E25=0,"",COUNTIFS(Registros!$AB$2:$AB$501,"Sim",Registros!$B$2:$B$501,"&gt;="&amp;Resumo!$B$3,Registros!$B$2:$B$501,"&lt;="&amp;Resumo!$D$3,Registros!$C$2:$C$501,$B25,Registros!$E$2:$E$501,$D25,Registros!$T$2:$T$501,"Sim")/$E25),"")</f>
        <v/>
      </c>
      <c r="G25" s="45">
        <f>IFERROR(IF($E25=0,"",AVERAGEIFS(Registros!$U$2:$U$501,Registros!$AB$2:$AB$501,"Sim",Registros!$B$2:$B$501,"&gt;="&amp;Resumo!$B$3,Registros!$B$2:$B$501,"&lt;="&amp;Resumo!$D$3,Registros!$C$2:$C$501,$B25,Registros!$E$2:$E$501,$D25)),"")</f>
        <v/>
      </c>
      <c r="H25" s="13">
        <f>IF($E25=0,"",SUMIFS(Registros!$Q$2:$Q$501,Registros!$AB$2:$AB$501,"Sim",Registros!$B$2:$B$501,"&gt;="&amp;Resumo!$B$3,Registros!$B$2:$B$501,"&lt;="&amp;Resumo!$D$3,Registros!$C$2:$C$501,$B25,Registros!$E$2:$E$501,$D25))</f>
        <v/>
      </c>
      <c r="I25" s="46">
        <f>IF($E25=0,"",SUMIFS(Registros!$S$2:$S$501,Registros!$AB$2:$AB$501,"Sim",Registros!$B$2:$B$501,"&gt;="&amp;Resumo!$B$3,Registros!$B$2:$B$501,"&lt;="&amp;Resumo!$D$3,Registros!$C$2:$C$501,$B25,Registros!$E$2:$E$501,$D25))</f>
        <v/>
      </c>
      <c r="J25" s="13">
        <f>IF($E25=0,"",COUNTIFS(Registros!$AB$2:$AB$501,"Sim",Registros!$B$2:$B$501,"&gt;="&amp;Resumo!$B$3,Registros!$B$2:$B$501,"&lt;="&amp;Resumo!$D$3,Registros!$C$2:$C$501,$B25,Registros!$E$2:$E$501,$D25,Registros!$T$2:$T$501,"Não",Registros!$K$2:$K$501,"&lt;&gt;Concluída",Registros!$K$2:$K$501,"&lt;&gt;Dispensada"))</f>
        <v/>
      </c>
      <c r="K25" s="53">
        <f>IFERROR(IF($E25=0,"",_xlfn.MAXIFS(Registros!$B$2:$B$501,Registros!$AB$2:$AB$501,"Sim",Registros!$B$2:$B$501,"&gt;="&amp;Resumo!$B$3,Registros!$B$2:$B$501,"&lt;="&amp;Resumo!$D$3,Registros!$C$2:$C$501,$B25,Registros!$E$2:$E$501,$D25)),"")</f>
        <v/>
      </c>
      <c r="L25" s="13">
        <f>IF($E25=0,"",COUNTIFS($E$6:$E$505,"&gt;0",$F$6:$F$505,"&lt;"&amp;$F25)+COUNTIFS($E$6:$E25,"&gt;0",$F$6:$F25,$F25))</f>
        <v/>
      </c>
      <c r="N25" s="16">
        <f>IFERROR('Configurações'!F23,"")</f>
        <v/>
      </c>
      <c r="O25" s="13">
        <f>IF($N25="","",IF(Resumo!$F$3="Todas",COUNTIFS(Registros!$AB$2:$AB$501,"Sim",Registros!$B$2:$B$501,"&gt;="&amp;Resumo!$B$3,Registros!$B$2:$B$501,"&lt;="&amp;Resumo!$D$3,Registros!$V$2:$V$501,$N25),COUNTIFS(Registros!$AB$2:$AB$501,"Sim",Registros!$B$2:$B$501,"&gt;="&amp;Resumo!$B$3,Registros!$B$2:$B$501,"&lt;="&amp;Resumo!$D$3,Registros!$E$2:$E$501,Resumo!$F$3,Registros!$V$2:$V$501,$N25)))</f>
        <v/>
      </c>
      <c r="P25" s="46">
        <f>IF($N25="","",IF(Resumo!$F$3="Todas",SUMIFS(Registros!$S$2:$S$501,Registros!$AB$2:$AB$501,"Sim",Registros!$B$2:$B$501,"&gt;="&amp;Resumo!$B$3,Registros!$B$2:$B$501,"&lt;="&amp;Resumo!$D$3,Registros!$V$2:$V$501,$N25),SUMIFS(Registros!$S$2:$S$501,Registros!$AB$2:$AB$501,"Sim",Registros!$B$2:$B$501,"&gt;="&amp;Resumo!$B$3,Registros!$B$2:$B$501,"&lt;="&amp;Resumo!$D$3,Registros!$E$2:$E$501,Resumo!$F$3,Registros!$V$2:$V$501,$N25)))</f>
        <v/>
      </c>
      <c r="Q25" s="45">
        <f>IFERROR(IF(SUM($P$6:$P$15)=0,"",$P25/SUM($P$6:$P$15)),"")</f>
        <v/>
      </c>
      <c r="R25" s="13">
        <f>IF($O25=0,"",COUNTIFS($O$6:$O$15,"&gt;0",$P$6:$P$15,"&gt;"&amp;$P25)+COUNTIFS($O$6:$O25,"&gt;0",$P$6:$P25,$P25))</f>
        <v/>
      </c>
    </row>
    <row r="26">
      <c r="A26" s="21">
        <f>IFERROR(INDEX(Registros!$Z$2:$Z$501,AGGREGATE(15,6,(ROW(Registros!$Z$2:$Z$501)-ROW(Registros!$Z$2)+1)/(Registros!$AA$2:$AA$501&lt;&gt;""),ROWS($A$6:A26))),"")</f>
        <v/>
      </c>
      <c r="B26" s="18">
        <f>IFERROR(IF($A26="","",INDEX(Registros!$C$2:$C$501,MATCH($A26,Registros!$Z$2:$Z$501,0))),"")</f>
        <v/>
      </c>
      <c r="C26" s="21">
        <f>IFERROR(IF($A26="","",INDEX(Registros!$D$2:$D$501,MATCH($A26,Registros!$Z$2:$Z$501,0))),"")</f>
        <v/>
      </c>
      <c r="D26" s="21">
        <f>IFERROR(IF($A26="","",INDEX(Registros!$E$2:$E$501,MATCH($A26,Registros!$Z$2:$Z$501,0))),"")</f>
        <v/>
      </c>
      <c r="E26" s="18">
        <f>IF($A26="","",IF(AND(Resumo!$F$3&lt;&gt;"Todas",$D26&lt;&gt;Resumo!$F$3),0,COUNTIFS(Registros!$AB$2:$AB$501,"Sim",Registros!$B$2:$B$501,"&gt;="&amp;Resumo!$B$3,Registros!$B$2:$B$501,"&lt;="&amp;Resumo!$D$3,Registros!$C$2:$C$501,$B26,Registros!$E$2:$E$501,$D26)))</f>
        <v/>
      </c>
      <c r="F26" s="48">
        <f>IFERROR(IF($E26=0,"",COUNTIFS(Registros!$AB$2:$AB$501,"Sim",Registros!$B$2:$B$501,"&gt;="&amp;Resumo!$B$3,Registros!$B$2:$B$501,"&lt;="&amp;Resumo!$D$3,Registros!$C$2:$C$501,$B26,Registros!$E$2:$E$501,$D26,Registros!$T$2:$T$501,"Sim")/$E26),"")</f>
        <v/>
      </c>
      <c r="G26" s="48">
        <f>IFERROR(IF($E26=0,"",AVERAGEIFS(Registros!$U$2:$U$501,Registros!$AB$2:$AB$501,"Sim",Registros!$B$2:$B$501,"&gt;="&amp;Resumo!$B$3,Registros!$B$2:$B$501,"&lt;="&amp;Resumo!$D$3,Registros!$C$2:$C$501,$B26,Registros!$E$2:$E$501,$D26)),"")</f>
        <v/>
      </c>
      <c r="H26" s="18">
        <f>IF($E26=0,"",SUMIFS(Registros!$Q$2:$Q$501,Registros!$AB$2:$AB$501,"Sim",Registros!$B$2:$B$501,"&gt;="&amp;Resumo!$B$3,Registros!$B$2:$B$501,"&lt;="&amp;Resumo!$D$3,Registros!$C$2:$C$501,$B26,Registros!$E$2:$E$501,$D26))</f>
        <v/>
      </c>
      <c r="I26" s="49">
        <f>IF($E26=0,"",SUMIFS(Registros!$S$2:$S$501,Registros!$AB$2:$AB$501,"Sim",Registros!$B$2:$B$501,"&gt;="&amp;Resumo!$B$3,Registros!$B$2:$B$501,"&lt;="&amp;Resumo!$D$3,Registros!$C$2:$C$501,$B26,Registros!$E$2:$E$501,$D26))</f>
        <v/>
      </c>
      <c r="J26" s="18">
        <f>IF($E26=0,"",COUNTIFS(Registros!$AB$2:$AB$501,"Sim",Registros!$B$2:$B$501,"&gt;="&amp;Resumo!$B$3,Registros!$B$2:$B$501,"&lt;="&amp;Resumo!$D$3,Registros!$C$2:$C$501,$B26,Registros!$E$2:$E$501,$D26,Registros!$T$2:$T$501,"Não",Registros!$K$2:$K$501,"&lt;&gt;Concluída",Registros!$K$2:$K$501,"&lt;&gt;Dispensada"))</f>
        <v/>
      </c>
      <c r="K26" s="52">
        <f>IFERROR(IF($E26=0,"",_xlfn.MAXIFS(Registros!$B$2:$B$501,Registros!$AB$2:$AB$501,"Sim",Registros!$B$2:$B$501,"&gt;="&amp;Resumo!$B$3,Registros!$B$2:$B$501,"&lt;="&amp;Resumo!$D$3,Registros!$C$2:$C$501,$B26,Registros!$E$2:$E$501,$D26)),"")</f>
        <v/>
      </c>
      <c r="L26" s="18">
        <f>IF($E26=0,"",COUNTIFS($E$6:$E$505,"&gt;0",$F$6:$F$505,"&lt;"&amp;$F26)+COUNTIFS($E$6:$E26,"&gt;0",$F$6:$F26,$F26))</f>
        <v/>
      </c>
      <c r="N26" s="21">
        <f>IFERROR('Configurações'!F24,"")</f>
        <v/>
      </c>
      <c r="O26" s="18">
        <f>IF($N26="","",IF(Resumo!$F$3="Todas",COUNTIFS(Registros!$AB$2:$AB$501,"Sim",Registros!$B$2:$B$501,"&gt;="&amp;Resumo!$B$3,Registros!$B$2:$B$501,"&lt;="&amp;Resumo!$D$3,Registros!$V$2:$V$501,$N26),COUNTIFS(Registros!$AB$2:$AB$501,"Sim",Registros!$B$2:$B$501,"&gt;="&amp;Resumo!$B$3,Registros!$B$2:$B$501,"&lt;="&amp;Resumo!$D$3,Registros!$E$2:$E$501,Resumo!$F$3,Registros!$V$2:$V$501,$N26)))</f>
        <v/>
      </c>
      <c r="P26" s="49">
        <f>IF($N26="","",IF(Resumo!$F$3="Todas",SUMIFS(Registros!$S$2:$S$501,Registros!$AB$2:$AB$501,"Sim",Registros!$B$2:$B$501,"&gt;="&amp;Resumo!$B$3,Registros!$B$2:$B$501,"&lt;="&amp;Resumo!$D$3,Registros!$V$2:$V$501,$N26),SUMIFS(Registros!$S$2:$S$501,Registros!$AB$2:$AB$501,"Sim",Registros!$B$2:$B$501,"&gt;="&amp;Resumo!$B$3,Registros!$B$2:$B$501,"&lt;="&amp;Resumo!$D$3,Registros!$E$2:$E$501,Resumo!$F$3,Registros!$V$2:$V$501,$N26)))</f>
        <v/>
      </c>
      <c r="Q26" s="48">
        <f>IFERROR(IF(SUM($P$6:$P$15)=0,"",$P26/SUM($P$6:$P$15)),"")</f>
        <v/>
      </c>
      <c r="R26" s="18">
        <f>IF($O26=0,"",COUNTIFS($O$6:$O$15,"&gt;0",$P$6:$P$15,"&gt;"&amp;$P26)+COUNTIFS($O$6:$O26,"&gt;0",$P$6:$P26,$P26))</f>
        <v/>
      </c>
    </row>
    <row r="27">
      <c r="A27" s="16">
        <f>IFERROR(INDEX(Registros!$Z$2:$Z$501,AGGREGATE(15,6,(ROW(Registros!$Z$2:$Z$501)-ROW(Registros!$Z$2)+1)/(Registros!$AA$2:$AA$501&lt;&gt;""),ROWS($A$6:A27))),"")</f>
        <v/>
      </c>
      <c r="B27" s="13">
        <f>IFERROR(IF($A27="","",INDEX(Registros!$C$2:$C$501,MATCH($A27,Registros!$Z$2:$Z$501,0))),"")</f>
        <v/>
      </c>
      <c r="C27" s="16">
        <f>IFERROR(IF($A27="","",INDEX(Registros!$D$2:$D$501,MATCH($A27,Registros!$Z$2:$Z$501,0))),"")</f>
        <v/>
      </c>
      <c r="D27" s="16">
        <f>IFERROR(IF($A27="","",INDEX(Registros!$E$2:$E$501,MATCH($A27,Registros!$Z$2:$Z$501,0))),"")</f>
        <v/>
      </c>
      <c r="E27" s="13">
        <f>IF($A27="","",IF(AND(Resumo!$F$3&lt;&gt;"Todas",$D27&lt;&gt;Resumo!$F$3),0,COUNTIFS(Registros!$AB$2:$AB$501,"Sim",Registros!$B$2:$B$501,"&gt;="&amp;Resumo!$B$3,Registros!$B$2:$B$501,"&lt;="&amp;Resumo!$D$3,Registros!$C$2:$C$501,$B27,Registros!$E$2:$E$501,$D27)))</f>
        <v/>
      </c>
      <c r="F27" s="45">
        <f>IFERROR(IF($E27=0,"",COUNTIFS(Registros!$AB$2:$AB$501,"Sim",Registros!$B$2:$B$501,"&gt;="&amp;Resumo!$B$3,Registros!$B$2:$B$501,"&lt;="&amp;Resumo!$D$3,Registros!$C$2:$C$501,$B27,Registros!$E$2:$E$501,$D27,Registros!$T$2:$T$501,"Sim")/$E27),"")</f>
        <v/>
      </c>
      <c r="G27" s="45">
        <f>IFERROR(IF($E27=0,"",AVERAGEIFS(Registros!$U$2:$U$501,Registros!$AB$2:$AB$501,"Sim",Registros!$B$2:$B$501,"&gt;="&amp;Resumo!$B$3,Registros!$B$2:$B$501,"&lt;="&amp;Resumo!$D$3,Registros!$C$2:$C$501,$B27,Registros!$E$2:$E$501,$D27)),"")</f>
        <v/>
      </c>
      <c r="H27" s="13">
        <f>IF($E27=0,"",SUMIFS(Registros!$Q$2:$Q$501,Registros!$AB$2:$AB$501,"Sim",Registros!$B$2:$B$501,"&gt;="&amp;Resumo!$B$3,Registros!$B$2:$B$501,"&lt;="&amp;Resumo!$D$3,Registros!$C$2:$C$501,$B27,Registros!$E$2:$E$501,$D27))</f>
        <v/>
      </c>
      <c r="I27" s="46">
        <f>IF($E27=0,"",SUMIFS(Registros!$S$2:$S$501,Registros!$AB$2:$AB$501,"Sim",Registros!$B$2:$B$501,"&gt;="&amp;Resumo!$B$3,Registros!$B$2:$B$501,"&lt;="&amp;Resumo!$D$3,Registros!$C$2:$C$501,$B27,Registros!$E$2:$E$501,$D27))</f>
        <v/>
      </c>
      <c r="J27" s="13">
        <f>IF($E27=0,"",COUNTIFS(Registros!$AB$2:$AB$501,"Sim",Registros!$B$2:$B$501,"&gt;="&amp;Resumo!$B$3,Registros!$B$2:$B$501,"&lt;="&amp;Resumo!$D$3,Registros!$C$2:$C$501,$B27,Registros!$E$2:$E$501,$D27,Registros!$T$2:$T$501,"Não",Registros!$K$2:$K$501,"&lt;&gt;Concluída",Registros!$K$2:$K$501,"&lt;&gt;Dispensada"))</f>
        <v/>
      </c>
      <c r="K27" s="53">
        <f>IFERROR(IF($E27=0,"",_xlfn.MAXIFS(Registros!$B$2:$B$501,Registros!$AB$2:$AB$501,"Sim",Registros!$B$2:$B$501,"&gt;="&amp;Resumo!$B$3,Registros!$B$2:$B$501,"&lt;="&amp;Resumo!$D$3,Registros!$C$2:$C$501,$B27,Registros!$E$2:$E$501,$D27)),"")</f>
        <v/>
      </c>
      <c r="L27" s="13">
        <f>IF($E27=0,"",COUNTIFS($E$6:$E$505,"&gt;0",$F$6:$F$505,"&lt;"&amp;$F27)+COUNTIFS($E$6:$E27,"&gt;0",$F$6:$F27,$F27))</f>
        <v/>
      </c>
      <c r="N27" s="16">
        <f>IFERROR('Configurações'!F25,"")</f>
        <v/>
      </c>
      <c r="O27" s="13">
        <f>IF($N27="","",IF(Resumo!$F$3="Todas",COUNTIFS(Registros!$AB$2:$AB$501,"Sim",Registros!$B$2:$B$501,"&gt;="&amp;Resumo!$B$3,Registros!$B$2:$B$501,"&lt;="&amp;Resumo!$D$3,Registros!$V$2:$V$501,$N27),COUNTIFS(Registros!$AB$2:$AB$501,"Sim",Registros!$B$2:$B$501,"&gt;="&amp;Resumo!$B$3,Registros!$B$2:$B$501,"&lt;="&amp;Resumo!$D$3,Registros!$E$2:$E$501,Resumo!$F$3,Registros!$V$2:$V$501,$N27)))</f>
        <v/>
      </c>
      <c r="P27" s="46">
        <f>IF($N27="","",IF(Resumo!$F$3="Todas",SUMIFS(Registros!$S$2:$S$501,Registros!$AB$2:$AB$501,"Sim",Registros!$B$2:$B$501,"&gt;="&amp;Resumo!$B$3,Registros!$B$2:$B$501,"&lt;="&amp;Resumo!$D$3,Registros!$V$2:$V$501,$N27),SUMIFS(Registros!$S$2:$S$501,Registros!$AB$2:$AB$501,"Sim",Registros!$B$2:$B$501,"&gt;="&amp;Resumo!$B$3,Registros!$B$2:$B$501,"&lt;="&amp;Resumo!$D$3,Registros!$E$2:$E$501,Resumo!$F$3,Registros!$V$2:$V$501,$N27)))</f>
        <v/>
      </c>
      <c r="Q27" s="45">
        <f>IFERROR(IF(SUM($P$6:$P$15)=0,"",$P27/SUM($P$6:$P$15)),"")</f>
        <v/>
      </c>
      <c r="R27" s="13">
        <f>IF($O27=0,"",COUNTIFS($O$6:$O$15,"&gt;0",$P$6:$P$15,"&gt;"&amp;$P27)+COUNTIFS($O$6:$O27,"&gt;0",$P$6:$P27,$P27))</f>
        <v/>
      </c>
    </row>
    <row r="28">
      <c r="A28" s="21">
        <f>IFERROR(INDEX(Registros!$Z$2:$Z$501,AGGREGATE(15,6,(ROW(Registros!$Z$2:$Z$501)-ROW(Registros!$Z$2)+1)/(Registros!$AA$2:$AA$501&lt;&gt;""),ROWS($A$6:A28))),"")</f>
        <v/>
      </c>
      <c r="B28" s="18">
        <f>IFERROR(IF($A28="","",INDEX(Registros!$C$2:$C$501,MATCH($A28,Registros!$Z$2:$Z$501,0))),"")</f>
        <v/>
      </c>
      <c r="C28" s="21">
        <f>IFERROR(IF($A28="","",INDEX(Registros!$D$2:$D$501,MATCH($A28,Registros!$Z$2:$Z$501,0))),"")</f>
        <v/>
      </c>
      <c r="D28" s="21">
        <f>IFERROR(IF($A28="","",INDEX(Registros!$E$2:$E$501,MATCH($A28,Registros!$Z$2:$Z$501,0))),"")</f>
        <v/>
      </c>
      <c r="E28" s="18">
        <f>IF($A28="","",IF(AND(Resumo!$F$3&lt;&gt;"Todas",$D28&lt;&gt;Resumo!$F$3),0,COUNTIFS(Registros!$AB$2:$AB$501,"Sim",Registros!$B$2:$B$501,"&gt;="&amp;Resumo!$B$3,Registros!$B$2:$B$501,"&lt;="&amp;Resumo!$D$3,Registros!$C$2:$C$501,$B28,Registros!$E$2:$E$501,$D28)))</f>
        <v/>
      </c>
      <c r="F28" s="48">
        <f>IFERROR(IF($E28=0,"",COUNTIFS(Registros!$AB$2:$AB$501,"Sim",Registros!$B$2:$B$501,"&gt;="&amp;Resumo!$B$3,Registros!$B$2:$B$501,"&lt;="&amp;Resumo!$D$3,Registros!$C$2:$C$501,$B28,Registros!$E$2:$E$501,$D28,Registros!$T$2:$T$501,"Sim")/$E28),"")</f>
        <v/>
      </c>
      <c r="G28" s="48">
        <f>IFERROR(IF($E28=0,"",AVERAGEIFS(Registros!$U$2:$U$501,Registros!$AB$2:$AB$501,"Sim",Registros!$B$2:$B$501,"&gt;="&amp;Resumo!$B$3,Registros!$B$2:$B$501,"&lt;="&amp;Resumo!$D$3,Registros!$C$2:$C$501,$B28,Registros!$E$2:$E$501,$D28)),"")</f>
        <v/>
      </c>
      <c r="H28" s="18">
        <f>IF($E28=0,"",SUMIFS(Registros!$Q$2:$Q$501,Registros!$AB$2:$AB$501,"Sim",Registros!$B$2:$B$501,"&gt;="&amp;Resumo!$B$3,Registros!$B$2:$B$501,"&lt;="&amp;Resumo!$D$3,Registros!$C$2:$C$501,$B28,Registros!$E$2:$E$501,$D28))</f>
        <v/>
      </c>
      <c r="I28" s="49">
        <f>IF($E28=0,"",SUMIFS(Registros!$S$2:$S$501,Registros!$AB$2:$AB$501,"Sim",Registros!$B$2:$B$501,"&gt;="&amp;Resumo!$B$3,Registros!$B$2:$B$501,"&lt;="&amp;Resumo!$D$3,Registros!$C$2:$C$501,$B28,Registros!$E$2:$E$501,$D28))</f>
        <v/>
      </c>
      <c r="J28" s="18">
        <f>IF($E28=0,"",COUNTIFS(Registros!$AB$2:$AB$501,"Sim",Registros!$B$2:$B$501,"&gt;="&amp;Resumo!$B$3,Registros!$B$2:$B$501,"&lt;="&amp;Resumo!$D$3,Registros!$C$2:$C$501,$B28,Registros!$E$2:$E$501,$D28,Registros!$T$2:$T$501,"Não",Registros!$K$2:$K$501,"&lt;&gt;Concluída",Registros!$K$2:$K$501,"&lt;&gt;Dispensada"))</f>
        <v/>
      </c>
      <c r="K28" s="52">
        <f>IFERROR(IF($E28=0,"",_xlfn.MAXIFS(Registros!$B$2:$B$501,Registros!$AB$2:$AB$501,"Sim",Registros!$B$2:$B$501,"&gt;="&amp;Resumo!$B$3,Registros!$B$2:$B$501,"&lt;="&amp;Resumo!$D$3,Registros!$C$2:$C$501,$B28,Registros!$E$2:$E$501,$D28)),"")</f>
        <v/>
      </c>
      <c r="L28" s="18">
        <f>IF($E28=0,"",COUNTIFS($E$6:$E$505,"&gt;0",$F$6:$F$505,"&lt;"&amp;$F28)+COUNTIFS($E$6:$E28,"&gt;0",$F$6:$F28,$F28))</f>
        <v/>
      </c>
      <c r="N28" s="21">
        <f>IFERROR('Configurações'!F26,"")</f>
        <v/>
      </c>
      <c r="O28" s="18">
        <f>IF($N28="","",IF(Resumo!$F$3="Todas",COUNTIFS(Registros!$AB$2:$AB$501,"Sim",Registros!$B$2:$B$501,"&gt;="&amp;Resumo!$B$3,Registros!$B$2:$B$501,"&lt;="&amp;Resumo!$D$3,Registros!$V$2:$V$501,$N28),COUNTIFS(Registros!$AB$2:$AB$501,"Sim",Registros!$B$2:$B$501,"&gt;="&amp;Resumo!$B$3,Registros!$B$2:$B$501,"&lt;="&amp;Resumo!$D$3,Registros!$E$2:$E$501,Resumo!$F$3,Registros!$V$2:$V$501,$N28)))</f>
        <v/>
      </c>
      <c r="P28" s="49">
        <f>IF($N28="","",IF(Resumo!$F$3="Todas",SUMIFS(Registros!$S$2:$S$501,Registros!$AB$2:$AB$501,"Sim",Registros!$B$2:$B$501,"&gt;="&amp;Resumo!$B$3,Registros!$B$2:$B$501,"&lt;="&amp;Resumo!$D$3,Registros!$V$2:$V$501,$N28),SUMIFS(Registros!$S$2:$S$501,Registros!$AB$2:$AB$501,"Sim",Registros!$B$2:$B$501,"&gt;="&amp;Resumo!$B$3,Registros!$B$2:$B$501,"&lt;="&amp;Resumo!$D$3,Registros!$E$2:$E$501,Resumo!$F$3,Registros!$V$2:$V$501,$N28)))</f>
        <v/>
      </c>
      <c r="Q28" s="48">
        <f>IFERROR(IF(SUM($P$6:$P$15)=0,"",$P28/SUM($P$6:$P$15)),"")</f>
        <v/>
      </c>
      <c r="R28" s="18">
        <f>IF($O28=0,"",COUNTIFS($O$6:$O$15,"&gt;0",$P$6:$P$15,"&gt;"&amp;$P28)+COUNTIFS($O$6:$O28,"&gt;0",$P$6:$P28,$P28))</f>
        <v/>
      </c>
    </row>
    <row r="29">
      <c r="A29" s="16">
        <f>IFERROR(INDEX(Registros!$Z$2:$Z$501,AGGREGATE(15,6,(ROW(Registros!$Z$2:$Z$501)-ROW(Registros!$Z$2)+1)/(Registros!$AA$2:$AA$501&lt;&gt;""),ROWS($A$6:A29))),"")</f>
        <v/>
      </c>
      <c r="B29" s="13">
        <f>IFERROR(IF($A29="","",INDEX(Registros!$C$2:$C$501,MATCH($A29,Registros!$Z$2:$Z$501,0))),"")</f>
        <v/>
      </c>
      <c r="C29" s="16">
        <f>IFERROR(IF($A29="","",INDEX(Registros!$D$2:$D$501,MATCH($A29,Registros!$Z$2:$Z$501,0))),"")</f>
        <v/>
      </c>
      <c r="D29" s="16">
        <f>IFERROR(IF($A29="","",INDEX(Registros!$E$2:$E$501,MATCH($A29,Registros!$Z$2:$Z$501,0))),"")</f>
        <v/>
      </c>
      <c r="E29" s="13">
        <f>IF($A29="","",IF(AND(Resumo!$F$3&lt;&gt;"Todas",$D29&lt;&gt;Resumo!$F$3),0,COUNTIFS(Registros!$AB$2:$AB$501,"Sim",Registros!$B$2:$B$501,"&gt;="&amp;Resumo!$B$3,Registros!$B$2:$B$501,"&lt;="&amp;Resumo!$D$3,Registros!$C$2:$C$501,$B29,Registros!$E$2:$E$501,$D29)))</f>
        <v/>
      </c>
      <c r="F29" s="45">
        <f>IFERROR(IF($E29=0,"",COUNTIFS(Registros!$AB$2:$AB$501,"Sim",Registros!$B$2:$B$501,"&gt;="&amp;Resumo!$B$3,Registros!$B$2:$B$501,"&lt;="&amp;Resumo!$D$3,Registros!$C$2:$C$501,$B29,Registros!$E$2:$E$501,$D29,Registros!$T$2:$T$501,"Sim")/$E29),"")</f>
        <v/>
      </c>
      <c r="G29" s="45">
        <f>IFERROR(IF($E29=0,"",AVERAGEIFS(Registros!$U$2:$U$501,Registros!$AB$2:$AB$501,"Sim",Registros!$B$2:$B$501,"&gt;="&amp;Resumo!$B$3,Registros!$B$2:$B$501,"&lt;="&amp;Resumo!$D$3,Registros!$C$2:$C$501,$B29,Registros!$E$2:$E$501,$D29)),"")</f>
        <v/>
      </c>
      <c r="H29" s="13">
        <f>IF($E29=0,"",SUMIFS(Registros!$Q$2:$Q$501,Registros!$AB$2:$AB$501,"Sim",Registros!$B$2:$B$501,"&gt;="&amp;Resumo!$B$3,Registros!$B$2:$B$501,"&lt;="&amp;Resumo!$D$3,Registros!$C$2:$C$501,$B29,Registros!$E$2:$E$501,$D29))</f>
        <v/>
      </c>
      <c r="I29" s="46">
        <f>IF($E29=0,"",SUMIFS(Registros!$S$2:$S$501,Registros!$AB$2:$AB$501,"Sim",Registros!$B$2:$B$501,"&gt;="&amp;Resumo!$B$3,Registros!$B$2:$B$501,"&lt;="&amp;Resumo!$D$3,Registros!$C$2:$C$501,$B29,Registros!$E$2:$E$501,$D29))</f>
        <v/>
      </c>
      <c r="J29" s="13">
        <f>IF($E29=0,"",COUNTIFS(Registros!$AB$2:$AB$501,"Sim",Registros!$B$2:$B$501,"&gt;="&amp;Resumo!$B$3,Registros!$B$2:$B$501,"&lt;="&amp;Resumo!$D$3,Registros!$C$2:$C$501,$B29,Registros!$E$2:$E$501,$D29,Registros!$T$2:$T$501,"Não",Registros!$K$2:$K$501,"&lt;&gt;Concluída",Registros!$K$2:$K$501,"&lt;&gt;Dispensada"))</f>
        <v/>
      </c>
      <c r="K29" s="53">
        <f>IFERROR(IF($E29=0,"",_xlfn.MAXIFS(Registros!$B$2:$B$501,Registros!$AB$2:$AB$501,"Sim",Registros!$B$2:$B$501,"&gt;="&amp;Resumo!$B$3,Registros!$B$2:$B$501,"&lt;="&amp;Resumo!$D$3,Registros!$C$2:$C$501,$B29,Registros!$E$2:$E$501,$D29)),"")</f>
        <v/>
      </c>
      <c r="L29" s="13">
        <f>IF($E29=0,"",COUNTIFS($E$6:$E$505,"&gt;0",$F$6:$F$505,"&lt;"&amp;$F29)+COUNTIFS($E$6:$E29,"&gt;0",$F$6:$F29,$F29))</f>
        <v/>
      </c>
      <c r="N29" s="16">
        <f>IFERROR('Configurações'!F27,"")</f>
        <v/>
      </c>
      <c r="O29" s="13">
        <f>IF($N29="","",IF(Resumo!$F$3="Todas",COUNTIFS(Registros!$AB$2:$AB$501,"Sim",Registros!$B$2:$B$501,"&gt;="&amp;Resumo!$B$3,Registros!$B$2:$B$501,"&lt;="&amp;Resumo!$D$3,Registros!$V$2:$V$501,$N29),COUNTIFS(Registros!$AB$2:$AB$501,"Sim",Registros!$B$2:$B$501,"&gt;="&amp;Resumo!$B$3,Registros!$B$2:$B$501,"&lt;="&amp;Resumo!$D$3,Registros!$E$2:$E$501,Resumo!$F$3,Registros!$V$2:$V$501,$N29)))</f>
        <v/>
      </c>
      <c r="P29" s="46">
        <f>IF($N29="","",IF(Resumo!$F$3="Todas",SUMIFS(Registros!$S$2:$S$501,Registros!$AB$2:$AB$501,"Sim",Registros!$B$2:$B$501,"&gt;="&amp;Resumo!$B$3,Registros!$B$2:$B$501,"&lt;="&amp;Resumo!$D$3,Registros!$V$2:$V$501,$N29),SUMIFS(Registros!$S$2:$S$501,Registros!$AB$2:$AB$501,"Sim",Registros!$B$2:$B$501,"&gt;="&amp;Resumo!$B$3,Registros!$B$2:$B$501,"&lt;="&amp;Resumo!$D$3,Registros!$E$2:$E$501,Resumo!$F$3,Registros!$V$2:$V$501,$N29)))</f>
        <v/>
      </c>
      <c r="Q29" s="45">
        <f>IFERROR(IF(SUM($P$6:$P$15)=0,"",$P29/SUM($P$6:$P$15)),"")</f>
        <v/>
      </c>
      <c r="R29" s="13">
        <f>IF($O29=0,"",COUNTIFS($O$6:$O$15,"&gt;0",$P$6:$P$15,"&gt;"&amp;$P29)+COUNTIFS($O$6:$O29,"&gt;0",$P$6:$P29,$P29))</f>
        <v/>
      </c>
    </row>
    <row r="30">
      <c r="A30" s="21">
        <f>IFERROR(INDEX(Registros!$Z$2:$Z$501,AGGREGATE(15,6,(ROW(Registros!$Z$2:$Z$501)-ROW(Registros!$Z$2)+1)/(Registros!$AA$2:$AA$501&lt;&gt;""),ROWS($A$6:A30))),"")</f>
        <v/>
      </c>
      <c r="B30" s="18">
        <f>IFERROR(IF($A30="","",INDEX(Registros!$C$2:$C$501,MATCH($A30,Registros!$Z$2:$Z$501,0))),"")</f>
        <v/>
      </c>
      <c r="C30" s="21">
        <f>IFERROR(IF($A30="","",INDEX(Registros!$D$2:$D$501,MATCH($A30,Registros!$Z$2:$Z$501,0))),"")</f>
        <v/>
      </c>
      <c r="D30" s="21">
        <f>IFERROR(IF($A30="","",INDEX(Registros!$E$2:$E$501,MATCH($A30,Registros!$Z$2:$Z$501,0))),"")</f>
        <v/>
      </c>
      <c r="E30" s="18">
        <f>IF($A30="","",IF(AND(Resumo!$F$3&lt;&gt;"Todas",$D30&lt;&gt;Resumo!$F$3),0,COUNTIFS(Registros!$AB$2:$AB$501,"Sim",Registros!$B$2:$B$501,"&gt;="&amp;Resumo!$B$3,Registros!$B$2:$B$501,"&lt;="&amp;Resumo!$D$3,Registros!$C$2:$C$501,$B30,Registros!$E$2:$E$501,$D30)))</f>
        <v/>
      </c>
      <c r="F30" s="48">
        <f>IFERROR(IF($E30=0,"",COUNTIFS(Registros!$AB$2:$AB$501,"Sim",Registros!$B$2:$B$501,"&gt;="&amp;Resumo!$B$3,Registros!$B$2:$B$501,"&lt;="&amp;Resumo!$D$3,Registros!$C$2:$C$501,$B30,Registros!$E$2:$E$501,$D30,Registros!$T$2:$T$501,"Sim")/$E30),"")</f>
        <v/>
      </c>
      <c r="G30" s="48">
        <f>IFERROR(IF($E30=0,"",AVERAGEIFS(Registros!$U$2:$U$501,Registros!$AB$2:$AB$501,"Sim",Registros!$B$2:$B$501,"&gt;="&amp;Resumo!$B$3,Registros!$B$2:$B$501,"&lt;="&amp;Resumo!$D$3,Registros!$C$2:$C$501,$B30,Registros!$E$2:$E$501,$D30)),"")</f>
        <v/>
      </c>
      <c r="H30" s="18">
        <f>IF($E30=0,"",SUMIFS(Registros!$Q$2:$Q$501,Registros!$AB$2:$AB$501,"Sim",Registros!$B$2:$B$501,"&gt;="&amp;Resumo!$B$3,Registros!$B$2:$B$501,"&lt;="&amp;Resumo!$D$3,Registros!$C$2:$C$501,$B30,Registros!$E$2:$E$501,$D30))</f>
        <v/>
      </c>
      <c r="I30" s="49">
        <f>IF($E30=0,"",SUMIFS(Registros!$S$2:$S$501,Registros!$AB$2:$AB$501,"Sim",Registros!$B$2:$B$501,"&gt;="&amp;Resumo!$B$3,Registros!$B$2:$B$501,"&lt;="&amp;Resumo!$D$3,Registros!$C$2:$C$501,$B30,Registros!$E$2:$E$501,$D30))</f>
        <v/>
      </c>
      <c r="J30" s="18">
        <f>IF($E30=0,"",COUNTIFS(Registros!$AB$2:$AB$501,"Sim",Registros!$B$2:$B$501,"&gt;="&amp;Resumo!$B$3,Registros!$B$2:$B$501,"&lt;="&amp;Resumo!$D$3,Registros!$C$2:$C$501,$B30,Registros!$E$2:$E$501,$D30,Registros!$T$2:$T$501,"Não",Registros!$K$2:$K$501,"&lt;&gt;Concluída",Registros!$K$2:$K$501,"&lt;&gt;Dispensada"))</f>
        <v/>
      </c>
      <c r="K30" s="52">
        <f>IFERROR(IF($E30=0,"",_xlfn.MAXIFS(Registros!$B$2:$B$501,Registros!$AB$2:$AB$501,"Sim",Registros!$B$2:$B$501,"&gt;="&amp;Resumo!$B$3,Registros!$B$2:$B$501,"&lt;="&amp;Resumo!$D$3,Registros!$C$2:$C$501,$B30,Registros!$E$2:$E$501,$D30)),"")</f>
        <v/>
      </c>
      <c r="L30" s="18">
        <f>IF($E30=0,"",COUNTIFS($E$6:$E$505,"&gt;0",$F$6:$F$505,"&lt;"&amp;$F30)+COUNTIFS($E$6:$E30,"&gt;0",$F$6:$F30,$F30))</f>
        <v/>
      </c>
      <c r="N30" s="21">
        <f>IFERROR('Configurações'!F28,"")</f>
        <v/>
      </c>
      <c r="O30" s="18">
        <f>IF($N30="","",IF(Resumo!$F$3="Todas",COUNTIFS(Registros!$AB$2:$AB$501,"Sim",Registros!$B$2:$B$501,"&gt;="&amp;Resumo!$B$3,Registros!$B$2:$B$501,"&lt;="&amp;Resumo!$D$3,Registros!$V$2:$V$501,$N30),COUNTIFS(Registros!$AB$2:$AB$501,"Sim",Registros!$B$2:$B$501,"&gt;="&amp;Resumo!$B$3,Registros!$B$2:$B$501,"&lt;="&amp;Resumo!$D$3,Registros!$E$2:$E$501,Resumo!$F$3,Registros!$V$2:$V$501,$N30)))</f>
        <v/>
      </c>
      <c r="P30" s="49">
        <f>IF($N30="","",IF(Resumo!$F$3="Todas",SUMIFS(Registros!$S$2:$S$501,Registros!$AB$2:$AB$501,"Sim",Registros!$B$2:$B$501,"&gt;="&amp;Resumo!$B$3,Registros!$B$2:$B$501,"&lt;="&amp;Resumo!$D$3,Registros!$V$2:$V$501,$N30),SUMIFS(Registros!$S$2:$S$501,Registros!$AB$2:$AB$501,"Sim",Registros!$B$2:$B$501,"&gt;="&amp;Resumo!$B$3,Registros!$B$2:$B$501,"&lt;="&amp;Resumo!$D$3,Registros!$E$2:$E$501,Resumo!$F$3,Registros!$V$2:$V$501,$N30)))</f>
        <v/>
      </c>
      <c r="Q30" s="48">
        <f>IFERROR(IF(SUM($P$6:$P$15)=0,"",$P30/SUM($P$6:$P$15)),"")</f>
        <v/>
      </c>
      <c r="R30" s="18">
        <f>IF($O30=0,"",COUNTIFS($O$6:$O$15,"&gt;0",$P$6:$P$15,"&gt;"&amp;$P30)+COUNTIFS($O$6:$O30,"&gt;0",$P$6:$P30,$P30))</f>
        <v/>
      </c>
    </row>
    <row r="31">
      <c r="A31" s="16">
        <f>IFERROR(INDEX(Registros!$Z$2:$Z$501,AGGREGATE(15,6,(ROW(Registros!$Z$2:$Z$501)-ROW(Registros!$Z$2)+1)/(Registros!$AA$2:$AA$501&lt;&gt;""),ROWS($A$6:A31))),"")</f>
        <v/>
      </c>
      <c r="B31" s="13">
        <f>IFERROR(IF($A31="","",INDEX(Registros!$C$2:$C$501,MATCH($A31,Registros!$Z$2:$Z$501,0))),"")</f>
        <v/>
      </c>
      <c r="C31" s="16">
        <f>IFERROR(IF($A31="","",INDEX(Registros!$D$2:$D$501,MATCH($A31,Registros!$Z$2:$Z$501,0))),"")</f>
        <v/>
      </c>
      <c r="D31" s="16">
        <f>IFERROR(IF($A31="","",INDEX(Registros!$E$2:$E$501,MATCH($A31,Registros!$Z$2:$Z$501,0))),"")</f>
        <v/>
      </c>
      <c r="E31" s="13">
        <f>IF($A31="","",IF(AND(Resumo!$F$3&lt;&gt;"Todas",$D31&lt;&gt;Resumo!$F$3),0,COUNTIFS(Registros!$AB$2:$AB$501,"Sim",Registros!$B$2:$B$501,"&gt;="&amp;Resumo!$B$3,Registros!$B$2:$B$501,"&lt;="&amp;Resumo!$D$3,Registros!$C$2:$C$501,$B31,Registros!$E$2:$E$501,$D31)))</f>
        <v/>
      </c>
      <c r="F31" s="45">
        <f>IFERROR(IF($E31=0,"",COUNTIFS(Registros!$AB$2:$AB$501,"Sim",Registros!$B$2:$B$501,"&gt;="&amp;Resumo!$B$3,Registros!$B$2:$B$501,"&lt;="&amp;Resumo!$D$3,Registros!$C$2:$C$501,$B31,Registros!$E$2:$E$501,$D31,Registros!$T$2:$T$501,"Sim")/$E31),"")</f>
        <v/>
      </c>
      <c r="G31" s="45">
        <f>IFERROR(IF($E31=0,"",AVERAGEIFS(Registros!$U$2:$U$501,Registros!$AB$2:$AB$501,"Sim",Registros!$B$2:$B$501,"&gt;="&amp;Resumo!$B$3,Registros!$B$2:$B$501,"&lt;="&amp;Resumo!$D$3,Registros!$C$2:$C$501,$B31,Registros!$E$2:$E$501,$D31)),"")</f>
        <v/>
      </c>
      <c r="H31" s="13">
        <f>IF($E31=0,"",SUMIFS(Registros!$Q$2:$Q$501,Registros!$AB$2:$AB$501,"Sim",Registros!$B$2:$B$501,"&gt;="&amp;Resumo!$B$3,Registros!$B$2:$B$501,"&lt;="&amp;Resumo!$D$3,Registros!$C$2:$C$501,$B31,Registros!$E$2:$E$501,$D31))</f>
        <v/>
      </c>
      <c r="I31" s="46">
        <f>IF($E31=0,"",SUMIFS(Registros!$S$2:$S$501,Registros!$AB$2:$AB$501,"Sim",Registros!$B$2:$B$501,"&gt;="&amp;Resumo!$B$3,Registros!$B$2:$B$501,"&lt;="&amp;Resumo!$D$3,Registros!$C$2:$C$501,$B31,Registros!$E$2:$E$501,$D31))</f>
        <v/>
      </c>
      <c r="J31" s="13">
        <f>IF($E31=0,"",COUNTIFS(Registros!$AB$2:$AB$501,"Sim",Registros!$B$2:$B$501,"&gt;="&amp;Resumo!$B$3,Registros!$B$2:$B$501,"&lt;="&amp;Resumo!$D$3,Registros!$C$2:$C$501,$B31,Registros!$E$2:$E$501,$D31,Registros!$T$2:$T$501,"Não",Registros!$K$2:$K$501,"&lt;&gt;Concluída",Registros!$K$2:$K$501,"&lt;&gt;Dispensada"))</f>
        <v/>
      </c>
      <c r="K31" s="53">
        <f>IFERROR(IF($E31=0,"",_xlfn.MAXIFS(Registros!$B$2:$B$501,Registros!$AB$2:$AB$501,"Sim",Registros!$B$2:$B$501,"&gt;="&amp;Resumo!$B$3,Registros!$B$2:$B$501,"&lt;="&amp;Resumo!$D$3,Registros!$C$2:$C$501,$B31,Registros!$E$2:$E$501,$D31)),"")</f>
        <v/>
      </c>
      <c r="L31" s="13">
        <f>IF($E31=0,"",COUNTIFS($E$6:$E$505,"&gt;0",$F$6:$F$505,"&lt;"&amp;$F31)+COUNTIFS($E$6:$E31,"&gt;0",$F$6:$F31,$F31))</f>
        <v/>
      </c>
      <c r="N31" s="16">
        <f>IFERROR('Configurações'!F29,"")</f>
        <v/>
      </c>
      <c r="O31" s="13">
        <f>IF($N31="","",IF(Resumo!$F$3="Todas",COUNTIFS(Registros!$AB$2:$AB$501,"Sim",Registros!$B$2:$B$501,"&gt;="&amp;Resumo!$B$3,Registros!$B$2:$B$501,"&lt;="&amp;Resumo!$D$3,Registros!$V$2:$V$501,$N31),COUNTIFS(Registros!$AB$2:$AB$501,"Sim",Registros!$B$2:$B$501,"&gt;="&amp;Resumo!$B$3,Registros!$B$2:$B$501,"&lt;="&amp;Resumo!$D$3,Registros!$E$2:$E$501,Resumo!$F$3,Registros!$V$2:$V$501,$N31)))</f>
        <v/>
      </c>
      <c r="P31" s="46">
        <f>IF($N31="","",IF(Resumo!$F$3="Todas",SUMIFS(Registros!$S$2:$S$501,Registros!$AB$2:$AB$501,"Sim",Registros!$B$2:$B$501,"&gt;="&amp;Resumo!$B$3,Registros!$B$2:$B$501,"&lt;="&amp;Resumo!$D$3,Registros!$V$2:$V$501,$N31),SUMIFS(Registros!$S$2:$S$501,Registros!$AB$2:$AB$501,"Sim",Registros!$B$2:$B$501,"&gt;="&amp;Resumo!$B$3,Registros!$B$2:$B$501,"&lt;="&amp;Resumo!$D$3,Registros!$E$2:$E$501,Resumo!$F$3,Registros!$V$2:$V$501,$N31)))</f>
        <v/>
      </c>
      <c r="Q31" s="45">
        <f>IFERROR(IF(SUM($P$6:$P$15)=0,"",$P31/SUM($P$6:$P$15)),"")</f>
        <v/>
      </c>
      <c r="R31" s="13">
        <f>IF($O31=0,"",COUNTIFS($O$6:$O$15,"&gt;0",$P$6:$P$15,"&gt;"&amp;$P31)+COUNTIFS($O$6:$O31,"&gt;0",$P$6:$P31,$P31))</f>
        <v/>
      </c>
    </row>
    <row r="32">
      <c r="A32" s="21">
        <f>IFERROR(INDEX(Registros!$Z$2:$Z$501,AGGREGATE(15,6,(ROW(Registros!$Z$2:$Z$501)-ROW(Registros!$Z$2)+1)/(Registros!$AA$2:$AA$501&lt;&gt;""),ROWS($A$6:A32))),"")</f>
        <v/>
      </c>
      <c r="B32" s="18">
        <f>IFERROR(IF($A32="","",INDEX(Registros!$C$2:$C$501,MATCH($A32,Registros!$Z$2:$Z$501,0))),"")</f>
        <v/>
      </c>
      <c r="C32" s="21">
        <f>IFERROR(IF($A32="","",INDEX(Registros!$D$2:$D$501,MATCH($A32,Registros!$Z$2:$Z$501,0))),"")</f>
        <v/>
      </c>
      <c r="D32" s="21">
        <f>IFERROR(IF($A32="","",INDEX(Registros!$E$2:$E$501,MATCH($A32,Registros!$Z$2:$Z$501,0))),"")</f>
        <v/>
      </c>
      <c r="E32" s="18">
        <f>IF($A32="","",IF(AND(Resumo!$F$3&lt;&gt;"Todas",$D32&lt;&gt;Resumo!$F$3),0,COUNTIFS(Registros!$AB$2:$AB$501,"Sim",Registros!$B$2:$B$501,"&gt;="&amp;Resumo!$B$3,Registros!$B$2:$B$501,"&lt;="&amp;Resumo!$D$3,Registros!$C$2:$C$501,$B32,Registros!$E$2:$E$501,$D32)))</f>
        <v/>
      </c>
      <c r="F32" s="48">
        <f>IFERROR(IF($E32=0,"",COUNTIFS(Registros!$AB$2:$AB$501,"Sim",Registros!$B$2:$B$501,"&gt;="&amp;Resumo!$B$3,Registros!$B$2:$B$501,"&lt;="&amp;Resumo!$D$3,Registros!$C$2:$C$501,$B32,Registros!$E$2:$E$501,$D32,Registros!$T$2:$T$501,"Sim")/$E32),"")</f>
        <v/>
      </c>
      <c r="G32" s="48">
        <f>IFERROR(IF($E32=0,"",AVERAGEIFS(Registros!$U$2:$U$501,Registros!$AB$2:$AB$501,"Sim",Registros!$B$2:$B$501,"&gt;="&amp;Resumo!$B$3,Registros!$B$2:$B$501,"&lt;="&amp;Resumo!$D$3,Registros!$C$2:$C$501,$B32,Registros!$E$2:$E$501,$D32)),"")</f>
        <v/>
      </c>
      <c r="H32" s="18">
        <f>IF($E32=0,"",SUMIFS(Registros!$Q$2:$Q$501,Registros!$AB$2:$AB$501,"Sim",Registros!$B$2:$B$501,"&gt;="&amp;Resumo!$B$3,Registros!$B$2:$B$501,"&lt;="&amp;Resumo!$D$3,Registros!$C$2:$C$501,$B32,Registros!$E$2:$E$501,$D32))</f>
        <v/>
      </c>
      <c r="I32" s="49">
        <f>IF($E32=0,"",SUMIFS(Registros!$S$2:$S$501,Registros!$AB$2:$AB$501,"Sim",Registros!$B$2:$B$501,"&gt;="&amp;Resumo!$B$3,Registros!$B$2:$B$501,"&lt;="&amp;Resumo!$D$3,Registros!$C$2:$C$501,$B32,Registros!$E$2:$E$501,$D32))</f>
        <v/>
      </c>
      <c r="J32" s="18">
        <f>IF($E32=0,"",COUNTIFS(Registros!$AB$2:$AB$501,"Sim",Registros!$B$2:$B$501,"&gt;="&amp;Resumo!$B$3,Registros!$B$2:$B$501,"&lt;="&amp;Resumo!$D$3,Registros!$C$2:$C$501,$B32,Registros!$E$2:$E$501,$D32,Registros!$T$2:$T$501,"Não",Registros!$K$2:$K$501,"&lt;&gt;Concluída",Registros!$K$2:$K$501,"&lt;&gt;Dispensada"))</f>
        <v/>
      </c>
      <c r="K32" s="52">
        <f>IFERROR(IF($E32=0,"",_xlfn.MAXIFS(Registros!$B$2:$B$501,Registros!$AB$2:$AB$501,"Sim",Registros!$B$2:$B$501,"&gt;="&amp;Resumo!$B$3,Registros!$B$2:$B$501,"&lt;="&amp;Resumo!$D$3,Registros!$C$2:$C$501,$B32,Registros!$E$2:$E$501,$D32)),"")</f>
        <v/>
      </c>
      <c r="L32" s="18">
        <f>IF($E32=0,"",COUNTIFS($E$6:$E$505,"&gt;0",$F$6:$F$505,"&lt;"&amp;$F32)+COUNTIFS($E$6:$E32,"&gt;0",$F$6:$F32,$F32))</f>
        <v/>
      </c>
      <c r="N32" s="21">
        <f>IFERROR('Configurações'!F30,"")</f>
        <v/>
      </c>
      <c r="O32" s="18">
        <f>IF($N32="","",IF(Resumo!$F$3="Todas",COUNTIFS(Registros!$AB$2:$AB$501,"Sim",Registros!$B$2:$B$501,"&gt;="&amp;Resumo!$B$3,Registros!$B$2:$B$501,"&lt;="&amp;Resumo!$D$3,Registros!$V$2:$V$501,$N32),COUNTIFS(Registros!$AB$2:$AB$501,"Sim",Registros!$B$2:$B$501,"&gt;="&amp;Resumo!$B$3,Registros!$B$2:$B$501,"&lt;="&amp;Resumo!$D$3,Registros!$E$2:$E$501,Resumo!$F$3,Registros!$V$2:$V$501,$N32)))</f>
        <v/>
      </c>
      <c r="P32" s="49">
        <f>IF($N32="","",IF(Resumo!$F$3="Todas",SUMIFS(Registros!$S$2:$S$501,Registros!$AB$2:$AB$501,"Sim",Registros!$B$2:$B$501,"&gt;="&amp;Resumo!$B$3,Registros!$B$2:$B$501,"&lt;="&amp;Resumo!$D$3,Registros!$V$2:$V$501,$N32),SUMIFS(Registros!$S$2:$S$501,Registros!$AB$2:$AB$501,"Sim",Registros!$B$2:$B$501,"&gt;="&amp;Resumo!$B$3,Registros!$B$2:$B$501,"&lt;="&amp;Resumo!$D$3,Registros!$E$2:$E$501,Resumo!$F$3,Registros!$V$2:$V$501,$N32)))</f>
        <v/>
      </c>
      <c r="Q32" s="48">
        <f>IFERROR(IF(SUM($P$6:$P$15)=0,"",$P32/SUM($P$6:$P$15)),"")</f>
        <v/>
      </c>
      <c r="R32" s="18">
        <f>IF($O32=0,"",COUNTIFS($O$6:$O$15,"&gt;0",$P$6:$P$15,"&gt;"&amp;$P32)+COUNTIFS($O$6:$O32,"&gt;0",$P$6:$P32,$P32))</f>
        <v/>
      </c>
    </row>
    <row r="33">
      <c r="A33" s="16">
        <f>IFERROR(INDEX(Registros!$Z$2:$Z$501,AGGREGATE(15,6,(ROW(Registros!$Z$2:$Z$501)-ROW(Registros!$Z$2)+1)/(Registros!$AA$2:$AA$501&lt;&gt;""),ROWS($A$6:A33))),"")</f>
        <v/>
      </c>
      <c r="B33" s="13">
        <f>IFERROR(IF($A33="","",INDEX(Registros!$C$2:$C$501,MATCH($A33,Registros!$Z$2:$Z$501,0))),"")</f>
        <v/>
      </c>
      <c r="C33" s="16">
        <f>IFERROR(IF($A33="","",INDEX(Registros!$D$2:$D$501,MATCH($A33,Registros!$Z$2:$Z$501,0))),"")</f>
        <v/>
      </c>
      <c r="D33" s="16">
        <f>IFERROR(IF($A33="","",INDEX(Registros!$E$2:$E$501,MATCH($A33,Registros!$Z$2:$Z$501,0))),"")</f>
        <v/>
      </c>
      <c r="E33" s="13">
        <f>IF($A33="","",IF(AND(Resumo!$F$3&lt;&gt;"Todas",$D33&lt;&gt;Resumo!$F$3),0,COUNTIFS(Registros!$AB$2:$AB$501,"Sim",Registros!$B$2:$B$501,"&gt;="&amp;Resumo!$B$3,Registros!$B$2:$B$501,"&lt;="&amp;Resumo!$D$3,Registros!$C$2:$C$501,$B33,Registros!$E$2:$E$501,$D33)))</f>
        <v/>
      </c>
      <c r="F33" s="45">
        <f>IFERROR(IF($E33=0,"",COUNTIFS(Registros!$AB$2:$AB$501,"Sim",Registros!$B$2:$B$501,"&gt;="&amp;Resumo!$B$3,Registros!$B$2:$B$501,"&lt;="&amp;Resumo!$D$3,Registros!$C$2:$C$501,$B33,Registros!$E$2:$E$501,$D33,Registros!$T$2:$T$501,"Sim")/$E33),"")</f>
        <v/>
      </c>
      <c r="G33" s="45">
        <f>IFERROR(IF($E33=0,"",AVERAGEIFS(Registros!$U$2:$U$501,Registros!$AB$2:$AB$501,"Sim",Registros!$B$2:$B$501,"&gt;="&amp;Resumo!$B$3,Registros!$B$2:$B$501,"&lt;="&amp;Resumo!$D$3,Registros!$C$2:$C$501,$B33,Registros!$E$2:$E$501,$D33)),"")</f>
        <v/>
      </c>
      <c r="H33" s="13">
        <f>IF($E33=0,"",SUMIFS(Registros!$Q$2:$Q$501,Registros!$AB$2:$AB$501,"Sim",Registros!$B$2:$B$501,"&gt;="&amp;Resumo!$B$3,Registros!$B$2:$B$501,"&lt;="&amp;Resumo!$D$3,Registros!$C$2:$C$501,$B33,Registros!$E$2:$E$501,$D33))</f>
        <v/>
      </c>
      <c r="I33" s="46">
        <f>IF($E33=0,"",SUMIFS(Registros!$S$2:$S$501,Registros!$AB$2:$AB$501,"Sim",Registros!$B$2:$B$501,"&gt;="&amp;Resumo!$B$3,Registros!$B$2:$B$501,"&lt;="&amp;Resumo!$D$3,Registros!$C$2:$C$501,$B33,Registros!$E$2:$E$501,$D33))</f>
        <v/>
      </c>
      <c r="J33" s="13">
        <f>IF($E33=0,"",COUNTIFS(Registros!$AB$2:$AB$501,"Sim",Registros!$B$2:$B$501,"&gt;="&amp;Resumo!$B$3,Registros!$B$2:$B$501,"&lt;="&amp;Resumo!$D$3,Registros!$C$2:$C$501,$B33,Registros!$E$2:$E$501,$D33,Registros!$T$2:$T$501,"Não",Registros!$K$2:$K$501,"&lt;&gt;Concluída",Registros!$K$2:$K$501,"&lt;&gt;Dispensada"))</f>
        <v/>
      </c>
      <c r="K33" s="53">
        <f>IFERROR(IF($E33=0,"",_xlfn.MAXIFS(Registros!$B$2:$B$501,Registros!$AB$2:$AB$501,"Sim",Registros!$B$2:$B$501,"&gt;="&amp;Resumo!$B$3,Registros!$B$2:$B$501,"&lt;="&amp;Resumo!$D$3,Registros!$C$2:$C$501,$B33,Registros!$E$2:$E$501,$D33)),"")</f>
        <v/>
      </c>
      <c r="L33" s="13">
        <f>IF($E33=0,"",COUNTIFS($E$6:$E$505,"&gt;0",$F$6:$F$505,"&lt;"&amp;$F33)+COUNTIFS($E$6:$E33,"&gt;0",$F$6:$F33,$F33))</f>
        <v/>
      </c>
      <c r="N33" s="16">
        <f>IFERROR('Configurações'!F31,"")</f>
        <v/>
      </c>
      <c r="O33" s="13">
        <f>IF($N33="","",IF(Resumo!$F$3="Todas",COUNTIFS(Registros!$AB$2:$AB$501,"Sim",Registros!$B$2:$B$501,"&gt;="&amp;Resumo!$B$3,Registros!$B$2:$B$501,"&lt;="&amp;Resumo!$D$3,Registros!$V$2:$V$501,$N33),COUNTIFS(Registros!$AB$2:$AB$501,"Sim",Registros!$B$2:$B$501,"&gt;="&amp;Resumo!$B$3,Registros!$B$2:$B$501,"&lt;="&amp;Resumo!$D$3,Registros!$E$2:$E$501,Resumo!$F$3,Registros!$V$2:$V$501,$N33)))</f>
        <v/>
      </c>
      <c r="P33" s="46">
        <f>IF($N33="","",IF(Resumo!$F$3="Todas",SUMIFS(Registros!$S$2:$S$501,Registros!$AB$2:$AB$501,"Sim",Registros!$B$2:$B$501,"&gt;="&amp;Resumo!$B$3,Registros!$B$2:$B$501,"&lt;="&amp;Resumo!$D$3,Registros!$V$2:$V$501,$N33),SUMIFS(Registros!$S$2:$S$501,Registros!$AB$2:$AB$501,"Sim",Registros!$B$2:$B$501,"&gt;="&amp;Resumo!$B$3,Registros!$B$2:$B$501,"&lt;="&amp;Resumo!$D$3,Registros!$E$2:$E$501,Resumo!$F$3,Registros!$V$2:$V$501,$N33)))</f>
        <v/>
      </c>
      <c r="Q33" s="45">
        <f>IFERROR(IF(SUM($P$6:$P$15)=0,"",$P33/SUM($P$6:$P$15)),"")</f>
        <v/>
      </c>
      <c r="R33" s="13">
        <f>IF($O33=0,"",COUNTIFS($O$6:$O$15,"&gt;0",$P$6:$P$15,"&gt;"&amp;$P33)+COUNTIFS($O$6:$O33,"&gt;0",$P$6:$P33,$P33))</f>
        <v/>
      </c>
    </row>
    <row r="34">
      <c r="A34" s="21">
        <f>IFERROR(INDEX(Registros!$Z$2:$Z$501,AGGREGATE(15,6,(ROW(Registros!$Z$2:$Z$501)-ROW(Registros!$Z$2)+1)/(Registros!$AA$2:$AA$501&lt;&gt;""),ROWS($A$6:A34))),"")</f>
        <v/>
      </c>
      <c r="B34" s="18">
        <f>IFERROR(IF($A34="","",INDEX(Registros!$C$2:$C$501,MATCH($A34,Registros!$Z$2:$Z$501,0))),"")</f>
        <v/>
      </c>
      <c r="C34" s="21">
        <f>IFERROR(IF($A34="","",INDEX(Registros!$D$2:$D$501,MATCH($A34,Registros!$Z$2:$Z$501,0))),"")</f>
        <v/>
      </c>
      <c r="D34" s="21">
        <f>IFERROR(IF($A34="","",INDEX(Registros!$E$2:$E$501,MATCH($A34,Registros!$Z$2:$Z$501,0))),"")</f>
        <v/>
      </c>
      <c r="E34" s="18">
        <f>IF($A34="","",IF(AND(Resumo!$F$3&lt;&gt;"Todas",$D34&lt;&gt;Resumo!$F$3),0,COUNTIFS(Registros!$AB$2:$AB$501,"Sim",Registros!$B$2:$B$501,"&gt;="&amp;Resumo!$B$3,Registros!$B$2:$B$501,"&lt;="&amp;Resumo!$D$3,Registros!$C$2:$C$501,$B34,Registros!$E$2:$E$501,$D34)))</f>
        <v/>
      </c>
      <c r="F34" s="48">
        <f>IFERROR(IF($E34=0,"",COUNTIFS(Registros!$AB$2:$AB$501,"Sim",Registros!$B$2:$B$501,"&gt;="&amp;Resumo!$B$3,Registros!$B$2:$B$501,"&lt;="&amp;Resumo!$D$3,Registros!$C$2:$C$501,$B34,Registros!$E$2:$E$501,$D34,Registros!$T$2:$T$501,"Sim")/$E34),"")</f>
        <v/>
      </c>
      <c r="G34" s="48">
        <f>IFERROR(IF($E34=0,"",AVERAGEIFS(Registros!$U$2:$U$501,Registros!$AB$2:$AB$501,"Sim",Registros!$B$2:$B$501,"&gt;="&amp;Resumo!$B$3,Registros!$B$2:$B$501,"&lt;="&amp;Resumo!$D$3,Registros!$C$2:$C$501,$B34,Registros!$E$2:$E$501,$D34)),"")</f>
        <v/>
      </c>
      <c r="H34" s="18">
        <f>IF($E34=0,"",SUMIFS(Registros!$Q$2:$Q$501,Registros!$AB$2:$AB$501,"Sim",Registros!$B$2:$B$501,"&gt;="&amp;Resumo!$B$3,Registros!$B$2:$B$501,"&lt;="&amp;Resumo!$D$3,Registros!$C$2:$C$501,$B34,Registros!$E$2:$E$501,$D34))</f>
        <v/>
      </c>
      <c r="I34" s="49">
        <f>IF($E34=0,"",SUMIFS(Registros!$S$2:$S$501,Registros!$AB$2:$AB$501,"Sim",Registros!$B$2:$B$501,"&gt;="&amp;Resumo!$B$3,Registros!$B$2:$B$501,"&lt;="&amp;Resumo!$D$3,Registros!$C$2:$C$501,$B34,Registros!$E$2:$E$501,$D34))</f>
        <v/>
      </c>
      <c r="J34" s="18">
        <f>IF($E34=0,"",COUNTIFS(Registros!$AB$2:$AB$501,"Sim",Registros!$B$2:$B$501,"&gt;="&amp;Resumo!$B$3,Registros!$B$2:$B$501,"&lt;="&amp;Resumo!$D$3,Registros!$C$2:$C$501,$B34,Registros!$E$2:$E$501,$D34,Registros!$T$2:$T$501,"Não",Registros!$K$2:$K$501,"&lt;&gt;Concluída",Registros!$K$2:$K$501,"&lt;&gt;Dispensada"))</f>
        <v/>
      </c>
      <c r="K34" s="52">
        <f>IFERROR(IF($E34=0,"",_xlfn.MAXIFS(Registros!$B$2:$B$501,Registros!$AB$2:$AB$501,"Sim",Registros!$B$2:$B$501,"&gt;="&amp;Resumo!$B$3,Registros!$B$2:$B$501,"&lt;="&amp;Resumo!$D$3,Registros!$C$2:$C$501,$B34,Registros!$E$2:$E$501,$D34)),"")</f>
        <v/>
      </c>
      <c r="L34" s="18">
        <f>IF($E34=0,"",COUNTIFS($E$6:$E$505,"&gt;0",$F$6:$F$505,"&lt;"&amp;$F34)+COUNTIFS($E$6:$E34,"&gt;0",$F$6:$F34,$F34))</f>
        <v/>
      </c>
      <c r="N34" s="21">
        <f>IFERROR('Configurações'!F32,"")</f>
        <v/>
      </c>
      <c r="O34" s="18">
        <f>IF($N34="","",IF(Resumo!$F$3="Todas",COUNTIFS(Registros!$AB$2:$AB$501,"Sim",Registros!$B$2:$B$501,"&gt;="&amp;Resumo!$B$3,Registros!$B$2:$B$501,"&lt;="&amp;Resumo!$D$3,Registros!$V$2:$V$501,$N34),COUNTIFS(Registros!$AB$2:$AB$501,"Sim",Registros!$B$2:$B$501,"&gt;="&amp;Resumo!$B$3,Registros!$B$2:$B$501,"&lt;="&amp;Resumo!$D$3,Registros!$E$2:$E$501,Resumo!$F$3,Registros!$V$2:$V$501,$N34)))</f>
        <v/>
      </c>
      <c r="P34" s="49">
        <f>IF($N34="","",IF(Resumo!$F$3="Todas",SUMIFS(Registros!$S$2:$S$501,Registros!$AB$2:$AB$501,"Sim",Registros!$B$2:$B$501,"&gt;="&amp;Resumo!$B$3,Registros!$B$2:$B$501,"&lt;="&amp;Resumo!$D$3,Registros!$V$2:$V$501,$N34),SUMIFS(Registros!$S$2:$S$501,Registros!$AB$2:$AB$501,"Sim",Registros!$B$2:$B$501,"&gt;="&amp;Resumo!$B$3,Registros!$B$2:$B$501,"&lt;="&amp;Resumo!$D$3,Registros!$E$2:$E$501,Resumo!$F$3,Registros!$V$2:$V$501,$N34)))</f>
        <v/>
      </c>
      <c r="Q34" s="48">
        <f>IFERROR(IF(SUM($P$6:$P$15)=0,"",$P34/SUM($P$6:$P$15)),"")</f>
        <v/>
      </c>
      <c r="R34" s="18">
        <f>IF($O34=0,"",COUNTIFS($O$6:$O$15,"&gt;0",$P$6:$P$15,"&gt;"&amp;$P34)+COUNTIFS($O$6:$O34,"&gt;0",$P$6:$P34,$P34))</f>
        <v/>
      </c>
    </row>
    <row r="35">
      <c r="A35" s="16">
        <f>IFERROR(INDEX(Registros!$Z$2:$Z$501,AGGREGATE(15,6,(ROW(Registros!$Z$2:$Z$501)-ROW(Registros!$Z$2)+1)/(Registros!$AA$2:$AA$501&lt;&gt;""),ROWS($A$6:A35))),"")</f>
        <v/>
      </c>
      <c r="B35" s="13">
        <f>IFERROR(IF($A35="","",INDEX(Registros!$C$2:$C$501,MATCH($A35,Registros!$Z$2:$Z$501,0))),"")</f>
        <v/>
      </c>
      <c r="C35" s="16">
        <f>IFERROR(IF($A35="","",INDEX(Registros!$D$2:$D$501,MATCH($A35,Registros!$Z$2:$Z$501,0))),"")</f>
        <v/>
      </c>
      <c r="D35" s="16">
        <f>IFERROR(IF($A35="","",INDEX(Registros!$E$2:$E$501,MATCH($A35,Registros!$Z$2:$Z$501,0))),"")</f>
        <v/>
      </c>
      <c r="E35" s="13">
        <f>IF($A35="","",IF(AND(Resumo!$F$3&lt;&gt;"Todas",$D35&lt;&gt;Resumo!$F$3),0,COUNTIFS(Registros!$AB$2:$AB$501,"Sim",Registros!$B$2:$B$501,"&gt;="&amp;Resumo!$B$3,Registros!$B$2:$B$501,"&lt;="&amp;Resumo!$D$3,Registros!$C$2:$C$501,$B35,Registros!$E$2:$E$501,$D35)))</f>
        <v/>
      </c>
      <c r="F35" s="45">
        <f>IFERROR(IF($E35=0,"",COUNTIFS(Registros!$AB$2:$AB$501,"Sim",Registros!$B$2:$B$501,"&gt;="&amp;Resumo!$B$3,Registros!$B$2:$B$501,"&lt;="&amp;Resumo!$D$3,Registros!$C$2:$C$501,$B35,Registros!$E$2:$E$501,$D35,Registros!$T$2:$T$501,"Sim")/$E35),"")</f>
        <v/>
      </c>
      <c r="G35" s="45">
        <f>IFERROR(IF($E35=0,"",AVERAGEIFS(Registros!$U$2:$U$501,Registros!$AB$2:$AB$501,"Sim",Registros!$B$2:$B$501,"&gt;="&amp;Resumo!$B$3,Registros!$B$2:$B$501,"&lt;="&amp;Resumo!$D$3,Registros!$C$2:$C$501,$B35,Registros!$E$2:$E$501,$D35)),"")</f>
        <v/>
      </c>
      <c r="H35" s="13">
        <f>IF($E35=0,"",SUMIFS(Registros!$Q$2:$Q$501,Registros!$AB$2:$AB$501,"Sim",Registros!$B$2:$B$501,"&gt;="&amp;Resumo!$B$3,Registros!$B$2:$B$501,"&lt;="&amp;Resumo!$D$3,Registros!$C$2:$C$501,$B35,Registros!$E$2:$E$501,$D35))</f>
        <v/>
      </c>
      <c r="I35" s="46">
        <f>IF($E35=0,"",SUMIFS(Registros!$S$2:$S$501,Registros!$AB$2:$AB$501,"Sim",Registros!$B$2:$B$501,"&gt;="&amp;Resumo!$B$3,Registros!$B$2:$B$501,"&lt;="&amp;Resumo!$D$3,Registros!$C$2:$C$501,$B35,Registros!$E$2:$E$501,$D35))</f>
        <v/>
      </c>
      <c r="J35" s="13">
        <f>IF($E35=0,"",COUNTIFS(Registros!$AB$2:$AB$501,"Sim",Registros!$B$2:$B$501,"&gt;="&amp;Resumo!$B$3,Registros!$B$2:$B$501,"&lt;="&amp;Resumo!$D$3,Registros!$C$2:$C$501,$B35,Registros!$E$2:$E$501,$D35,Registros!$T$2:$T$501,"Não",Registros!$K$2:$K$501,"&lt;&gt;Concluída",Registros!$K$2:$K$501,"&lt;&gt;Dispensada"))</f>
        <v/>
      </c>
      <c r="K35" s="53">
        <f>IFERROR(IF($E35=0,"",_xlfn.MAXIFS(Registros!$B$2:$B$501,Registros!$AB$2:$AB$501,"Sim",Registros!$B$2:$B$501,"&gt;="&amp;Resumo!$B$3,Registros!$B$2:$B$501,"&lt;="&amp;Resumo!$D$3,Registros!$C$2:$C$501,$B35,Registros!$E$2:$E$501,$D35)),"")</f>
        <v/>
      </c>
      <c r="L35" s="13">
        <f>IF($E35=0,"",COUNTIFS($E$6:$E$505,"&gt;0",$F$6:$F$505,"&lt;"&amp;$F35)+COUNTIFS($E$6:$E35,"&gt;0",$F$6:$F35,$F35))</f>
        <v/>
      </c>
      <c r="N35" s="16">
        <f>IFERROR('Configurações'!F33,"")</f>
        <v/>
      </c>
      <c r="O35" s="13">
        <f>IF($N35="","",IF(Resumo!$F$3="Todas",COUNTIFS(Registros!$AB$2:$AB$501,"Sim",Registros!$B$2:$B$501,"&gt;="&amp;Resumo!$B$3,Registros!$B$2:$B$501,"&lt;="&amp;Resumo!$D$3,Registros!$V$2:$V$501,$N35),COUNTIFS(Registros!$AB$2:$AB$501,"Sim",Registros!$B$2:$B$501,"&gt;="&amp;Resumo!$B$3,Registros!$B$2:$B$501,"&lt;="&amp;Resumo!$D$3,Registros!$E$2:$E$501,Resumo!$F$3,Registros!$V$2:$V$501,$N35)))</f>
        <v/>
      </c>
      <c r="P35" s="46">
        <f>IF($N35="","",IF(Resumo!$F$3="Todas",SUMIFS(Registros!$S$2:$S$501,Registros!$AB$2:$AB$501,"Sim",Registros!$B$2:$B$501,"&gt;="&amp;Resumo!$B$3,Registros!$B$2:$B$501,"&lt;="&amp;Resumo!$D$3,Registros!$V$2:$V$501,$N35),SUMIFS(Registros!$S$2:$S$501,Registros!$AB$2:$AB$501,"Sim",Registros!$B$2:$B$501,"&gt;="&amp;Resumo!$B$3,Registros!$B$2:$B$501,"&lt;="&amp;Resumo!$D$3,Registros!$E$2:$E$501,Resumo!$F$3,Registros!$V$2:$V$501,$N35)))</f>
        <v/>
      </c>
      <c r="Q35" s="45">
        <f>IFERROR(IF(SUM($P$6:$P$15)=0,"",$P35/SUM($P$6:$P$15)),"")</f>
        <v/>
      </c>
      <c r="R35" s="13">
        <f>IF($O35=0,"",COUNTIFS($O$6:$O$15,"&gt;0",$P$6:$P$15,"&gt;"&amp;$P35)+COUNTIFS($O$6:$O35,"&gt;0",$P$6:$P35,$P35))</f>
        <v/>
      </c>
    </row>
    <row r="36">
      <c r="A36" s="21">
        <f>IFERROR(INDEX(Registros!$Z$2:$Z$501,AGGREGATE(15,6,(ROW(Registros!$Z$2:$Z$501)-ROW(Registros!$Z$2)+1)/(Registros!$AA$2:$AA$501&lt;&gt;""),ROWS($A$6:A36))),"")</f>
        <v/>
      </c>
      <c r="B36" s="18">
        <f>IFERROR(IF($A36="","",INDEX(Registros!$C$2:$C$501,MATCH($A36,Registros!$Z$2:$Z$501,0))),"")</f>
        <v/>
      </c>
      <c r="C36" s="21">
        <f>IFERROR(IF($A36="","",INDEX(Registros!$D$2:$D$501,MATCH($A36,Registros!$Z$2:$Z$501,0))),"")</f>
        <v/>
      </c>
      <c r="D36" s="21">
        <f>IFERROR(IF($A36="","",INDEX(Registros!$E$2:$E$501,MATCH($A36,Registros!$Z$2:$Z$501,0))),"")</f>
        <v/>
      </c>
      <c r="E36" s="18">
        <f>IF($A36="","",IF(AND(Resumo!$F$3&lt;&gt;"Todas",$D36&lt;&gt;Resumo!$F$3),0,COUNTIFS(Registros!$AB$2:$AB$501,"Sim",Registros!$B$2:$B$501,"&gt;="&amp;Resumo!$B$3,Registros!$B$2:$B$501,"&lt;="&amp;Resumo!$D$3,Registros!$C$2:$C$501,$B36,Registros!$E$2:$E$501,$D36)))</f>
        <v/>
      </c>
      <c r="F36" s="48">
        <f>IFERROR(IF($E36=0,"",COUNTIFS(Registros!$AB$2:$AB$501,"Sim",Registros!$B$2:$B$501,"&gt;="&amp;Resumo!$B$3,Registros!$B$2:$B$501,"&lt;="&amp;Resumo!$D$3,Registros!$C$2:$C$501,$B36,Registros!$E$2:$E$501,$D36,Registros!$T$2:$T$501,"Sim")/$E36),"")</f>
        <v/>
      </c>
      <c r="G36" s="48">
        <f>IFERROR(IF($E36=0,"",AVERAGEIFS(Registros!$U$2:$U$501,Registros!$AB$2:$AB$501,"Sim",Registros!$B$2:$B$501,"&gt;="&amp;Resumo!$B$3,Registros!$B$2:$B$501,"&lt;="&amp;Resumo!$D$3,Registros!$C$2:$C$501,$B36,Registros!$E$2:$E$501,$D36)),"")</f>
        <v/>
      </c>
      <c r="H36" s="18">
        <f>IF($E36=0,"",SUMIFS(Registros!$Q$2:$Q$501,Registros!$AB$2:$AB$501,"Sim",Registros!$B$2:$B$501,"&gt;="&amp;Resumo!$B$3,Registros!$B$2:$B$501,"&lt;="&amp;Resumo!$D$3,Registros!$C$2:$C$501,$B36,Registros!$E$2:$E$501,$D36))</f>
        <v/>
      </c>
      <c r="I36" s="49">
        <f>IF($E36=0,"",SUMIFS(Registros!$S$2:$S$501,Registros!$AB$2:$AB$501,"Sim",Registros!$B$2:$B$501,"&gt;="&amp;Resumo!$B$3,Registros!$B$2:$B$501,"&lt;="&amp;Resumo!$D$3,Registros!$C$2:$C$501,$B36,Registros!$E$2:$E$501,$D36))</f>
        <v/>
      </c>
      <c r="J36" s="18">
        <f>IF($E36=0,"",COUNTIFS(Registros!$AB$2:$AB$501,"Sim",Registros!$B$2:$B$501,"&gt;="&amp;Resumo!$B$3,Registros!$B$2:$B$501,"&lt;="&amp;Resumo!$D$3,Registros!$C$2:$C$501,$B36,Registros!$E$2:$E$501,$D36,Registros!$T$2:$T$501,"Não",Registros!$K$2:$K$501,"&lt;&gt;Concluída",Registros!$K$2:$K$501,"&lt;&gt;Dispensada"))</f>
        <v/>
      </c>
      <c r="K36" s="52">
        <f>IFERROR(IF($E36=0,"",_xlfn.MAXIFS(Registros!$B$2:$B$501,Registros!$AB$2:$AB$501,"Sim",Registros!$B$2:$B$501,"&gt;="&amp;Resumo!$B$3,Registros!$B$2:$B$501,"&lt;="&amp;Resumo!$D$3,Registros!$C$2:$C$501,$B36,Registros!$E$2:$E$501,$D36)),"")</f>
        <v/>
      </c>
      <c r="L36" s="18">
        <f>IF($E36=0,"",COUNTIFS($E$6:$E$505,"&gt;0",$F$6:$F$505,"&lt;"&amp;$F36)+COUNTIFS($E$6:$E36,"&gt;0",$F$6:$F36,$F36))</f>
        <v/>
      </c>
      <c r="N36" s="21">
        <f>IFERROR('Configurações'!F34,"")</f>
        <v/>
      </c>
      <c r="O36" s="18">
        <f>IF($N36="","",IF(Resumo!$F$3="Todas",COUNTIFS(Registros!$AB$2:$AB$501,"Sim",Registros!$B$2:$B$501,"&gt;="&amp;Resumo!$B$3,Registros!$B$2:$B$501,"&lt;="&amp;Resumo!$D$3,Registros!$V$2:$V$501,$N36),COUNTIFS(Registros!$AB$2:$AB$501,"Sim",Registros!$B$2:$B$501,"&gt;="&amp;Resumo!$B$3,Registros!$B$2:$B$501,"&lt;="&amp;Resumo!$D$3,Registros!$E$2:$E$501,Resumo!$F$3,Registros!$V$2:$V$501,$N36)))</f>
        <v/>
      </c>
      <c r="P36" s="49">
        <f>IF($N36="","",IF(Resumo!$F$3="Todas",SUMIFS(Registros!$S$2:$S$501,Registros!$AB$2:$AB$501,"Sim",Registros!$B$2:$B$501,"&gt;="&amp;Resumo!$B$3,Registros!$B$2:$B$501,"&lt;="&amp;Resumo!$D$3,Registros!$V$2:$V$501,$N36),SUMIFS(Registros!$S$2:$S$501,Registros!$AB$2:$AB$501,"Sim",Registros!$B$2:$B$501,"&gt;="&amp;Resumo!$B$3,Registros!$B$2:$B$501,"&lt;="&amp;Resumo!$D$3,Registros!$E$2:$E$501,Resumo!$F$3,Registros!$V$2:$V$501,$N36)))</f>
        <v/>
      </c>
      <c r="Q36" s="48">
        <f>IFERROR(IF(SUM($P$6:$P$15)=0,"",$P36/SUM($P$6:$P$15)),"")</f>
        <v/>
      </c>
      <c r="R36" s="18">
        <f>IF($O36=0,"",COUNTIFS($O$6:$O$15,"&gt;0",$P$6:$P$15,"&gt;"&amp;$P36)+COUNTIFS($O$6:$O36,"&gt;0",$P$6:$P36,$P36))</f>
        <v/>
      </c>
    </row>
    <row r="37">
      <c r="A37" s="16">
        <f>IFERROR(INDEX(Registros!$Z$2:$Z$501,AGGREGATE(15,6,(ROW(Registros!$Z$2:$Z$501)-ROW(Registros!$Z$2)+1)/(Registros!$AA$2:$AA$501&lt;&gt;""),ROWS($A$6:A37))),"")</f>
        <v/>
      </c>
      <c r="B37" s="13">
        <f>IFERROR(IF($A37="","",INDEX(Registros!$C$2:$C$501,MATCH($A37,Registros!$Z$2:$Z$501,0))),"")</f>
        <v/>
      </c>
      <c r="C37" s="16">
        <f>IFERROR(IF($A37="","",INDEX(Registros!$D$2:$D$501,MATCH($A37,Registros!$Z$2:$Z$501,0))),"")</f>
        <v/>
      </c>
      <c r="D37" s="16">
        <f>IFERROR(IF($A37="","",INDEX(Registros!$E$2:$E$501,MATCH($A37,Registros!$Z$2:$Z$501,0))),"")</f>
        <v/>
      </c>
      <c r="E37" s="13">
        <f>IF($A37="","",IF(AND(Resumo!$F$3&lt;&gt;"Todas",$D37&lt;&gt;Resumo!$F$3),0,COUNTIFS(Registros!$AB$2:$AB$501,"Sim",Registros!$B$2:$B$501,"&gt;="&amp;Resumo!$B$3,Registros!$B$2:$B$501,"&lt;="&amp;Resumo!$D$3,Registros!$C$2:$C$501,$B37,Registros!$E$2:$E$501,$D37)))</f>
        <v/>
      </c>
      <c r="F37" s="45">
        <f>IFERROR(IF($E37=0,"",COUNTIFS(Registros!$AB$2:$AB$501,"Sim",Registros!$B$2:$B$501,"&gt;="&amp;Resumo!$B$3,Registros!$B$2:$B$501,"&lt;="&amp;Resumo!$D$3,Registros!$C$2:$C$501,$B37,Registros!$E$2:$E$501,$D37,Registros!$T$2:$T$501,"Sim")/$E37),"")</f>
        <v/>
      </c>
      <c r="G37" s="45">
        <f>IFERROR(IF($E37=0,"",AVERAGEIFS(Registros!$U$2:$U$501,Registros!$AB$2:$AB$501,"Sim",Registros!$B$2:$B$501,"&gt;="&amp;Resumo!$B$3,Registros!$B$2:$B$501,"&lt;="&amp;Resumo!$D$3,Registros!$C$2:$C$501,$B37,Registros!$E$2:$E$501,$D37)),"")</f>
        <v/>
      </c>
      <c r="H37" s="13">
        <f>IF($E37=0,"",SUMIFS(Registros!$Q$2:$Q$501,Registros!$AB$2:$AB$501,"Sim",Registros!$B$2:$B$501,"&gt;="&amp;Resumo!$B$3,Registros!$B$2:$B$501,"&lt;="&amp;Resumo!$D$3,Registros!$C$2:$C$501,$B37,Registros!$E$2:$E$501,$D37))</f>
        <v/>
      </c>
      <c r="I37" s="46">
        <f>IF($E37=0,"",SUMIFS(Registros!$S$2:$S$501,Registros!$AB$2:$AB$501,"Sim",Registros!$B$2:$B$501,"&gt;="&amp;Resumo!$B$3,Registros!$B$2:$B$501,"&lt;="&amp;Resumo!$D$3,Registros!$C$2:$C$501,$B37,Registros!$E$2:$E$501,$D37))</f>
        <v/>
      </c>
      <c r="J37" s="13">
        <f>IF($E37=0,"",COUNTIFS(Registros!$AB$2:$AB$501,"Sim",Registros!$B$2:$B$501,"&gt;="&amp;Resumo!$B$3,Registros!$B$2:$B$501,"&lt;="&amp;Resumo!$D$3,Registros!$C$2:$C$501,$B37,Registros!$E$2:$E$501,$D37,Registros!$T$2:$T$501,"Não",Registros!$K$2:$K$501,"&lt;&gt;Concluída",Registros!$K$2:$K$501,"&lt;&gt;Dispensada"))</f>
        <v/>
      </c>
      <c r="K37" s="53">
        <f>IFERROR(IF($E37=0,"",_xlfn.MAXIFS(Registros!$B$2:$B$501,Registros!$AB$2:$AB$501,"Sim",Registros!$B$2:$B$501,"&gt;="&amp;Resumo!$B$3,Registros!$B$2:$B$501,"&lt;="&amp;Resumo!$D$3,Registros!$C$2:$C$501,$B37,Registros!$E$2:$E$501,$D37)),"")</f>
        <v/>
      </c>
      <c r="L37" s="13">
        <f>IF($E37=0,"",COUNTIFS($E$6:$E$505,"&gt;0",$F$6:$F$505,"&lt;"&amp;$F37)+COUNTIFS($E$6:$E37,"&gt;0",$F$6:$F37,$F37))</f>
        <v/>
      </c>
      <c r="N37" s="16">
        <f>IFERROR('Configurações'!F35,"")</f>
        <v/>
      </c>
      <c r="O37" s="13">
        <f>IF($N37="","",IF(Resumo!$F$3="Todas",COUNTIFS(Registros!$AB$2:$AB$501,"Sim",Registros!$B$2:$B$501,"&gt;="&amp;Resumo!$B$3,Registros!$B$2:$B$501,"&lt;="&amp;Resumo!$D$3,Registros!$V$2:$V$501,$N37),COUNTIFS(Registros!$AB$2:$AB$501,"Sim",Registros!$B$2:$B$501,"&gt;="&amp;Resumo!$B$3,Registros!$B$2:$B$501,"&lt;="&amp;Resumo!$D$3,Registros!$E$2:$E$501,Resumo!$F$3,Registros!$V$2:$V$501,$N37)))</f>
        <v/>
      </c>
      <c r="P37" s="46">
        <f>IF($N37="","",IF(Resumo!$F$3="Todas",SUMIFS(Registros!$S$2:$S$501,Registros!$AB$2:$AB$501,"Sim",Registros!$B$2:$B$501,"&gt;="&amp;Resumo!$B$3,Registros!$B$2:$B$501,"&lt;="&amp;Resumo!$D$3,Registros!$V$2:$V$501,$N37),SUMIFS(Registros!$S$2:$S$501,Registros!$AB$2:$AB$501,"Sim",Registros!$B$2:$B$501,"&gt;="&amp;Resumo!$B$3,Registros!$B$2:$B$501,"&lt;="&amp;Resumo!$D$3,Registros!$E$2:$E$501,Resumo!$F$3,Registros!$V$2:$V$501,$N37)))</f>
        <v/>
      </c>
      <c r="Q37" s="45">
        <f>IFERROR(IF(SUM($P$6:$P$15)=0,"",$P37/SUM($P$6:$P$15)),"")</f>
        <v/>
      </c>
      <c r="R37" s="13">
        <f>IF($O37=0,"",COUNTIFS($O$6:$O$15,"&gt;0",$P$6:$P$15,"&gt;"&amp;$P37)+COUNTIFS($O$6:$O37,"&gt;0",$P$6:$P37,$P37))</f>
        <v/>
      </c>
    </row>
    <row r="38">
      <c r="A38" s="21">
        <f>IFERROR(INDEX(Registros!$Z$2:$Z$501,AGGREGATE(15,6,(ROW(Registros!$Z$2:$Z$501)-ROW(Registros!$Z$2)+1)/(Registros!$AA$2:$AA$501&lt;&gt;""),ROWS($A$6:A38))),"")</f>
        <v/>
      </c>
      <c r="B38" s="18">
        <f>IFERROR(IF($A38="","",INDEX(Registros!$C$2:$C$501,MATCH($A38,Registros!$Z$2:$Z$501,0))),"")</f>
        <v/>
      </c>
      <c r="C38" s="21">
        <f>IFERROR(IF($A38="","",INDEX(Registros!$D$2:$D$501,MATCH($A38,Registros!$Z$2:$Z$501,0))),"")</f>
        <v/>
      </c>
      <c r="D38" s="21">
        <f>IFERROR(IF($A38="","",INDEX(Registros!$E$2:$E$501,MATCH($A38,Registros!$Z$2:$Z$501,0))),"")</f>
        <v/>
      </c>
      <c r="E38" s="18">
        <f>IF($A38="","",IF(AND(Resumo!$F$3&lt;&gt;"Todas",$D38&lt;&gt;Resumo!$F$3),0,COUNTIFS(Registros!$AB$2:$AB$501,"Sim",Registros!$B$2:$B$501,"&gt;="&amp;Resumo!$B$3,Registros!$B$2:$B$501,"&lt;="&amp;Resumo!$D$3,Registros!$C$2:$C$501,$B38,Registros!$E$2:$E$501,$D38)))</f>
        <v/>
      </c>
      <c r="F38" s="48">
        <f>IFERROR(IF($E38=0,"",COUNTIFS(Registros!$AB$2:$AB$501,"Sim",Registros!$B$2:$B$501,"&gt;="&amp;Resumo!$B$3,Registros!$B$2:$B$501,"&lt;="&amp;Resumo!$D$3,Registros!$C$2:$C$501,$B38,Registros!$E$2:$E$501,$D38,Registros!$T$2:$T$501,"Sim")/$E38),"")</f>
        <v/>
      </c>
      <c r="G38" s="48">
        <f>IFERROR(IF($E38=0,"",AVERAGEIFS(Registros!$U$2:$U$501,Registros!$AB$2:$AB$501,"Sim",Registros!$B$2:$B$501,"&gt;="&amp;Resumo!$B$3,Registros!$B$2:$B$501,"&lt;="&amp;Resumo!$D$3,Registros!$C$2:$C$501,$B38,Registros!$E$2:$E$501,$D38)),"")</f>
        <v/>
      </c>
      <c r="H38" s="18">
        <f>IF($E38=0,"",SUMIFS(Registros!$Q$2:$Q$501,Registros!$AB$2:$AB$501,"Sim",Registros!$B$2:$B$501,"&gt;="&amp;Resumo!$B$3,Registros!$B$2:$B$501,"&lt;="&amp;Resumo!$D$3,Registros!$C$2:$C$501,$B38,Registros!$E$2:$E$501,$D38))</f>
        <v/>
      </c>
      <c r="I38" s="49">
        <f>IF($E38=0,"",SUMIFS(Registros!$S$2:$S$501,Registros!$AB$2:$AB$501,"Sim",Registros!$B$2:$B$501,"&gt;="&amp;Resumo!$B$3,Registros!$B$2:$B$501,"&lt;="&amp;Resumo!$D$3,Registros!$C$2:$C$501,$B38,Registros!$E$2:$E$501,$D38))</f>
        <v/>
      </c>
      <c r="J38" s="18">
        <f>IF($E38=0,"",COUNTIFS(Registros!$AB$2:$AB$501,"Sim",Registros!$B$2:$B$501,"&gt;="&amp;Resumo!$B$3,Registros!$B$2:$B$501,"&lt;="&amp;Resumo!$D$3,Registros!$C$2:$C$501,$B38,Registros!$E$2:$E$501,$D38,Registros!$T$2:$T$501,"Não",Registros!$K$2:$K$501,"&lt;&gt;Concluída",Registros!$K$2:$K$501,"&lt;&gt;Dispensada"))</f>
        <v/>
      </c>
      <c r="K38" s="52">
        <f>IFERROR(IF($E38=0,"",_xlfn.MAXIFS(Registros!$B$2:$B$501,Registros!$AB$2:$AB$501,"Sim",Registros!$B$2:$B$501,"&gt;="&amp;Resumo!$B$3,Registros!$B$2:$B$501,"&lt;="&amp;Resumo!$D$3,Registros!$C$2:$C$501,$B38,Registros!$E$2:$E$501,$D38)),"")</f>
        <v/>
      </c>
      <c r="L38" s="18">
        <f>IF($E38=0,"",COUNTIFS($E$6:$E$505,"&gt;0",$F$6:$F$505,"&lt;"&amp;$F38)+COUNTIFS($E$6:$E38,"&gt;0",$F$6:$F38,$F38))</f>
        <v/>
      </c>
      <c r="N38" s="21">
        <f>IFERROR('Configurações'!F36,"")</f>
        <v/>
      </c>
      <c r="O38" s="18">
        <f>IF($N38="","",IF(Resumo!$F$3="Todas",COUNTIFS(Registros!$AB$2:$AB$501,"Sim",Registros!$B$2:$B$501,"&gt;="&amp;Resumo!$B$3,Registros!$B$2:$B$501,"&lt;="&amp;Resumo!$D$3,Registros!$V$2:$V$501,$N38),COUNTIFS(Registros!$AB$2:$AB$501,"Sim",Registros!$B$2:$B$501,"&gt;="&amp;Resumo!$B$3,Registros!$B$2:$B$501,"&lt;="&amp;Resumo!$D$3,Registros!$E$2:$E$501,Resumo!$F$3,Registros!$V$2:$V$501,$N38)))</f>
        <v/>
      </c>
      <c r="P38" s="49">
        <f>IF($N38="","",IF(Resumo!$F$3="Todas",SUMIFS(Registros!$S$2:$S$501,Registros!$AB$2:$AB$501,"Sim",Registros!$B$2:$B$501,"&gt;="&amp;Resumo!$B$3,Registros!$B$2:$B$501,"&lt;="&amp;Resumo!$D$3,Registros!$V$2:$V$501,$N38),SUMIFS(Registros!$S$2:$S$501,Registros!$AB$2:$AB$501,"Sim",Registros!$B$2:$B$501,"&gt;="&amp;Resumo!$B$3,Registros!$B$2:$B$501,"&lt;="&amp;Resumo!$D$3,Registros!$E$2:$E$501,Resumo!$F$3,Registros!$V$2:$V$501,$N38)))</f>
        <v/>
      </c>
      <c r="Q38" s="48">
        <f>IFERROR(IF(SUM($P$6:$P$15)=0,"",$P38/SUM($P$6:$P$15)),"")</f>
        <v/>
      </c>
      <c r="R38" s="18">
        <f>IF($O38=0,"",COUNTIFS($O$6:$O$15,"&gt;0",$P$6:$P$15,"&gt;"&amp;$P38)+COUNTIFS($O$6:$O38,"&gt;0",$P$6:$P38,$P38))</f>
        <v/>
      </c>
    </row>
    <row r="39">
      <c r="A39" s="16">
        <f>IFERROR(INDEX(Registros!$Z$2:$Z$501,AGGREGATE(15,6,(ROW(Registros!$Z$2:$Z$501)-ROW(Registros!$Z$2)+1)/(Registros!$AA$2:$AA$501&lt;&gt;""),ROWS($A$6:A39))),"")</f>
        <v/>
      </c>
      <c r="B39" s="13">
        <f>IFERROR(IF($A39="","",INDEX(Registros!$C$2:$C$501,MATCH($A39,Registros!$Z$2:$Z$501,0))),"")</f>
        <v/>
      </c>
      <c r="C39" s="16">
        <f>IFERROR(IF($A39="","",INDEX(Registros!$D$2:$D$501,MATCH($A39,Registros!$Z$2:$Z$501,0))),"")</f>
        <v/>
      </c>
      <c r="D39" s="16">
        <f>IFERROR(IF($A39="","",INDEX(Registros!$E$2:$E$501,MATCH($A39,Registros!$Z$2:$Z$501,0))),"")</f>
        <v/>
      </c>
      <c r="E39" s="13">
        <f>IF($A39="","",IF(AND(Resumo!$F$3&lt;&gt;"Todas",$D39&lt;&gt;Resumo!$F$3),0,COUNTIFS(Registros!$AB$2:$AB$501,"Sim",Registros!$B$2:$B$501,"&gt;="&amp;Resumo!$B$3,Registros!$B$2:$B$501,"&lt;="&amp;Resumo!$D$3,Registros!$C$2:$C$501,$B39,Registros!$E$2:$E$501,$D39)))</f>
        <v/>
      </c>
      <c r="F39" s="45">
        <f>IFERROR(IF($E39=0,"",COUNTIFS(Registros!$AB$2:$AB$501,"Sim",Registros!$B$2:$B$501,"&gt;="&amp;Resumo!$B$3,Registros!$B$2:$B$501,"&lt;="&amp;Resumo!$D$3,Registros!$C$2:$C$501,$B39,Registros!$E$2:$E$501,$D39,Registros!$T$2:$T$501,"Sim")/$E39),"")</f>
        <v/>
      </c>
      <c r="G39" s="45">
        <f>IFERROR(IF($E39=0,"",AVERAGEIFS(Registros!$U$2:$U$501,Registros!$AB$2:$AB$501,"Sim",Registros!$B$2:$B$501,"&gt;="&amp;Resumo!$B$3,Registros!$B$2:$B$501,"&lt;="&amp;Resumo!$D$3,Registros!$C$2:$C$501,$B39,Registros!$E$2:$E$501,$D39)),"")</f>
        <v/>
      </c>
      <c r="H39" s="13">
        <f>IF($E39=0,"",SUMIFS(Registros!$Q$2:$Q$501,Registros!$AB$2:$AB$501,"Sim",Registros!$B$2:$B$501,"&gt;="&amp;Resumo!$B$3,Registros!$B$2:$B$501,"&lt;="&amp;Resumo!$D$3,Registros!$C$2:$C$501,$B39,Registros!$E$2:$E$501,$D39))</f>
        <v/>
      </c>
      <c r="I39" s="46">
        <f>IF($E39=0,"",SUMIFS(Registros!$S$2:$S$501,Registros!$AB$2:$AB$501,"Sim",Registros!$B$2:$B$501,"&gt;="&amp;Resumo!$B$3,Registros!$B$2:$B$501,"&lt;="&amp;Resumo!$D$3,Registros!$C$2:$C$501,$B39,Registros!$E$2:$E$501,$D39))</f>
        <v/>
      </c>
      <c r="J39" s="13">
        <f>IF($E39=0,"",COUNTIFS(Registros!$AB$2:$AB$501,"Sim",Registros!$B$2:$B$501,"&gt;="&amp;Resumo!$B$3,Registros!$B$2:$B$501,"&lt;="&amp;Resumo!$D$3,Registros!$C$2:$C$501,$B39,Registros!$E$2:$E$501,$D39,Registros!$T$2:$T$501,"Não",Registros!$K$2:$K$501,"&lt;&gt;Concluída",Registros!$K$2:$K$501,"&lt;&gt;Dispensada"))</f>
        <v/>
      </c>
      <c r="K39" s="53">
        <f>IFERROR(IF($E39=0,"",_xlfn.MAXIFS(Registros!$B$2:$B$501,Registros!$AB$2:$AB$501,"Sim",Registros!$B$2:$B$501,"&gt;="&amp;Resumo!$B$3,Registros!$B$2:$B$501,"&lt;="&amp;Resumo!$D$3,Registros!$C$2:$C$501,$B39,Registros!$E$2:$E$501,$D39)),"")</f>
        <v/>
      </c>
      <c r="L39" s="13">
        <f>IF($E39=0,"",COUNTIFS($E$6:$E$505,"&gt;0",$F$6:$F$505,"&lt;"&amp;$F39)+COUNTIFS($E$6:$E39,"&gt;0",$F$6:$F39,$F39))</f>
        <v/>
      </c>
      <c r="N39" s="16">
        <f>IFERROR('Configurações'!F37,"")</f>
        <v/>
      </c>
      <c r="O39" s="13">
        <f>IF($N39="","",IF(Resumo!$F$3="Todas",COUNTIFS(Registros!$AB$2:$AB$501,"Sim",Registros!$B$2:$B$501,"&gt;="&amp;Resumo!$B$3,Registros!$B$2:$B$501,"&lt;="&amp;Resumo!$D$3,Registros!$V$2:$V$501,$N39),COUNTIFS(Registros!$AB$2:$AB$501,"Sim",Registros!$B$2:$B$501,"&gt;="&amp;Resumo!$B$3,Registros!$B$2:$B$501,"&lt;="&amp;Resumo!$D$3,Registros!$E$2:$E$501,Resumo!$F$3,Registros!$V$2:$V$501,$N39)))</f>
        <v/>
      </c>
      <c r="P39" s="46">
        <f>IF($N39="","",IF(Resumo!$F$3="Todas",SUMIFS(Registros!$S$2:$S$501,Registros!$AB$2:$AB$501,"Sim",Registros!$B$2:$B$501,"&gt;="&amp;Resumo!$B$3,Registros!$B$2:$B$501,"&lt;="&amp;Resumo!$D$3,Registros!$V$2:$V$501,$N39),SUMIFS(Registros!$S$2:$S$501,Registros!$AB$2:$AB$501,"Sim",Registros!$B$2:$B$501,"&gt;="&amp;Resumo!$B$3,Registros!$B$2:$B$501,"&lt;="&amp;Resumo!$D$3,Registros!$E$2:$E$501,Resumo!$F$3,Registros!$V$2:$V$501,$N39)))</f>
        <v/>
      </c>
      <c r="Q39" s="45">
        <f>IFERROR(IF(SUM($P$6:$P$15)=0,"",$P39/SUM($P$6:$P$15)),"")</f>
        <v/>
      </c>
      <c r="R39" s="13">
        <f>IF($O39=0,"",COUNTIFS($O$6:$O$15,"&gt;0",$P$6:$P$15,"&gt;"&amp;$P39)+COUNTIFS($O$6:$O39,"&gt;0",$P$6:$P39,$P39))</f>
        <v/>
      </c>
    </row>
    <row r="40">
      <c r="A40" s="21">
        <f>IFERROR(INDEX(Registros!$Z$2:$Z$501,AGGREGATE(15,6,(ROW(Registros!$Z$2:$Z$501)-ROW(Registros!$Z$2)+1)/(Registros!$AA$2:$AA$501&lt;&gt;""),ROWS($A$6:A40))),"")</f>
        <v/>
      </c>
      <c r="B40" s="18">
        <f>IFERROR(IF($A40="","",INDEX(Registros!$C$2:$C$501,MATCH($A40,Registros!$Z$2:$Z$501,0))),"")</f>
        <v/>
      </c>
      <c r="C40" s="21">
        <f>IFERROR(IF($A40="","",INDEX(Registros!$D$2:$D$501,MATCH($A40,Registros!$Z$2:$Z$501,0))),"")</f>
        <v/>
      </c>
      <c r="D40" s="21">
        <f>IFERROR(IF($A40="","",INDEX(Registros!$E$2:$E$501,MATCH($A40,Registros!$Z$2:$Z$501,0))),"")</f>
        <v/>
      </c>
      <c r="E40" s="18">
        <f>IF($A40="","",IF(AND(Resumo!$F$3&lt;&gt;"Todas",$D40&lt;&gt;Resumo!$F$3),0,COUNTIFS(Registros!$AB$2:$AB$501,"Sim",Registros!$B$2:$B$501,"&gt;="&amp;Resumo!$B$3,Registros!$B$2:$B$501,"&lt;="&amp;Resumo!$D$3,Registros!$C$2:$C$501,$B40,Registros!$E$2:$E$501,$D40)))</f>
        <v/>
      </c>
      <c r="F40" s="48">
        <f>IFERROR(IF($E40=0,"",COUNTIFS(Registros!$AB$2:$AB$501,"Sim",Registros!$B$2:$B$501,"&gt;="&amp;Resumo!$B$3,Registros!$B$2:$B$501,"&lt;="&amp;Resumo!$D$3,Registros!$C$2:$C$501,$B40,Registros!$E$2:$E$501,$D40,Registros!$T$2:$T$501,"Sim")/$E40),"")</f>
        <v/>
      </c>
      <c r="G40" s="48">
        <f>IFERROR(IF($E40=0,"",AVERAGEIFS(Registros!$U$2:$U$501,Registros!$AB$2:$AB$501,"Sim",Registros!$B$2:$B$501,"&gt;="&amp;Resumo!$B$3,Registros!$B$2:$B$501,"&lt;="&amp;Resumo!$D$3,Registros!$C$2:$C$501,$B40,Registros!$E$2:$E$501,$D40)),"")</f>
        <v/>
      </c>
      <c r="H40" s="18">
        <f>IF($E40=0,"",SUMIFS(Registros!$Q$2:$Q$501,Registros!$AB$2:$AB$501,"Sim",Registros!$B$2:$B$501,"&gt;="&amp;Resumo!$B$3,Registros!$B$2:$B$501,"&lt;="&amp;Resumo!$D$3,Registros!$C$2:$C$501,$B40,Registros!$E$2:$E$501,$D40))</f>
        <v/>
      </c>
      <c r="I40" s="49">
        <f>IF($E40=0,"",SUMIFS(Registros!$S$2:$S$501,Registros!$AB$2:$AB$501,"Sim",Registros!$B$2:$B$501,"&gt;="&amp;Resumo!$B$3,Registros!$B$2:$B$501,"&lt;="&amp;Resumo!$D$3,Registros!$C$2:$C$501,$B40,Registros!$E$2:$E$501,$D40))</f>
        <v/>
      </c>
      <c r="J40" s="18">
        <f>IF($E40=0,"",COUNTIFS(Registros!$AB$2:$AB$501,"Sim",Registros!$B$2:$B$501,"&gt;="&amp;Resumo!$B$3,Registros!$B$2:$B$501,"&lt;="&amp;Resumo!$D$3,Registros!$C$2:$C$501,$B40,Registros!$E$2:$E$501,$D40,Registros!$T$2:$T$501,"Não",Registros!$K$2:$K$501,"&lt;&gt;Concluída",Registros!$K$2:$K$501,"&lt;&gt;Dispensada"))</f>
        <v/>
      </c>
      <c r="K40" s="52">
        <f>IFERROR(IF($E40=0,"",_xlfn.MAXIFS(Registros!$B$2:$B$501,Registros!$AB$2:$AB$501,"Sim",Registros!$B$2:$B$501,"&gt;="&amp;Resumo!$B$3,Registros!$B$2:$B$501,"&lt;="&amp;Resumo!$D$3,Registros!$C$2:$C$501,$B40,Registros!$E$2:$E$501,$D40)),"")</f>
        <v/>
      </c>
      <c r="L40" s="18">
        <f>IF($E40=0,"",COUNTIFS($E$6:$E$505,"&gt;0",$F$6:$F$505,"&lt;"&amp;$F40)+COUNTIFS($E$6:$E40,"&gt;0",$F$6:$F40,$F40))</f>
        <v/>
      </c>
      <c r="N40" s="21">
        <f>IFERROR('Configurações'!F38,"")</f>
        <v/>
      </c>
      <c r="O40" s="18">
        <f>IF($N40="","",IF(Resumo!$F$3="Todas",COUNTIFS(Registros!$AB$2:$AB$501,"Sim",Registros!$B$2:$B$501,"&gt;="&amp;Resumo!$B$3,Registros!$B$2:$B$501,"&lt;="&amp;Resumo!$D$3,Registros!$V$2:$V$501,$N40),COUNTIFS(Registros!$AB$2:$AB$501,"Sim",Registros!$B$2:$B$501,"&gt;="&amp;Resumo!$B$3,Registros!$B$2:$B$501,"&lt;="&amp;Resumo!$D$3,Registros!$E$2:$E$501,Resumo!$F$3,Registros!$V$2:$V$501,$N40)))</f>
        <v/>
      </c>
      <c r="P40" s="49">
        <f>IF($N40="","",IF(Resumo!$F$3="Todas",SUMIFS(Registros!$S$2:$S$501,Registros!$AB$2:$AB$501,"Sim",Registros!$B$2:$B$501,"&gt;="&amp;Resumo!$B$3,Registros!$B$2:$B$501,"&lt;="&amp;Resumo!$D$3,Registros!$V$2:$V$501,$N40),SUMIFS(Registros!$S$2:$S$501,Registros!$AB$2:$AB$501,"Sim",Registros!$B$2:$B$501,"&gt;="&amp;Resumo!$B$3,Registros!$B$2:$B$501,"&lt;="&amp;Resumo!$D$3,Registros!$E$2:$E$501,Resumo!$F$3,Registros!$V$2:$V$501,$N40)))</f>
        <v/>
      </c>
      <c r="Q40" s="48">
        <f>IFERROR(IF(SUM($P$6:$P$15)=0,"",$P40/SUM($P$6:$P$15)),"")</f>
        <v/>
      </c>
      <c r="R40" s="18">
        <f>IF($O40=0,"",COUNTIFS($O$6:$O$15,"&gt;0",$P$6:$P$15,"&gt;"&amp;$P40)+COUNTIFS($O$6:$O40,"&gt;0",$P$6:$P40,$P40))</f>
        <v/>
      </c>
    </row>
    <row r="41">
      <c r="A41" s="16">
        <f>IFERROR(INDEX(Registros!$Z$2:$Z$501,AGGREGATE(15,6,(ROW(Registros!$Z$2:$Z$501)-ROW(Registros!$Z$2)+1)/(Registros!$AA$2:$AA$501&lt;&gt;""),ROWS($A$6:A41))),"")</f>
        <v/>
      </c>
      <c r="B41" s="13">
        <f>IFERROR(IF($A41="","",INDEX(Registros!$C$2:$C$501,MATCH($A41,Registros!$Z$2:$Z$501,0))),"")</f>
        <v/>
      </c>
      <c r="C41" s="16">
        <f>IFERROR(IF($A41="","",INDEX(Registros!$D$2:$D$501,MATCH($A41,Registros!$Z$2:$Z$501,0))),"")</f>
        <v/>
      </c>
      <c r="D41" s="16">
        <f>IFERROR(IF($A41="","",INDEX(Registros!$E$2:$E$501,MATCH($A41,Registros!$Z$2:$Z$501,0))),"")</f>
        <v/>
      </c>
      <c r="E41" s="13">
        <f>IF($A41="","",IF(AND(Resumo!$F$3&lt;&gt;"Todas",$D41&lt;&gt;Resumo!$F$3),0,COUNTIFS(Registros!$AB$2:$AB$501,"Sim",Registros!$B$2:$B$501,"&gt;="&amp;Resumo!$B$3,Registros!$B$2:$B$501,"&lt;="&amp;Resumo!$D$3,Registros!$C$2:$C$501,$B41,Registros!$E$2:$E$501,$D41)))</f>
        <v/>
      </c>
      <c r="F41" s="45">
        <f>IFERROR(IF($E41=0,"",COUNTIFS(Registros!$AB$2:$AB$501,"Sim",Registros!$B$2:$B$501,"&gt;="&amp;Resumo!$B$3,Registros!$B$2:$B$501,"&lt;="&amp;Resumo!$D$3,Registros!$C$2:$C$501,$B41,Registros!$E$2:$E$501,$D41,Registros!$T$2:$T$501,"Sim")/$E41),"")</f>
        <v/>
      </c>
      <c r="G41" s="45">
        <f>IFERROR(IF($E41=0,"",AVERAGEIFS(Registros!$U$2:$U$501,Registros!$AB$2:$AB$501,"Sim",Registros!$B$2:$B$501,"&gt;="&amp;Resumo!$B$3,Registros!$B$2:$B$501,"&lt;="&amp;Resumo!$D$3,Registros!$C$2:$C$501,$B41,Registros!$E$2:$E$501,$D41)),"")</f>
        <v/>
      </c>
      <c r="H41" s="13">
        <f>IF($E41=0,"",SUMIFS(Registros!$Q$2:$Q$501,Registros!$AB$2:$AB$501,"Sim",Registros!$B$2:$B$501,"&gt;="&amp;Resumo!$B$3,Registros!$B$2:$B$501,"&lt;="&amp;Resumo!$D$3,Registros!$C$2:$C$501,$B41,Registros!$E$2:$E$501,$D41))</f>
        <v/>
      </c>
      <c r="I41" s="46">
        <f>IF($E41=0,"",SUMIFS(Registros!$S$2:$S$501,Registros!$AB$2:$AB$501,"Sim",Registros!$B$2:$B$501,"&gt;="&amp;Resumo!$B$3,Registros!$B$2:$B$501,"&lt;="&amp;Resumo!$D$3,Registros!$C$2:$C$501,$B41,Registros!$E$2:$E$501,$D41))</f>
        <v/>
      </c>
      <c r="J41" s="13">
        <f>IF($E41=0,"",COUNTIFS(Registros!$AB$2:$AB$501,"Sim",Registros!$B$2:$B$501,"&gt;="&amp;Resumo!$B$3,Registros!$B$2:$B$501,"&lt;="&amp;Resumo!$D$3,Registros!$C$2:$C$501,$B41,Registros!$E$2:$E$501,$D41,Registros!$T$2:$T$501,"Não",Registros!$K$2:$K$501,"&lt;&gt;Concluída",Registros!$K$2:$K$501,"&lt;&gt;Dispensada"))</f>
        <v/>
      </c>
      <c r="K41" s="53">
        <f>IFERROR(IF($E41=0,"",_xlfn.MAXIFS(Registros!$B$2:$B$501,Registros!$AB$2:$AB$501,"Sim",Registros!$B$2:$B$501,"&gt;="&amp;Resumo!$B$3,Registros!$B$2:$B$501,"&lt;="&amp;Resumo!$D$3,Registros!$C$2:$C$501,$B41,Registros!$E$2:$E$501,$D41)),"")</f>
        <v/>
      </c>
      <c r="L41" s="13">
        <f>IF($E41=0,"",COUNTIFS($E$6:$E$505,"&gt;0",$F$6:$F$505,"&lt;"&amp;$F41)+COUNTIFS($E$6:$E41,"&gt;0",$F$6:$F41,$F41))</f>
        <v/>
      </c>
      <c r="N41" s="16">
        <f>IFERROR('Configurações'!F39,"")</f>
        <v/>
      </c>
      <c r="O41" s="13">
        <f>IF($N41="","",IF(Resumo!$F$3="Todas",COUNTIFS(Registros!$AB$2:$AB$501,"Sim",Registros!$B$2:$B$501,"&gt;="&amp;Resumo!$B$3,Registros!$B$2:$B$501,"&lt;="&amp;Resumo!$D$3,Registros!$V$2:$V$501,$N41),COUNTIFS(Registros!$AB$2:$AB$501,"Sim",Registros!$B$2:$B$501,"&gt;="&amp;Resumo!$B$3,Registros!$B$2:$B$501,"&lt;="&amp;Resumo!$D$3,Registros!$E$2:$E$501,Resumo!$F$3,Registros!$V$2:$V$501,$N41)))</f>
        <v/>
      </c>
      <c r="P41" s="46">
        <f>IF($N41="","",IF(Resumo!$F$3="Todas",SUMIFS(Registros!$S$2:$S$501,Registros!$AB$2:$AB$501,"Sim",Registros!$B$2:$B$501,"&gt;="&amp;Resumo!$B$3,Registros!$B$2:$B$501,"&lt;="&amp;Resumo!$D$3,Registros!$V$2:$V$501,$N41),SUMIFS(Registros!$S$2:$S$501,Registros!$AB$2:$AB$501,"Sim",Registros!$B$2:$B$501,"&gt;="&amp;Resumo!$B$3,Registros!$B$2:$B$501,"&lt;="&amp;Resumo!$D$3,Registros!$E$2:$E$501,Resumo!$F$3,Registros!$V$2:$V$501,$N41)))</f>
        <v/>
      </c>
      <c r="Q41" s="45">
        <f>IFERROR(IF(SUM($P$6:$P$15)=0,"",$P41/SUM($P$6:$P$15)),"")</f>
        <v/>
      </c>
      <c r="R41" s="13">
        <f>IF($O41=0,"",COUNTIFS($O$6:$O$15,"&gt;0",$P$6:$P$15,"&gt;"&amp;$P41)+COUNTIFS($O$6:$O41,"&gt;0",$P$6:$P41,$P41))</f>
        <v/>
      </c>
    </row>
    <row r="42">
      <c r="A42" s="21">
        <f>IFERROR(INDEX(Registros!$Z$2:$Z$501,AGGREGATE(15,6,(ROW(Registros!$Z$2:$Z$501)-ROW(Registros!$Z$2)+1)/(Registros!$AA$2:$AA$501&lt;&gt;""),ROWS($A$6:A42))),"")</f>
        <v/>
      </c>
      <c r="B42" s="18">
        <f>IFERROR(IF($A42="","",INDEX(Registros!$C$2:$C$501,MATCH($A42,Registros!$Z$2:$Z$501,0))),"")</f>
        <v/>
      </c>
      <c r="C42" s="21">
        <f>IFERROR(IF($A42="","",INDEX(Registros!$D$2:$D$501,MATCH($A42,Registros!$Z$2:$Z$501,0))),"")</f>
        <v/>
      </c>
      <c r="D42" s="21">
        <f>IFERROR(IF($A42="","",INDEX(Registros!$E$2:$E$501,MATCH($A42,Registros!$Z$2:$Z$501,0))),"")</f>
        <v/>
      </c>
      <c r="E42" s="18">
        <f>IF($A42="","",IF(AND(Resumo!$F$3&lt;&gt;"Todas",$D42&lt;&gt;Resumo!$F$3),0,COUNTIFS(Registros!$AB$2:$AB$501,"Sim",Registros!$B$2:$B$501,"&gt;="&amp;Resumo!$B$3,Registros!$B$2:$B$501,"&lt;="&amp;Resumo!$D$3,Registros!$C$2:$C$501,$B42,Registros!$E$2:$E$501,$D42)))</f>
        <v/>
      </c>
      <c r="F42" s="48">
        <f>IFERROR(IF($E42=0,"",COUNTIFS(Registros!$AB$2:$AB$501,"Sim",Registros!$B$2:$B$501,"&gt;="&amp;Resumo!$B$3,Registros!$B$2:$B$501,"&lt;="&amp;Resumo!$D$3,Registros!$C$2:$C$501,$B42,Registros!$E$2:$E$501,$D42,Registros!$T$2:$T$501,"Sim")/$E42),"")</f>
        <v/>
      </c>
      <c r="G42" s="48">
        <f>IFERROR(IF($E42=0,"",AVERAGEIFS(Registros!$U$2:$U$501,Registros!$AB$2:$AB$501,"Sim",Registros!$B$2:$B$501,"&gt;="&amp;Resumo!$B$3,Registros!$B$2:$B$501,"&lt;="&amp;Resumo!$D$3,Registros!$C$2:$C$501,$B42,Registros!$E$2:$E$501,$D42)),"")</f>
        <v/>
      </c>
      <c r="H42" s="18">
        <f>IF($E42=0,"",SUMIFS(Registros!$Q$2:$Q$501,Registros!$AB$2:$AB$501,"Sim",Registros!$B$2:$B$501,"&gt;="&amp;Resumo!$B$3,Registros!$B$2:$B$501,"&lt;="&amp;Resumo!$D$3,Registros!$C$2:$C$501,$B42,Registros!$E$2:$E$501,$D42))</f>
        <v/>
      </c>
      <c r="I42" s="49">
        <f>IF($E42=0,"",SUMIFS(Registros!$S$2:$S$501,Registros!$AB$2:$AB$501,"Sim",Registros!$B$2:$B$501,"&gt;="&amp;Resumo!$B$3,Registros!$B$2:$B$501,"&lt;="&amp;Resumo!$D$3,Registros!$C$2:$C$501,$B42,Registros!$E$2:$E$501,$D42))</f>
        <v/>
      </c>
      <c r="J42" s="18">
        <f>IF($E42=0,"",COUNTIFS(Registros!$AB$2:$AB$501,"Sim",Registros!$B$2:$B$501,"&gt;="&amp;Resumo!$B$3,Registros!$B$2:$B$501,"&lt;="&amp;Resumo!$D$3,Registros!$C$2:$C$501,$B42,Registros!$E$2:$E$501,$D42,Registros!$T$2:$T$501,"Não",Registros!$K$2:$K$501,"&lt;&gt;Concluída",Registros!$K$2:$K$501,"&lt;&gt;Dispensada"))</f>
        <v/>
      </c>
      <c r="K42" s="52">
        <f>IFERROR(IF($E42=0,"",_xlfn.MAXIFS(Registros!$B$2:$B$501,Registros!$AB$2:$AB$501,"Sim",Registros!$B$2:$B$501,"&gt;="&amp;Resumo!$B$3,Registros!$B$2:$B$501,"&lt;="&amp;Resumo!$D$3,Registros!$C$2:$C$501,$B42,Registros!$E$2:$E$501,$D42)),"")</f>
        <v/>
      </c>
      <c r="L42" s="18">
        <f>IF($E42=0,"",COUNTIFS($E$6:$E$505,"&gt;0",$F$6:$F$505,"&lt;"&amp;$F42)+COUNTIFS($E$6:$E42,"&gt;0",$F$6:$F42,$F42))</f>
        <v/>
      </c>
      <c r="N42" s="21">
        <f>IFERROR('Configurações'!F40,"")</f>
        <v/>
      </c>
      <c r="O42" s="18">
        <f>IF($N42="","",IF(Resumo!$F$3="Todas",COUNTIFS(Registros!$AB$2:$AB$501,"Sim",Registros!$B$2:$B$501,"&gt;="&amp;Resumo!$B$3,Registros!$B$2:$B$501,"&lt;="&amp;Resumo!$D$3,Registros!$V$2:$V$501,$N42),COUNTIFS(Registros!$AB$2:$AB$501,"Sim",Registros!$B$2:$B$501,"&gt;="&amp;Resumo!$B$3,Registros!$B$2:$B$501,"&lt;="&amp;Resumo!$D$3,Registros!$E$2:$E$501,Resumo!$F$3,Registros!$V$2:$V$501,$N42)))</f>
        <v/>
      </c>
      <c r="P42" s="49">
        <f>IF($N42="","",IF(Resumo!$F$3="Todas",SUMIFS(Registros!$S$2:$S$501,Registros!$AB$2:$AB$501,"Sim",Registros!$B$2:$B$501,"&gt;="&amp;Resumo!$B$3,Registros!$B$2:$B$501,"&lt;="&amp;Resumo!$D$3,Registros!$V$2:$V$501,$N42),SUMIFS(Registros!$S$2:$S$501,Registros!$AB$2:$AB$501,"Sim",Registros!$B$2:$B$501,"&gt;="&amp;Resumo!$B$3,Registros!$B$2:$B$501,"&lt;="&amp;Resumo!$D$3,Registros!$E$2:$E$501,Resumo!$F$3,Registros!$V$2:$V$501,$N42)))</f>
        <v/>
      </c>
      <c r="Q42" s="48">
        <f>IFERROR(IF(SUM($P$6:$P$15)=0,"",$P42/SUM($P$6:$P$15)),"")</f>
        <v/>
      </c>
      <c r="R42" s="18">
        <f>IF($O42=0,"",COUNTIFS($O$6:$O$15,"&gt;0",$P$6:$P$15,"&gt;"&amp;$P42)+COUNTIFS($O$6:$O42,"&gt;0",$P$6:$P42,$P42))</f>
        <v/>
      </c>
    </row>
    <row r="43">
      <c r="A43" s="16">
        <f>IFERROR(INDEX(Registros!$Z$2:$Z$501,AGGREGATE(15,6,(ROW(Registros!$Z$2:$Z$501)-ROW(Registros!$Z$2)+1)/(Registros!$AA$2:$AA$501&lt;&gt;""),ROWS($A$6:A43))),"")</f>
        <v/>
      </c>
      <c r="B43" s="13">
        <f>IFERROR(IF($A43="","",INDEX(Registros!$C$2:$C$501,MATCH($A43,Registros!$Z$2:$Z$501,0))),"")</f>
        <v/>
      </c>
      <c r="C43" s="16">
        <f>IFERROR(IF($A43="","",INDEX(Registros!$D$2:$D$501,MATCH($A43,Registros!$Z$2:$Z$501,0))),"")</f>
        <v/>
      </c>
      <c r="D43" s="16">
        <f>IFERROR(IF($A43="","",INDEX(Registros!$E$2:$E$501,MATCH($A43,Registros!$Z$2:$Z$501,0))),"")</f>
        <v/>
      </c>
      <c r="E43" s="13">
        <f>IF($A43="","",IF(AND(Resumo!$F$3&lt;&gt;"Todas",$D43&lt;&gt;Resumo!$F$3),0,COUNTIFS(Registros!$AB$2:$AB$501,"Sim",Registros!$B$2:$B$501,"&gt;="&amp;Resumo!$B$3,Registros!$B$2:$B$501,"&lt;="&amp;Resumo!$D$3,Registros!$C$2:$C$501,$B43,Registros!$E$2:$E$501,$D43)))</f>
        <v/>
      </c>
      <c r="F43" s="45">
        <f>IFERROR(IF($E43=0,"",COUNTIFS(Registros!$AB$2:$AB$501,"Sim",Registros!$B$2:$B$501,"&gt;="&amp;Resumo!$B$3,Registros!$B$2:$B$501,"&lt;="&amp;Resumo!$D$3,Registros!$C$2:$C$501,$B43,Registros!$E$2:$E$501,$D43,Registros!$T$2:$T$501,"Sim")/$E43),"")</f>
        <v/>
      </c>
      <c r="G43" s="45">
        <f>IFERROR(IF($E43=0,"",AVERAGEIFS(Registros!$U$2:$U$501,Registros!$AB$2:$AB$501,"Sim",Registros!$B$2:$B$501,"&gt;="&amp;Resumo!$B$3,Registros!$B$2:$B$501,"&lt;="&amp;Resumo!$D$3,Registros!$C$2:$C$501,$B43,Registros!$E$2:$E$501,$D43)),"")</f>
        <v/>
      </c>
      <c r="H43" s="13">
        <f>IF($E43=0,"",SUMIFS(Registros!$Q$2:$Q$501,Registros!$AB$2:$AB$501,"Sim",Registros!$B$2:$B$501,"&gt;="&amp;Resumo!$B$3,Registros!$B$2:$B$501,"&lt;="&amp;Resumo!$D$3,Registros!$C$2:$C$501,$B43,Registros!$E$2:$E$501,$D43))</f>
        <v/>
      </c>
      <c r="I43" s="46">
        <f>IF($E43=0,"",SUMIFS(Registros!$S$2:$S$501,Registros!$AB$2:$AB$501,"Sim",Registros!$B$2:$B$501,"&gt;="&amp;Resumo!$B$3,Registros!$B$2:$B$501,"&lt;="&amp;Resumo!$D$3,Registros!$C$2:$C$501,$B43,Registros!$E$2:$E$501,$D43))</f>
        <v/>
      </c>
      <c r="J43" s="13">
        <f>IF($E43=0,"",COUNTIFS(Registros!$AB$2:$AB$501,"Sim",Registros!$B$2:$B$501,"&gt;="&amp;Resumo!$B$3,Registros!$B$2:$B$501,"&lt;="&amp;Resumo!$D$3,Registros!$C$2:$C$501,$B43,Registros!$E$2:$E$501,$D43,Registros!$T$2:$T$501,"Não",Registros!$K$2:$K$501,"&lt;&gt;Concluída",Registros!$K$2:$K$501,"&lt;&gt;Dispensada"))</f>
        <v/>
      </c>
      <c r="K43" s="53">
        <f>IFERROR(IF($E43=0,"",_xlfn.MAXIFS(Registros!$B$2:$B$501,Registros!$AB$2:$AB$501,"Sim",Registros!$B$2:$B$501,"&gt;="&amp;Resumo!$B$3,Registros!$B$2:$B$501,"&lt;="&amp;Resumo!$D$3,Registros!$C$2:$C$501,$B43,Registros!$E$2:$E$501,$D43)),"")</f>
        <v/>
      </c>
      <c r="L43" s="13">
        <f>IF($E43=0,"",COUNTIFS($E$6:$E$505,"&gt;0",$F$6:$F$505,"&lt;"&amp;$F43)+COUNTIFS($E$6:$E43,"&gt;0",$F$6:$F43,$F43))</f>
        <v/>
      </c>
      <c r="N43" s="16">
        <f>IFERROR('Configurações'!F41,"")</f>
        <v/>
      </c>
      <c r="O43" s="13">
        <f>IF($N43="","",IF(Resumo!$F$3="Todas",COUNTIFS(Registros!$AB$2:$AB$501,"Sim",Registros!$B$2:$B$501,"&gt;="&amp;Resumo!$B$3,Registros!$B$2:$B$501,"&lt;="&amp;Resumo!$D$3,Registros!$V$2:$V$501,$N43),COUNTIFS(Registros!$AB$2:$AB$501,"Sim",Registros!$B$2:$B$501,"&gt;="&amp;Resumo!$B$3,Registros!$B$2:$B$501,"&lt;="&amp;Resumo!$D$3,Registros!$E$2:$E$501,Resumo!$F$3,Registros!$V$2:$V$501,$N43)))</f>
        <v/>
      </c>
      <c r="P43" s="46">
        <f>IF($N43="","",IF(Resumo!$F$3="Todas",SUMIFS(Registros!$S$2:$S$501,Registros!$AB$2:$AB$501,"Sim",Registros!$B$2:$B$501,"&gt;="&amp;Resumo!$B$3,Registros!$B$2:$B$501,"&lt;="&amp;Resumo!$D$3,Registros!$V$2:$V$501,$N43),SUMIFS(Registros!$S$2:$S$501,Registros!$AB$2:$AB$501,"Sim",Registros!$B$2:$B$501,"&gt;="&amp;Resumo!$B$3,Registros!$B$2:$B$501,"&lt;="&amp;Resumo!$D$3,Registros!$E$2:$E$501,Resumo!$F$3,Registros!$V$2:$V$501,$N43)))</f>
        <v/>
      </c>
      <c r="Q43" s="45">
        <f>IFERROR(IF(SUM($P$6:$P$15)=0,"",$P43/SUM($P$6:$P$15)),"")</f>
        <v/>
      </c>
      <c r="R43" s="13">
        <f>IF($O43=0,"",COUNTIFS($O$6:$O$15,"&gt;0",$P$6:$P$15,"&gt;"&amp;$P43)+COUNTIFS($O$6:$O43,"&gt;0",$P$6:$P43,$P43))</f>
        <v/>
      </c>
    </row>
    <row r="44">
      <c r="A44" s="21">
        <f>IFERROR(INDEX(Registros!$Z$2:$Z$501,AGGREGATE(15,6,(ROW(Registros!$Z$2:$Z$501)-ROW(Registros!$Z$2)+1)/(Registros!$AA$2:$AA$501&lt;&gt;""),ROWS($A$6:A44))),"")</f>
        <v/>
      </c>
      <c r="B44" s="18">
        <f>IFERROR(IF($A44="","",INDEX(Registros!$C$2:$C$501,MATCH($A44,Registros!$Z$2:$Z$501,0))),"")</f>
        <v/>
      </c>
      <c r="C44" s="21">
        <f>IFERROR(IF($A44="","",INDEX(Registros!$D$2:$D$501,MATCH($A44,Registros!$Z$2:$Z$501,0))),"")</f>
        <v/>
      </c>
      <c r="D44" s="21">
        <f>IFERROR(IF($A44="","",INDEX(Registros!$E$2:$E$501,MATCH($A44,Registros!$Z$2:$Z$501,0))),"")</f>
        <v/>
      </c>
      <c r="E44" s="18">
        <f>IF($A44="","",IF(AND(Resumo!$F$3&lt;&gt;"Todas",$D44&lt;&gt;Resumo!$F$3),0,COUNTIFS(Registros!$AB$2:$AB$501,"Sim",Registros!$B$2:$B$501,"&gt;="&amp;Resumo!$B$3,Registros!$B$2:$B$501,"&lt;="&amp;Resumo!$D$3,Registros!$C$2:$C$501,$B44,Registros!$E$2:$E$501,$D44)))</f>
        <v/>
      </c>
      <c r="F44" s="48">
        <f>IFERROR(IF($E44=0,"",COUNTIFS(Registros!$AB$2:$AB$501,"Sim",Registros!$B$2:$B$501,"&gt;="&amp;Resumo!$B$3,Registros!$B$2:$B$501,"&lt;="&amp;Resumo!$D$3,Registros!$C$2:$C$501,$B44,Registros!$E$2:$E$501,$D44,Registros!$T$2:$T$501,"Sim")/$E44),"")</f>
        <v/>
      </c>
      <c r="G44" s="48">
        <f>IFERROR(IF($E44=0,"",AVERAGEIFS(Registros!$U$2:$U$501,Registros!$AB$2:$AB$501,"Sim",Registros!$B$2:$B$501,"&gt;="&amp;Resumo!$B$3,Registros!$B$2:$B$501,"&lt;="&amp;Resumo!$D$3,Registros!$C$2:$C$501,$B44,Registros!$E$2:$E$501,$D44)),"")</f>
        <v/>
      </c>
      <c r="H44" s="18">
        <f>IF($E44=0,"",SUMIFS(Registros!$Q$2:$Q$501,Registros!$AB$2:$AB$501,"Sim",Registros!$B$2:$B$501,"&gt;="&amp;Resumo!$B$3,Registros!$B$2:$B$501,"&lt;="&amp;Resumo!$D$3,Registros!$C$2:$C$501,$B44,Registros!$E$2:$E$501,$D44))</f>
        <v/>
      </c>
      <c r="I44" s="49">
        <f>IF($E44=0,"",SUMIFS(Registros!$S$2:$S$501,Registros!$AB$2:$AB$501,"Sim",Registros!$B$2:$B$501,"&gt;="&amp;Resumo!$B$3,Registros!$B$2:$B$501,"&lt;="&amp;Resumo!$D$3,Registros!$C$2:$C$501,$B44,Registros!$E$2:$E$501,$D44))</f>
        <v/>
      </c>
      <c r="J44" s="18">
        <f>IF($E44=0,"",COUNTIFS(Registros!$AB$2:$AB$501,"Sim",Registros!$B$2:$B$501,"&gt;="&amp;Resumo!$B$3,Registros!$B$2:$B$501,"&lt;="&amp;Resumo!$D$3,Registros!$C$2:$C$501,$B44,Registros!$E$2:$E$501,$D44,Registros!$T$2:$T$501,"Não",Registros!$K$2:$K$501,"&lt;&gt;Concluída",Registros!$K$2:$K$501,"&lt;&gt;Dispensada"))</f>
        <v/>
      </c>
      <c r="K44" s="52">
        <f>IFERROR(IF($E44=0,"",_xlfn.MAXIFS(Registros!$B$2:$B$501,Registros!$AB$2:$AB$501,"Sim",Registros!$B$2:$B$501,"&gt;="&amp;Resumo!$B$3,Registros!$B$2:$B$501,"&lt;="&amp;Resumo!$D$3,Registros!$C$2:$C$501,$B44,Registros!$E$2:$E$501,$D44)),"")</f>
        <v/>
      </c>
      <c r="L44" s="18">
        <f>IF($E44=0,"",COUNTIFS($E$6:$E$505,"&gt;0",$F$6:$F$505,"&lt;"&amp;$F44)+COUNTIFS($E$6:$E44,"&gt;0",$F$6:$F44,$F44))</f>
        <v/>
      </c>
      <c r="N44" s="21">
        <f>IFERROR('Configurações'!F42,"")</f>
        <v/>
      </c>
      <c r="O44" s="18">
        <f>IF($N44="","",IF(Resumo!$F$3="Todas",COUNTIFS(Registros!$AB$2:$AB$501,"Sim",Registros!$B$2:$B$501,"&gt;="&amp;Resumo!$B$3,Registros!$B$2:$B$501,"&lt;="&amp;Resumo!$D$3,Registros!$V$2:$V$501,$N44),COUNTIFS(Registros!$AB$2:$AB$501,"Sim",Registros!$B$2:$B$501,"&gt;="&amp;Resumo!$B$3,Registros!$B$2:$B$501,"&lt;="&amp;Resumo!$D$3,Registros!$E$2:$E$501,Resumo!$F$3,Registros!$V$2:$V$501,$N44)))</f>
        <v/>
      </c>
      <c r="P44" s="49">
        <f>IF($N44="","",IF(Resumo!$F$3="Todas",SUMIFS(Registros!$S$2:$S$501,Registros!$AB$2:$AB$501,"Sim",Registros!$B$2:$B$501,"&gt;="&amp;Resumo!$B$3,Registros!$B$2:$B$501,"&lt;="&amp;Resumo!$D$3,Registros!$V$2:$V$501,$N44),SUMIFS(Registros!$S$2:$S$501,Registros!$AB$2:$AB$501,"Sim",Registros!$B$2:$B$501,"&gt;="&amp;Resumo!$B$3,Registros!$B$2:$B$501,"&lt;="&amp;Resumo!$D$3,Registros!$E$2:$E$501,Resumo!$F$3,Registros!$V$2:$V$501,$N44)))</f>
        <v/>
      </c>
      <c r="Q44" s="48">
        <f>IFERROR(IF(SUM($P$6:$P$15)=0,"",$P44/SUM($P$6:$P$15)),"")</f>
        <v/>
      </c>
      <c r="R44" s="18">
        <f>IF($O44=0,"",COUNTIFS($O$6:$O$15,"&gt;0",$P$6:$P$15,"&gt;"&amp;$P44)+COUNTIFS($O$6:$O44,"&gt;0",$P$6:$P44,$P44))</f>
        <v/>
      </c>
    </row>
    <row r="45">
      <c r="A45" s="16">
        <f>IFERROR(INDEX(Registros!$Z$2:$Z$501,AGGREGATE(15,6,(ROW(Registros!$Z$2:$Z$501)-ROW(Registros!$Z$2)+1)/(Registros!$AA$2:$AA$501&lt;&gt;""),ROWS($A$6:A45))),"")</f>
        <v/>
      </c>
      <c r="B45" s="13">
        <f>IFERROR(IF($A45="","",INDEX(Registros!$C$2:$C$501,MATCH($A45,Registros!$Z$2:$Z$501,0))),"")</f>
        <v/>
      </c>
      <c r="C45" s="16">
        <f>IFERROR(IF($A45="","",INDEX(Registros!$D$2:$D$501,MATCH($A45,Registros!$Z$2:$Z$501,0))),"")</f>
        <v/>
      </c>
      <c r="D45" s="16">
        <f>IFERROR(IF($A45="","",INDEX(Registros!$E$2:$E$501,MATCH($A45,Registros!$Z$2:$Z$501,0))),"")</f>
        <v/>
      </c>
      <c r="E45" s="13">
        <f>IF($A45="","",IF(AND(Resumo!$F$3&lt;&gt;"Todas",$D45&lt;&gt;Resumo!$F$3),0,COUNTIFS(Registros!$AB$2:$AB$501,"Sim",Registros!$B$2:$B$501,"&gt;="&amp;Resumo!$B$3,Registros!$B$2:$B$501,"&lt;="&amp;Resumo!$D$3,Registros!$C$2:$C$501,$B45,Registros!$E$2:$E$501,$D45)))</f>
        <v/>
      </c>
      <c r="F45" s="45">
        <f>IFERROR(IF($E45=0,"",COUNTIFS(Registros!$AB$2:$AB$501,"Sim",Registros!$B$2:$B$501,"&gt;="&amp;Resumo!$B$3,Registros!$B$2:$B$501,"&lt;="&amp;Resumo!$D$3,Registros!$C$2:$C$501,$B45,Registros!$E$2:$E$501,$D45,Registros!$T$2:$T$501,"Sim")/$E45),"")</f>
        <v/>
      </c>
      <c r="G45" s="45">
        <f>IFERROR(IF($E45=0,"",AVERAGEIFS(Registros!$U$2:$U$501,Registros!$AB$2:$AB$501,"Sim",Registros!$B$2:$B$501,"&gt;="&amp;Resumo!$B$3,Registros!$B$2:$B$501,"&lt;="&amp;Resumo!$D$3,Registros!$C$2:$C$501,$B45,Registros!$E$2:$E$501,$D45)),"")</f>
        <v/>
      </c>
      <c r="H45" s="13">
        <f>IF($E45=0,"",SUMIFS(Registros!$Q$2:$Q$501,Registros!$AB$2:$AB$501,"Sim",Registros!$B$2:$B$501,"&gt;="&amp;Resumo!$B$3,Registros!$B$2:$B$501,"&lt;="&amp;Resumo!$D$3,Registros!$C$2:$C$501,$B45,Registros!$E$2:$E$501,$D45))</f>
        <v/>
      </c>
      <c r="I45" s="46">
        <f>IF($E45=0,"",SUMIFS(Registros!$S$2:$S$501,Registros!$AB$2:$AB$501,"Sim",Registros!$B$2:$B$501,"&gt;="&amp;Resumo!$B$3,Registros!$B$2:$B$501,"&lt;="&amp;Resumo!$D$3,Registros!$C$2:$C$501,$B45,Registros!$E$2:$E$501,$D45))</f>
        <v/>
      </c>
      <c r="J45" s="13">
        <f>IF($E45=0,"",COUNTIFS(Registros!$AB$2:$AB$501,"Sim",Registros!$B$2:$B$501,"&gt;="&amp;Resumo!$B$3,Registros!$B$2:$B$501,"&lt;="&amp;Resumo!$D$3,Registros!$C$2:$C$501,$B45,Registros!$E$2:$E$501,$D45,Registros!$T$2:$T$501,"Não",Registros!$K$2:$K$501,"&lt;&gt;Concluída",Registros!$K$2:$K$501,"&lt;&gt;Dispensada"))</f>
        <v/>
      </c>
      <c r="K45" s="53">
        <f>IFERROR(IF($E45=0,"",_xlfn.MAXIFS(Registros!$B$2:$B$501,Registros!$AB$2:$AB$501,"Sim",Registros!$B$2:$B$501,"&gt;="&amp;Resumo!$B$3,Registros!$B$2:$B$501,"&lt;="&amp;Resumo!$D$3,Registros!$C$2:$C$501,$B45,Registros!$E$2:$E$501,$D45)),"")</f>
        <v/>
      </c>
      <c r="L45" s="13">
        <f>IF($E45=0,"",COUNTIFS($E$6:$E$505,"&gt;0",$F$6:$F$505,"&lt;"&amp;$F45)+COUNTIFS($E$6:$E45,"&gt;0",$F$6:$F45,$F45))</f>
        <v/>
      </c>
      <c r="N45" s="16">
        <f>IFERROR('Configurações'!F43,"")</f>
        <v/>
      </c>
      <c r="O45" s="13">
        <f>IF($N45="","",IF(Resumo!$F$3="Todas",COUNTIFS(Registros!$AB$2:$AB$501,"Sim",Registros!$B$2:$B$501,"&gt;="&amp;Resumo!$B$3,Registros!$B$2:$B$501,"&lt;="&amp;Resumo!$D$3,Registros!$V$2:$V$501,$N45),COUNTIFS(Registros!$AB$2:$AB$501,"Sim",Registros!$B$2:$B$501,"&gt;="&amp;Resumo!$B$3,Registros!$B$2:$B$501,"&lt;="&amp;Resumo!$D$3,Registros!$E$2:$E$501,Resumo!$F$3,Registros!$V$2:$V$501,$N45)))</f>
        <v/>
      </c>
      <c r="P45" s="46">
        <f>IF($N45="","",IF(Resumo!$F$3="Todas",SUMIFS(Registros!$S$2:$S$501,Registros!$AB$2:$AB$501,"Sim",Registros!$B$2:$B$501,"&gt;="&amp;Resumo!$B$3,Registros!$B$2:$B$501,"&lt;="&amp;Resumo!$D$3,Registros!$V$2:$V$501,$N45),SUMIFS(Registros!$S$2:$S$501,Registros!$AB$2:$AB$501,"Sim",Registros!$B$2:$B$501,"&gt;="&amp;Resumo!$B$3,Registros!$B$2:$B$501,"&lt;="&amp;Resumo!$D$3,Registros!$E$2:$E$501,Resumo!$F$3,Registros!$V$2:$V$501,$N45)))</f>
        <v/>
      </c>
      <c r="Q45" s="45">
        <f>IFERROR(IF(SUM($P$6:$P$15)=0,"",$P45/SUM($P$6:$P$15)),"")</f>
        <v/>
      </c>
      <c r="R45" s="13">
        <f>IF($O45=0,"",COUNTIFS($O$6:$O$15,"&gt;0",$P$6:$P$15,"&gt;"&amp;$P45)+COUNTIFS($O$6:$O45,"&gt;0",$P$6:$P45,$P45))</f>
        <v/>
      </c>
    </row>
    <row r="46">
      <c r="A46" s="21">
        <f>IFERROR(INDEX(Registros!$Z$2:$Z$501,AGGREGATE(15,6,(ROW(Registros!$Z$2:$Z$501)-ROW(Registros!$Z$2)+1)/(Registros!$AA$2:$AA$501&lt;&gt;""),ROWS($A$6:A46))),"")</f>
        <v/>
      </c>
      <c r="B46" s="18">
        <f>IFERROR(IF($A46="","",INDEX(Registros!$C$2:$C$501,MATCH($A46,Registros!$Z$2:$Z$501,0))),"")</f>
        <v/>
      </c>
      <c r="C46" s="21">
        <f>IFERROR(IF($A46="","",INDEX(Registros!$D$2:$D$501,MATCH($A46,Registros!$Z$2:$Z$501,0))),"")</f>
        <v/>
      </c>
      <c r="D46" s="21">
        <f>IFERROR(IF($A46="","",INDEX(Registros!$E$2:$E$501,MATCH($A46,Registros!$Z$2:$Z$501,0))),"")</f>
        <v/>
      </c>
      <c r="E46" s="18">
        <f>IF($A46="","",IF(AND(Resumo!$F$3&lt;&gt;"Todas",$D46&lt;&gt;Resumo!$F$3),0,COUNTIFS(Registros!$AB$2:$AB$501,"Sim",Registros!$B$2:$B$501,"&gt;="&amp;Resumo!$B$3,Registros!$B$2:$B$501,"&lt;="&amp;Resumo!$D$3,Registros!$C$2:$C$501,$B46,Registros!$E$2:$E$501,$D46)))</f>
        <v/>
      </c>
      <c r="F46" s="48">
        <f>IFERROR(IF($E46=0,"",COUNTIFS(Registros!$AB$2:$AB$501,"Sim",Registros!$B$2:$B$501,"&gt;="&amp;Resumo!$B$3,Registros!$B$2:$B$501,"&lt;="&amp;Resumo!$D$3,Registros!$C$2:$C$501,$B46,Registros!$E$2:$E$501,$D46,Registros!$T$2:$T$501,"Sim")/$E46),"")</f>
        <v/>
      </c>
      <c r="G46" s="48">
        <f>IFERROR(IF($E46=0,"",AVERAGEIFS(Registros!$U$2:$U$501,Registros!$AB$2:$AB$501,"Sim",Registros!$B$2:$B$501,"&gt;="&amp;Resumo!$B$3,Registros!$B$2:$B$501,"&lt;="&amp;Resumo!$D$3,Registros!$C$2:$C$501,$B46,Registros!$E$2:$E$501,$D46)),"")</f>
        <v/>
      </c>
      <c r="H46" s="18">
        <f>IF($E46=0,"",SUMIFS(Registros!$Q$2:$Q$501,Registros!$AB$2:$AB$501,"Sim",Registros!$B$2:$B$501,"&gt;="&amp;Resumo!$B$3,Registros!$B$2:$B$501,"&lt;="&amp;Resumo!$D$3,Registros!$C$2:$C$501,$B46,Registros!$E$2:$E$501,$D46))</f>
        <v/>
      </c>
      <c r="I46" s="49">
        <f>IF($E46=0,"",SUMIFS(Registros!$S$2:$S$501,Registros!$AB$2:$AB$501,"Sim",Registros!$B$2:$B$501,"&gt;="&amp;Resumo!$B$3,Registros!$B$2:$B$501,"&lt;="&amp;Resumo!$D$3,Registros!$C$2:$C$501,$B46,Registros!$E$2:$E$501,$D46))</f>
        <v/>
      </c>
      <c r="J46" s="18">
        <f>IF($E46=0,"",COUNTIFS(Registros!$AB$2:$AB$501,"Sim",Registros!$B$2:$B$501,"&gt;="&amp;Resumo!$B$3,Registros!$B$2:$B$501,"&lt;="&amp;Resumo!$D$3,Registros!$C$2:$C$501,$B46,Registros!$E$2:$E$501,$D46,Registros!$T$2:$T$501,"Não",Registros!$K$2:$K$501,"&lt;&gt;Concluída",Registros!$K$2:$K$501,"&lt;&gt;Dispensada"))</f>
        <v/>
      </c>
      <c r="K46" s="52">
        <f>IFERROR(IF($E46=0,"",_xlfn.MAXIFS(Registros!$B$2:$B$501,Registros!$AB$2:$AB$501,"Sim",Registros!$B$2:$B$501,"&gt;="&amp;Resumo!$B$3,Registros!$B$2:$B$501,"&lt;="&amp;Resumo!$D$3,Registros!$C$2:$C$501,$B46,Registros!$E$2:$E$501,$D46)),"")</f>
        <v/>
      </c>
      <c r="L46" s="18">
        <f>IF($E46=0,"",COUNTIFS($E$6:$E$505,"&gt;0",$F$6:$F$505,"&lt;"&amp;$F46)+COUNTIFS($E$6:$E46,"&gt;0",$F$6:$F46,$F46))</f>
        <v/>
      </c>
      <c r="N46" s="21">
        <f>IFERROR('Configurações'!F44,"")</f>
        <v/>
      </c>
      <c r="O46" s="18">
        <f>IF($N46="","",IF(Resumo!$F$3="Todas",COUNTIFS(Registros!$AB$2:$AB$501,"Sim",Registros!$B$2:$B$501,"&gt;="&amp;Resumo!$B$3,Registros!$B$2:$B$501,"&lt;="&amp;Resumo!$D$3,Registros!$V$2:$V$501,$N46),COUNTIFS(Registros!$AB$2:$AB$501,"Sim",Registros!$B$2:$B$501,"&gt;="&amp;Resumo!$B$3,Registros!$B$2:$B$501,"&lt;="&amp;Resumo!$D$3,Registros!$E$2:$E$501,Resumo!$F$3,Registros!$V$2:$V$501,$N46)))</f>
        <v/>
      </c>
      <c r="P46" s="49">
        <f>IF($N46="","",IF(Resumo!$F$3="Todas",SUMIFS(Registros!$S$2:$S$501,Registros!$AB$2:$AB$501,"Sim",Registros!$B$2:$B$501,"&gt;="&amp;Resumo!$B$3,Registros!$B$2:$B$501,"&lt;="&amp;Resumo!$D$3,Registros!$V$2:$V$501,$N46),SUMIFS(Registros!$S$2:$S$501,Registros!$AB$2:$AB$501,"Sim",Registros!$B$2:$B$501,"&gt;="&amp;Resumo!$B$3,Registros!$B$2:$B$501,"&lt;="&amp;Resumo!$D$3,Registros!$E$2:$E$501,Resumo!$F$3,Registros!$V$2:$V$501,$N46)))</f>
        <v/>
      </c>
      <c r="Q46" s="48">
        <f>IFERROR(IF(SUM($P$6:$P$15)=0,"",$P46/SUM($P$6:$P$15)),"")</f>
        <v/>
      </c>
      <c r="R46" s="18">
        <f>IF($O46=0,"",COUNTIFS($O$6:$O$15,"&gt;0",$P$6:$P$15,"&gt;"&amp;$P46)+COUNTIFS($O$6:$O46,"&gt;0",$P$6:$P46,$P46))</f>
        <v/>
      </c>
    </row>
    <row r="47">
      <c r="A47" s="16">
        <f>IFERROR(INDEX(Registros!$Z$2:$Z$501,AGGREGATE(15,6,(ROW(Registros!$Z$2:$Z$501)-ROW(Registros!$Z$2)+1)/(Registros!$AA$2:$AA$501&lt;&gt;""),ROWS($A$6:A47))),"")</f>
        <v/>
      </c>
      <c r="B47" s="13">
        <f>IFERROR(IF($A47="","",INDEX(Registros!$C$2:$C$501,MATCH($A47,Registros!$Z$2:$Z$501,0))),"")</f>
        <v/>
      </c>
      <c r="C47" s="16">
        <f>IFERROR(IF($A47="","",INDEX(Registros!$D$2:$D$501,MATCH($A47,Registros!$Z$2:$Z$501,0))),"")</f>
        <v/>
      </c>
      <c r="D47" s="16">
        <f>IFERROR(IF($A47="","",INDEX(Registros!$E$2:$E$501,MATCH($A47,Registros!$Z$2:$Z$501,0))),"")</f>
        <v/>
      </c>
      <c r="E47" s="13">
        <f>IF($A47="","",IF(AND(Resumo!$F$3&lt;&gt;"Todas",$D47&lt;&gt;Resumo!$F$3),0,COUNTIFS(Registros!$AB$2:$AB$501,"Sim",Registros!$B$2:$B$501,"&gt;="&amp;Resumo!$B$3,Registros!$B$2:$B$501,"&lt;="&amp;Resumo!$D$3,Registros!$C$2:$C$501,$B47,Registros!$E$2:$E$501,$D47)))</f>
        <v/>
      </c>
      <c r="F47" s="45">
        <f>IFERROR(IF($E47=0,"",COUNTIFS(Registros!$AB$2:$AB$501,"Sim",Registros!$B$2:$B$501,"&gt;="&amp;Resumo!$B$3,Registros!$B$2:$B$501,"&lt;="&amp;Resumo!$D$3,Registros!$C$2:$C$501,$B47,Registros!$E$2:$E$501,$D47,Registros!$T$2:$T$501,"Sim")/$E47),"")</f>
        <v/>
      </c>
      <c r="G47" s="45">
        <f>IFERROR(IF($E47=0,"",AVERAGEIFS(Registros!$U$2:$U$501,Registros!$AB$2:$AB$501,"Sim",Registros!$B$2:$B$501,"&gt;="&amp;Resumo!$B$3,Registros!$B$2:$B$501,"&lt;="&amp;Resumo!$D$3,Registros!$C$2:$C$501,$B47,Registros!$E$2:$E$501,$D47)),"")</f>
        <v/>
      </c>
      <c r="H47" s="13">
        <f>IF($E47=0,"",SUMIFS(Registros!$Q$2:$Q$501,Registros!$AB$2:$AB$501,"Sim",Registros!$B$2:$B$501,"&gt;="&amp;Resumo!$B$3,Registros!$B$2:$B$501,"&lt;="&amp;Resumo!$D$3,Registros!$C$2:$C$501,$B47,Registros!$E$2:$E$501,$D47))</f>
        <v/>
      </c>
      <c r="I47" s="46">
        <f>IF($E47=0,"",SUMIFS(Registros!$S$2:$S$501,Registros!$AB$2:$AB$501,"Sim",Registros!$B$2:$B$501,"&gt;="&amp;Resumo!$B$3,Registros!$B$2:$B$501,"&lt;="&amp;Resumo!$D$3,Registros!$C$2:$C$501,$B47,Registros!$E$2:$E$501,$D47))</f>
        <v/>
      </c>
      <c r="J47" s="13">
        <f>IF($E47=0,"",COUNTIFS(Registros!$AB$2:$AB$501,"Sim",Registros!$B$2:$B$501,"&gt;="&amp;Resumo!$B$3,Registros!$B$2:$B$501,"&lt;="&amp;Resumo!$D$3,Registros!$C$2:$C$501,$B47,Registros!$E$2:$E$501,$D47,Registros!$T$2:$T$501,"Não",Registros!$K$2:$K$501,"&lt;&gt;Concluída",Registros!$K$2:$K$501,"&lt;&gt;Dispensada"))</f>
        <v/>
      </c>
      <c r="K47" s="53">
        <f>IFERROR(IF($E47=0,"",_xlfn.MAXIFS(Registros!$B$2:$B$501,Registros!$AB$2:$AB$501,"Sim",Registros!$B$2:$B$501,"&gt;="&amp;Resumo!$B$3,Registros!$B$2:$B$501,"&lt;="&amp;Resumo!$D$3,Registros!$C$2:$C$501,$B47,Registros!$E$2:$E$501,$D47)),"")</f>
        <v/>
      </c>
      <c r="L47" s="13">
        <f>IF($E47=0,"",COUNTIFS($E$6:$E$505,"&gt;0",$F$6:$F$505,"&lt;"&amp;$F47)+COUNTIFS($E$6:$E47,"&gt;0",$F$6:$F47,$F47))</f>
        <v/>
      </c>
      <c r="N47" s="16">
        <f>IFERROR('Configurações'!F45,"")</f>
        <v/>
      </c>
      <c r="O47" s="13">
        <f>IF($N47="","",IF(Resumo!$F$3="Todas",COUNTIFS(Registros!$AB$2:$AB$501,"Sim",Registros!$B$2:$B$501,"&gt;="&amp;Resumo!$B$3,Registros!$B$2:$B$501,"&lt;="&amp;Resumo!$D$3,Registros!$V$2:$V$501,$N47),COUNTIFS(Registros!$AB$2:$AB$501,"Sim",Registros!$B$2:$B$501,"&gt;="&amp;Resumo!$B$3,Registros!$B$2:$B$501,"&lt;="&amp;Resumo!$D$3,Registros!$E$2:$E$501,Resumo!$F$3,Registros!$V$2:$V$501,$N47)))</f>
        <v/>
      </c>
      <c r="P47" s="46">
        <f>IF($N47="","",IF(Resumo!$F$3="Todas",SUMIFS(Registros!$S$2:$S$501,Registros!$AB$2:$AB$501,"Sim",Registros!$B$2:$B$501,"&gt;="&amp;Resumo!$B$3,Registros!$B$2:$B$501,"&lt;="&amp;Resumo!$D$3,Registros!$V$2:$V$501,$N47),SUMIFS(Registros!$S$2:$S$501,Registros!$AB$2:$AB$501,"Sim",Registros!$B$2:$B$501,"&gt;="&amp;Resumo!$B$3,Registros!$B$2:$B$501,"&lt;="&amp;Resumo!$D$3,Registros!$E$2:$E$501,Resumo!$F$3,Registros!$V$2:$V$501,$N47)))</f>
        <v/>
      </c>
      <c r="Q47" s="45">
        <f>IFERROR(IF(SUM($P$6:$P$15)=0,"",$P47/SUM($P$6:$P$15)),"")</f>
        <v/>
      </c>
      <c r="R47" s="13">
        <f>IF($O47=0,"",COUNTIFS($O$6:$O$15,"&gt;0",$P$6:$P$15,"&gt;"&amp;$P47)+COUNTIFS($O$6:$O47,"&gt;0",$P$6:$P47,$P47))</f>
        <v/>
      </c>
    </row>
    <row r="48">
      <c r="A48" s="21">
        <f>IFERROR(INDEX(Registros!$Z$2:$Z$501,AGGREGATE(15,6,(ROW(Registros!$Z$2:$Z$501)-ROW(Registros!$Z$2)+1)/(Registros!$AA$2:$AA$501&lt;&gt;""),ROWS($A$6:A48))),"")</f>
        <v/>
      </c>
      <c r="B48" s="18">
        <f>IFERROR(IF($A48="","",INDEX(Registros!$C$2:$C$501,MATCH($A48,Registros!$Z$2:$Z$501,0))),"")</f>
        <v/>
      </c>
      <c r="C48" s="21">
        <f>IFERROR(IF($A48="","",INDEX(Registros!$D$2:$D$501,MATCH($A48,Registros!$Z$2:$Z$501,0))),"")</f>
        <v/>
      </c>
      <c r="D48" s="21">
        <f>IFERROR(IF($A48="","",INDEX(Registros!$E$2:$E$501,MATCH($A48,Registros!$Z$2:$Z$501,0))),"")</f>
        <v/>
      </c>
      <c r="E48" s="18">
        <f>IF($A48="","",IF(AND(Resumo!$F$3&lt;&gt;"Todas",$D48&lt;&gt;Resumo!$F$3),0,COUNTIFS(Registros!$AB$2:$AB$501,"Sim",Registros!$B$2:$B$501,"&gt;="&amp;Resumo!$B$3,Registros!$B$2:$B$501,"&lt;="&amp;Resumo!$D$3,Registros!$C$2:$C$501,$B48,Registros!$E$2:$E$501,$D48)))</f>
        <v/>
      </c>
      <c r="F48" s="48">
        <f>IFERROR(IF($E48=0,"",COUNTIFS(Registros!$AB$2:$AB$501,"Sim",Registros!$B$2:$B$501,"&gt;="&amp;Resumo!$B$3,Registros!$B$2:$B$501,"&lt;="&amp;Resumo!$D$3,Registros!$C$2:$C$501,$B48,Registros!$E$2:$E$501,$D48,Registros!$T$2:$T$501,"Sim")/$E48),"")</f>
        <v/>
      </c>
      <c r="G48" s="48">
        <f>IFERROR(IF($E48=0,"",AVERAGEIFS(Registros!$U$2:$U$501,Registros!$AB$2:$AB$501,"Sim",Registros!$B$2:$B$501,"&gt;="&amp;Resumo!$B$3,Registros!$B$2:$B$501,"&lt;="&amp;Resumo!$D$3,Registros!$C$2:$C$501,$B48,Registros!$E$2:$E$501,$D48)),"")</f>
        <v/>
      </c>
      <c r="H48" s="18">
        <f>IF($E48=0,"",SUMIFS(Registros!$Q$2:$Q$501,Registros!$AB$2:$AB$501,"Sim",Registros!$B$2:$B$501,"&gt;="&amp;Resumo!$B$3,Registros!$B$2:$B$501,"&lt;="&amp;Resumo!$D$3,Registros!$C$2:$C$501,$B48,Registros!$E$2:$E$501,$D48))</f>
        <v/>
      </c>
      <c r="I48" s="49">
        <f>IF($E48=0,"",SUMIFS(Registros!$S$2:$S$501,Registros!$AB$2:$AB$501,"Sim",Registros!$B$2:$B$501,"&gt;="&amp;Resumo!$B$3,Registros!$B$2:$B$501,"&lt;="&amp;Resumo!$D$3,Registros!$C$2:$C$501,$B48,Registros!$E$2:$E$501,$D48))</f>
        <v/>
      </c>
      <c r="J48" s="18">
        <f>IF($E48=0,"",COUNTIFS(Registros!$AB$2:$AB$501,"Sim",Registros!$B$2:$B$501,"&gt;="&amp;Resumo!$B$3,Registros!$B$2:$B$501,"&lt;="&amp;Resumo!$D$3,Registros!$C$2:$C$501,$B48,Registros!$E$2:$E$501,$D48,Registros!$T$2:$T$501,"Não",Registros!$K$2:$K$501,"&lt;&gt;Concluída",Registros!$K$2:$K$501,"&lt;&gt;Dispensada"))</f>
        <v/>
      </c>
      <c r="K48" s="52">
        <f>IFERROR(IF($E48=0,"",_xlfn.MAXIFS(Registros!$B$2:$B$501,Registros!$AB$2:$AB$501,"Sim",Registros!$B$2:$B$501,"&gt;="&amp;Resumo!$B$3,Registros!$B$2:$B$501,"&lt;="&amp;Resumo!$D$3,Registros!$C$2:$C$501,$B48,Registros!$E$2:$E$501,$D48)),"")</f>
        <v/>
      </c>
      <c r="L48" s="18">
        <f>IF($E48=0,"",COUNTIFS($E$6:$E$505,"&gt;0",$F$6:$F$505,"&lt;"&amp;$F48)+COUNTIFS($E$6:$E48,"&gt;0",$F$6:$F48,$F48))</f>
        <v/>
      </c>
      <c r="N48" s="21">
        <f>IFERROR('Configurações'!F46,"")</f>
        <v/>
      </c>
      <c r="O48" s="18">
        <f>IF($N48="","",IF(Resumo!$F$3="Todas",COUNTIFS(Registros!$AB$2:$AB$501,"Sim",Registros!$B$2:$B$501,"&gt;="&amp;Resumo!$B$3,Registros!$B$2:$B$501,"&lt;="&amp;Resumo!$D$3,Registros!$V$2:$V$501,$N48),COUNTIFS(Registros!$AB$2:$AB$501,"Sim",Registros!$B$2:$B$501,"&gt;="&amp;Resumo!$B$3,Registros!$B$2:$B$501,"&lt;="&amp;Resumo!$D$3,Registros!$E$2:$E$501,Resumo!$F$3,Registros!$V$2:$V$501,$N48)))</f>
        <v/>
      </c>
      <c r="P48" s="49">
        <f>IF($N48="","",IF(Resumo!$F$3="Todas",SUMIFS(Registros!$S$2:$S$501,Registros!$AB$2:$AB$501,"Sim",Registros!$B$2:$B$501,"&gt;="&amp;Resumo!$B$3,Registros!$B$2:$B$501,"&lt;="&amp;Resumo!$D$3,Registros!$V$2:$V$501,$N48),SUMIFS(Registros!$S$2:$S$501,Registros!$AB$2:$AB$501,"Sim",Registros!$B$2:$B$501,"&gt;="&amp;Resumo!$B$3,Registros!$B$2:$B$501,"&lt;="&amp;Resumo!$D$3,Registros!$E$2:$E$501,Resumo!$F$3,Registros!$V$2:$V$501,$N48)))</f>
        <v/>
      </c>
      <c r="Q48" s="48">
        <f>IFERROR(IF(SUM($P$6:$P$15)=0,"",$P48/SUM($P$6:$P$15)),"")</f>
        <v/>
      </c>
      <c r="R48" s="18">
        <f>IF($O48=0,"",COUNTIFS($O$6:$O$15,"&gt;0",$P$6:$P$15,"&gt;"&amp;$P48)+COUNTIFS($O$6:$O48,"&gt;0",$P$6:$P48,$P48))</f>
        <v/>
      </c>
    </row>
    <row r="49">
      <c r="A49" s="16">
        <f>IFERROR(INDEX(Registros!$Z$2:$Z$501,AGGREGATE(15,6,(ROW(Registros!$Z$2:$Z$501)-ROW(Registros!$Z$2)+1)/(Registros!$AA$2:$AA$501&lt;&gt;""),ROWS($A$6:A49))),"")</f>
        <v/>
      </c>
      <c r="B49" s="13">
        <f>IFERROR(IF($A49="","",INDEX(Registros!$C$2:$C$501,MATCH($A49,Registros!$Z$2:$Z$501,0))),"")</f>
        <v/>
      </c>
      <c r="C49" s="16">
        <f>IFERROR(IF($A49="","",INDEX(Registros!$D$2:$D$501,MATCH($A49,Registros!$Z$2:$Z$501,0))),"")</f>
        <v/>
      </c>
      <c r="D49" s="16">
        <f>IFERROR(IF($A49="","",INDEX(Registros!$E$2:$E$501,MATCH($A49,Registros!$Z$2:$Z$501,0))),"")</f>
        <v/>
      </c>
      <c r="E49" s="13">
        <f>IF($A49="","",IF(AND(Resumo!$F$3&lt;&gt;"Todas",$D49&lt;&gt;Resumo!$F$3),0,COUNTIFS(Registros!$AB$2:$AB$501,"Sim",Registros!$B$2:$B$501,"&gt;="&amp;Resumo!$B$3,Registros!$B$2:$B$501,"&lt;="&amp;Resumo!$D$3,Registros!$C$2:$C$501,$B49,Registros!$E$2:$E$501,$D49)))</f>
        <v/>
      </c>
      <c r="F49" s="45">
        <f>IFERROR(IF($E49=0,"",COUNTIFS(Registros!$AB$2:$AB$501,"Sim",Registros!$B$2:$B$501,"&gt;="&amp;Resumo!$B$3,Registros!$B$2:$B$501,"&lt;="&amp;Resumo!$D$3,Registros!$C$2:$C$501,$B49,Registros!$E$2:$E$501,$D49,Registros!$T$2:$T$501,"Sim")/$E49),"")</f>
        <v/>
      </c>
      <c r="G49" s="45">
        <f>IFERROR(IF($E49=0,"",AVERAGEIFS(Registros!$U$2:$U$501,Registros!$AB$2:$AB$501,"Sim",Registros!$B$2:$B$501,"&gt;="&amp;Resumo!$B$3,Registros!$B$2:$B$501,"&lt;="&amp;Resumo!$D$3,Registros!$C$2:$C$501,$B49,Registros!$E$2:$E$501,$D49)),"")</f>
        <v/>
      </c>
      <c r="H49" s="13">
        <f>IF($E49=0,"",SUMIFS(Registros!$Q$2:$Q$501,Registros!$AB$2:$AB$501,"Sim",Registros!$B$2:$B$501,"&gt;="&amp;Resumo!$B$3,Registros!$B$2:$B$501,"&lt;="&amp;Resumo!$D$3,Registros!$C$2:$C$501,$B49,Registros!$E$2:$E$501,$D49))</f>
        <v/>
      </c>
      <c r="I49" s="46">
        <f>IF($E49=0,"",SUMIFS(Registros!$S$2:$S$501,Registros!$AB$2:$AB$501,"Sim",Registros!$B$2:$B$501,"&gt;="&amp;Resumo!$B$3,Registros!$B$2:$B$501,"&lt;="&amp;Resumo!$D$3,Registros!$C$2:$C$501,$B49,Registros!$E$2:$E$501,$D49))</f>
        <v/>
      </c>
      <c r="J49" s="13">
        <f>IF($E49=0,"",COUNTIFS(Registros!$AB$2:$AB$501,"Sim",Registros!$B$2:$B$501,"&gt;="&amp;Resumo!$B$3,Registros!$B$2:$B$501,"&lt;="&amp;Resumo!$D$3,Registros!$C$2:$C$501,$B49,Registros!$E$2:$E$501,$D49,Registros!$T$2:$T$501,"Não",Registros!$K$2:$K$501,"&lt;&gt;Concluída",Registros!$K$2:$K$501,"&lt;&gt;Dispensada"))</f>
        <v/>
      </c>
      <c r="K49" s="53">
        <f>IFERROR(IF($E49=0,"",_xlfn.MAXIFS(Registros!$B$2:$B$501,Registros!$AB$2:$AB$501,"Sim",Registros!$B$2:$B$501,"&gt;="&amp;Resumo!$B$3,Registros!$B$2:$B$501,"&lt;="&amp;Resumo!$D$3,Registros!$C$2:$C$501,$B49,Registros!$E$2:$E$501,$D49)),"")</f>
        <v/>
      </c>
      <c r="L49" s="13">
        <f>IF($E49=0,"",COUNTIFS($E$6:$E$505,"&gt;0",$F$6:$F$505,"&lt;"&amp;$F49)+COUNTIFS($E$6:$E49,"&gt;0",$F$6:$F49,$F49))</f>
        <v/>
      </c>
      <c r="N49" s="16">
        <f>IFERROR('Configurações'!F47,"")</f>
        <v/>
      </c>
      <c r="O49" s="13">
        <f>IF($N49="","",IF(Resumo!$F$3="Todas",COUNTIFS(Registros!$AB$2:$AB$501,"Sim",Registros!$B$2:$B$501,"&gt;="&amp;Resumo!$B$3,Registros!$B$2:$B$501,"&lt;="&amp;Resumo!$D$3,Registros!$V$2:$V$501,$N49),COUNTIFS(Registros!$AB$2:$AB$501,"Sim",Registros!$B$2:$B$501,"&gt;="&amp;Resumo!$B$3,Registros!$B$2:$B$501,"&lt;="&amp;Resumo!$D$3,Registros!$E$2:$E$501,Resumo!$F$3,Registros!$V$2:$V$501,$N49)))</f>
        <v/>
      </c>
      <c r="P49" s="46">
        <f>IF($N49="","",IF(Resumo!$F$3="Todas",SUMIFS(Registros!$S$2:$S$501,Registros!$AB$2:$AB$501,"Sim",Registros!$B$2:$B$501,"&gt;="&amp;Resumo!$B$3,Registros!$B$2:$B$501,"&lt;="&amp;Resumo!$D$3,Registros!$V$2:$V$501,$N49),SUMIFS(Registros!$S$2:$S$501,Registros!$AB$2:$AB$501,"Sim",Registros!$B$2:$B$501,"&gt;="&amp;Resumo!$B$3,Registros!$B$2:$B$501,"&lt;="&amp;Resumo!$D$3,Registros!$E$2:$E$501,Resumo!$F$3,Registros!$V$2:$V$501,$N49)))</f>
        <v/>
      </c>
      <c r="Q49" s="45">
        <f>IFERROR(IF(SUM($P$6:$P$15)=0,"",$P49/SUM($P$6:$P$15)),"")</f>
        <v/>
      </c>
      <c r="R49" s="13">
        <f>IF($O49=0,"",COUNTIFS($O$6:$O$15,"&gt;0",$P$6:$P$15,"&gt;"&amp;$P49)+COUNTIFS($O$6:$O49,"&gt;0",$P$6:$P49,$P49))</f>
        <v/>
      </c>
    </row>
    <row r="50">
      <c r="A50" s="21">
        <f>IFERROR(INDEX(Registros!$Z$2:$Z$501,AGGREGATE(15,6,(ROW(Registros!$Z$2:$Z$501)-ROW(Registros!$Z$2)+1)/(Registros!$AA$2:$AA$501&lt;&gt;""),ROWS($A$6:A50))),"")</f>
        <v/>
      </c>
      <c r="B50" s="18">
        <f>IFERROR(IF($A50="","",INDEX(Registros!$C$2:$C$501,MATCH($A50,Registros!$Z$2:$Z$501,0))),"")</f>
        <v/>
      </c>
      <c r="C50" s="21">
        <f>IFERROR(IF($A50="","",INDEX(Registros!$D$2:$D$501,MATCH($A50,Registros!$Z$2:$Z$501,0))),"")</f>
        <v/>
      </c>
      <c r="D50" s="21">
        <f>IFERROR(IF($A50="","",INDEX(Registros!$E$2:$E$501,MATCH($A50,Registros!$Z$2:$Z$501,0))),"")</f>
        <v/>
      </c>
      <c r="E50" s="18">
        <f>IF($A50="","",IF(AND(Resumo!$F$3&lt;&gt;"Todas",$D50&lt;&gt;Resumo!$F$3),0,COUNTIFS(Registros!$AB$2:$AB$501,"Sim",Registros!$B$2:$B$501,"&gt;="&amp;Resumo!$B$3,Registros!$B$2:$B$501,"&lt;="&amp;Resumo!$D$3,Registros!$C$2:$C$501,$B50,Registros!$E$2:$E$501,$D50)))</f>
        <v/>
      </c>
      <c r="F50" s="48">
        <f>IFERROR(IF($E50=0,"",COUNTIFS(Registros!$AB$2:$AB$501,"Sim",Registros!$B$2:$B$501,"&gt;="&amp;Resumo!$B$3,Registros!$B$2:$B$501,"&lt;="&amp;Resumo!$D$3,Registros!$C$2:$C$501,$B50,Registros!$E$2:$E$501,$D50,Registros!$T$2:$T$501,"Sim")/$E50),"")</f>
        <v/>
      </c>
      <c r="G50" s="48">
        <f>IFERROR(IF($E50=0,"",AVERAGEIFS(Registros!$U$2:$U$501,Registros!$AB$2:$AB$501,"Sim",Registros!$B$2:$B$501,"&gt;="&amp;Resumo!$B$3,Registros!$B$2:$B$501,"&lt;="&amp;Resumo!$D$3,Registros!$C$2:$C$501,$B50,Registros!$E$2:$E$501,$D50)),"")</f>
        <v/>
      </c>
      <c r="H50" s="18">
        <f>IF($E50=0,"",SUMIFS(Registros!$Q$2:$Q$501,Registros!$AB$2:$AB$501,"Sim",Registros!$B$2:$B$501,"&gt;="&amp;Resumo!$B$3,Registros!$B$2:$B$501,"&lt;="&amp;Resumo!$D$3,Registros!$C$2:$C$501,$B50,Registros!$E$2:$E$501,$D50))</f>
        <v/>
      </c>
      <c r="I50" s="49">
        <f>IF($E50=0,"",SUMIFS(Registros!$S$2:$S$501,Registros!$AB$2:$AB$501,"Sim",Registros!$B$2:$B$501,"&gt;="&amp;Resumo!$B$3,Registros!$B$2:$B$501,"&lt;="&amp;Resumo!$D$3,Registros!$C$2:$C$501,$B50,Registros!$E$2:$E$501,$D50))</f>
        <v/>
      </c>
      <c r="J50" s="18">
        <f>IF($E50=0,"",COUNTIFS(Registros!$AB$2:$AB$501,"Sim",Registros!$B$2:$B$501,"&gt;="&amp;Resumo!$B$3,Registros!$B$2:$B$501,"&lt;="&amp;Resumo!$D$3,Registros!$C$2:$C$501,$B50,Registros!$E$2:$E$501,$D50,Registros!$T$2:$T$501,"Não",Registros!$K$2:$K$501,"&lt;&gt;Concluída",Registros!$K$2:$K$501,"&lt;&gt;Dispensada"))</f>
        <v/>
      </c>
      <c r="K50" s="52">
        <f>IFERROR(IF($E50=0,"",_xlfn.MAXIFS(Registros!$B$2:$B$501,Registros!$AB$2:$AB$501,"Sim",Registros!$B$2:$B$501,"&gt;="&amp;Resumo!$B$3,Registros!$B$2:$B$501,"&lt;="&amp;Resumo!$D$3,Registros!$C$2:$C$501,$B50,Registros!$E$2:$E$501,$D50)),"")</f>
        <v/>
      </c>
      <c r="L50" s="18">
        <f>IF($E50=0,"",COUNTIFS($E$6:$E$505,"&gt;0",$F$6:$F$505,"&lt;"&amp;$F50)+COUNTIFS($E$6:$E50,"&gt;0",$F$6:$F50,$F50))</f>
        <v/>
      </c>
      <c r="N50" s="21">
        <f>IFERROR('Configurações'!F48,"")</f>
        <v/>
      </c>
      <c r="O50" s="18">
        <f>IF($N50="","",IF(Resumo!$F$3="Todas",COUNTIFS(Registros!$AB$2:$AB$501,"Sim",Registros!$B$2:$B$501,"&gt;="&amp;Resumo!$B$3,Registros!$B$2:$B$501,"&lt;="&amp;Resumo!$D$3,Registros!$V$2:$V$501,$N50),COUNTIFS(Registros!$AB$2:$AB$501,"Sim",Registros!$B$2:$B$501,"&gt;="&amp;Resumo!$B$3,Registros!$B$2:$B$501,"&lt;="&amp;Resumo!$D$3,Registros!$E$2:$E$501,Resumo!$F$3,Registros!$V$2:$V$501,$N50)))</f>
        <v/>
      </c>
      <c r="P50" s="49">
        <f>IF($N50="","",IF(Resumo!$F$3="Todas",SUMIFS(Registros!$S$2:$S$501,Registros!$AB$2:$AB$501,"Sim",Registros!$B$2:$B$501,"&gt;="&amp;Resumo!$B$3,Registros!$B$2:$B$501,"&lt;="&amp;Resumo!$D$3,Registros!$V$2:$V$501,$N50),SUMIFS(Registros!$S$2:$S$501,Registros!$AB$2:$AB$501,"Sim",Registros!$B$2:$B$501,"&gt;="&amp;Resumo!$B$3,Registros!$B$2:$B$501,"&lt;="&amp;Resumo!$D$3,Registros!$E$2:$E$501,Resumo!$F$3,Registros!$V$2:$V$501,$N50)))</f>
        <v/>
      </c>
      <c r="Q50" s="48">
        <f>IFERROR(IF(SUM($P$6:$P$15)=0,"",$P50/SUM($P$6:$P$15)),"")</f>
        <v/>
      </c>
      <c r="R50" s="18">
        <f>IF($O50=0,"",COUNTIFS($O$6:$O$15,"&gt;0",$P$6:$P$15,"&gt;"&amp;$P50)+COUNTIFS($O$6:$O50,"&gt;0",$P$6:$P50,$P50))</f>
        <v/>
      </c>
    </row>
    <row r="51">
      <c r="A51" s="16">
        <f>IFERROR(INDEX(Registros!$Z$2:$Z$501,AGGREGATE(15,6,(ROW(Registros!$Z$2:$Z$501)-ROW(Registros!$Z$2)+1)/(Registros!$AA$2:$AA$501&lt;&gt;""),ROWS($A$6:A51))),"")</f>
        <v/>
      </c>
      <c r="B51" s="13">
        <f>IFERROR(IF($A51="","",INDEX(Registros!$C$2:$C$501,MATCH($A51,Registros!$Z$2:$Z$501,0))),"")</f>
        <v/>
      </c>
      <c r="C51" s="16">
        <f>IFERROR(IF($A51="","",INDEX(Registros!$D$2:$D$501,MATCH($A51,Registros!$Z$2:$Z$501,0))),"")</f>
        <v/>
      </c>
      <c r="D51" s="16">
        <f>IFERROR(IF($A51="","",INDEX(Registros!$E$2:$E$501,MATCH($A51,Registros!$Z$2:$Z$501,0))),"")</f>
        <v/>
      </c>
      <c r="E51" s="13">
        <f>IF($A51="","",IF(AND(Resumo!$F$3&lt;&gt;"Todas",$D51&lt;&gt;Resumo!$F$3),0,COUNTIFS(Registros!$AB$2:$AB$501,"Sim",Registros!$B$2:$B$501,"&gt;="&amp;Resumo!$B$3,Registros!$B$2:$B$501,"&lt;="&amp;Resumo!$D$3,Registros!$C$2:$C$501,$B51,Registros!$E$2:$E$501,$D51)))</f>
        <v/>
      </c>
      <c r="F51" s="45">
        <f>IFERROR(IF($E51=0,"",COUNTIFS(Registros!$AB$2:$AB$501,"Sim",Registros!$B$2:$B$501,"&gt;="&amp;Resumo!$B$3,Registros!$B$2:$B$501,"&lt;="&amp;Resumo!$D$3,Registros!$C$2:$C$501,$B51,Registros!$E$2:$E$501,$D51,Registros!$T$2:$T$501,"Sim")/$E51),"")</f>
        <v/>
      </c>
      <c r="G51" s="45">
        <f>IFERROR(IF($E51=0,"",AVERAGEIFS(Registros!$U$2:$U$501,Registros!$AB$2:$AB$501,"Sim",Registros!$B$2:$B$501,"&gt;="&amp;Resumo!$B$3,Registros!$B$2:$B$501,"&lt;="&amp;Resumo!$D$3,Registros!$C$2:$C$501,$B51,Registros!$E$2:$E$501,$D51)),"")</f>
        <v/>
      </c>
      <c r="H51" s="13">
        <f>IF($E51=0,"",SUMIFS(Registros!$Q$2:$Q$501,Registros!$AB$2:$AB$501,"Sim",Registros!$B$2:$B$501,"&gt;="&amp;Resumo!$B$3,Registros!$B$2:$B$501,"&lt;="&amp;Resumo!$D$3,Registros!$C$2:$C$501,$B51,Registros!$E$2:$E$501,$D51))</f>
        <v/>
      </c>
      <c r="I51" s="46">
        <f>IF($E51=0,"",SUMIFS(Registros!$S$2:$S$501,Registros!$AB$2:$AB$501,"Sim",Registros!$B$2:$B$501,"&gt;="&amp;Resumo!$B$3,Registros!$B$2:$B$501,"&lt;="&amp;Resumo!$D$3,Registros!$C$2:$C$501,$B51,Registros!$E$2:$E$501,$D51))</f>
        <v/>
      </c>
      <c r="J51" s="13">
        <f>IF($E51=0,"",COUNTIFS(Registros!$AB$2:$AB$501,"Sim",Registros!$B$2:$B$501,"&gt;="&amp;Resumo!$B$3,Registros!$B$2:$B$501,"&lt;="&amp;Resumo!$D$3,Registros!$C$2:$C$501,$B51,Registros!$E$2:$E$501,$D51,Registros!$T$2:$T$501,"Não",Registros!$K$2:$K$501,"&lt;&gt;Concluída",Registros!$K$2:$K$501,"&lt;&gt;Dispensada"))</f>
        <v/>
      </c>
      <c r="K51" s="53">
        <f>IFERROR(IF($E51=0,"",_xlfn.MAXIFS(Registros!$B$2:$B$501,Registros!$AB$2:$AB$501,"Sim",Registros!$B$2:$B$501,"&gt;="&amp;Resumo!$B$3,Registros!$B$2:$B$501,"&lt;="&amp;Resumo!$D$3,Registros!$C$2:$C$501,$B51,Registros!$E$2:$E$501,$D51)),"")</f>
        <v/>
      </c>
      <c r="L51" s="13">
        <f>IF($E51=0,"",COUNTIFS($E$6:$E$505,"&gt;0",$F$6:$F$505,"&lt;"&amp;$F51)+COUNTIFS($E$6:$E51,"&gt;0",$F$6:$F51,$F51))</f>
        <v/>
      </c>
      <c r="N51" s="16">
        <f>IFERROR('Configurações'!F49,"")</f>
        <v/>
      </c>
      <c r="O51" s="13">
        <f>IF($N51="","",IF(Resumo!$F$3="Todas",COUNTIFS(Registros!$AB$2:$AB$501,"Sim",Registros!$B$2:$B$501,"&gt;="&amp;Resumo!$B$3,Registros!$B$2:$B$501,"&lt;="&amp;Resumo!$D$3,Registros!$V$2:$V$501,$N51),COUNTIFS(Registros!$AB$2:$AB$501,"Sim",Registros!$B$2:$B$501,"&gt;="&amp;Resumo!$B$3,Registros!$B$2:$B$501,"&lt;="&amp;Resumo!$D$3,Registros!$E$2:$E$501,Resumo!$F$3,Registros!$V$2:$V$501,$N51)))</f>
        <v/>
      </c>
      <c r="P51" s="46">
        <f>IF($N51="","",IF(Resumo!$F$3="Todas",SUMIFS(Registros!$S$2:$S$501,Registros!$AB$2:$AB$501,"Sim",Registros!$B$2:$B$501,"&gt;="&amp;Resumo!$B$3,Registros!$B$2:$B$501,"&lt;="&amp;Resumo!$D$3,Registros!$V$2:$V$501,$N51),SUMIFS(Registros!$S$2:$S$501,Registros!$AB$2:$AB$501,"Sim",Registros!$B$2:$B$501,"&gt;="&amp;Resumo!$B$3,Registros!$B$2:$B$501,"&lt;="&amp;Resumo!$D$3,Registros!$E$2:$E$501,Resumo!$F$3,Registros!$V$2:$V$501,$N51)))</f>
        <v/>
      </c>
      <c r="Q51" s="45">
        <f>IFERROR(IF(SUM($P$6:$P$15)=0,"",$P51/SUM($P$6:$P$15)),"")</f>
        <v/>
      </c>
      <c r="R51" s="13">
        <f>IF($O51=0,"",COUNTIFS($O$6:$O$15,"&gt;0",$P$6:$P$15,"&gt;"&amp;$P51)+COUNTIFS($O$6:$O51,"&gt;0",$P$6:$P51,$P51))</f>
        <v/>
      </c>
    </row>
    <row r="52">
      <c r="A52" s="21">
        <f>IFERROR(INDEX(Registros!$Z$2:$Z$501,AGGREGATE(15,6,(ROW(Registros!$Z$2:$Z$501)-ROW(Registros!$Z$2)+1)/(Registros!$AA$2:$AA$501&lt;&gt;""),ROWS($A$6:A52))),"")</f>
        <v/>
      </c>
      <c r="B52" s="18">
        <f>IFERROR(IF($A52="","",INDEX(Registros!$C$2:$C$501,MATCH($A52,Registros!$Z$2:$Z$501,0))),"")</f>
        <v/>
      </c>
      <c r="C52" s="21">
        <f>IFERROR(IF($A52="","",INDEX(Registros!$D$2:$D$501,MATCH($A52,Registros!$Z$2:$Z$501,0))),"")</f>
        <v/>
      </c>
      <c r="D52" s="21">
        <f>IFERROR(IF($A52="","",INDEX(Registros!$E$2:$E$501,MATCH($A52,Registros!$Z$2:$Z$501,0))),"")</f>
        <v/>
      </c>
      <c r="E52" s="18">
        <f>IF($A52="","",IF(AND(Resumo!$F$3&lt;&gt;"Todas",$D52&lt;&gt;Resumo!$F$3),0,COUNTIFS(Registros!$AB$2:$AB$501,"Sim",Registros!$B$2:$B$501,"&gt;="&amp;Resumo!$B$3,Registros!$B$2:$B$501,"&lt;="&amp;Resumo!$D$3,Registros!$C$2:$C$501,$B52,Registros!$E$2:$E$501,$D52)))</f>
        <v/>
      </c>
      <c r="F52" s="48">
        <f>IFERROR(IF($E52=0,"",COUNTIFS(Registros!$AB$2:$AB$501,"Sim",Registros!$B$2:$B$501,"&gt;="&amp;Resumo!$B$3,Registros!$B$2:$B$501,"&lt;="&amp;Resumo!$D$3,Registros!$C$2:$C$501,$B52,Registros!$E$2:$E$501,$D52,Registros!$T$2:$T$501,"Sim")/$E52),"")</f>
        <v/>
      </c>
      <c r="G52" s="48">
        <f>IFERROR(IF($E52=0,"",AVERAGEIFS(Registros!$U$2:$U$501,Registros!$AB$2:$AB$501,"Sim",Registros!$B$2:$B$501,"&gt;="&amp;Resumo!$B$3,Registros!$B$2:$B$501,"&lt;="&amp;Resumo!$D$3,Registros!$C$2:$C$501,$B52,Registros!$E$2:$E$501,$D52)),"")</f>
        <v/>
      </c>
      <c r="H52" s="18">
        <f>IF($E52=0,"",SUMIFS(Registros!$Q$2:$Q$501,Registros!$AB$2:$AB$501,"Sim",Registros!$B$2:$B$501,"&gt;="&amp;Resumo!$B$3,Registros!$B$2:$B$501,"&lt;="&amp;Resumo!$D$3,Registros!$C$2:$C$501,$B52,Registros!$E$2:$E$501,$D52))</f>
        <v/>
      </c>
      <c r="I52" s="49">
        <f>IF($E52=0,"",SUMIFS(Registros!$S$2:$S$501,Registros!$AB$2:$AB$501,"Sim",Registros!$B$2:$B$501,"&gt;="&amp;Resumo!$B$3,Registros!$B$2:$B$501,"&lt;="&amp;Resumo!$D$3,Registros!$C$2:$C$501,$B52,Registros!$E$2:$E$501,$D52))</f>
        <v/>
      </c>
      <c r="J52" s="18">
        <f>IF($E52=0,"",COUNTIFS(Registros!$AB$2:$AB$501,"Sim",Registros!$B$2:$B$501,"&gt;="&amp;Resumo!$B$3,Registros!$B$2:$B$501,"&lt;="&amp;Resumo!$D$3,Registros!$C$2:$C$501,$B52,Registros!$E$2:$E$501,$D52,Registros!$T$2:$T$501,"Não",Registros!$K$2:$K$501,"&lt;&gt;Concluída",Registros!$K$2:$K$501,"&lt;&gt;Dispensada"))</f>
        <v/>
      </c>
      <c r="K52" s="52">
        <f>IFERROR(IF($E52=0,"",_xlfn.MAXIFS(Registros!$B$2:$B$501,Registros!$AB$2:$AB$501,"Sim",Registros!$B$2:$B$501,"&gt;="&amp;Resumo!$B$3,Registros!$B$2:$B$501,"&lt;="&amp;Resumo!$D$3,Registros!$C$2:$C$501,$B52,Registros!$E$2:$E$501,$D52)),"")</f>
        <v/>
      </c>
      <c r="L52" s="18">
        <f>IF($E52=0,"",COUNTIFS($E$6:$E$505,"&gt;0",$F$6:$F$505,"&lt;"&amp;$F52)+COUNTIFS($E$6:$E52,"&gt;0",$F$6:$F52,$F52))</f>
        <v/>
      </c>
      <c r="N52" s="21">
        <f>IFERROR('Configurações'!F50,"")</f>
        <v/>
      </c>
      <c r="O52" s="18">
        <f>IF($N52="","",IF(Resumo!$F$3="Todas",COUNTIFS(Registros!$AB$2:$AB$501,"Sim",Registros!$B$2:$B$501,"&gt;="&amp;Resumo!$B$3,Registros!$B$2:$B$501,"&lt;="&amp;Resumo!$D$3,Registros!$V$2:$V$501,$N52),COUNTIFS(Registros!$AB$2:$AB$501,"Sim",Registros!$B$2:$B$501,"&gt;="&amp;Resumo!$B$3,Registros!$B$2:$B$501,"&lt;="&amp;Resumo!$D$3,Registros!$E$2:$E$501,Resumo!$F$3,Registros!$V$2:$V$501,$N52)))</f>
        <v/>
      </c>
      <c r="P52" s="49">
        <f>IF($N52="","",IF(Resumo!$F$3="Todas",SUMIFS(Registros!$S$2:$S$501,Registros!$AB$2:$AB$501,"Sim",Registros!$B$2:$B$501,"&gt;="&amp;Resumo!$B$3,Registros!$B$2:$B$501,"&lt;="&amp;Resumo!$D$3,Registros!$V$2:$V$501,$N52),SUMIFS(Registros!$S$2:$S$501,Registros!$AB$2:$AB$501,"Sim",Registros!$B$2:$B$501,"&gt;="&amp;Resumo!$B$3,Registros!$B$2:$B$501,"&lt;="&amp;Resumo!$D$3,Registros!$E$2:$E$501,Resumo!$F$3,Registros!$V$2:$V$501,$N52)))</f>
        <v/>
      </c>
      <c r="Q52" s="48">
        <f>IFERROR(IF(SUM($P$6:$P$15)=0,"",$P52/SUM($P$6:$P$15)),"")</f>
        <v/>
      </c>
      <c r="R52" s="18">
        <f>IF($O52=0,"",COUNTIFS($O$6:$O$15,"&gt;0",$P$6:$P$15,"&gt;"&amp;$P52)+COUNTIFS($O$6:$O52,"&gt;0",$P$6:$P52,$P52))</f>
        <v/>
      </c>
    </row>
    <row r="53">
      <c r="A53" s="16">
        <f>IFERROR(INDEX(Registros!$Z$2:$Z$501,AGGREGATE(15,6,(ROW(Registros!$Z$2:$Z$501)-ROW(Registros!$Z$2)+1)/(Registros!$AA$2:$AA$501&lt;&gt;""),ROWS($A$6:A53))),"")</f>
        <v/>
      </c>
      <c r="B53" s="13">
        <f>IFERROR(IF($A53="","",INDEX(Registros!$C$2:$C$501,MATCH($A53,Registros!$Z$2:$Z$501,0))),"")</f>
        <v/>
      </c>
      <c r="C53" s="16">
        <f>IFERROR(IF($A53="","",INDEX(Registros!$D$2:$D$501,MATCH($A53,Registros!$Z$2:$Z$501,0))),"")</f>
        <v/>
      </c>
      <c r="D53" s="16">
        <f>IFERROR(IF($A53="","",INDEX(Registros!$E$2:$E$501,MATCH($A53,Registros!$Z$2:$Z$501,0))),"")</f>
        <v/>
      </c>
      <c r="E53" s="13">
        <f>IF($A53="","",IF(AND(Resumo!$F$3&lt;&gt;"Todas",$D53&lt;&gt;Resumo!$F$3),0,COUNTIFS(Registros!$AB$2:$AB$501,"Sim",Registros!$B$2:$B$501,"&gt;="&amp;Resumo!$B$3,Registros!$B$2:$B$501,"&lt;="&amp;Resumo!$D$3,Registros!$C$2:$C$501,$B53,Registros!$E$2:$E$501,$D53)))</f>
        <v/>
      </c>
      <c r="F53" s="45">
        <f>IFERROR(IF($E53=0,"",COUNTIFS(Registros!$AB$2:$AB$501,"Sim",Registros!$B$2:$B$501,"&gt;="&amp;Resumo!$B$3,Registros!$B$2:$B$501,"&lt;="&amp;Resumo!$D$3,Registros!$C$2:$C$501,$B53,Registros!$E$2:$E$501,$D53,Registros!$T$2:$T$501,"Sim")/$E53),"")</f>
        <v/>
      </c>
      <c r="G53" s="45">
        <f>IFERROR(IF($E53=0,"",AVERAGEIFS(Registros!$U$2:$U$501,Registros!$AB$2:$AB$501,"Sim",Registros!$B$2:$B$501,"&gt;="&amp;Resumo!$B$3,Registros!$B$2:$B$501,"&lt;="&amp;Resumo!$D$3,Registros!$C$2:$C$501,$B53,Registros!$E$2:$E$501,$D53)),"")</f>
        <v/>
      </c>
      <c r="H53" s="13">
        <f>IF($E53=0,"",SUMIFS(Registros!$Q$2:$Q$501,Registros!$AB$2:$AB$501,"Sim",Registros!$B$2:$B$501,"&gt;="&amp;Resumo!$B$3,Registros!$B$2:$B$501,"&lt;="&amp;Resumo!$D$3,Registros!$C$2:$C$501,$B53,Registros!$E$2:$E$501,$D53))</f>
        <v/>
      </c>
      <c r="I53" s="46">
        <f>IF($E53=0,"",SUMIFS(Registros!$S$2:$S$501,Registros!$AB$2:$AB$501,"Sim",Registros!$B$2:$B$501,"&gt;="&amp;Resumo!$B$3,Registros!$B$2:$B$501,"&lt;="&amp;Resumo!$D$3,Registros!$C$2:$C$501,$B53,Registros!$E$2:$E$501,$D53))</f>
        <v/>
      </c>
      <c r="J53" s="13">
        <f>IF($E53=0,"",COUNTIFS(Registros!$AB$2:$AB$501,"Sim",Registros!$B$2:$B$501,"&gt;="&amp;Resumo!$B$3,Registros!$B$2:$B$501,"&lt;="&amp;Resumo!$D$3,Registros!$C$2:$C$501,$B53,Registros!$E$2:$E$501,$D53,Registros!$T$2:$T$501,"Não",Registros!$K$2:$K$501,"&lt;&gt;Concluída",Registros!$K$2:$K$501,"&lt;&gt;Dispensada"))</f>
        <v/>
      </c>
      <c r="K53" s="53">
        <f>IFERROR(IF($E53=0,"",_xlfn.MAXIFS(Registros!$B$2:$B$501,Registros!$AB$2:$AB$501,"Sim",Registros!$B$2:$B$501,"&gt;="&amp;Resumo!$B$3,Registros!$B$2:$B$501,"&lt;="&amp;Resumo!$D$3,Registros!$C$2:$C$501,$B53,Registros!$E$2:$E$501,$D53)),"")</f>
        <v/>
      </c>
      <c r="L53" s="13">
        <f>IF($E53=0,"",COUNTIFS($E$6:$E$505,"&gt;0",$F$6:$F$505,"&lt;"&amp;$F53)+COUNTIFS($E$6:$E53,"&gt;0",$F$6:$F53,$F53))</f>
        <v/>
      </c>
      <c r="N53" s="16">
        <f>IFERROR('Configurações'!F51,"")</f>
        <v/>
      </c>
      <c r="O53" s="13">
        <f>IF($N53="","",IF(Resumo!$F$3="Todas",COUNTIFS(Registros!$AB$2:$AB$501,"Sim",Registros!$B$2:$B$501,"&gt;="&amp;Resumo!$B$3,Registros!$B$2:$B$501,"&lt;="&amp;Resumo!$D$3,Registros!$V$2:$V$501,$N53),COUNTIFS(Registros!$AB$2:$AB$501,"Sim",Registros!$B$2:$B$501,"&gt;="&amp;Resumo!$B$3,Registros!$B$2:$B$501,"&lt;="&amp;Resumo!$D$3,Registros!$E$2:$E$501,Resumo!$F$3,Registros!$V$2:$V$501,$N53)))</f>
        <v/>
      </c>
      <c r="P53" s="46">
        <f>IF($N53="","",IF(Resumo!$F$3="Todas",SUMIFS(Registros!$S$2:$S$501,Registros!$AB$2:$AB$501,"Sim",Registros!$B$2:$B$501,"&gt;="&amp;Resumo!$B$3,Registros!$B$2:$B$501,"&lt;="&amp;Resumo!$D$3,Registros!$V$2:$V$501,$N53),SUMIFS(Registros!$S$2:$S$501,Registros!$AB$2:$AB$501,"Sim",Registros!$B$2:$B$501,"&gt;="&amp;Resumo!$B$3,Registros!$B$2:$B$501,"&lt;="&amp;Resumo!$D$3,Registros!$E$2:$E$501,Resumo!$F$3,Registros!$V$2:$V$501,$N53)))</f>
        <v/>
      </c>
      <c r="Q53" s="45">
        <f>IFERROR(IF(SUM($P$6:$P$15)=0,"",$P53/SUM($P$6:$P$15)),"")</f>
        <v/>
      </c>
      <c r="R53" s="13">
        <f>IF($O53=0,"",COUNTIFS($O$6:$O$15,"&gt;0",$P$6:$P$15,"&gt;"&amp;$P53)+COUNTIFS($O$6:$O53,"&gt;0",$P$6:$P53,$P53))</f>
        <v/>
      </c>
    </row>
    <row r="54">
      <c r="A54" s="21">
        <f>IFERROR(INDEX(Registros!$Z$2:$Z$501,AGGREGATE(15,6,(ROW(Registros!$Z$2:$Z$501)-ROW(Registros!$Z$2)+1)/(Registros!$AA$2:$AA$501&lt;&gt;""),ROWS($A$6:A54))),"")</f>
        <v/>
      </c>
      <c r="B54" s="18">
        <f>IFERROR(IF($A54="","",INDEX(Registros!$C$2:$C$501,MATCH($A54,Registros!$Z$2:$Z$501,0))),"")</f>
        <v/>
      </c>
      <c r="C54" s="21">
        <f>IFERROR(IF($A54="","",INDEX(Registros!$D$2:$D$501,MATCH($A54,Registros!$Z$2:$Z$501,0))),"")</f>
        <v/>
      </c>
      <c r="D54" s="21">
        <f>IFERROR(IF($A54="","",INDEX(Registros!$E$2:$E$501,MATCH($A54,Registros!$Z$2:$Z$501,0))),"")</f>
        <v/>
      </c>
      <c r="E54" s="18">
        <f>IF($A54="","",IF(AND(Resumo!$F$3&lt;&gt;"Todas",$D54&lt;&gt;Resumo!$F$3),0,COUNTIFS(Registros!$AB$2:$AB$501,"Sim",Registros!$B$2:$B$501,"&gt;="&amp;Resumo!$B$3,Registros!$B$2:$B$501,"&lt;="&amp;Resumo!$D$3,Registros!$C$2:$C$501,$B54,Registros!$E$2:$E$501,$D54)))</f>
        <v/>
      </c>
      <c r="F54" s="48">
        <f>IFERROR(IF($E54=0,"",COUNTIFS(Registros!$AB$2:$AB$501,"Sim",Registros!$B$2:$B$501,"&gt;="&amp;Resumo!$B$3,Registros!$B$2:$B$501,"&lt;="&amp;Resumo!$D$3,Registros!$C$2:$C$501,$B54,Registros!$E$2:$E$501,$D54,Registros!$T$2:$T$501,"Sim")/$E54),"")</f>
        <v/>
      </c>
      <c r="G54" s="48">
        <f>IFERROR(IF($E54=0,"",AVERAGEIFS(Registros!$U$2:$U$501,Registros!$AB$2:$AB$501,"Sim",Registros!$B$2:$B$501,"&gt;="&amp;Resumo!$B$3,Registros!$B$2:$B$501,"&lt;="&amp;Resumo!$D$3,Registros!$C$2:$C$501,$B54,Registros!$E$2:$E$501,$D54)),"")</f>
        <v/>
      </c>
      <c r="H54" s="18">
        <f>IF($E54=0,"",SUMIFS(Registros!$Q$2:$Q$501,Registros!$AB$2:$AB$501,"Sim",Registros!$B$2:$B$501,"&gt;="&amp;Resumo!$B$3,Registros!$B$2:$B$501,"&lt;="&amp;Resumo!$D$3,Registros!$C$2:$C$501,$B54,Registros!$E$2:$E$501,$D54))</f>
        <v/>
      </c>
      <c r="I54" s="49">
        <f>IF($E54=0,"",SUMIFS(Registros!$S$2:$S$501,Registros!$AB$2:$AB$501,"Sim",Registros!$B$2:$B$501,"&gt;="&amp;Resumo!$B$3,Registros!$B$2:$B$501,"&lt;="&amp;Resumo!$D$3,Registros!$C$2:$C$501,$B54,Registros!$E$2:$E$501,$D54))</f>
        <v/>
      </c>
      <c r="J54" s="18">
        <f>IF($E54=0,"",COUNTIFS(Registros!$AB$2:$AB$501,"Sim",Registros!$B$2:$B$501,"&gt;="&amp;Resumo!$B$3,Registros!$B$2:$B$501,"&lt;="&amp;Resumo!$D$3,Registros!$C$2:$C$501,$B54,Registros!$E$2:$E$501,$D54,Registros!$T$2:$T$501,"Não",Registros!$K$2:$K$501,"&lt;&gt;Concluída",Registros!$K$2:$K$501,"&lt;&gt;Dispensada"))</f>
        <v/>
      </c>
      <c r="K54" s="52">
        <f>IFERROR(IF($E54=0,"",_xlfn.MAXIFS(Registros!$B$2:$B$501,Registros!$AB$2:$AB$501,"Sim",Registros!$B$2:$B$501,"&gt;="&amp;Resumo!$B$3,Registros!$B$2:$B$501,"&lt;="&amp;Resumo!$D$3,Registros!$C$2:$C$501,$B54,Registros!$E$2:$E$501,$D54)),"")</f>
        <v/>
      </c>
      <c r="L54" s="18">
        <f>IF($E54=0,"",COUNTIFS($E$6:$E$505,"&gt;0",$F$6:$F$505,"&lt;"&amp;$F54)+COUNTIFS($E$6:$E54,"&gt;0",$F$6:$F54,$F54))</f>
        <v/>
      </c>
      <c r="N54" s="21">
        <f>IFERROR('Configurações'!F52,"")</f>
        <v/>
      </c>
      <c r="O54" s="18">
        <f>IF($N54="","",IF(Resumo!$F$3="Todas",COUNTIFS(Registros!$AB$2:$AB$501,"Sim",Registros!$B$2:$B$501,"&gt;="&amp;Resumo!$B$3,Registros!$B$2:$B$501,"&lt;="&amp;Resumo!$D$3,Registros!$V$2:$V$501,$N54),COUNTIFS(Registros!$AB$2:$AB$501,"Sim",Registros!$B$2:$B$501,"&gt;="&amp;Resumo!$B$3,Registros!$B$2:$B$501,"&lt;="&amp;Resumo!$D$3,Registros!$E$2:$E$501,Resumo!$F$3,Registros!$V$2:$V$501,$N54)))</f>
        <v/>
      </c>
      <c r="P54" s="49">
        <f>IF($N54="","",IF(Resumo!$F$3="Todas",SUMIFS(Registros!$S$2:$S$501,Registros!$AB$2:$AB$501,"Sim",Registros!$B$2:$B$501,"&gt;="&amp;Resumo!$B$3,Registros!$B$2:$B$501,"&lt;="&amp;Resumo!$D$3,Registros!$V$2:$V$501,$N54),SUMIFS(Registros!$S$2:$S$501,Registros!$AB$2:$AB$501,"Sim",Registros!$B$2:$B$501,"&gt;="&amp;Resumo!$B$3,Registros!$B$2:$B$501,"&lt;="&amp;Resumo!$D$3,Registros!$E$2:$E$501,Resumo!$F$3,Registros!$V$2:$V$501,$N54)))</f>
        <v/>
      </c>
      <c r="Q54" s="48">
        <f>IFERROR(IF(SUM($P$6:$P$15)=0,"",$P54/SUM($P$6:$P$15)),"")</f>
        <v/>
      </c>
      <c r="R54" s="18">
        <f>IF($O54=0,"",COUNTIFS($O$6:$O$15,"&gt;0",$P$6:$P$15,"&gt;"&amp;$P54)+COUNTIFS($O$6:$O54,"&gt;0",$P$6:$P54,$P54))</f>
        <v/>
      </c>
    </row>
    <row r="55">
      <c r="A55" s="16">
        <f>IFERROR(INDEX(Registros!$Z$2:$Z$501,AGGREGATE(15,6,(ROW(Registros!$Z$2:$Z$501)-ROW(Registros!$Z$2)+1)/(Registros!$AA$2:$AA$501&lt;&gt;""),ROWS($A$6:A55))),"")</f>
        <v/>
      </c>
      <c r="B55" s="13">
        <f>IFERROR(IF($A55="","",INDEX(Registros!$C$2:$C$501,MATCH($A55,Registros!$Z$2:$Z$501,0))),"")</f>
        <v/>
      </c>
      <c r="C55" s="16">
        <f>IFERROR(IF($A55="","",INDEX(Registros!$D$2:$D$501,MATCH($A55,Registros!$Z$2:$Z$501,0))),"")</f>
        <v/>
      </c>
      <c r="D55" s="16">
        <f>IFERROR(IF($A55="","",INDEX(Registros!$E$2:$E$501,MATCH($A55,Registros!$Z$2:$Z$501,0))),"")</f>
        <v/>
      </c>
      <c r="E55" s="13">
        <f>IF($A55="","",IF(AND(Resumo!$F$3&lt;&gt;"Todas",$D55&lt;&gt;Resumo!$F$3),0,COUNTIFS(Registros!$AB$2:$AB$501,"Sim",Registros!$B$2:$B$501,"&gt;="&amp;Resumo!$B$3,Registros!$B$2:$B$501,"&lt;="&amp;Resumo!$D$3,Registros!$C$2:$C$501,$B55,Registros!$E$2:$E$501,$D55)))</f>
        <v/>
      </c>
      <c r="F55" s="45">
        <f>IFERROR(IF($E55=0,"",COUNTIFS(Registros!$AB$2:$AB$501,"Sim",Registros!$B$2:$B$501,"&gt;="&amp;Resumo!$B$3,Registros!$B$2:$B$501,"&lt;="&amp;Resumo!$D$3,Registros!$C$2:$C$501,$B55,Registros!$E$2:$E$501,$D55,Registros!$T$2:$T$501,"Sim")/$E55),"")</f>
        <v/>
      </c>
      <c r="G55" s="45">
        <f>IFERROR(IF($E55=0,"",AVERAGEIFS(Registros!$U$2:$U$501,Registros!$AB$2:$AB$501,"Sim",Registros!$B$2:$B$501,"&gt;="&amp;Resumo!$B$3,Registros!$B$2:$B$501,"&lt;="&amp;Resumo!$D$3,Registros!$C$2:$C$501,$B55,Registros!$E$2:$E$501,$D55)),"")</f>
        <v/>
      </c>
      <c r="H55" s="13">
        <f>IF($E55=0,"",SUMIFS(Registros!$Q$2:$Q$501,Registros!$AB$2:$AB$501,"Sim",Registros!$B$2:$B$501,"&gt;="&amp;Resumo!$B$3,Registros!$B$2:$B$501,"&lt;="&amp;Resumo!$D$3,Registros!$C$2:$C$501,$B55,Registros!$E$2:$E$501,$D55))</f>
        <v/>
      </c>
      <c r="I55" s="46">
        <f>IF($E55=0,"",SUMIFS(Registros!$S$2:$S$501,Registros!$AB$2:$AB$501,"Sim",Registros!$B$2:$B$501,"&gt;="&amp;Resumo!$B$3,Registros!$B$2:$B$501,"&lt;="&amp;Resumo!$D$3,Registros!$C$2:$C$501,$B55,Registros!$E$2:$E$501,$D55))</f>
        <v/>
      </c>
      <c r="J55" s="13">
        <f>IF($E55=0,"",COUNTIFS(Registros!$AB$2:$AB$501,"Sim",Registros!$B$2:$B$501,"&gt;="&amp;Resumo!$B$3,Registros!$B$2:$B$501,"&lt;="&amp;Resumo!$D$3,Registros!$C$2:$C$501,$B55,Registros!$E$2:$E$501,$D55,Registros!$T$2:$T$501,"Não",Registros!$K$2:$K$501,"&lt;&gt;Concluída",Registros!$K$2:$K$501,"&lt;&gt;Dispensada"))</f>
        <v/>
      </c>
      <c r="K55" s="53">
        <f>IFERROR(IF($E55=0,"",_xlfn.MAXIFS(Registros!$B$2:$B$501,Registros!$AB$2:$AB$501,"Sim",Registros!$B$2:$B$501,"&gt;="&amp;Resumo!$B$3,Registros!$B$2:$B$501,"&lt;="&amp;Resumo!$D$3,Registros!$C$2:$C$501,$B55,Registros!$E$2:$E$501,$D55)),"")</f>
        <v/>
      </c>
      <c r="L55" s="13">
        <f>IF($E55=0,"",COUNTIFS($E$6:$E$505,"&gt;0",$F$6:$F$505,"&lt;"&amp;$F55)+COUNTIFS($E$6:$E55,"&gt;0",$F$6:$F55,$F55))</f>
        <v/>
      </c>
      <c r="N55" s="16">
        <f>IFERROR('Configurações'!F53,"")</f>
        <v/>
      </c>
      <c r="O55" s="13">
        <f>IF($N55="","",IF(Resumo!$F$3="Todas",COUNTIFS(Registros!$AB$2:$AB$501,"Sim",Registros!$B$2:$B$501,"&gt;="&amp;Resumo!$B$3,Registros!$B$2:$B$501,"&lt;="&amp;Resumo!$D$3,Registros!$V$2:$V$501,$N55),COUNTIFS(Registros!$AB$2:$AB$501,"Sim",Registros!$B$2:$B$501,"&gt;="&amp;Resumo!$B$3,Registros!$B$2:$B$501,"&lt;="&amp;Resumo!$D$3,Registros!$E$2:$E$501,Resumo!$F$3,Registros!$V$2:$V$501,$N55)))</f>
        <v/>
      </c>
      <c r="P55" s="46">
        <f>IF($N55="","",IF(Resumo!$F$3="Todas",SUMIFS(Registros!$S$2:$S$501,Registros!$AB$2:$AB$501,"Sim",Registros!$B$2:$B$501,"&gt;="&amp;Resumo!$B$3,Registros!$B$2:$B$501,"&lt;="&amp;Resumo!$D$3,Registros!$V$2:$V$501,$N55),SUMIFS(Registros!$S$2:$S$501,Registros!$AB$2:$AB$501,"Sim",Registros!$B$2:$B$501,"&gt;="&amp;Resumo!$B$3,Registros!$B$2:$B$501,"&lt;="&amp;Resumo!$D$3,Registros!$E$2:$E$501,Resumo!$F$3,Registros!$V$2:$V$501,$N55)))</f>
        <v/>
      </c>
      <c r="Q55" s="45">
        <f>IFERROR(IF(SUM($P$6:$P$15)=0,"",$P55/SUM($P$6:$P$15)),"")</f>
        <v/>
      </c>
      <c r="R55" s="13">
        <f>IF($O55=0,"",COUNTIFS($O$6:$O$15,"&gt;0",$P$6:$P$15,"&gt;"&amp;$P55)+COUNTIFS($O$6:$O55,"&gt;0",$P$6:$P55,$P55))</f>
        <v/>
      </c>
    </row>
    <row r="56">
      <c r="A56" s="21">
        <f>IFERROR(INDEX(Registros!$Z$2:$Z$501,AGGREGATE(15,6,(ROW(Registros!$Z$2:$Z$501)-ROW(Registros!$Z$2)+1)/(Registros!$AA$2:$AA$501&lt;&gt;""),ROWS($A$6:A56))),"")</f>
        <v/>
      </c>
      <c r="B56" s="18">
        <f>IFERROR(IF($A56="","",INDEX(Registros!$C$2:$C$501,MATCH($A56,Registros!$Z$2:$Z$501,0))),"")</f>
        <v/>
      </c>
      <c r="C56" s="21">
        <f>IFERROR(IF($A56="","",INDEX(Registros!$D$2:$D$501,MATCH($A56,Registros!$Z$2:$Z$501,0))),"")</f>
        <v/>
      </c>
      <c r="D56" s="21">
        <f>IFERROR(IF($A56="","",INDEX(Registros!$E$2:$E$501,MATCH($A56,Registros!$Z$2:$Z$501,0))),"")</f>
        <v/>
      </c>
      <c r="E56" s="18">
        <f>IF($A56="","",IF(AND(Resumo!$F$3&lt;&gt;"Todas",$D56&lt;&gt;Resumo!$F$3),0,COUNTIFS(Registros!$AB$2:$AB$501,"Sim",Registros!$B$2:$B$501,"&gt;="&amp;Resumo!$B$3,Registros!$B$2:$B$501,"&lt;="&amp;Resumo!$D$3,Registros!$C$2:$C$501,$B56,Registros!$E$2:$E$501,$D56)))</f>
        <v/>
      </c>
      <c r="F56" s="48">
        <f>IFERROR(IF($E56=0,"",COUNTIFS(Registros!$AB$2:$AB$501,"Sim",Registros!$B$2:$B$501,"&gt;="&amp;Resumo!$B$3,Registros!$B$2:$B$501,"&lt;="&amp;Resumo!$D$3,Registros!$C$2:$C$501,$B56,Registros!$E$2:$E$501,$D56,Registros!$T$2:$T$501,"Sim")/$E56),"")</f>
        <v/>
      </c>
      <c r="G56" s="48">
        <f>IFERROR(IF($E56=0,"",AVERAGEIFS(Registros!$U$2:$U$501,Registros!$AB$2:$AB$501,"Sim",Registros!$B$2:$B$501,"&gt;="&amp;Resumo!$B$3,Registros!$B$2:$B$501,"&lt;="&amp;Resumo!$D$3,Registros!$C$2:$C$501,$B56,Registros!$E$2:$E$501,$D56)),"")</f>
        <v/>
      </c>
      <c r="H56" s="18">
        <f>IF($E56=0,"",SUMIFS(Registros!$Q$2:$Q$501,Registros!$AB$2:$AB$501,"Sim",Registros!$B$2:$B$501,"&gt;="&amp;Resumo!$B$3,Registros!$B$2:$B$501,"&lt;="&amp;Resumo!$D$3,Registros!$C$2:$C$501,$B56,Registros!$E$2:$E$501,$D56))</f>
        <v/>
      </c>
      <c r="I56" s="49">
        <f>IF($E56=0,"",SUMIFS(Registros!$S$2:$S$501,Registros!$AB$2:$AB$501,"Sim",Registros!$B$2:$B$501,"&gt;="&amp;Resumo!$B$3,Registros!$B$2:$B$501,"&lt;="&amp;Resumo!$D$3,Registros!$C$2:$C$501,$B56,Registros!$E$2:$E$501,$D56))</f>
        <v/>
      </c>
      <c r="J56" s="18">
        <f>IF($E56=0,"",COUNTIFS(Registros!$AB$2:$AB$501,"Sim",Registros!$B$2:$B$501,"&gt;="&amp;Resumo!$B$3,Registros!$B$2:$B$501,"&lt;="&amp;Resumo!$D$3,Registros!$C$2:$C$501,$B56,Registros!$E$2:$E$501,$D56,Registros!$T$2:$T$501,"Não",Registros!$K$2:$K$501,"&lt;&gt;Concluída",Registros!$K$2:$K$501,"&lt;&gt;Dispensada"))</f>
        <v/>
      </c>
      <c r="K56" s="52">
        <f>IFERROR(IF($E56=0,"",_xlfn.MAXIFS(Registros!$B$2:$B$501,Registros!$AB$2:$AB$501,"Sim",Registros!$B$2:$B$501,"&gt;="&amp;Resumo!$B$3,Registros!$B$2:$B$501,"&lt;="&amp;Resumo!$D$3,Registros!$C$2:$C$501,$B56,Registros!$E$2:$E$501,$D56)),"")</f>
        <v/>
      </c>
      <c r="L56" s="18">
        <f>IF($E56=0,"",COUNTIFS($E$6:$E$505,"&gt;0",$F$6:$F$505,"&lt;"&amp;$F56)+COUNTIFS($E$6:$E56,"&gt;0",$F$6:$F56,$F56))</f>
        <v/>
      </c>
      <c r="N56" s="21">
        <f>IFERROR('Configurações'!F54,"")</f>
        <v/>
      </c>
      <c r="O56" s="18">
        <f>IF($N56="","",IF(Resumo!$F$3="Todas",COUNTIFS(Registros!$AB$2:$AB$501,"Sim",Registros!$B$2:$B$501,"&gt;="&amp;Resumo!$B$3,Registros!$B$2:$B$501,"&lt;="&amp;Resumo!$D$3,Registros!$V$2:$V$501,$N56),COUNTIFS(Registros!$AB$2:$AB$501,"Sim",Registros!$B$2:$B$501,"&gt;="&amp;Resumo!$B$3,Registros!$B$2:$B$501,"&lt;="&amp;Resumo!$D$3,Registros!$E$2:$E$501,Resumo!$F$3,Registros!$V$2:$V$501,$N56)))</f>
        <v/>
      </c>
      <c r="P56" s="49">
        <f>IF($N56="","",IF(Resumo!$F$3="Todas",SUMIFS(Registros!$S$2:$S$501,Registros!$AB$2:$AB$501,"Sim",Registros!$B$2:$B$501,"&gt;="&amp;Resumo!$B$3,Registros!$B$2:$B$501,"&lt;="&amp;Resumo!$D$3,Registros!$V$2:$V$501,$N56),SUMIFS(Registros!$S$2:$S$501,Registros!$AB$2:$AB$501,"Sim",Registros!$B$2:$B$501,"&gt;="&amp;Resumo!$B$3,Registros!$B$2:$B$501,"&lt;="&amp;Resumo!$D$3,Registros!$E$2:$E$501,Resumo!$F$3,Registros!$V$2:$V$501,$N56)))</f>
        <v/>
      </c>
      <c r="Q56" s="48">
        <f>IFERROR(IF(SUM($P$6:$P$15)=0,"",$P56/SUM($P$6:$P$15)),"")</f>
        <v/>
      </c>
      <c r="R56" s="18">
        <f>IF($O56=0,"",COUNTIFS($O$6:$O$15,"&gt;0",$P$6:$P$15,"&gt;"&amp;$P56)+COUNTIFS($O$6:$O56,"&gt;0",$P$6:$P56,$P56))</f>
        <v/>
      </c>
    </row>
    <row r="57">
      <c r="A57" s="16">
        <f>IFERROR(INDEX(Registros!$Z$2:$Z$501,AGGREGATE(15,6,(ROW(Registros!$Z$2:$Z$501)-ROW(Registros!$Z$2)+1)/(Registros!$AA$2:$AA$501&lt;&gt;""),ROWS($A$6:A57))),"")</f>
        <v/>
      </c>
      <c r="B57" s="13">
        <f>IFERROR(IF($A57="","",INDEX(Registros!$C$2:$C$501,MATCH($A57,Registros!$Z$2:$Z$501,0))),"")</f>
        <v/>
      </c>
      <c r="C57" s="16">
        <f>IFERROR(IF($A57="","",INDEX(Registros!$D$2:$D$501,MATCH($A57,Registros!$Z$2:$Z$501,0))),"")</f>
        <v/>
      </c>
      <c r="D57" s="16">
        <f>IFERROR(IF($A57="","",INDEX(Registros!$E$2:$E$501,MATCH($A57,Registros!$Z$2:$Z$501,0))),"")</f>
        <v/>
      </c>
      <c r="E57" s="13">
        <f>IF($A57="","",IF(AND(Resumo!$F$3&lt;&gt;"Todas",$D57&lt;&gt;Resumo!$F$3),0,COUNTIFS(Registros!$AB$2:$AB$501,"Sim",Registros!$B$2:$B$501,"&gt;="&amp;Resumo!$B$3,Registros!$B$2:$B$501,"&lt;="&amp;Resumo!$D$3,Registros!$C$2:$C$501,$B57,Registros!$E$2:$E$501,$D57)))</f>
        <v/>
      </c>
      <c r="F57" s="45">
        <f>IFERROR(IF($E57=0,"",COUNTIFS(Registros!$AB$2:$AB$501,"Sim",Registros!$B$2:$B$501,"&gt;="&amp;Resumo!$B$3,Registros!$B$2:$B$501,"&lt;="&amp;Resumo!$D$3,Registros!$C$2:$C$501,$B57,Registros!$E$2:$E$501,$D57,Registros!$T$2:$T$501,"Sim")/$E57),"")</f>
        <v/>
      </c>
      <c r="G57" s="45">
        <f>IFERROR(IF($E57=0,"",AVERAGEIFS(Registros!$U$2:$U$501,Registros!$AB$2:$AB$501,"Sim",Registros!$B$2:$B$501,"&gt;="&amp;Resumo!$B$3,Registros!$B$2:$B$501,"&lt;="&amp;Resumo!$D$3,Registros!$C$2:$C$501,$B57,Registros!$E$2:$E$501,$D57)),"")</f>
        <v/>
      </c>
      <c r="H57" s="13">
        <f>IF($E57=0,"",SUMIFS(Registros!$Q$2:$Q$501,Registros!$AB$2:$AB$501,"Sim",Registros!$B$2:$B$501,"&gt;="&amp;Resumo!$B$3,Registros!$B$2:$B$501,"&lt;="&amp;Resumo!$D$3,Registros!$C$2:$C$501,$B57,Registros!$E$2:$E$501,$D57))</f>
        <v/>
      </c>
      <c r="I57" s="46">
        <f>IF($E57=0,"",SUMIFS(Registros!$S$2:$S$501,Registros!$AB$2:$AB$501,"Sim",Registros!$B$2:$B$501,"&gt;="&amp;Resumo!$B$3,Registros!$B$2:$B$501,"&lt;="&amp;Resumo!$D$3,Registros!$C$2:$C$501,$B57,Registros!$E$2:$E$501,$D57))</f>
        <v/>
      </c>
      <c r="J57" s="13">
        <f>IF($E57=0,"",COUNTIFS(Registros!$AB$2:$AB$501,"Sim",Registros!$B$2:$B$501,"&gt;="&amp;Resumo!$B$3,Registros!$B$2:$B$501,"&lt;="&amp;Resumo!$D$3,Registros!$C$2:$C$501,$B57,Registros!$E$2:$E$501,$D57,Registros!$T$2:$T$501,"Não",Registros!$K$2:$K$501,"&lt;&gt;Concluída",Registros!$K$2:$K$501,"&lt;&gt;Dispensada"))</f>
        <v/>
      </c>
      <c r="K57" s="53">
        <f>IFERROR(IF($E57=0,"",_xlfn.MAXIFS(Registros!$B$2:$B$501,Registros!$AB$2:$AB$501,"Sim",Registros!$B$2:$B$501,"&gt;="&amp;Resumo!$B$3,Registros!$B$2:$B$501,"&lt;="&amp;Resumo!$D$3,Registros!$C$2:$C$501,$B57,Registros!$E$2:$E$501,$D57)),"")</f>
        <v/>
      </c>
      <c r="L57" s="13">
        <f>IF($E57=0,"",COUNTIFS($E$6:$E$505,"&gt;0",$F$6:$F$505,"&lt;"&amp;$F57)+COUNTIFS($E$6:$E57,"&gt;0",$F$6:$F57,$F57))</f>
        <v/>
      </c>
      <c r="N57" s="16">
        <f>IFERROR('Configurações'!F55,"")</f>
        <v/>
      </c>
      <c r="O57" s="13">
        <f>IF($N57="","",IF(Resumo!$F$3="Todas",COUNTIFS(Registros!$AB$2:$AB$501,"Sim",Registros!$B$2:$B$501,"&gt;="&amp;Resumo!$B$3,Registros!$B$2:$B$501,"&lt;="&amp;Resumo!$D$3,Registros!$V$2:$V$501,$N57),COUNTIFS(Registros!$AB$2:$AB$501,"Sim",Registros!$B$2:$B$501,"&gt;="&amp;Resumo!$B$3,Registros!$B$2:$B$501,"&lt;="&amp;Resumo!$D$3,Registros!$E$2:$E$501,Resumo!$F$3,Registros!$V$2:$V$501,$N57)))</f>
        <v/>
      </c>
      <c r="P57" s="46">
        <f>IF($N57="","",IF(Resumo!$F$3="Todas",SUMIFS(Registros!$S$2:$S$501,Registros!$AB$2:$AB$501,"Sim",Registros!$B$2:$B$501,"&gt;="&amp;Resumo!$B$3,Registros!$B$2:$B$501,"&lt;="&amp;Resumo!$D$3,Registros!$V$2:$V$501,$N57),SUMIFS(Registros!$S$2:$S$501,Registros!$AB$2:$AB$501,"Sim",Registros!$B$2:$B$501,"&gt;="&amp;Resumo!$B$3,Registros!$B$2:$B$501,"&lt;="&amp;Resumo!$D$3,Registros!$E$2:$E$501,Resumo!$F$3,Registros!$V$2:$V$501,$N57)))</f>
        <v/>
      </c>
      <c r="Q57" s="45">
        <f>IFERROR(IF(SUM($P$6:$P$15)=0,"",$P57/SUM($P$6:$P$15)),"")</f>
        <v/>
      </c>
      <c r="R57" s="13">
        <f>IF($O57=0,"",COUNTIFS($O$6:$O$15,"&gt;0",$P$6:$P$15,"&gt;"&amp;$P57)+COUNTIFS($O$6:$O57,"&gt;0",$P$6:$P57,$P57))</f>
        <v/>
      </c>
    </row>
    <row r="58">
      <c r="A58" s="21">
        <f>IFERROR(INDEX(Registros!$Z$2:$Z$501,AGGREGATE(15,6,(ROW(Registros!$Z$2:$Z$501)-ROW(Registros!$Z$2)+1)/(Registros!$AA$2:$AA$501&lt;&gt;""),ROWS($A$6:A58))),"")</f>
        <v/>
      </c>
      <c r="B58" s="18">
        <f>IFERROR(IF($A58="","",INDEX(Registros!$C$2:$C$501,MATCH($A58,Registros!$Z$2:$Z$501,0))),"")</f>
        <v/>
      </c>
      <c r="C58" s="21">
        <f>IFERROR(IF($A58="","",INDEX(Registros!$D$2:$D$501,MATCH($A58,Registros!$Z$2:$Z$501,0))),"")</f>
        <v/>
      </c>
      <c r="D58" s="21">
        <f>IFERROR(IF($A58="","",INDEX(Registros!$E$2:$E$501,MATCH($A58,Registros!$Z$2:$Z$501,0))),"")</f>
        <v/>
      </c>
      <c r="E58" s="18">
        <f>IF($A58="","",IF(AND(Resumo!$F$3&lt;&gt;"Todas",$D58&lt;&gt;Resumo!$F$3),0,COUNTIFS(Registros!$AB$2:$AB$501,"Sim",Registros!$B$2:$B$501,"&gt;="&amp;Resumo!$B$3,Registros!$B$2:$B$501,"&lt;="&amp;Resumo!$D$3,Registros!$C$2:$C$501,$B58,Registros!$E$2:$E$501,$D58)))</f>
        <v/>
      </c>
      <c r="F58" s="48">
        <f>IFERROR(IF($E58=0,"",COUNTIFS(Registros!$AB$2:$AB$501,"Sim",Registros!$B$2:$B$501,"&gt;="&amp;Resumo!$B$3,Registros!$B$2:$B$501,"&lt;="&amp;Resumo!$D$3,Registros!$C$2:$C$501,$B58,Registros!$E$2:$E$501,$D58,Registros!$T$2:$T$501,"Sim")/$E58),"")</f>
        <v/>
      </c>
      <c r="G58" s="48">
        <f>IFERROR(IF($E58=0,"",AVERAGEIFS(Registros!$U$2:$U$501,Registros!$AB$2:$AB$501,"Sim",Registros!$B$2:$B$501,"&gt;="&amp;Resumo!$B$3,Registros!$B$2:$B$501,"&lt;="&amp;Resumo!$D$3,Registros!$C$2:$C$501,$B58,Registros!$E$2:$E$501,$D58)),"")</f>
        <v/>
      </c>
      <c r="H58" s="18">
        <f>IF($E58=0,"",SUMIFS(Registros!$Q$2:$Q$501,Registros!$AB$2:$AB$501,"Sim",Registros!$B$2:$B$501,"&gt;="&amp;Resumo!$B$3,Registros!$B$2:$B$501,"&lt;="&amp;Resumo!$D$3,Registros!$C$2:$C$501,$B58,Registros!$E$2:$E$501,$D58))</f>
        <v/>
      </c>
      <c r="I58" s="49">
        <f>IF($E58=0,"",SUMIFS(Registros!$S$2:$S$501,Registros!$AB$2:$AB$501,"Sim",Registros!$B$2:$B$501,"&gt;="&amp;Resumo!$B$3,Registros!$B$2:$B$501,"&lt;="&amp;Resumo!$D$3,Registros!$C$2:$C$501,$B58,Registros!$E$2:$E$501,$D58))</f>
        <v/>
      </c>
      <c r="J58" s="18">
        <f>IF($E58=0,"",COUNTIFS(Registros!$AB$2:$AB$501,"Sim",Registros!$B$2:$B$501,"&gt;="&amp;Resumo!$B$3,Registros!$B$2:$B$501,"&lt;="&amp;Resumo!$D$3,Registros!$C$2:$C$501,$B58,Registros!$E$2:$E$501,$D58,Registros!$T$2:$T$501,"Não",Registros!$K$2:$K$501,"&lt;&gt;Concluída",Registros!$K$2:$K$501,"&lt;&gt;Dispensada"))</f>
        <v/>
      </c>
      <c r="K58" s="52">
        <f>IFERROR(IF($E58=0,"",_xlfn.MAXIFS(Registros!$B$2:$B$501,Registros!$AB$2:$AB$501,"Sim",Registros!$B$2:$B$501,"&gt;="&amp;Resumo!$B$3,Registros!$B$2:$B$501,"&lt;="&amp;Resumo!$D$3,Registros!$C$2:$C$501,$B58,Registros!$E$2:$E$501,$D58)),"")</f>
        <v/>
      </c>
      <c r="L58" s="18">
        <f>IF($E58=0,"",COUNTIFS($E$6:$E$505,"&gt;0",$F$6:$F$505,"&lt;"&amp;$F58)+COUNTIFS($E$6:$E58,"&gt;0",$F$6:$F58,$F58))</f>
        <v/>
      </c>
      <c r="N58" s="21">
        <f>IFERROR('Configurações'!F56,"")</f>
        <v/>
      </c>
      <c r="O58" s="18">
        <f>IF($N58="","",IF(Resumo!$F$3="Todas",COUNTIFS(Registros!$AB$2:$AB$501,"Sim",Registros!$B$2:$B$501,"&gt;="&amp;Resumo!$B$3,Registros!$B$2:$B$501,"&lt;="&amp;Resumo!$D$3,Registros!$V$2:$V$501,$N58),COUNTIFS(Registros!$AB$2:$AB$501,"Sim",Registros!$B$2:$B$501,"&gt;="&amp;Resumo!$B$3,Registros!$B$2:$B$501,"&lt;="&amp;Resumo!$D$3,Registros!$E$2:$E$501,Resumo!$F$3,Registros!$V$2:$V$501,$N58)))</f>
        <v/>
      </c>
      <c r="P58" s="49">
        <f>IF($N58="","",IF(Resumo!$F$3="Todas",SUMIFS(Registros!$S$2:$S$501,Registros!$AB$2:$AB$501,"Sim",Registros!$B$2:$B$501,"&gt;="&amp;Resumo!$B$3,Registros!$B$2:$B$501,"&lt;="&amp;Resumo!$D$3,Registros!$V$2:$V$501,$N58),SUMIFS(Registros!$S$2:$S$501,Registros!$AB$2:$AB$501,"Sim",Registros!$B$2:$B$501,"&gt;="&amp;Resumo!$B$3,Registros!$B$2:$B$501,"&lt;="&amp;Resumo!$D$3,Registros!$E$2:$E$501,Resumo!$F$3,Registros!$V$2:$V$501,$N58)))</f>
        <v/>
      </c>
      <c r="Q58" s="48">
        <f>IFERROR(IF(SUM($P$6:$P$15)=0,"",$P58/SUM($P$6:$P$15)),"")</f>
        <v/>
      </c>
      <c r="R58" s="18">
        <f>IF($O58=0,"",COUNTIFS($O$6:$O$15,"&gt;0",$P$6:$P$15,"&gt;"&amp;$P58)+COUNTIFS($O$6:$O58,"&gt;0",$P$6:$P58,$P58))</f>
        <v/>
      </c>
    </row>
    <row r="59">
      <c r="A59" s="16">
        <f>IFERROR(INDEX(Registros!$Z$2:$Z$501,AGGREGATE(15,6,(ROW(Registros!$Z$2:$Z$501)-ROW(Registros!$Z$2)+1)/(Registros!$AA$2:$AA$501&lt;&gt;""),ROWS($A$6:A59))),"")</f>
        <v/>
      </c>
      <c r="B59" s="13">
        <f>IFERROR(IF($A59="","",INDEX(Registros!$C$2:$C$501,MATCH($A59,Registros!$Z$2:$Z$501,0))),"")</f>
        <v/>
      </c>
      <c r="C59" s="16">
        <f>IFERROR(IF($A59="","",INDEX(Registros!$D$2:$D$501,MATCH($A59,Registros!$Z$2:$Z$501,0))),"")</f>
        <v/>
      </c>
      <c r="D59" s="16">
        <f>IFERROR(IF($A59="","",INDEX(Registros!$E$2:$E$501,MATCH($A59,Registros!$Z$2:$Z$501,0))),"")</f>
        <v/>
      </c>
      <c r="E59" s="13">
        <f>IF($A59="","",IF(AND(Resumo!$F$3&lt;&gt;"Todas",$D59&lt;&gt;Resumo!$F$3),0,COUNTIFS(Registros!$AB$2:$AB$501,"Sim",Registros!$B$2:$B$501,"&gt;="&amp;Resumo!$B$3,Registros!$B$2:$B$501,"&lt;="&amp;Resumo!$D$3,Registros!$C$2:$C$501,$B59,Registros!$E$2:$E$501,$D59)))</f>
        <v/>
      </c>
      <c r="F59" s="45">
        <f>IFERROR(IF($E59=0,"",COUNTIFS(Registros!$AB$2:$AB$501,"Sim",Registros!$B$2:$B$501,"&gt;="&amp;Resumo!$B$3,Registros!$B$2:$B$501,"&lt;="&amp;Resumo!$D$3,Registros!$C$2:$C$501,$B59,Registros!$E$2:$E$501,$D59,Registros!$T$2:$T$501,"Sim")/$E59),"")</f>
        <v/>
      </c>
      <c r="G59" s="45">
        <f>IFERROR(IF($E59=0,"",AVERAGEIFS(Registros!$U$2:$U$501,Registros!$AB$2:$AB$501,"Sim",Registros!$B$2:$B$501,"&gt;="&amp;Resumo!$B$3,Registros!$B$2:$B$501,"&lt;="&amp;Resumo!$D$3,Registros!$C$2:$C$501,$B59,Registros!$E$2:$E$501,$D59)),"")</f>
        <v/>
      </c>
      <c r="H59" s="13">
        <f>IF($E59=0,"",SUMIFS(Registros!$Q$2:$Q$501,Registros!$AB$2:$AB$501,"Sim",Registros!$B$2:$B$501,"&gt;="&amp;Resumo!$B$3,Registros!$B$2:$B$501,"&lt;="&amp;Resumo!$D$3,Registros!$C$2:$C$501,$B59,Registros!$E$2:$E$501,$D59))</f>
        <v/>
      </c>
      <c r="I59" s="46">
        <f>IF($E59=0,"",SUMIFS(Registros!$S$2:$S$501,Registros!$AB$2:$AB$501,"Sim",Registros!$B$2:$B$501,"&gt;="&amp;Resumo!$B$3,Registros!$B$2:$B$501,"&lt;="&amp;Resumo!$D$3,Registros!$C$2:$C$501,$B59,Registros!$E$2:$E$501,$D59))</f>
        <v/>
      </c>
      <c r="J59" s="13">
        <f>IF($E59=0,"",COUNTIFS(Registros!$AB$2:$AB$501,"Sim",Registros!$B$2:$B$501,"&gt;="&amp;Resumo!$B$3,Registros!$B$2:$B$501,"&lt;="&amp;Resumo!$D$3,Registros!$C$2:$C$501,$B59,Registros!$E$2:$E$501,$D59,Registros!$T$2:$T$501,"Não",Registros!$K$2:$K$501,"&lt;&gt;Concluída",Registros!$K$2:$K$501,"&lt;&gt;Dispensada"))</f>
        <v/>
      </c>
      <c r="K59" s="53">
        <f>IFERROR(IF($E59=0,"",_xlfn.MAXIFS(Registros!$B$2:$B$501,Registros!$AB$2:$AB$501,"Sim",Registros!$B$2:$B$501,"&gt;="&amp;Resumo!$B$3,Registros!$B$2:$B$501,"&lt;="&amp;Resumo!$D$3,Registros!$C$2:$C$501,$B59,Registros!$E$2:$E$501,$D59)),"")</f>
        <v/>
      </c>
      <c r="L59" s="13">
        <f>IF($E59=0,"",COUNTIFS($E$6:$E$505,"&gt;0",$F$6:$F$505,"&lt;"&amp;$F59)+COUNTIFS($E$6:$E59,"&gt;0",$F$6:$F59,$F59))</f>
        <v/>
      </c>
      <c r="N59" s="16">
        <f>IFERROR('Configurações'!F57,"")</f>
        <v/>
      </c>
      <c r="O59" s="13">
        <f>IF($N59="","",IF(Resumo!$F$3="Todas",COUNTIFS(Registros!$AB$2:$AB$501,"Sim",Registros!$B$2:$B$501,"&gt;="&amp;Resumo!$B$3,Registros!$B$2:$B$501,"&lt;="&amp;Resumo!$D$3,Registros!$V$2:$V$501,$N59),COUNTIFS(Registros!$AB$2:$AB$501,"Sim",Registros!$B$2:$B$501,"&gt;="&amp;Resumo!$B$3,Registros!$B$2:$B$501,"&lt;="&amp;Resumo!$D$3,Registros!$E$2:$E$501,Resumo!$F$3,Registros!$V$2:$V$501,$N59)))</f>
        <v/>
      </c>
      <c r="P59" s="46">
        <f>IF($N59="","",IF(Resumo!$F$3="Todas",SUMIFS(Registros!$S$2:$S$501,Registros!$AB$2:$AB$501,"Sim",Registros!$B$2:$B$501,"&gt;="&amp;Resumo!$B$3,Registros!$B$2:$B$501,"&lt;="&amp;Resumo!$D$3,Registros!$V$2:$V$501,$N59),SUMIFS(Registros!$S$2:$S$501,Registros!$AB$2:$AB$501,"Sim",Registros!$B$2:$B$501,"&gt;="&amp;Resumo!$B$3,Registros!$B$2:$B$501,"&lt;="&amp;Resumo!$D$3,Registros!$E$2:$E$501,Resumo!$F$3,Registros!$V$2:$V$501,$N59)))</f>
        <v/>
      </c>
      <c r="Q59" s="45">
        <f>IFERROR(IF(SUM($P$6:$P$15)=0,"",$P59/SUM($P$6:$P$15)),"")</f>
        <v/>
      </c>
      <c r="R59" s="13">
        <f>IF($O59=0,"",COUNTIFS($O$6:$O$15,"&gt;0",$P$6:$P$15,"&gt;"&amp;$P59)+COUNTIFS($O$6:$O59,"&gt;0",$P$6:$P59,$P59))</f>
        <v/>
      </c>
    </row>
    <row r="60">
      <c r="A60" s="21">
        <f>IFERROR(INDEX(Registros!$Z$2:$Z$501,AGGREGATE(15,6,(ROW(Registros!$Z$2:$Z$501)-ROW(Registros!$Z$2)+1)/(Registros!$AA$2:$AA$501&lt;&gt;""),ROWS($A$6:A60))),"")</f>
        <v/>
      </c>
      <c r="B60" s="18">
        <f>IFERROR(IF($A60="","",INDEX(Registros!$C$2:$C$501,MATCH($A60,Registros!$Z$2:$Z$501,0))),"")</f>
        <v/>
      </c>
      <c r="C60" s="21">
        <f>IFERROR(IF($A60="","",INDEX(Registros!$D$2:$D$501,MATCH($A60,Registros!$Z$2:$Z$501,0))),"")</f>
        <v/>
      </c>
      <c r="D60" s="21">
        <f>IFERROR(IF($A60="","",INDEX(Registros!$E$2:$E$501,MATCH($A60,Registros!$Z$2:$Z$501,0))),"")</f>
        <v/>
      </c>
      <c r="E60" s="18">
        <f>IF($A60="","",IF(AND(Resumo!$F$3&lt;&gt;"Todas",$D60&lt;&gt;Resumo!$F$3),0,COUNTIFS(Registros!$AB$2:$AB$501,"Sim",Registros!$B$2:$B$501,"&gt;="&amp;Resumo!$B$3,Registros!$B$2:$B$501,"&lt;="&amp;Resumo!$D$3,Registros!$C$2:$C$501,$B60,Registros!$E$2:$E$501,$D60)))</f>
        <v/>
      </c>
      <c r="F60" s="48">
        <f>IFERROR(IF($E60=0,"",COUNTIFS(Registros!$AB$2:$AB$501,"Sim",Registros!$B$2:$B$501,"&gt;="&amp;Resumo!$B$3,Registros!$B$2:$B$501,"&lt;="&amp;Resumo!$D$3,Registros!$C$2:$C$501,$B60,Registros!$E$2:$E$501,$D60,Registros!$T$2:$T$501,"Sim")/$E60),"")</f>
        <v/>
      </c>
      <c r="G60" s="48">
        <f>IFERROR(IF($E60=0,"",AVERAGEIFS(Registros!$U$2:$U$501,Registros!$AB$2:$AB$501,"Sim",Registros!$B$2:$B$501,"&gt;="&amp;Resumo!$B$3,Registros!$B$2:$B$501,"&lt;="&amp;Resumo!$D$3,Registros!$C$2:$C$501,$B60,Registros!$E$2:$E$501,$D60)),"")</f>
        <v/>
      </c>
      <c r="H60" s="18">
        <f>IF($E60=0,"",SUMIFS(Registros!$Q$2:$Q$501,Registros!$AB$2:$AB$501,"Sim",Registros!$B$2:$B$501,"&gt;="&amp;Resumo!$B$3,Registros!$B$2:$B$501,"&lt;="&amp;Resumo!$D$3,Registros!$C$2:$C$501,$B60,Registros!$E$2:$E$501,$D60))</f>
        <v/>
      </c>
      <c r="I60" s="49">
        <f>IF($E60=0,"",SUMIFS(Registros!$S$2:$S$501,Registros!$AB$2:$AB$501,"Sim",Registros!$B$2:$B$501,"&gt;="&amp;Resumo!$B$3,Registros!$B$2:$B$501,"&lt;="&amp;Resumo!$D$3,Registros!$C$2:$C$501,$B60,Registros!$E$2:$E$501,$D60))</f>
        <v/>
      </c>
      <c r="J60" s="18">
        <f>IF($E60=0,"",COUNTIFS(Registros!$AB$2:$AB$501,"Sim",Registros!$B$2:$B$501,"&gt;="&amp;Resumo!$B$3,Registros!$B$2:$B$501,"&lt;="&amp;Resumo!$D$3,Registros!$C$2:$C$501,$B60,Registros!$E$2:$E$501,$D60,Registros!$T$2:$T$501,"Não",Registros!$K$2:$K$501,"&lt;&gt;Concluída",Registros!$K$2:$K$501,"&lt;&gt;Dispensada"))</f>
        <v/>
      </c>
      <c r="K60" s="52">
        <f>IFERROR(IF($E60=0,"",_xlfn.MAXIFS(Registros!$B$2:$B$501,Registros!$AB$2:$AB$501,"Sim",Registros!$B$2:$B$501,"&gt;="&amp;Resumo!$B$3,Registros!$B$2:$B$501,"&lt;="&amp;Resumo!$D$3,Registros!$C$2:$C$501,$B60,Registros!$E$2:$E$501,$D60)),"")</f>
        <v/>
      </c>
      <c r="L60" s="18">
        <f>IF($E60=0,"",COUNTIFS($E$6:$E$505,"&gt;0",$F$6:$F$505,"&lt;"&amp;$F60)+COUNTIFS($E$6:$E60,"&gt;0",$F$6:$F60,$F60))</f>
        <v/>
      </c>
      <c r="N60" s="21">
        <f>IFERROR('Configurações'!F58,"")</f>
        <v/>
      </c>
      <c r="O60" s="18">
        <f>IF($N60="","",IF(Resumo!$F$3="Todas",COUNTIFS(Registros!$AB$2:$AB$501,"Sim",Registros!$B$2:$B$501,"&gt;="&amp;Resumo!$B$3,Registros!$B$2:$B$501,"&lt;="&amp;Resumo!$D$3,Registros!$V$2:$V$501,$N60),COUNTIFS(Registros!$AB$2:$AB$501,"Sim",Registros!$B$2:$B$501,"&gt;="&amp;Resumo!$B$3,Registros!$B$2:$B$501,"&lt;="&amp;Resumo!$D$3,Registros!$E$2:$E$501,Resumo!$F$3,Registros!$V$2:$V$501,$N60)))</f>
        <v/>
      </c>
      <c r="P60" s="49">
        <f>IF($N60="","",IF(Resumo!$F$3="Todas",SUMIFS(Registros!$S$2:$S$501,Registros!$AB$2:$AB$501,"Sim",Registros!$B$2:$B$501,"&gt;="&amp;Resumo!$B$3,Registros!$B$2:$B$501,"&lt;="&amp;Resumo!$D$3,Registros!$V$2:$V$501,$N60),SUMIFS(Registros!$S$2:$S$501,Registros!$AB$2:$AB$501,"Sim",Registros!$B$2:$B$501,"&gt;="&amp;Resumo!$B$3,Registros!$B$2:$B$501,"&lt;="&amp;Resumo!$D$3,Registros!$E$2:$E$501,Resumo!$F$3,Registros!$V$2:$V$501,$N60)))</f>
        <v/>
      </c>
      <c r="Q60" s="48">
        <f>IFERROR(IF(SUM($P$6:$P$15)=0,"",$P60/SUM($P$6:$P$15)),"")</f>
        <v/>
      </c>
      <c r="R60" s="18">
        <f>IF($O60=0,"",COUNTIFS($O$6:$O$15,"&gt;0",$P$6:$P$15,"&gt;"&amp;$P60)+COUNTIFS($O$6:$O60,"&gt;0",$P$6:$P60,$P60))</f>
        <v/>
      </c>
    </row>
    <row r="61">
      <c r="A61" s="16">
        <f>IFERROR(INDEX(Registros!$Z$2:$Z$501,AGGREGATE(15,6,(ROW(Registros!$Z$2:$Z$501)-ROW(Registros!$Z$2)+1)/(Registros!$AA$2:$AA$501&lt;&gt;""),ROWS($A$6:A61))),"")</f>
        <v/>
      </c>
      <c r="B61" s="13">
        <f>IFERROR(IF($A61="","",INDEX(Registros!$C$2:$C$501,MATCH($A61,Registros!$Z$2:$Z$501,0))),"")</f>
        <v/>
      </c>
      <c r="C61" s="16">
        <f>IFERROR(IF($A61="","",INDEX(Registros!$D$2:$D$501,MATCH($A61,Registros!$Z$2:$Z$501,0))),"")</f>
        <v/>
      </c>
      <c r="D61" s="16">
        <f>IFERROR(IF($A61="","",INDEX(Registros!$E$2:$E$501,MATCH($A61,Registros!$Z$2:$Z$501,0))),"")</f>
        <v/>
      </c>
      <c r="E61" s="13">
        <f>IF($A61="","",IF(AND(Resumo!$F$3&lt;&gt;"Todas",$D61&lt;&gt;Resumo!$F$3),0,COUNTIFS(Registros!$AB$2:$AB$501,"Sim",Registros!$B$2:$B$501,"&gt;="&amp;Resumo!$B$3,Registros!$B$2:$B$501,"&lt;="&amp;Resumo!$D$3,Registros!$C$2:$C$501,$B61,Registros!$E$2:$E$501,$D61)))</f>
        <v/>
      </c>
      <c r="F61" s="45">
        <f>IFERROR(IF($E61=0,"",COUNTIFS(Registros!$AB$2:$AB$501,"Sim",Registros!$B$2:$B$501,"&gt;="&amp;Resumo!$B$3,Registros!$B$2:$B$501,"&lt;="&amp;Resumo!$D$3,Registros!$C$2:$C$501,$B61,Registros!$E$2:$E$501,$D61,Registros!$T$2:$T$501,"Sim")/$E61),"")</f>
        <v/>
      </c>
      <c r="G61" s="45">
        <f>IFERROR(IF($E61=0,"",AVERAGEIFS(Registros!$U$2:$U$501,Registros!$AB$2:$AB$501,"Sim",Registros!$B$2:$B$501,"&gt;="&amp;Resumo!$B$3,Registros!$B$2:$B$501,"&lt;="&amp;Resumo!$D$3,Registros!$C$2:$C$501,$B61,Registros!$E$2:$E$501,$D61)),"")</f>
        <v/>
      </c>
      <c r="H61" s="13">
        <f>IF($E61=0,"",SUMIFS(Registros!$Q$2:$Q$501,Registros!$AB$2:$AB$501,"Sim",Registros!$B$2:$B$501,"&gt;="&amp;Resumo!$B$3,Registros!$B$2:$B$501,"&lt;="&amp;Resumo!$D$3,Registros!$C$2:$C$501,$B61,Registros!$E$2:$E$501,$D61))</f>
        <v/>
      </c>
      <c r="I61" s="46">
        <f>IF($E61=0,"",SUMIFS(Registros!$S$2:$S$501,Registros!$AB$2:$AB$501,"Sim",Registros!$B$2:$B$501,"&gt;="&amp;Resumo!$B$3,Registros!$B$2:$B$501,"&lt;="&amp;Resumo!$D$3,Registros!$C$2:$C$501,$B61,Registros!$E$2:$E$501,$D61))</f>
        <v/>
      </c>
      <c r="J61" s="13">
        <f>IF($E61=0,"",COUNTIFS(Registros!$AB$2:$AB$501,"Sim",Registros!$B$2:$B$501,"&gt;="&amp;Resumo!$B$3,Registros!$B$2:$B$501,"&lt;="&amp;Resumo!$D$3,Registros!$C$2:$C$501,$B61,Registros!$E$2:$E$501,$D61,Registros!$T$2:$T$501,"Não",Registros!$K$2:$K$501,"&lt;&gt;Concluída",Registros!$K$2:$K$501,"&lt;&gt;Dispensada"))</f>
        <v/>
      </c>
      <c r="K61" s="53">
        <f>IFERROR(IF($E61=0,"",_xlfn.MAXIFS(Registros!$B$2:$B$501,Registros!$AB$2:$AB$501,"Sim",Registros!$B$2:$B$501,"&gt;="&amp;Resumo!$B$3,Registros!$B$2:$B$501,"&lt;="&amp;Resumo!$D$3,Registros!$C$2:$C$501,$B61,Registros!$E$2:$E$501,$D61)),"")</f>
        <v/>
      </c>
      <c r="L61" s="13">
        <f>IF($E61=0,"",COUNTIFS($E$6:$E$505,"&gt;0",$F$6:$F$505,"&lt;"&amp;$F61)+COUNTIFS($E$6:$E61,"&gt;0",$F$6:$F61,$F61))</f>
        <v/>
      </c>
      <c r="N61" s="16">
        <f>IFERROR('Configurações'!F59,"")</f>
        <v/>
      </c>
      <c r="O61" s="13">
        <f>IF($N61="","",IF(Resumo!$F$3="Todas",COUNTIFS(Registros!$AB$2:$AB$501,"Sim",Registros!$B$2:$B$501,"&gt;="&amp;Resumo!$B$3,Registros!$B$2:$B$501,"&lt;="&amp;Resumo!$D$3,Registros!$V$2:$V$501,$N61),COUNTIFS(Registros!$AB$2:$AB$501,"Sim",Registros!$B$2:$B$501,"&gt;="&amp;Resumo!$B$3,Registros!$B$2:$B$501,"&lt;="&amp;Resumo!$D$3,Registros!$E$2:$E$501,Resumo!$F$3,Registros!$V$2:$V$501,$N61)))</f>
        <v/>
      </c>
      <c r="P61" s="46">
        <f>IF($N61="","",IF(Resumo!$F$3="Todas",SUMIFS(Registros!$S$2:$S$501,Registros!$AB$2:$AB$501,"Sim",Registros!$B$2:$B$501,"&gt;="&amp;Resumo!$B$3,Registros!$B$2:$B$501,"&lt;="&amp;Resumo!$D$3,Registros!$V$2:$V$501,$N61),SUMIFS(Registros!$S$2:$S$501,Registros!$AB$2:$AB$501,"Sim",Registros!$B$2:$B$501,"&gt;="&amp;Resumo!$B$3,Registros!$B$2:$B$501,"&lt;="&amp;Resumo!$D$3,Registros!$E$2:$E$501,Resumo!$F$3,Registros!$V$2:$V$501,$N61)))</f>
        <v/>
      </c>
      <c r="Q61" s="45">
        <f>IFERROR(IF(SUM($P$6:$P$15)=0,"",$P61/SUM($P$6:$P$15)),"")</f>
        <v/>
      </c>
      <c r="R61" s="13">
        <f>IF($O61=0,"",COUNTIFS($O$6:$O$15,"&gt;0",$P$6:$P$15,"&gt;"&amp;$P61)+COUNTIFS($O$6:$O61,"&gt;0",$P$6:$P61,$P61))</f>
        <v/>
      </c>
    </row>
    <row r="62">
      <c r="A62" s="21">
        <f>IFERROR(INDEX(Registros!$Z$2:$Z$501,AGGREGATE(15,6,(ROW(Registros!$Z$2:$Z$501)-ROW(Registros!$Z$2)+1)/(Registros!$AA$2:$AA$501&lt;&gt;""),ROWS($A$6:A62))),"")</f>
        <v/>
      </c>
      <c r="B62" s="18">
        <f>IFERROR(IF($A62="","",INDEX(Registros!$C$2:$C$501,MATCH($A62,Registros!$Z$2:$Z$501,0))),"")</f>
        <v/>
      </c>
      <c r="C62" s="21">
        <f>IFERROR(IF($A62="","",INDEX(Registros!$D$2:$D$501,MATCH($A62,Registros!$Z$2:$Z$501,0))),"")</f>
        <v/>
      </c>
      <c r="D62" s="21">
        <f>IFERROR(IF($A62="","",INDEX(Registros!$E$2:$E$501,MATCH($A62,Registros!$Z$2:$Z$501,0))),"")</f>
        <v/>
      </c>
      <c r="E62" s="18">
        <f>IF($A62="","",IF(AND(Resumo!$F$3&lt;&gt;"Todas",$D62&lt;&gt;Resumo!$F$3),0,COUNTIFS(Registros!$AB$2:$AB$501,"Sim",Registros!$B$2:$B$501,"&gt;="&amp;Resumo!$B$3,Registros!$B$2:$B$501,"&lt;="&amp;Resumo!$D$3,Registros!$C$2:$C$501,$B62,Registros!$E$2:$E$501,$D62)))</f>
        <v/>
      </c>
      <c r="F62" s="48">
        <f>IFERROR(IF($E62=0,"",COUNTIFS(Registros!$AB$2:$AB$501,"Sim",Registros!$B$2:$B$501,"&gt;="&amp;Resumo!$B$3,Registros!$B$2:$B$501,"&lt;="&amp;Resumo!$D$3,Registros!$C$2:$C$501,$B62,Registros!$E$2:$E$501,$D62,Registros!$T$2:$T$501,"Sim")/$E62),"")</f>
        <v/>
      </c>
      <c r="G62" s="48">
        <f>IFERROR(IF($E62=0,"",AVERAGEIFS(Registros!$U$2:$U$501,Registros!$AB$2:$AB$501,"Sim",Registros!$B$2:$B$501,"&gt;="&amp;Resumo!$B$3,Registros!$B$2:$B$501,"&lt;="&amp;Resumo!$D$3,Registros!$C$2:$C$501,$B62,Registros!$E$2:$E$501,$D62)),"")</f>
        <v/>
      </c>
      <c r="H62" s="18">
        <f>IF($E62=0,"",SUMIFS(Registros!$Q$2:$Q$501,Registros!$AB$2:$AB$501,"Sim",Registros!$B$2:$B$501,"&gt;="&amp;Resumo!$B$3,Registros!$B$2:$B$501,"&lt;="&amp;Resumo!$D$3,Registros!$C$2:$C$501,$B62,Registros!$E$2:$E$501,$D62))</f>
        <v/>
      </c>
      <c r="I62" s="49">
        <f>IF($E62=0,"",SUMIFS(Registros!$S$2:$S$501,Registros!$AB$2:$AB$501,"Sim",Registros!$B$2:$B$501,"&gt;="&amp;Resumo!$B$3,Registros!$B$2:$B$501,"&lt;="&amp;Resumo!$D$3,Registros!$C$2:$C$501,$B62,Registros!$E$2:$E$501,$D62))</f>
        <v/>
      </c>
      <c r="J62" s="18">
        <f>IF($E62=0,"",COUNTIFS(Registros!$AB$2:$AB$501,"Sim",Registros!$B$2:$B$501,"&gt;="&amp;Resumo!$B$3,Registros!$B$2:$B$501,"&lt;="&amp;Resumo!$D$3,Registros!$C$2:$C$501,$B62,Registros!$E$2:$E$501,$D62,Registros!$T$2:$T$501,"Não",Registros!$K$2:$K$501,"&lt;&gt;Concluída",Registros!$K$2:$K$501,"&lt;&gt;Dispensada"))</f>
        <v/>
      </c>
      <c r="K62" s="52">
        <f>IFERROR(IF($E62=0,"",_xlfn.MAXIFS(Registros!$B$2:$B$501,Registros!$AB$2:$AB$501,"Sim",Registros!$B$2:$B$501,"&gt;="&amp;Resumo!$B$3,Registros!$B$2:$B$501,"&lt;="&amp;Resumo!$D$3,Registros!$C$2:$C$501,$B62,Registros!$E$2:$E$501,$D62)),"")</f>
        <v/>
      </c>
      <c r="L62" s="18">
        <f>IF($E62=0,"",COUNTIFS($E$6:$E$505,"&gt;0",$F$6:$F$505,"&lt;"&amp;$F62)+COUNTIFS($E$6:$E62,"&gt;0",$F$6:$F62,$F62))</f>
        <v/>
      </c>
      <c r="N62" s="21">
        <f>IFERROR('Configurações'!F60,"")</f>
        <v/>
      </c>
      <c r="O62" s="18">
        <f>IF($N62="","",IF(Resumo!$F$3="Todas",COUNTIFS(Registros!$AB$2:$AB$501,"Sim",Registros!$B$2:$B$501,"&gt;="&amp;Resumo!$B$3,Registros!$B$2:$B$501,"&lt;="&amp;Resumo!$D$3,Registros!$V$2:$V$501,$N62),COUNTIFS(Registros!$AB$2:$AB$501,"Sim",Registros!$B$2:$B$501,"&gt;="&amp;Resumo!$B$3,Registros!$B$2:$B$501,"&lt;="&amp;Resumo!$D$3,Registros!$E$2:$E$501,Resumo!$F$3,Registros!$V$2:$V$501,$N62)))</f>
        <v/>
      </c>
      <c r="P62" s="49">
        <f>IF($N62="","",IF(Resumo!$F$3="Todas",SUMIFS(Registros!$S$2:$S$501,Registros!$AB$2:$AB$501,"Sim",Registros!$B$2:$B$501,"&gt;="&amp;Resumo!$B$3,Registros!$B$2:$B$501,"&lt;="&amp;Resumo!$D$3,Registros!$V$2:$V$501,$N62),SUMIFS(Registros!$S$2:$S$501,Registros!$AB$2:$AB$501,"Sim",Registros!$B$2:$B$501,"&gt;="&amp;Resumo!$B$3,Registros!$B$2:$B$501,"&lt;="&amp;Resumo!$D$3,Registros!$E$2:$E$501,Resumo!$F$3,Registros!$V$2:$V$501,$N62)))</f>
        <v/>
      </c>
      <c r="Q62" s="48">
        <f>IFERROR(IF(SUM($P$6:$P$15)=0,"",$P62/SUM($P$6:$P$15)),"")</f>
        <v/>
      </c>
      <c r="R62" s="18">
        <f>IF($O62=0,"",COUNTIFS($O$6:$O$15,"&gt;0",$P$6:$P$15,"&gt;"&amp;$P62)+COUNTIFS($O$6:$O62,"&gt;0",$P$6:$P62,$P62))</f>
        <v/>
      </c>
    </row>
    <row r="63">
      <c r="A63" s="16">
        <f>IFERROR(INDEX(Registros!$Z$2:$Z$501,AGGREGATE(15,6,(ROW(Registros!$Z$2:$Z$501)-ROW(Registros!$Z$2)+1)/(Registros!$AA$2:$AA$501&lt;&gt;""),ROWS($A$6:A63))),"")</f>
        <v/>
      </c>
      <c r="B63" s="13">
        <f>IFERROR(IF($A63="","",INDEX(Registros!$C$2:$C$501,MATCH($A63,Registros!$Z$2:$Z$501,0))),"")</f>
        <v/>
      </c>
      <c r="C63" s="16">
        <f>IFERROR(IF($A63="","",INDEX(Registros!$D$2:$D$501,MATCH($A63,Registros!$Z$2:$Z$501,0))),"")</f>
        <v/>
      </c>
      <c r="D63" s="16">
        <f>IFERROR(IF($A63="","",INDEX(Registros!$E$2:$E$501,MATCH($A63,Registros!$Z$2:$Z$501,0))),"")</f>
        <v/>
      </c>
      <c r="E63" s="13">
        <f>IF($A63="","",IF(AND(Resumo!$F$3&lt;&gt;"Todas",$D63&lt;&gt;Resumo!$F$3),0,COUNTIFS(Registros!$AB$2:$AB$501,"Sim",Registros!$B$2:$B$501,"&gt;="&amp;Resumo!$B$3,Registros!$B$2:$B$501,"&lt;="&amp;Resumo!$D$3,Registros!$C$2:$C$501,$B63,Registros!$E$2:$E$501,$D63)))</f>
        <v/>
      </c>
      <c r="F63" s="45">
        <f>IFERROR(IF($E63=0,"",COUNTIFS(Registros!$AB$2:$AB$501,"Sim",Registros!$B$2:$B$501,"&gt;="&amp;Resumo!$B$3,Registros!$B$2:$B$501,"&lt;="&amp;Resumo!$D$3,Registros!$C$2:$C$501,$B63,Registros!$E$2:$E$501,$D63,Registros!$T$2:$T$501,"Sim")/$E63),"")</f>
        <v/>
      </c>
      <c r="G63" s="45">
        <f>IFERROR(IF($E63=0,"",AVERAGEIFS(Registros!$U$2:$U$501,Registros!$AB$2:$AB$501,"Sim",Registros!$B$2:$B$501,"&gt;="&amp;Resumo!$B$3,Registros!$B$2:$B$501,"&lt;="&amp;Resumo!$D$3,Registros!$C$2:$C$501,$B63,Registros!$E$2:$E$501,$D63)),"")</f>
        <v/>
      </c>
      <c r="H63" s="13">
        <f>IF($E63=0,"",SUMIFS(Registros!$Q$2:$Q$501,Registros!$AB$2:$AB$501,"Sim",Registros!$B$2:$B$501,"&gt;="&amp;Resumo!$B$3,Registros!$B$2:$B$501,"&lt;="&amp;Resumo!$D$3,Registros!$C$2:$C$501,$B63,Registros!$E$2:$E$501,$D63))</f>
        <v/>
      </c>
      <c r="I63" s="46">
        <f>IF($E63=0,"",SUMIFS(Registros!$S$2:$S$501,Registros!$AB$2:$AB$501,"Sim",Registros!$B$2:$B$501,"&gt;="&amp;Resumo!$B$3,Registros!$B$2:$B$501,"&lt;="&amp;Resumo!$D$3,Registros!$C$2:$C$501,$B63,Registros!$E$2:$E$501,$D63))</f>
        <v/>
      </c>
      <c r="J63" s="13">
        <f>IF($E63=0,"",COUNTIFS(Registros!$AB$2:$AB$501,"Sim",Registros!$B$2:$B$501,"&gt;="&amp;Resumo!$B$3,Registros!$B$2:$B$501,"&lt;="&amp;Resumo!$D$3,Registros!$C$2:$C$501,$B63,Registros!$E$2:$E$501,$D63,Registros!$T$2:$T$501,"Não",Registros!$K$2:$K$501,"&lt;&gt;Concluída",Registros!$K$2:$K$501,"&lt;&gt;Dispensada"))</f>
        <v/>
      </c>
      <c r="K63" s="53">
        <f>IFERROR(IF($E63=0,"",_xlfn.MAXIFS(Registros!$B$2:$B$501,Registros!$AB$2:$AB$501,"Sim",Registros!$B$2:$B$501,"&gt;="&amp;Resumo!$B$3,Registros!$B$2:$B$501,"&lt;="&amp;Resumo!$D$3,Registros!$C$2:$C$501,$B63,Registros!$E$2:$E$501,$D63)),"")</f>
        <v/>
      </c>
      <c r="L63" s="13">
        <f>IF($E63=0,"",COUNTIFS($E$6:$E$505,"&gt;0",$F$6:$F$505,"&lt;"&amp;$F63)+COUNTIFS($E$6:$E63,"&gt;0",$F$6:$F63,$F63))</f>
        <v/>
      </c>
      <c r="N63" s="16">
        <f>IFERROR('Configurações'!F61,"")</f>
        <v/>
      </c>
      <c r="O63" s="13">
        <f>IF($N63="","",IF(Resumo!$F$3="Todas",COUNTIFS(Registros!$AB$2:$AB$501,"Sim",Registros!$B$2:$B$501,"&gt;="&amp;Resumo!$B$3,Registros!$B$2:$B$501,"&lt;="&amp;Resumo!$D$3,Registros!$V$2:$V$501,$N63),COUNTIFS(Registros!$AB$2:$AB$501,"Sim",Registros!$B$2:$B$501,"&gt;="&amp;Resumo!$B$3,Registros!$B$2:$B$501,"&lt;="&amp;Resumo!$D$3,Registros!$E$2:$E$501,Resumo!$F$3,Registros!$V$2:$V$501,$N63)))</f>
        <v/>
      </c>
      <c r="P63" s="46">
        <f>IF($N63="","",IF(Resumo!$F$3="Todas",SUMIFS(Registros!$S$2:$S$501,Registros!$AB$2:$AB$501,"Sim",Registros!$B$2:$B$501,"&gt;="&amp;Resumo!$B$3,Registros!$B$2:$B$501,"&lt;="&amp;Resumo!$D$3,Registros!$V$2:$V$501,$N63),SUMIFS(Registros!$S$2:$S$501,Registros!$AB$2:$AB$501,"Sim",Registros!$B$2:$B$501,"&gt;="&amp;Resumo!$B$3,Registros!$B$2:$B$501,"&lt;="&amp;Resumo!$D$3,Registros!$E$2:$E$501,Resumo!$F$3,Registros!$V$2:$V$501,$N63)))</f>
        <v/>
      </c>
      <c r="Q63" s="45">
        <f>IFERROR(IF(SUM($P$6:$P$15)=0,"",$P63/SUM($P$6:$P$15)),"")</f>
        <v/>
      </c>
      <c r="R63" s="13">
        <f>IF($O63=0,"",COUNTIFS($O$6:$O$15,"&gt;0",$P$6:$P$15,"&gt;"&amp;$P63)+COUNTIFS($O$6:$O63,"&gt;0",$P$6:$P63,$P63))</f>
        <v/>
      </c>
    </row>
    <row r="64">
      <c r="A64" s="21">
        <f>IFERROR(INDEX(Registros!$Z$2:$Z$501,AGGREGATE(15,6,(ROW(Registros!$Z$2:$Z$501)-ROW(Registros!$Z$2)+1)/(Registros!$AA$2:$AA$501&lt;&gt;""),ROWS($A$6:A64))),"")</f>
        <v/>
      </c>
      <c r="B64" s="18">
        <f>IFERROR(IF($A64="","",INDEX(Registros!$C$2:$C$501,MATCH($A64,Registros!$Z$2:$Z$501,0))),"")</f>
        <v/>
      </c>
      <c r="C64" s="21">
        <f>IFERROR(IF($A64="","",INDEX(Registros!$D$2:$D$501,MATCH($A64,Registros!$Z$2:$Z$501,0))),"")</f>
        <v/>
      </c>
      <c r="D64" s="21">
        <f>IFERROR(IF($A64="","",INDEX(Registros!$E$2:$E$501,MATCH($A64,Registros!$Z$2:$Z$501,0))),"")</f>
        <v/>
      </c>
      <c r="E64" s="18">
        <f>IF($A64="","",IF(AND(Resumo!$F$3&lt;&gt;"Todas",$D64&lt;&gt;Resumo!$F$3),0,COUNTIFS(Registros!$AB$2:$AB$501,"Sim",Registros!$B$2:$B$501,"&gt;="&amp;Resumo!$B$3,Registros!$B$2:$B$501,"&lt;="&amp;Resumo!$D$3,Registros!$C$2:$C$501,$B64,Registros!$E$2:$E$501,$D64)))</f>
        <v/>
      </c>
      <c r="F64" s="48">
        <f>IFERROR(IF($E64=0,"",COUNTIFS(Registros!$AB$2:$AB$501,"Sim",Registros!$B$2:$B$501,"&gt;="&amp;Resumo!$B$3,Registros!$B$2:$B$501,"&lt;="&amp;Resumo!$D$3,Registros!$C$2:$C$501,$B64,Registros!$E$2:$E$501,$D64,Registros!$T$2:$T$501,"Sim")/$E64),"")</f>
        <v/>
      </c>
      <c r="G64" s="48">
        <f>IFERROR(IF($E64=0,"",AVERAGEIFS(Registros!$U$2:$U$501,Registros!$AB$2:$AB$501,"Sim",Registros!$B$2:$B$501,"&gt;="&amp;Resumo!$B$3,Registros!$B$2:$B$501,"&lt;="&amp;Resumo!$D$3,Registros!$C$2:$C$501,$B64,Registros!$E$2:$E$501,$D64)),"")</f>
        <v/>
      </c>
      <c r="H64" s="18">
        <f>IF($E64=0,"",SUMIFS(Registros!$Q$2:$Q$501,Registros!$AB$2:$AB$501,"Sim",Registros!$B$2:$B$501,"&gt;="&amp;Resumo!$B$3,Registros!$B$2:$B$501,"&lt;="&amp;Resumo!$D$3,Registros!$C$2:$C$501,$B64,Registros!$E$2:$E$501,$D64))</f>
        <v/>
      </c>
      <c r="I64" s="49">
        <f>IF($E64=0,"",SUMIFS(Registros!$S$2:$S$501,Registros!$AB$2:$AB$501,"Sim",Registros!$B$2:$B$501,"&gt;="&amp;Resumo!$B$3,Registros!$B$2:$B$501,"&lt;="&amp;Resumo!$D$3,Registros!$C$2:$C$501,$B64,Registros!$E$2:$E$501,$D64))</f>
        <v/>
      </c>
      <c r="J64" s="18">
        <f>IF($E64=0,"",COUNTIFS(Registros!$AB$2:$AB$501,"Sim",Registros!$B$2:$B$501,"&gt;="&amp;Resumo!$B$3,Registros!$B$2:$B$501,"&lt;="&amp;Resumo!$D$3,Registros!$C$2:$C$501,$B64,Registros!$E$2:$E$501,$D64,Registros!$T$2:$T$501,"Não",Registros!$K$2:$K$501,"&lt;&gt;Concluída",Registros!$K$2:$K$501,"&lt;&gt;Dispensada"))</f>
        <v/>
      </c>
      <c r="K64" s="52">
        <f>IFERROR(IF($E64=0,"",_xlfn.MAXIFS(Registros!$B$2:$B$501,Registros!$AB$2:$AB$501,"Sim",Registros!$B$2:$B$501,"&gt;="&amp;Resumo!$B$3,Registros!$B$2:$B$501,"&lt;="&amp;Resumo!$D$3,Registros!$C$2:$C$501,$B64,Registros!$E$2:$E$501,$D64)),"")</f>
        <v/>
      </c>
      <c r="L64" s="18">
        <f>IF($E64=0,"",COUNTIFS($E$6:$E$505,"&gt;0",$F$6:$F$505,"&lt;"&amp;$F64)+COUNTIFS($E$6:$E64,"&gt;0",$F$6:$F64,$F64))</f>
        <v/>
      </c>
      <c r="N64" s="21">
        <f>IFERROR('Configurações'!F62,"")</f>
        <v/>
      </c>
      <c r="O64" s="18">
        <f>IF($N64="","",IF(Resumo!$F$3="Todas",COUNTIFS(Registros!$AB$2:$AB$501,"Sim",Registros!$B$2:$B$501,"&gt;="&amp;Resumo!$B$3,Registros!$B$2:$B$501,"&lt;="&amp;Resumo!$D$3,Registros!$V$2:$V$501,$N64),COUNTIFS(Registros!$AB$2:$AB$501,"Sim",Registros!$B$2:$B$501,"&gt;="&amp;Resumo!$B$3,Registros!$B$2:$B$501,"&lt;="&amp;Resumo!$D$3,Registros!$E$2:$E$501,Resumo!$F$3,Registros!$V$2:$V$501,$N64)))</f>
        <v/>
      </c>
      <c r="P64" s="49">
        <f>IF($N64="","",IF(Resumo!$F$3="Todas",SUMIFS(Registros!$S$2:$S$501,Registros!$AB$2:$AB$501,"Sim",Registros!$B$2:$B$501,"&gt;="&amp;Resumo!$B$3,Registros!$B$2:$B$501,"&lt;="&amp;Resumo!$D$3,Registros!$V$2:$V$501,$N64),SUMIFS(Registros!$S$2:$S$501,Registros!$AB$2:$AB$501,"Sim",Registros!$B$2:$B$501,"&gt;="&amp;Resumo!$B$3,Registros!$B$2:$B$501,"&lt;="&amp;Resumo!$D$3,Registros!$E$2:$E$501,Resumo!$F$3,Registros!$V$2:$V$501,$N64)))</f>
        <v/>
      </c>
      <c r="Q64" s="48">
        <f>IFERROR(IF(SUM($P$6:$P$15)=0,"",$P64/SUM($P$6:$P$15)),"")</f>
        <v/>
      </c>
      <c r="R64" s="18">
        <f>IF($O64=0,"",COUNTIFS($O$6:$O$15,"&gt;0",$P$6:$P$15,"&gt;"&amp;$P64)+COUNTIFS($O$6:$O64,"&gt;0",$P$6:$P64,$P64))</f>
        <v/>
      </c>
    </row>
    <row r="65">
      <c r="A65" s="16">
        <f>IFERROR(INDEX(Registros!$Z$2:$Z$501,AGGREGATE(15,6,(ROW(Registros!$Z$2:$Z$501)-ROW(Registros!$Z$2)+1)/(Registros!$AA$2:$AA$501&lt;&gt;""),ROWS($A$6:A65))),"")</f>
        <v/>
      </c>
      <c r="B65" s="13">
        <f>IFERROR(IF($A65="","",INDEX(Registros!$C$2:$C$501,MATCH($A65,Registros!$Z$2:$Z$501,0))),"")</f>
        <v/>
      </c>
      <c r="C65" s="16">
        <f>IFERROR(IF($A65="","",INDEX(Registros!$D$2:$D$501,MATCH($A65,Registros!$Z$2:$Z$501,0))),"")</f>
        <v/>
      </c>
      <c r="D65" s="16">
        <f>IFERROR(IF($A65="","",INDEX(Registros!$E$2:$E$501,MATCH($A65,Registros!$Z$2:$Z$501,0))),"")</f>
        <v/>
      </c>
      <c r="E65" s="13">
        <f>IF($A65="","",IF(AND(Resumo!$F$3&lt;&gt;"Todas",$D65&lt;&gt;Resumo!$F$3),0,COUNTIFS(Registros!$AB$2:$AB$501,"Sim",Registros!$B$2:$B$501,"&gt;="&amp;Resumo!$B$3,Registros!$B$2:$B$501,"&lt;="&amp;Resumo!$D$3,Registros!$C$2:$C$501,$B65,Registros!$E$2:$E$501,$D65)))</f>
        <v/>
      </c>
      <c r="F65" s="45">
        <f>IFERROR(IF($E65=0,"",COUNTIFS(Registros!$AB$2:$AB$501,"Sim",Registros!$B$2:$B$501,"&gt;="&amp;Resumo!$B$3,Registros!$B$2:$B$501,"&lt;="&amp;Resumo!$D$3,Registros!$C$2:$C$501,$B65,Registros!$E$2:$E$501,$D65,Registros!$T$2:$T$501,"Sim")/$E65),"")</f>
        <v/>
      </c>
      <c r="G65" s="45">
        <f>IFERROR(IF($E65=0,"",AVERAGEIFS(Registros!$U$2:$U$501,Registros!$AB$2:$AB$501,"Sim",Registros!$B$2:$B$501,"&gt;="&amp;Resumo!$B$3,Registros!$B$2:$B$501,"&lt;="&amp;Resumo!$D$3,Registros!$C$2:$C$501,$B65,Registros!$E$2:$E$501,$D65)),"")</f>
        <v/>
      </c>
      <c r="H65" s="13">
        <f>IF($E65=0,"",SUMIFS(Registros!$Q$2:$Q$501,Registros!$AB$2:$AB$501,"Sim",Registros!$B$2:$B$501,"&gt;="&amp;Resumo!$B$3,Registros!$B$2:$B$501,"&lt;="&amp;Resumo!$D$3,Registros!$C$2:$C$501,$B65,Registros!$E$2:$E$501,$D65))</f>
        <v/>
      </c>
      <c r="I65" s="46">
        <f>IF($E65=0,"",SUMIFS(Registros!$S$2:$S$501,Registros!$AB$2:$AB$501,"Sim",Registros!$B$2:$B$501,"&gt;="&amp;Resumo!$B$3,Registros!$B$2:$B$501,"&lt;="&amp;Resumo!$D$3,Registros!$C$2:$C$501,$B65,Registros!$E$2:$E$501,$D65))</f>
        <v/>
      </c>
      <c r="J65" s="13">
        <f>IF($E65=0,"",COUNTIFS(Registros!$AB$2:$AB$501,"Sim",Registros!$B$2:$B$501,"&gt;="&amp;Resumo!$B$3,Registros!$B$2:$B$501,"&lt;="&amp;Resumo!$D$3,Registros!$C$2:$C$501,$B65,Registros!$E$2:$E$501,$D65,Registros!$T$2:$T$501,"Não",Registros!$K$2:$K$501,"&lt;&gt;Concluída",Registros!$K$2:$K$501,"&lt;&gt;Dispensada"))</f>
        <v/>
      </c>
      <c r="K65" s="53">
        <f>IFERROR(IF($E65=0,"",_xlfn.MAXIFS(Registros!$B$2:$B$501,Registros!$AB$2:$AB$501,"Sim",Registros!$B$2:$B$501,"&gt;="&amp;Resumo!$B$3,Registros!$B$2:$B$501,"&lt;="&amp;Resumo!$D$3,Registros!$C$2:$C$501,$B65,Registros!$E$2:$E$501,$D65)),"")</f>
        <v/>
      </c>
      <c r="L65" s="13">
        <f>IF($E65=0,"",COUNTIFS($E$6:$E$505,"&gt;0",$F$6:$F$505,"&lt;"&amp;$F65)+COUNTIFS($E$6:$E65,"&gt;0",$F$6:$F65,$F65))</f>
        <v/>
      </c>
      <c r="N65" s="16">
        <f>IFERROR('Configurações'!F63,"")</f>
        <v/>
      </c>
      <c r="O65" s="13">
        <f>IF($N65="","",IF(Resumo!$F$3="Todas",COUNTIFS(Registros!$AB$2:$AB$501,"Sim",Registros!$B$2:$B$501,"&gt;="&amp;Resumo!$B$3,Registros!$B$2:$B$501,"&lt;="&amp;Resumo!$D$3,Registros!$V$2:$V$501,$N65),COUNTIFS(Registros!$AB$2:$AB$501,"Sim",Registros!$B$2:$B$501,"&gt;="&amp;Resumo!$B$3,Registros!$B$2:$B$501,"&lt;="&amp;Resumo!$D$3,Registros!$E$2:$E$501,Resumo!$F$3,Registros!$V$2:$V$501,$N65)))</f>
        <v/>
      </c>
      <c r="P65" s="46">
        <f>IF($N65="","",IF(Resumo!$F$3="Todas",SUMIFS(Registros!$S$2:$S$501,Registros!$AB$2:$AB$501,"Sim",Registros!$B$2:$B$501,"&gt;="&amp;Resumo!$B$3,Registros!$B$2:$B$501,"&lt;="&amp;Resumo!$D$3,Registros!$V$2:$V$501,$N65),SUMIFS(Registros!$S$2:$S$501,Registros!$AB$2:$AB$501,"Sim",Registros!$B$2:$B$501,"&gt;="&amp;Resumo!$B$3,Registros!$B$2:$B$501,"&lt;="&amp;Resumo!$D$3,Registros!$E$2:$E$501,Resumo!$F$3,Registros!$V$2:$V$501,$N65)))</f>
        <v/>
      </c>
      <c r="Q65" s="45">
        <f>IFERROR(IF(SUM($P$6:$P$15)=0,"",$P65/SUM($P$6:$P$15)),"")</f>
        <v/>
      </c>
      <c r="R65" s="13">
        <f>IF($O65=0,"",COUNTIFS($O$6:$O$15,"&gt;0",$P$6:$P$15,"&gt;"&amp;$P65)+COUNTIFS($O$6:$O65,"&gt;0",$P$6:$P65,$P65))</f>
        <v/>
      </c>
    </row>
    <row r="66">
      <c r="A66" s="21">
        <f>IFERROR(INDEX(Registros!$Z$2:$Z$501,AGGREGATE(15,6,(ROW(Registros!$Z$2:$Z$501)-ROW(Registros!$Z$2)+1)/(Registros!$AA$2:$AA$501&lt;&gt;""),ROWS($A$6:A66))),"")</f>
        <v/>
      </c>
      <c r="B66" s="18">
        <f>IFERROR(IF($A66="","",INDEX(Registros!$C$2:$C$501,MATCH($A66,Registros!$Z$2:$Z$501,0))),"")</f>
        <v/>
      </c>
      <c r="C66" s="21">
        <f>IFERROR(IF($A66="","",INDEX(Registros!$D$2:$D$501,MATCH($A66,Registros!$Z$2:$Z$501,0))),"")</f>
        <v/>
      </c>
      <c r="D66" s="21">
        <f>IFERROR(IF($A66="","",INDEX(Registros!$E$2:$E$501,MATCH($A66,Registros!$Z$2:$Z$501,0))),"")</f>
        <v/>
      </c>
      <c r="E66" s="18">
        <f>IF($A66="","",IF(AND(Resumo!$F$3&lt;&gt;"Todas",$D66&lt;&gt;Resumo!$F$3),0,COUNTIFS(Registros!$AB$2:$AB$501,"Sim",Registros!$B$2:$B$501,"&gt;="&amp;Resumo!$B$3,Registros!$B$2:$B$501,"&lt;="&amp;Resumo!$D$3,Registros!$C$2:$C$501,$B66,Registros!$E$2:$E$501,$D66)))</f>
        <v/>
      </c>
      <c r="F66" s="48">
        <f>IFERROR(IF($E66=0,"",COUNTIFS(Registros!$AB$2:$AB$501,"Sim",Registros!$B$2:$B$501,"&gt;="&amp;Resumo!$B$3,Registros!$B$2:$B$501,"&lt;="&amp;Resumo!$D$3,Registros!$C$2:$C$501,$B66,Registros!$E$2:$E$501,$D66,Registros!$T$2:$T$501,"Sim")/$E66),"")</f>
        <v/>
      </c>
      <c r="G66" s="48">
        <f>IFERROR(IF($E66=0,"",AVERAGEIFS(Registros!$U$2:$U$501,Registros!$AB$2:$AB$501,"Sim",Registros!$B$2:$B$501,"&gt;="&amp;Resumo!$B$3,Registros!$B$2:$B$501,"&lt;="&amp;Resumo!$D$3,Registros!$C$2:$C$501,$B66,Registros!$E$2:$E$501,$D66)),"")</f>
        <v/>
      </c>
      <c r="H66" s="18">
        <f>IF($E66=0,"",SUMIFS(Registros!$Q$2:$Q$501,Registros!$AB$2:$AB$501,"Sim",Registros!$B$2:$B$501,"&gt;="&amp;Resumo!$B$3,Registros!$B$2:$B$501,"&lt;="&amp;Resumo!$D$3,Registros!$C$2:$C$501,$B66,Registros!$E$2:$E$501,$D66))</f>
        <v/>
      </c>
      <c r="I66" s="49">
        <f>IF($E66=0,"",SUMIFS(Registros!$S$2:$S$501,Registros!$AB$2:$AB$501,"Sim",Registros!$B$2:$B$501,"&gt;="&amp;Resumo!$B$3,Registros!$B$2:$B$501,"&lt;="&amp;Resumo!$D$3,Registros!$C$2:$C$501,$B66,Registros!$E$2:$E$501,$D66))</f>
        <v/>
      </c>
      <c r="J66" s="18">
        <f>IF($E66=0,"",COUNTIFS(Registros!$AB$2:$AB$501,"Sim",Registros!$B$2:$B$501,"&gt;="&amp;Resumo!$B$3,Registros!$B$2:$B$501,"&lt;="&amp;Resumo!$D$3,Registros!$C$2:$C$501,$B66,Registros!$E$2:$E$501,$D66,Registros!$T$2:$T$501,"Não",Registros!$K$2:$K$501,"&lt;&gt;Concluída",Registros!$K$2:$K$501,"&lt;&gt;Dispensada"))</f>
        <v/>
      </c>
      <c r="K66" s="52">
        <f>IFERROR(IF($E66=0,"",_xlfn.MAXIFS(Registros!$B$2:$B$501,Registros!$AB$2:$AB$501,"Sim",Registros!$B$2:$B$501,"&gt;="&amp;Resumo!$B$3,Registros!$B$2:$B$501,"&lt;="&amp;Resumo!$D$3,Registros!$C$2:$C$501,$B66,Registros!$E$2:$E$501,$D66)),"")</f>
        <v/>
      </c>
      <c r="L66" s="18">
        <f>IF($E66=0,"",COUNTIFS($E$6:$E$505,"&gt;0",$F$6:$F$505,"&lt;"&amp;$F66)+COUNTIFS($E$6:$E66,"&gt;0",$F$6:$F66,$F66))</f>
        <v/>
      </c>
      <c r="N66" s="21">
        <f>IFERROR('Configurações'!F64,"")</f>
        <v/>
      </c>
      <c r="O66" s="18">
        <f>IF($N66="","",IF(Resumo!$F$3="Todas",COUNTIFS(Registros!$AB$2:$AB$501,"Sim",Registros!$B$2:$B$501,"&gt;="&amp;Resumo!$B$3,Registros!$B$2:$B$501,"&lt;="&amp;Resumo!$D$3,Registros!$V$2:$V$501,$N66),COUNTIFS(Registros!$AB$2:$AB$501,"Sim",Registros!$B$2:$B$501,"&gt;="&amp;Resumo!$B$3,Registros!$B$2:$B$501,"&lt;="&amp;Resumo!$D$3,Registros!$E$2:$E$501,Resumo!$F$3,Registros!$V$2:$V$501,$N66)))</f>
        <v/>
      </c>
      <c r="P66" s="49">
        <f>IF($N66="","",IF(Resumo!$F$3="Todas",SUMIFS(Registros!$S$2:$S$501,Registros!$AB$2:$AB$501,"Sim",Registros!$B$2:$B$501,"&gt;="&amp;Resumo!$B$3,Registros!$B$2:$B$501,"&lt;="&amp;Resumo!$D$3,Registros!$V$2:$V$501,$N66),SUMIFS(Registros!$S$2:$S$501,Registros!$AB$2:$AB$501,"Sim",Registros!$B$2:$B$501,"&gt;="&amp;Resumo!$B$3,Registros!$B$2:$B$501,"&lt;="&amp;Resumo!$D$3,Registros!$E$2:$E$501,Resumo!$F$3,Registros!$V$2:$V$501,$N66)))</f>
        <v/>
      </c>
      <c r="Q66" s="48">
        <f>IFERROR(IF(SUM($P$6:$P$15)=0,"",$P66/SUM($P$6:$P$15)),"")</f>
        <v/>
      </c>
      <c r="R66" s="18">
        <f>IF($O66=0,"",COUNTIFS($O$6:$O$15,"&gt;0",$P$6:$P$15,"&gt;"&amp;$P66)+COUNTIFS($O$6:$O66,"&gt;0",$P$6:$P66,$P66))</f>
        <v/>
      </c>
    </row>
    <row r="67">
      <c r="A67" s="16">
        <f>IFERROR(INDEX(Registros!$Z$2:$Z$501,AGGREGATE(15,6,(ROW(Registros!$Z$2:$Z$501)-ROW(Registros!$Z$2)+1)/(Registros!$AA$2:$AA$501&lt;&gt;""),ROWS($A$6:A67))),"")</f>
        <v/>
      </c>
      <c r="B67" s="13">
        <f>IFERROR(IF($A67="","",INDEX(Registros!$C$2:$C$501,MATCH($A67,Registros!$Z$2:$Z$501,0))),"")</f>
        <v/>
      </c>
      <c r="C67" s="16">
        <f>IFERROR(IF($A67="","",INDEX(Registros!$D$2:$D$501,MATCH($A67,Registros!$Z$2:$Z$501,0))),"")</f>
        <v/>
      </c>
      <c r="D67" s="16">
        <f>IFERROR(IF($A67="","",INDEX(Registros!$E$2:$E$501,MATCH($A67,Registros!$Z$2:$Z$501,0))),"")</f>
        <v/>
      </c>
      <c r="E67" s="13">
        <f>IF($A67="","",IF(AND(Resumo!$F$3&lt;&gt;"Todas",$D67&lt;&gt;Resumo!$F$3),0,COUNTIFS(Registros!$AB$2:$AB$501,"Sim",Registros!$B$2:$B$501,"&gt;="&amp;Resumo!$B$3,Registros!$B$2:$B$501,"&lt;="&amp;Resumo!$D$3,Registros!$C$2:$C$501,$B67,Registros!$E$2:$E$501,$D67)))</f>
        <v/>
      </c>
      <c r="F67" s="45">
        <f>IFERROR(IF($E67=0,"",COUNTIFS(Registros!$AB$2:$AB$501,"Sim",Registros!$B$2:$B$501,"&gt;="&amp;Resumo!$B$3,Registros!$B$2:$B$501,"&lt;="&amp;Resumo!$D$3,Registros!$C$2:$C$501,$B67,Registros!$E$2:$E$501,$D67,Registros!$T$2:$T$501,"Sim")/$E67),"")</f>
        <v/>
      </c>
      <c r="G67" s="45">
        <f>IFERROR(IF($E67=0,"",AVERAGEIFS(Registros!$U$2:$U$501,Registros!$AB$2:$AB$501,"Sim",Registros!$B$2:$B$501,"&gt;="&amp;Resumo!$B$3,Registros!$B$2:$B$501,"&lt;="&amp;Resumo!$D$3,Registros!$C$2:$C$501,$B67,Registros!$E$2:$E$501,$D67)),"")</f>
        <v/>
      </c>
      <c r="H67" s="13">
        <f>IF($E67=0,"",SUMIFS(Registros!$Q$2:$Q$501,Registros!$AB$2:$AB$501,"Sim",Registros!$B$2:$B$501,"&gt;="&amp;Resumo!$B$3,Registros!$B$2:$B$501,"&lt;="&amp;Resumo!$D$3,Registros!$C$2:$C$501,$B67,Registros!$E$2:$E$501,$D67))</f>
        <v/>
      </c>
      <c r="I67" s="46">
        <f>IF($E67=0,"",SUMIFS(Registros!$S$2:$S$501,Registros!$AB$2:$AB$501,"Sim",Registros!$B$2:$B$501,"&gt;="&amp;Resumo!$B$3,Registros!$B$2:$B$501,"&lt;="&amp;Resumo!$D$3,Registros!$C$2:$C$501,$B67,Registros!$E$2:$E$501,$D67))</f>
        <v/>
      </c>
      <c r="J67" s="13">
        <f>IF($E67=0,"",COUNTIFS(Registros!$AB$2:$AB$501,"Sim",Registros!$B$2:$B$501,"&gt;="&amp;Resumo!$B$3,Registros!$B$2:$B$501,"&lt;="&amp;Resumo!$D$3,Registros!$C$2:$C$501,$B67,Registros!$E$2:$E$501,$D67,Registros!$T$2:$T$501,"Não",Registros!$K$2:$K$501,"&lt;&gt;Concluída",Registros!$K$2:$K$501,"&lt;&gt;Dispensada"))</f>
        <v/>
      </c>
      <c r="K67" s="53">
        <f>IFERROR(IF($E67=0,"",_xlfn.MAXIFS(Registros!$B$2:$B$501,Registros!$AB$2:$AB$501,"Sim",Registros!$B$2:$B$501,"&gt;="&amp;Resumo!$B$3,Registros!$B$2:$B$501,"&lt;="&amp;Resumo!$D$3,Registros!$C$2:$C$501,$B67,Registros!$E$2:$E$501,$D67)),"")</f>
        <v/>
      </c>
      <c r="L67" s="13">
        <f>IF($E67=0,"",COUNTIFS($E$6:$E$505,"&gt;0",$F$6:$F$505,"&lt;"&amp;$F67)+COUNTIFS($E$6:$E67,"&gt;0",$F$6:$F67,$F67))</f>
        <v/>
      </c>
      <c r="N67" s="16">
        <f>IFERROR('Configurações'!F65,"")</f>
        <v/>
      </c>
      <c r="O67" s="13">
        <f>IF($N67="","",IF(Resumo!$F$3="Todas",COUNTIFS(Registros!$AB$2:$AB$501,"Sim",Registros!$B$2:$B$501,"&gt;="&amp;Resumo!$B$3,Registros!$B$2:$B$501,"&lt;="&amp;Resumo!$D$3,Registros!$V$2:$V$501,$N67),COUNTIFS(Registros!$AB$2:$AB$501,"Sim",Registros!$B$2:$B$501,"&gt;="&amp;Resumo!$B$3,Registros!$B$2:$B$501,"&lt;="&amp;Resumo!$D$3,Registros!$E$2:$E$501,Resumo!$F$3,Registros!$V$2:$V$501,$N67)))</f>
        <v/>
      </c>
      <c r="P67" s="46">
        <f>IF($N67="","",IF(Resumo!$F$3="Todas",SUMIFS(Registros!$S$2:$S$501,Registros!$AB$2:$AB$501,"Sim",Registros!$B$2:$B$501,"&gt;="&amp;Resumo!$B$3,Registros!$B$2:$B$501,"&lt;="&amp;Resumo!$D$3,Registros!$V$2:$V$501,$N67),SUMIFS(Registros!$S$2:$S$501,Registros!$AB$2:$AB$501,"Sim",Registros!$B$2:$B$501,"&gt;="&amp;Resumo!$B$3,Registros!$B$2:$B$501,"&lt;="&amp;Resumo!$D$3,Registros!$E$2:$E$501,Resumo!$F$3,Registros!$V$2:$V$501,$N67)))</f>
        <v/>
      </c>
      <c r="Q67" s="45">
        <f>IFERROR(IF(SUM($P$6:$P$15)=0,"",$P67/SUM($P$6:$P$15)),"")</f>
        <v/>
      </c>
      <c r="R67" s="13">
        <f>IF($O67=0,"",COUNTIFS($O$6:$O$15,"&gt;0",$P$6:$P$15,"&gt;"&amp;$P67)+COUNTIFS($O$6:$O67,"&gt;0",$P$6:$P67,$P67))</f>
        <v/>
      </c>
    </row>
    <row r="68">
      <c r="A68" s="21">
        <f>IFERROR(INDEX(Registros!$Z$2:$Z$501,AGGREGATE(15,6,(ROW(Registros!$Z$2:$Z$501)-ROW(Registros!$Z$2)+1)/(Registros!$AA$2:$AA$501&lt;&gt;""),ROWS($A$6:A68))),"")</f>
        <v/>
      </c>
      <c r="B68" s="18">
        <f>IFERROR(IF($A68="","",INDEX(Registros!$C$2:$C$501,MATCH($A68,Registros!$Z$2:$Z$501,0))),"")</f>
        <v/>
      </c>
      <c r="C68" s="21">
        <f>IFERROR(IF($A68="","",INDEX(Registros!$D$2:$D$501,MATCH($A68,Registros!$Z$2:$Z$501,0))),"")</f>
        <v/>
      </c>
      <c r="D68" s="21">
        <f>IFERROR(IF($A68="","",INDEX(Registros!$E$2:$E$501,MATCH($A68,Registros!$Z$2:$Z$501,0))),"")</f>
        <v/>
      </c>
      <c r="E68" s="18">
        <f>IF($A68="","",IF(AND(Resumo!$F$3&lt;&gt;"Todas",$D68&lt;&gt;Resumo!$F$3),0,COUNTIFS(Registros!$AB$2:$AB$501,"Sim",Registros!$B$2:$B$501,"&gt;="&amp;Resumo!$B$3,Registros!$B$2:$B$501,"&lt;="&amp;Resumo!$D$3,Registros!$C$2:$C$501,$B68,Registros!$E$2:$E$501,$D68)))</f>
        <v/>
      </c>
      <c r="F68" s="48">
        <f>IFERROR(IF($E68=0,"",COUNTIFS(Registros!$AB$2:$AB$501,"Sim",Registros!$B$2:$B$501,"&gt;="&amp;Resumo!$B$3,Registros!$B$2:$B$501,"&lt;="&amp;Resumo!$D$3,Registros!$C$2:$C$501,$B68,Registros!$E$2:$E$501,$D68,Registros!$T$2:$T$501,"Sim")/$E68),"")</f>
        <v/>
      </c>
      <c r="G68" s="48">
        <f>IFERROR(IF($E68=0,"",AVERAGEIFS(Registros!$U$2:$U$501,Registros!$AB$2:$AB$501,"Sim",Registros!$B$2:$B$501,"&gt;="&amp;Resumo!$B$3,Registros!$B$2:$B$501,"&lt;="&amp;Resumo!$D$3,Registros!$C$2:$C$501,$B68,Registros!$E$2:$E$501,$D68)),"")</f>
        <v/>
      </c>
      <c r="H68" s="18">
        <f>IF($E68=0,"",SUMIFS(Registros!$Q$2:$Q$501,Registros!$AB$2:$AB$501,"Sim",Registros!$B$2:$B$501,"&gt;="&amp;Resumo!$B$3,Registros!$B$2:$B$501,"&lt;="&amp;Resumo!$D$3,Registros!$C$2:$C$501,$B68,Registros!$E$2:$E$501,$D68))</f>
        <v/>
      </c>
      <c r="I68" s="49">
        <f>IF($E68=0,"",SUMIFS(Registros!$S$2:$S$501,Registros!$AB$2:$AB$501,"Sim",Registros!$B$2:$B$501,"&gt;="&amp;Resumo!$B$3,Registros!$B$2:$B$501,"&lt;="&amp;Resumo!$D$3,Registros!$C$2:$C$501,$B68,Registros!$E$2:$E$501,$D68))</f>
        <v/>
      </c>
      <c r="J68" s="18">
        <f>IF($E68=0,"",COUNTIFS(Registros!$AB$2:$AB$501,"Sim",Registros!$B$2:$B$501,"&gt;="&amp;Resumo!$B$3,Registros!$B$2:$B$501,"&lt;="&amp;Resumo!$D$3,Registros!$C$2:$C$501,$B68,Registros!$E$2:$E$501,$D68,Registros!$T$2:$T$501,"Não",Registros!$K$2:$K$501,"&lt;&gt;Concluída",Registros!$K$2:$K$501,"&lt;&gt;Dispensada"))</f>
        <v/>
      </c>
      <c r="K68" s="52">
        <f>IFERROR(IF($E68=0,"",_xlfn.MAXIFS(Registros!$B$2:$B$501,Registros!$AB$2:$AB$501,"Sim",Registros!$B$2:$B$501,"&gt;="&amp;Resumo!$B$3,Registros!$B$2:$B$501,"&lt;="&amp;Resumo!$D$3,Registros!$C$2:$C$501,$B68,Registros!$E$2:$E$501,$D68)),"")</f>
        <v/>
      </c>
      <c r="L68" s="18">
        <f>IF($E68=0,"",COUNTIFS($E$6:$E$505,"&gt;0",$F$6:$F$505,"&lt;"&amp;$F68)+COUNTIFS($E$6:$E68,"&gt;0",$F$6:$F68,$F68))</f>
        <v/>
      </c>
      <c r="N68" s="21">
        <f>IFERROR('Configurações'!F66,"")</f>
        <v/>
      </c>
      <c r="O68" s="18">
        <f>IF($N68="","",IF(Resumo!$F$3="Todas",COUNTIFS(Registros!$AB$2:$AB$501,"Sim",Registros!$B$2:$B$501,"&gt;="&amp;Resumo!$B$3,Registros!$B$2:$B$501,"&lt;="&amp;Resumo!$D$3,Registros!$V$2:$V$501,$N68),COUNTIFS(Registros!$AB$2:$AB$501,"Sim",Registros!$B$2:$B$501,"&gt;="&amp;Resumo!$B$3,Registros!$B$2:$B$501,"&lt;="&amp;Resumo!$D$3,Registros!$E$2:$E$501,Resumo!$F$3,Registros!$V$2:$V$501,$N68)))</f>
        <v/>
      </c>
      <c r="P68" s="49">
        <f>IF($N68="","",IF(Resumo!$F$3="Todas",SUMIFS(Registros!$S$2:$S$501,Registros!$AB$2:$AB$501,"Sim",Registros!$B$2:$B$501,"&gt;="&amp;Resumo!$B$3,Registros!$B$2:$B$501,"&lt;="&amp;Resumo!$D$3,Registros!$V$2:$V$501,$N68),SUMIFS(Registros!$S$2:$S$501,Registros!$AB$2:$AB$501,"Sim",Registros!$B$2:$B$501,"&gt;="&amp;Resumo!$B$3,Registros!$B$2:$B$501,"&lt;="&amp;Resumo!$D$3,Registros!$E$2:$E$501,Resumo!$F$3,Registros!$V$2:$V$501,$N68)))</f>
        <v/>
      </c>
      <c r="Q68" s="48">
        <f>IFERROR(IF(SUM($P$6:$P$15)=0,"",$P68/SUM($P$6:$P$15)),"")</f>
        <v/>
      </c>
      <c r="R68" s="18">
        <f>IF($O68=0,"",COUNTIFS($O$6:$O$15,"&gt;0",$P$6:$P$15,"&gt;"&amp;$P68)+COUNTIFS($O$6:$O68,"&gt;0",$P$6:$P68,$P68))</f>
        <v/>
      </c>
    </row>
    <row r="69">
      <c r="A69" s="16">
        <f>IFERROR(INDEX(Registros!$Z$2:$Z$501,AGGREGATE(15,6,(ROW(Registros!$Z$2:$Z$501)-ROW(Registros!$Z$2)+1)/(Registros!$AA$2:$AA$501&lt;&gt;""),ROWS($A$6:A69))),"")</f>
        <v/>
      </c>
      <c r="B69" s="13">
        <f>IFERROR(IF($A69="","",INDEX(Registros!$C$2:$C$501,MATCH($A69,Registros!$Z$2:$Z$501,0))),"")</f>
        <v/>
      </c>
      <c r="C69" s="16">
        <f>IFERROR(IF($A69="","",INDEX(Registros!$D$2:$D$501,MATCH($A69,Registros!$Z$2:$Z$501,0))),"")</f>
        <v/>
      </c>
      <c r="D69" s="16">
        <f>IFERROR(IF($A69="","",INDEX(Registros!$E$2:$E$501,MATCH($A69,Registros!$Z$2:$Z$501,0))),"")</f>
        <v/>
      </c>
      <c r="E69" s="13">
        <f>IF($A69="","",IF(AND(Resumo!$F$3&lt;&gt;"Todas",$D69&lt;&gt;Resumo!$F$3),0,COUNTIFS(Registros!$AB$2:$AB$501,"Sim",Registros!$B$2:$B$501,"&gt;="&amp;Resumo!$B$3,Registros!$B$2:$B$501,"&lt;="&amp;Resumo!$D$3,Registros!$C$2:$C$501,$B69,Registros!$E$2:$E$501,$D69)))</f>
        <v/>
      </c>
      <c r="F69" s="45">
        <f>IFERROR(IF($E69=0,"",COUNTIFS(Registros!$AB$2:$AB$501,"Sim",Registros!$B$2:$B$501,"&gt;="&amp;Resumo!$B$3,Registros!$B$2:$B$501,"&lt;="&amp;Resumo!$D$3,Registros!$C$2:$C$501,$B69,Registros!$E$2:$E$501,$D69,Registros!$T$2:$T$501,"Sim")/$E69),"")</f>
        <v/>
      </c>
      <c r="G69" s="45">
        <f>IFERROR(IF($E69=0,"",AVERAGEIFS(Registros!$U$2:$U$501,Registros!$AB$2:$AB$501,"Sim",Registros!$B$2:$B$501,"&gt;="&amp;Resumo!$B$3,Registros!$B$2:$B$501,"&lt;="&amp;Resumo!$D$3,Registros!$C$2:$C$501,$B69,Registros!$E$2:$E$501,$D69)),"")</f>
        <v/>
      </c>
      <c r="H69" s="13">
        <f>IF($E69=0,"",SUMIFS(Registros!$Q$2:$Q$501,Registros!$AB$2:$AB$501,"Sim",Registros!$B$2:$B$501,"&gt;="&amp;Resumo!$B$3,Registros!$B$2:$B$501,"&lt;="&amp;Resumo!$D$3,Registros!$C$2:$C$501,$B69,Registros!$E$2:$E$501,$D69))</f>
        <v/>
      </c>
      <c r="I69" s="46">
        <f>IF($E69=0,"",SUMIFS(Registros!$S$2:$S$501,Registros!$AB$2:$AB$501,"Sim",Registros!$B$2:$B$501,"&gt;="&amp;Resumo!$B$3,Registros!$B$2:$B$501,"&lt;="&amp;Resumo!$D$3,Registros!$C$2:$C$501,$B69,Registros!$E$2:$E$501,$D69))</f>
        <v/>
      </c>
      <c r="J69" s="13">
        <f>IF($E69=0,"",COUNTIFS(Registros!$AB$2:$AB$501,"Sim",Registros!$B$2:$B$501,"&gt;="&amp;Resumo!$B$3,Registros!$B$2:$B$501,"&lt;="&amp;Resumo!$D$3,Registros!$C$2:$C$501,$B69,Registros!$E$2:$E$501,$D69,Registros!$T$2:$T$501,"Não",Registros!$K$2:$K$501,"&lt;&gt;Concluída",Registros!$K$2:$K$501,"&lt;&gt;Dispensada"))</f>
        <v/>
      </c>
      <c r="K69" s="53">
        <f>IFERROR(IF($E69=0,"",_xlfn.MAXIFS(Registros!$B$2:$B$501,Registros!$AB$2:$AB$501,"Sim",Registros!$B$2:$B$501,"&gt;="&amp;Resumo!$B$3,Registros!$B$2:$B$501,"&lt;="&amp;Resumo!$D$3,Registros!$C$2:$C$501,$B69,Registros!$E$2:$E$501,$D69)),"")</f>
        <v/>
      </c>
      <c r="L69" s="13">
        <f>IF($E69=0,"",COUNTIFS($E$6:$E$505,"&gt;0",$F$6:$F$505,"&lt;"&amp;$F69)+COUNTIFS($E$6:$E69,"&gt;0",$F$6:$F69,$F69))</f>
        <v/>
      </c>
      <c r="N69" s="16">
        <f>IFERROR('Configurações'!F67,"")</f>
        <v/>
      </c>
      <c r="O69" s="13">
        <f>IF($N69="","",IF(Resumo!$F$3="Todas",COUNTIFS(Registros!$AB$2:$AB$501,"Sim",Registros!$B$2:$B$501,"&gt;="&amp;Resumo!$B$3,Registros!$B$2:$B$501,"&lt;="&amp;Resumo!$D$3,Registros!$V$2:$V$501,$N69),COUNTIFS(Registros!$AB$2:$AB$501,"Sim",Registros!$B$2:$B$501,"&gt;="&amp;Resumo!$B$3,Registros!$B$2:$B$501,"&lt;="&amp;Resumo!$D$3,Registros!$E$2:$E$501,Resumo!$F$3,Registros!$V$2:$V$501,$N69)))</f>
        <v/>
      </c>
      <c r="P69" s="46">
        <f>IF($N69="","",IF(Resumo!$F$3="Todas",SUMIFS(Registros!$S$2:$S$501,Registros!$AB$2:$AB$501,"Sim",Registros!$B$2:$B$501,"&gt;="&amp;Resumo!$B$3,Registros!$B$2:$B$501,"&lt;="&amp;Resumo!$D$3,Registros!$V$2:$V$501,$N69),SUMIFS(Registros!$S$2:$S$501,Registros!$AB$2:$AB$501,"Sim",Registros!$B$2:$B$501,"&gt;="&amp;Resumo!$B$3,Registros!$B$2:$B$501,"&lt;="&amp;Resumo!$D$3,Registros!$E$2:$E$501,Resumo!$F$3,Registros!$V$2:$V$501,$N69)))</f>
        <v/>
      </c>
      <c r="Q69" s="45">
        <f>IFERROR(IF(SUM($P$6:$P$15)=0,"",$P69/SUM($P$6:$P$15)),"")</f>
        <v/>
      </c>
      <c r="R69" s="13">
        <f>IF($O69=0,"",COUNTIFS($O$6:$O$15,"&gt;0",$P$6:$P$15,"&gt;"&amp;$P69)+COUNTIFS($O$6:$O69,"&gt;0",$P$6:$P69,$P69))</f>
        <v/>
      </c>
    </row>
    <row r="70">
      <c r="A70" s="21">
        <f>IFERROR(INDEX(Registros!$Z$2:$Z$501,AGGREGATE(15,6,(ROW(Registros!$Z$2:$Z$501)-ROW(Registros!$Z$2)+1)/(Registros!$AA$2:$AA$501&lt;&gt;""),ROWS($A$6:A70))),"")</f>
        <v/>
      </c>
      <c r="B70" s="18">
        <f>IFERROR(IF($A70="","",INDEX(Registros!$C$2:$C$501,MATCH($A70,Registros!$Z$2:$Z$501,0))),"")</f>
        <v/>
      </c>
      <c r="C70" s="21">
        <f>IFERROR(IF($A70="","",INDEX(Registros!$D$2:$D$501,MATCH($A70,Registros!$Z$2:$Z$501,0))),"")</f>
        <v/>
      </c>
      <c r="D70" s="21">
        <f>IFERROR(IF($A70="","",INDEX(Registros!$E$2:$E$501,MATCH($A70,Registros!$Z$2:$Z$501,0))),"")</f>
        <v/>
      </c>
      <c r="E70" s="18">
        <f>IF($A70="","",IF(AND(Resumo!$F$3&lt;&gt;"Todas",$D70&lt;&gt;Resumo!$F$3),0,COUNTIFS(Registros!$AB$2:$AB$501,"Sim",Registros!$B$2:$B$501,"&gt;="&amp;Resumo!$B$3,Registros!$B$2:$B$501,"&lt;="&amp;Resumo!$D$3,Registros!$C$2:$C$501,$B70,Registros!$E$2:$E$501,$D70)))</f>
        <v/>
      </c>
      <c r="F70" s="48">
        <f>IFERROR(IF($E70=0,"",COUNTIFS(Registros!$AB$2:$AB$501,"Sim",Registros!$B$2:$B$501,"&gt;="&amp;Resumo!$B$3,Registros!$B$2:$B$501,"&lt;="&amp;Resumo!$D$3,Registros!$C$2:$C$501,$B70,Registros!$E$2:$E$501,$D70,Registros!$T$2:$T$501,"Sim")/$E70),"")</f>
        <v/>
      </c>
      <c r="G70" s="48">
        <f>IFERROR(IF($E70=0,"",AVERAGEIFS(Registros!$U$2:$U$501,Registros!$AB$2:$AB$501,"Sim",Registros!$B$2:$B$501,"&gt;="&amp;Resumo!$B$3,Registros!$B$2:$B$501,"&lt;="&amp;Resumo!$D$3,Registros!$C$2:$C$501,$B70,Registros!$E$2:$E$501,$D70)),"")</f>
        <v/>
      </c>
      <c r="H70" s="18">
        <f>IF($E70=0,"",SUMIFS(Registros!$Q$2:$Q$501,Registros!$AB$2:$AB$501,"Sim",Registros!$B$2:$B$501,"&gt;="&amp;Resumo!$B$3,Registros!$B$2:$B$501,"&lt;="&amp;Resumo!$D$3,Registros!$C$2:$C$501,$B70,Registros!$E$2:$E$501,$D70))</f>
        <v/>
      </c>
      <c r="I70" s="49">
        <f>IF($E70=0,"",SUMIFS(Registros!$S$2:$S$501,Registros!$AB$2:$AB$501,"Sim",Registros!$B$2:$B$501,"&gt;="&amp;Resumo!$B$3,Registros!$B$2:$B$501,"&lt;="&amp;Resumo!$D$3,Registros!$C$2:$C$501,$B70,Registros!$E$2:$E$501,$D70))</f>
        <v/>
      </c>
      <c r="J70" s="18">
        <f>IF($E70=0,"",COUNTIFS(Registros!$AB$2:$AB$501,"Sim",Registros!$B$2:$B$501,"&gt;="&amp;Resumo!$B$3,Registros!$B$2:$B$501,"&lt;="&amp;Resumo!$D$3,Registros!$C$2:$C$501,$B70,Registros!$E$2:$E$501,$D70,Registros!$T$2:$T$501,"Não",Registros!$K$2:$K$501,"&lt;&gt;Concluída",Registros!$K$2:$K$501,"&lt;&gt;Dispensada"))</f>
        <v/>
      </c>
      <c r="K70" s="52">
        <f>IFERROR(IF($E70=0,"",_xlfn.MAXIFS(Registros!$B$2:$B$501,Registros!$AB$2:$AB$501,"Sim",Registros!$B$2:$B$501,"&gt;="&amp;Resumo!$B$3,Registros!$B$2:$B$501,"&lt;="&amp;Resumo!$D$3,Registros!$C$2:$C$501,$B70,Registros!$E$2:$E$501,$D70)),"")</f>
        <v/>
      </c>
      <c r="L70" s="18">
        <f>IF($E70=0,"",COUNTIFS($E$6:$E$505,"&gt;0",$F$6:$F$505,"&lt;"&amp;$F70)+COUNTIFS($E$6:$E70,"&gt;0",$F$6:$F70,$F70))</f>
        <v/>
      </c>
      <c r="N70" s="21">
        <f>IFERROR('Configurações'!F68,"")</f>
        <v/>
      </c>
      <c r="O70" s="18">
        <f>IF($N70="","",IF(Resumo!$F$3="Todas",COUNTIFS(Registros!$AB$2:$AB$501,"Sim",Registros!$B$2:$B$501,"&gt;="&amp;Resumo!$B$3,Registros!$B$2:$B$501,"&lt;="&amp;Resumo!$D$3,Registros!$V$2:$V$501,$N70),COUNTIFS(Registros!$AB$2:$AB$501,"Sim",Registros!$B$2:$B$501,"&gt;="&amp;Resumo!$B$3,Registros!$B$2:$B$501,"&lt;="&amp;Resumo!$D$3,Registros!$E$2:$E$501,Resumo!$F$3,Registros!$V$2:$V$501,$N70)))</f>
        <v/>
      </c>
      <c r="P70" s="49">
        <f>IF($N70="","",IF(Resumo!$F$3="Todas",SUMIFS(Registros!$S$2:$S$501,Registros!$AB$2:$AB$501,"Sim",Registros!$B$2:$B$501,"&gt;="&amp;Resumo!$B$3,Registros!$B$2:$B$501,"&lt;="&amp;Resumo!$D$3,Registros!$V$2:$V$501,$N70),SUMIFS(Registros!$S$2:$S$501,Registros!$AB$2:$AB$501,"Sim",Registros!$B$2:$B$501,"&gt;="&amp;Resumo!$B$3,Registros!$B$2:$B$501,"&lt;="&amp;Resumo!$D$3,Registros!$E$2:$E$501,Resumo!$F$3,Registros!$V$2:$V$501,$N70)))</f>
        <v/>
      </c>
      <c r="Q70" s="48">
        <f>IFERROR(IF(SUM($P$6:$P$15)=0,"",$P70/SUM($P$6:$P$15)),"")</f>
        <v/>
      </c>
      <c r="R70" s="18">
        <f>IF($O70=0,"",COUNTIFS($O$6:$O$15,"&gt;0",$P$6:$P$15,"&gt;"&amp;$P70)+COUNTIFS($O$6:$O70,"&gt;0",$P$6:$P70,$P70))</f>
        <v/>
      </c>
    </row>
    <row r="71">
      <c r="A71" s="16">
        <f>IFERROR(INDEX(Registros!$Z$2:$Z$501,AGGREGATE(15,6,(ROW(Registros!$Z$2:$Z$501)-ROW(Registros!$Z$2)+1)/(Registros!$AA$2:$AA$501&lt;&gt;""),ROWS($A$6:A71))),"")</f>
        <v/>
      </c>
      <c r="B71" s="13">
        <f>IFERROR(IF($A71="","",INDEX(Registros!$C$2:$C$501,MATCH($A71,Registros!$Z$2:$Z$501,0))),"")</f>
        <v/>
      </c>
      <c r="C71" s="16">
        <f>IFERROR(IF($A71="","",INDEX(Registros!$D$2:$D$501,MATCH($A71,Registros!$Z$2:$Z$501,0))),"")</f>
        <v/>
      </c>
      <c r="D71" s="16">
        <f>IFERROR(IF($A71="","",INDEX(Registros!$E$2:$E$501,MATCH($A71,Registros!$Z$2:$Z$501,0))),"")</f>
        <v/>
      </c>
      <c r="E71" s="13">
        <f>IF($A71="","",IF(AND(Resumo!$F$3&lt;&gt;"Todas",$D71&lt;&gt;Resumo!$F$3),0,COUNTIFS(Registros!$AB$2:$AB$501,"Sim",Registros!$B$2:$B$501,"&gt;="&amp;Resumo!$B$3,Registros!$B$2:$B$501,"&lt;="&amp;Resumo!$D$3,Registros!$C$2:$C$501,$B71,Registros!$E$2:$E$501,$D71)))</f>
        <v/>
      </c>
      <c r="F71" s="45">
        <f>IFERROR(IF($E71=0,"",COUNTIFS(Registros!$AB$2:$AB$501,"Sim",Registros!$B$2:$B$501,"&gt;="&amp;Resumo!$B$3,Registros!$B$2:$B$501,"&lt;="&amp;Resumo!$D$3,Registros!$C$2:$C$501,$B71,Registros!$E$2:$E$501,$D71,Registros!$T$2:$T$501,"Sim")/$E71),"")</f>
        <v/>
      </c>
      <c r="G71" s="45">
        <f>IFERROR(IF($E71=0,"",AVERAGEIFS(Registros!$U$2:$U$501,Registros!$AB$2:$AB$501,"Sim",Registros!$B$2:$B$501,"&gt;="&amp;Resumo!$B$3,Registros!$B$2:$B$501,"&lt;="&amp;Resumo!$D$3,Registros!$C$2:$C$501,$B71,Registros!$E$2:$E$501,$D71)),"")</f>
        <v/>
      </c>
      <c r="H71" s="13">
        <f>IF($E71=0,"",SUMIFS(Registros!$Q$2:$Q$501,Registros!$AB$2:$AB$501,"Sim",Registros!$B$2:$B$501,"&gt;="&amp;Resumo!$B$3,Registros!$B$2:$B$501,"&lt;="&amp;Resumo!$D$3,Registros!$C$2:$C$501,$B71,Registros!$E$2:$E$501,$D71))</f>
        <v/>
      </c>
      <c r="I71" s="46">
        <f>IF($E71=0,"",SUMIFS(Registros!$S$2:$S$501,Registros!$AB$2:$AB$501,"Sim",Registros!$B$2:$B$501,"&gt;="&amp;Resumo!$B$3,Registros!$B$2:$B$501,"&lt;="&amp;Resumo!$D$3,Registros!$C$2:$C$501,$B71,Registros!$E$2:$E$501,$D71))</f>
        <v/>
      </c>
      <c r="J71" s="13">
        <f>IF($E71=0,"",COUNTIFS(Registros!$AB$2:$AB$501,"Sim",Registros!$B$2:$B$501,"&gt;="&amp;Resumo!$B$3,Registros!$B$2:$B$501,"&lt;="&amp;Resumo!$D$3,Registros!$C$2:$C$501,$B71,Registros!$E$2:$E$501,$D71,Registros!$T$2:$T$501,"Não",Registros!$K$2:$K$501,"&lt;&gt;Concluída",Registros!$K$2:$K$501,"&lt;&gt;Dispensada"))</f>
        <v/>
      </c>
      <c r="K71" s="53">
        <f>IFERROR(IF($E71=0,"",_xlfn.MAXIFS(Registros!$B$2:$B$501,Registros!$AB$2:$AB$501,"Sim",Registros!$B$2:$B$501,"&gt;="&amp;Resumo!$B$3,Registros!$B$2:$B$501,"&lt;="&amp;Resumo!$D$3,Registros!$C$2:$C$501,$B71,Registros!$E$2:$E$501,$D71)),"")</f>
        <v/>
      </c>
      <c r="L71" s="13">
        <f>IF($E71=0,"",COUNTIFS($E$6:$E$505,"&gt;0",$F$6:$F$505,"&lt;"&amp;$F71)+COUNTIFS($E$6:$E71,"&gt;0",$F$6:$F71,$F71))</f>
        <v/>
      </c>
      <c r="N71" s="16">
        <f>IFERROR('Configurações'!F69,"")</f>
        <v/>
      </c>
      <c r="O71" s="13">
        <f>IF($N71="","",IF(Resumo!$F$3="Todas",COUNTIFS(Registros!$AB$2:$AB$501,"Sim",Registros!$B$2:$B$501,"&gt;="&amp;Resumo!$B$3,Registros!$B$2:$B$501,"&lt;="&amp;Resumo!$D$3,Registros!$V$2:$V$501,$N71),COUNTIFS(Registros!$AB$2:$AB$501,"Sim",Registros!$B$2:$B$501,"&gt;="&amp;Resumo!$B$3,Registros!$B$2:$B$501,"&lt;="&amp;Resumo!$D$3,Registros!$E$2:$E$501,Resumo!$F$3,Registros!$V$2:$V$501,$N71)))</f>
        <v/>
      </c>
      <c r="P71" s="46">
        <f>IF($N71="","",IF(Resumo!$F$3="Todas",SUMIFS(Registros!$S$2:$S$501,Registros!$AB$2:$AB$501,"Sim",Registros!$B$2:$B$501,"&gt;="&amp;Resumo!$B$3,Registros!$B$2:$B$501,"&lt;="&amp;Resumo!$D$3,Registros!$V$2:$V$501,$N71),SUMIFS(Registros!$S$2:$S$501,Registros!$AB$2:$AB$501,"Sim",Registros!$B$2:$B$501,"&gt;="&amp;Resumo!$B$3,Registros!$B$2:$B$501,"&lt;="&amp;Resumo!$D$3,Registros!$E$2:$E$501,Resumo!$F$3,Registros!$V$2:$V$501,$N71)))</f>
        <v/>
      </c>
      <c r="Q71" s="45">
        <f>IFERROR(IF(SUM($P$6:$P$15)=0,"",$P71/SUM($P$6:$P$15)),"")</f>
        <v/>
      </c>
      <c r="R71" s="13">
        <f>IF($O71=0,"",COUNTIFS($O$6:$O$15,"&gt;0",$P$6:$P$15,"&gt;"&amp;$P71)+COUNTIFS($O$6:$O71,"&gt;0",$P$6:$P71,$P71))</f>
        <v/>
      </c>
    </row>
    <row r="72">
      <c r="A72" s="21">
        <f>IFERROR(INDEX(Registros!$Z$2:$Z$501,AGGREGATE(15,6,(ROW(Registros!$Z$2:$Z$501)-ROW(Registros!$Z$2)+1)/(Registros!$AA$2:$AA$501&lt;&gt;""),ROWS($A$6:A72))),"")</f>
        <v/>
      </c>
      <c r="B72" s="18">
        <f>IFERROR(IF($A72="","",INDEX(Registros!$C$2:$C$501,MATCH($A72,Registros!$Z$2:$Z$501,0))),"")</f>
        <v/>
      </c>
      <c r="C72" s="21">
        <f>IFERROR(IF($A72="","",INDEX(Registros!$D$2:$D$501,MATCH($A72,Registros!$Z$2:$Z$501,0))),"")</f>
        <v/>
      </c>
      <c r="D72" s="21">
        <f>IFERROR(IF($A72="","",INDEX(Registros!$E$2:$E$501,MATCH($A72,Registros!$Z$2:$Z$501,0))),"")</f>
        <v/>
      </c>
      <c r="E72" s="18">
        <f>IF($A72="","",IF(AND(Resumo!$F$3&lt;&gt;"Todas",$D72&lt;&gt;Resumo!$F$3),0,COUNTIFS(Registros!$AB$2:$AB$501,"Sim",Registros!$B$2:$B$501,"&gt;="&amp;Resumo!$B$3,Registros!$B$2:$B$501,"&lt;="&amp;Resumo!$D$3,Registros!$C$2:$C$501,$B72,Registros!$E$2:$E$501,$D72)))</f>
        <v/>
      </c>
      <c r="F72" s="48">
        <f>IFERROR(IF($E72=0,"",COUNTIFS(Registros!$AB$2:$AB$501,"Sim",Registros!$B$2:$B$501,"&gt;="&amp;Resumo!$B$3,Registros!$B$2:$B$501,"&lt;="&amp;Resumo!$D$3,Registros!$C$2:$C$501,$B72,Registros!$E$2:$E$501,$D72,Registros!$T$2:$T$501,"Sim")/$E72),"")</f>
        <v/>
      </c>
      <c r="G72" s="48">
        <f>IFERROR(IF($E72=0,"",AVERAGEIFS(Registros!$U$2:$U$501,Registros!$AB$2:$AB$501,"Sim",Registros!$B$2:$B$501,"&gt;="&amp;Resumo!$B$3,Registros!$B$2:$B$501,"&lt;="&amp;Resumo!$D$3,Registros!$C$2:$C$501,$B72,Registros!$E$2:$E$501,$D72)),"")</f>
        <v/>
      </c>
      <c r="H72" s="18">
        <f>IF($E72=0,"",SUMIFS(Registros!$Q$2:$Q$501,Registros!$AB$2:$AB$501,"Sim",Registros!$B$2:$B$501,"&gt;="&amp;Resumo!$B$3,Registros!$B$2:$B$501,"&lt;="&amp;Resumo!$D$3,Registros!$C$2:$C$501,$B72,Registros!$E$2:$E$501,$D72))</f>
        <v/>
      </c>
      <c r="I72" s="49">
        <f>IF($E72=0,"",SUMIFS(Registros!$S$2:$S$501,Registros!$AB$2:$AB$501,"Sim",Registros!$B$2:$B$501,"&gt;="&amp;Resumo!$B$3,Registros!$B$2:$B$501,"&lt;="&amp;Resumo!$D$3,Registros!$C$2:$C$501,$B72,Registros!$E$2:$E$501,$D72))</f>
        <v/>
      </c>
      <c r="J72" s="18">
        <f>IF($E72=0,"",COUNTIFS(Registros!$AB$2:$AB$501,"Sim",Registros!$B$2:$B$501,"&gt;="&amp;Resumo!$B$3,Registros!$B$2:$B$501,"&lt;="&amp;Resumo!$D$3,Registros!$C$2:$C$501,$B72,Registros!$E$2:$E$501,$D72,Registros!$T$2:$T$501,"Não",Registros!$K$2:$K$501,"&lt;&gt;Concluída",Registros!$K$2:$K$501,"&lt;&gt;Dispensada"))</f>
        <v/>
      </c>
      <c r="K72" s="52">
        <f>IFERROR(IF($E72=0,"",_xlfn.MAXIFS(Registros!$B$2:$B$501,Registros!$AB$2:$AB$501,"Sim",Registros!$B$2:$B$501,"&gt;="&amp;Resumo!$B$3,Registros!$B$2:$B$501,"&lt;="&amp;Resumo!$D$3,Registros!$C$2:$C$501,$B72,Registros!$E$2:$E$501,$D72)),"")</f>
        <v/>
      </c>
      <c r="L72" s="18">
        <f>IF($E72=0,"",COUNTIFS($E$6:$E$505,"&gt;0",$F$6:$F$505,"&lt;"&amp;$F72)+COUNTIFS($E$6:$E72,"&gt;0",$F$6:$F72,$F72))</f>
        <v/>
      </c>
      <c r="N72" s="21">
        <f>IFERROR('Configurações'!F70,"")</f>
        <v/>
      </c>
      <c r="O72" s="18">
        <f>IF($N72="","",IF(Resumo!$F$3="Todas",COUNTIFS(Registros!$AB$2:$AB$501,"Sim",Registros!$B$2:$B$501,"&gt;="&amp;Resumo!$B$3,Registros!$B$2:$B$501,"&lt;="&amp;Resumo!$D$3,Registros!$V$2:$V$501,$N72),COUNTIFS(Registros!$AB$2:$AB$501,"Sim",Registros!$B$2:$B$501,"&gt;="&amp;Resumo!$B$3,Registros!$B$2:$B$501,"&lt;="&amp;Resumo!$D$3,Registros!$E$2:$E$501,Resumo!$F$3,Registros!$V$2:$V$501,$N72)))</f>
        <v/>
      </c>
      <c r="P72" s="49">
        <f>IF($N72="","",IF(Resumo!$F$3="Todas",SUMIFS(Registros!$S$2:$S$501,Registros!$AB$2:$AB$501,"Sim",Registros!$B$2:$B$501,"&gt;="&amp;Resumo!$B$3,Registros!$B$2:$B$501,"&lt;="&amp;Resumo!$D$3,Registros!$V$2:$V$501,$N72),SUMIFS(Registros!$S$2:$S$501,Registros!$AB$2:$AB$501,"Sim",Registros!$B$2:$B$501,"&gt;="&amp;Resumo!$B$3,Registros!$B$2:$B$501,"&lt;="&amp;Resumo!$D$3,Registros!$E$2:$E$501,Resumo!$F$3,Registros!$V$2:$V$501,$N72)))</f>
        <v/>
      </c>
      <c r="Q72" s="48">
        <f>IFERROR(IF(SUM($P$6:$P$15)=0,"",$P72/SUM($P$6:$P$15)),"")</f>
        <v/>
      </c>
      <c r="R72" s="18">
        <f>IF($O72=0,"",COUNTIFS($O$6:$O$15,"&gt;0",$P$6:$P$15,"&gt;"&amp;$P72)+COUNTIFS($O$6:$O72,"&gt;0",$P$6:$P72,$P72))</f>
        <v/>
      </c>
    </row>
    <row r="73">
      <c r="A73" s="16">
        <f>IFERROR(INDEX(Registros!$Z$2:$Z$501,AGGREGATE(15,6,(ROW(Registros!$Z$2:$Z$501)-ROW(Registros!$Z$2)+1)/(Registros!$AA$2:$AA$501&lt;&gt;""),ROWS($A$6:A73))),"")</f>
        <v/>
      </c>
      <c r="B73" s="13">
        <f>IFERROR(IF($A73="","",INDEX(Registros!$C$2:$C$501,MATCH($A73,Registros!$Z$2:$Z$501,0))),"")</f>
        <v/>
      </c>
      <c r="C73" s="16">
        <f>IFERROR(IF($A73="","",INDEX(Registros!$D$2:$D$501,MATCH($A73,Registros!$Z$2:$Z$501,0))),"")</f>
        <v/>
      </c>
      <c r="D73" s="16">
        <f>IFERROR(IF($A73="","",INDEX(Registros!$E$2:$E$501,MATCH($A73,Registros!$Z$2:$Z$501,0))),"")</f>
        <v/>
      </c>
      <c r="E73" s="13">
        <f>IF($A73="","",IF(AND(Resumo!$F$3&lt;&gt;"Todas",$D73&lt;&gt;Resumo!$F$3),0,COUNTIFS(Registros!$AB$2:$AB$501,"Sim",Registros!$B$2:$B$501,"&gt;="&amp;Resumo!$B$3,Registros!$B$2:$B$501,"&lt;="&amp;Resumo!$D$3,Registros!$C$2:$C$501,$B73,Registros!$E$2:$E$501,$D73)))</f>
        <v/>
      </c>
      <c r="F73" s="45">
        <f>IFERROR(IF($E73=0,"",COUNTIFS(Registros!$AB$2:$AB$501,"Sim",Registros!$B$2:$B$501,"&gt;="&amp;Resumo!$B$3,Registros!$B$2:$B$501,"&lt;="&amp;Resumo!$D$3,Registros!$C$2:$C$501,$B73,Registros!$E$2:$E$501,$D73,Registros!$T$2:$T$501,"Sim")/$E73),"")</f>
        <v/>
      </c>
      <c r="G73" s="45">
        <f>IFERROR(IF($E73=0,"",AVERAGEIFS(Registros!$U$2:$U$501,Registros!$AB$2:$AB$501,"Sim",Registros!$B$2:$B$501,"&gt;="&amp;Resumo!$B$3,Registros!$B$2:$B$501,"&lt;="&amp;Resumo!$D$3,Registros!$C$2:$C$501,$B73,Registros!$E$2:$E$501,$D73)),"")</f>
        <v/>
      </c>
      <c r="H73" s="13">
        <f>IF($E73=0,"",SUMIFS(Registros!$Q$2:$Q$501,Registros!$AB$2:$AB$501,"Sim",Registros!$B$2:$B$501,"&gt;="&amp;Resumo!$B$3,Registros!$B$2:$B$501,"&lt;="&amp;Resumo!$D$3,Registros!$C$2:$C$501,$B73,Registros!$E$2:$E$501,$D73))</f>
        <v/>
      </c>
      <c r="I73" s="46">
        <f>IF($E73=0,"",SUMIFS(Registros!$S$2:$S$501,Registros!$AB$2:$AB$501,"Sim",Registros!$B$2:$B$501,"&gt;="&amp;Resumo!$B$3,Registros!$B$2:$B$501,"&lt;="&amp;Resumo!$D$3,Registros!$C$2:$C$501,$B73,Registros!$E$2:$E$501,$D73))</f>
        <v/>
      </c>
      <c r="J73" s="13">
        <f>IF($E73=0,"",COUNTIFS(Registros!$AB$2:$AB$501,"Sim",Registros!$B$2:$B$501,"&gt;="&amp;Resumo!$B$3,Registros!$B$2:$B$501,"&lt;="&amp;Resumo!$D$3,Registros!$C$2:$C$501,$B73,Registros!$E$2:$E$501,$D73,Registros!$T$2:$T$501,"Não",Registros!$K$2:$K$501,"&lt;&gt;Concluída",Registros!$K$2:$K$501,"&lt;&gt;Dispensada"))</f>
        <v/>
      </c>
      <c r="K73" s="53">
        <f>IFERROR(IF($E73=0,"",_xlfn.MAXIFS(Registros!$B$2:$B$501,Registros!$AB$2:$AB$501,"Sim",Registros!$B$2:$B$501,"&gt;="&amp;Resumo!$B$3,Registros!$B$2:$B$501,"&lt;="&amp;Resumo!$D$3,Registros!$C$2:$C$501,$B73,Registros!$E$2:$E$501,$D73)),"")</f>
        <v/>
      </c>
      <c r="L73" s="13">
        <f>IF($E73=0,"",COUNTIFS($E$6:$E$505,"&gt;0",$F$6:$F$505,"&lt;"&amp;$F73)+COUNTIFS($E$6:$E73,"&gt;0",$F$6:$F73,$F73))</f>
        <v/>
      </c>
      <c r="N73" s="16">
        <f>IFERROR('Configurações'!F71,"")</f>
        <v/>
      </c>
      <c r="O73" s="13">
        <f>IF($N73="","",IF(Resumo!$F$3="Todas",COUNTIFS(Registros!$AB$2:$AB$501,"Sim",Registros!$B$2:$B$501,"&gt;="&amp;Resumo!$B$3,Registros!$B$2:$B$501,"&lt;="&amp;Resumo!$D$3,Registros!$V$2:$V$501,$N73),COUNTIFS(Registros!$AB$2:$AB$501,"Sim",Registros!$B$2:$B$501,"&gt;="&amp;Resumo!$B$3,Registros!$B$2:$B$501,"&lt;="&amp;Resumo!$D$3,Registros!$E$2:$E$501,Resumo!$F$3,Registros!$V$2:$V$501,$N73)))</f>
        <v/>
      </c>
      <c r="P73" s="46">
        <f>IF($N73="","",IF(Resumo!$F$3="Todas",SUMIFS(Registros!$S$2:$S$501,Registros!$AB$2:$AB$501,"Sim",Registros!$B$2:$B$501,"&gt;="&amp;Resumo!$B$3,Registros!$B$2:$B$501,"&lt;="&amp;Resumo!$D$3,Registros!$V$2:$V$501,$N73),SUMIFS(Registros!$S$2:$S$501,Registros!$AB$2:$AB$501,"Sim",Registros!$B$2:$B$501,"&gt;="&amp;Resumo!$B$3,Registros!$B$2:$B$501,"&lt;="&amp;Resumo!$D$3,Registros!$E$2:$E$501,Resumo!$F$3,Registros!$V$2:$V$501,$N73)))</f>
        <v/>
      </c>
      <c r="Q73" s="45">
        <f>IFERROR(IF(SUM($P$6:$P$15)=0,"",$P73/SUM($P$6:$P$15)),"")</f>
        <v/>
      </c>
      <c r="R73" s="13">
        <f>IF($O73=0,"",COUNTIFS($O$6:$O$15,"&gt;0",$P$6:$P$15,"&gt;"&amp;$P73)+COUNTIFS($O$6:$O73,"&gt;0",$P$6:$P73,$P73))</f>
        <v/>
      </c>
    </row>
    <row r="74">
      <c r="A74" s="21">
        <f>IFERROR(INDEX(Registros!$Z$2:$Z$501,AGGREGATE(15,6,(ROW(Registros!$Z$2:$Z$501)-ROW(Registros!$Z$2)+1)/(Registros!$AA$2:$AA$501&lt;&gt;""),ROWS($A$6:A74))),"")</f>
        <v/>
      </c>
      <c r="B74" s="18">
        <f>IFERROR(IF($A74="","",INDEX(Registros!$C$2:$C$501,MATCH($A74,Registros!$Z$2:$Z$501,0))),"")</f>
        <v/>
      </c>
      <c r="C74" s="21">
        <f>IFERROR(IF($A74="","",INDEX(Registros!$D$2:$D$501,MATCH($A74,Registros!$Z$2:$Z$501,0))),"")</f>
        <v/>
      </c>
      <c r="D74" s="21">
        <f>IFERROR(IF($A74="","",INDEX(Registros!$E$2:$E$501,MATCH($A74,Registros!$Z$2:$Z$501,0))),"")</f>
        <v/>
      </c>
      <c r="E74" s="18">
        <f>IF($A74="","",IF(AND(Resumo!$F$3&lt;&gt;"Todas",$D74&lt;&gt;Resumo!$F$3),0,COUNTIFS(Registros!$AB$2:$AB$501,"Sim",Registros!$B$2:$B$501,"&gt;="&amp;Resumo!$B$3,Registros!$B$2:$B$501,"&lt;="&amp;Resumo!$D$3,Registros!$C$2:$C$501,$B74,Registros!$E$2:$E$501,$D74)))</f>
        <v/>
      </c>
      <c r="F74" s="48">
        <f>IFERROR(IF($E74=0,"",COUNTIFS(Registros!$AB$2:$AB$501,"Sim",Registros!$B$2:$B$501,"&gt;="&amp;Resumo!$B$3,Registros!$B$2:$B$501,"&lt;="&amp;Resumo!$D$3,Registros!$C$2:$C$501,$B74,Registros!$E$2:$E$501,$D74,Registros!$T$2:$T$501,"Sim")/$E74),"")</f>
        <v/>
      </c>
      <c r="G74" s="48">
        <f>IFERROR(IF($E74=0,"",AVERAGEIFS(Registros!$U$2:$U$501,Registros!$AB$2:$AB$501,"Sim",Registros!$B$2:$B$501,"&gt;="&amp;Resumo!$B$3,Registros!$B$2:$B$501,"&lt;="&amp;Resumo!$D$3,Registros!$C$2:$C$501,$B74,Registros!$E$2:$E$501,$D74)),"")</f>
        <v/>
      </c>
      <c r="H74" s="18">
        <f>IF($E74=0,"",SUMIFS(Registros!$Q$2:$Q$501,Registros!$AB$2:$AB$501,"Sim",Registros!$B$2:$B$501,"&gt;="&amp;Resumo!$B$3,Registros!$B$2:$B$501,"&lt;="&amp;Resumo!$D$3,Registros!$C$2:$C$501,$B74,Registros!$E$2:$E$501,$D74))</f>
        <v/>
      </c>
      <c r="I74" s="49">
        <f>IF($E74=0,"",SUMIFS(Registros!$S$2:$S$501,Registros!$AB$2:$AB$501,"Sim",Registros!$B$2:$B$501,"&gt;="&amp;Resumo!$B$3,Registros!$B$2:$B$501,"&lt;="&amp;Resumo!$D$3,Registros!$C$2:$C$501,$B74,Registros!$E$2:$E$501,$D74))</f>
        <v/>
      </c>
      <c r="J74" s="18">
        <f>IF($E74=0,"",COUNTIFS(Registros!$AB$2:$AB$501,"Sim",Registros!$B$2:$B$501,"&gt;="&amp;Resumo!$B$3,Registros!$B$2:$B$501,"&lt;="&amp;Resumo!$D$3,Registros!$C$2:$C$501,$B74,Registros!$E$2:$E$501,$D74,Registros!$T$2:$T$501,"Não",Registros!$K$2:$K$501,"&lt;&gt;Concluída",Registros!$K$2:$K$501,"&lt;&gt;Dispensada"))</f>
        <v/>
      </c>
      <c r="K74" s="52">
        <f>IFERROR(IF($E74=0,"",_xlfn.MAXIFS(Registros!$B$2:$B$501,Registros!$AB$2:$AB$501,"Sim",Registros!$B$2:$B$501,"&gt;="&amp;Resumo!$B$3,Registros!$B$2:$B$501,"&lt;="&amp;Resumo!$D$3,Registros!$C$2:$C$501,$B74,Registros!$E$2:$E$501,$D74)),"")</f>
        <v/>
      </c>
      <c r="L74" s="18">
        <f>IF($E74=0,"",COUNTIFS($E$6:$E$505,"&gt;0",$F$6:$F$505,"&lt;"&amp;$F74)+COUNTIFS($E$6:$E74,"&gt;0",$F$6:$F74,$F74))</f>
        <v/>
      </c>
      <c r="N74" s="21">
        <f>IFERROR('Configurações'!F72,"")</f>
        <v/>
      </c>
      <c r="O74" s="18">
        <f>IF($N74="","",IF(Resumo!$F$3="Todas",COUNTIFS(Registros!$AB$2:$AB$501,"Sim",Registros!$B$2:$B$501,"&gt;="&amp;Resumo!$B$3,Registros!$B$2:$B$501,"&lt;="&amp;Resumo!$D$3,Registros!$V$2:$V$501,$N74),COUNTIFS(Registros!$AB$2:$AB$501,"Sim",Registros!$B$2:$B$501,"&gt;="&amp;Resumo!$B$3,Registros!$B$2:$B$501,"&lt;="&amp;Resumo!$D$3,Registros!$E$2:$E$501,Resumo!$F$3,Registros!$V$2:$V$501,$N74)))</f>
        <v/>
      </c>
      <c r="P74" s="49">
        <f>IF($N74="","",IF(Resumo!$F$3="Todas",SUMIFS(Registros!$S$2:$S$501,Registros!$AB$2:$AB$501,"Sim",Registros!$B$2:$B$501,"&gt;="&amp;Resumo!$B$3,Registros!$B$2:$B$501,"&lt;="&amp;Resumo!$D$3,Registros!$V$2:$V$501,$N74),SUMIFS(Registros!$S$2:$S$501,Registros!$AB$2:$AB$501,"Sim",Registros!$B$2:$B$501,"&gt;="&amp;Resumo!$B$3,Registros!$B$2:$B$501,"&lt;="&amp;Resumo!$D$3,Registros!$E$2:$E$501,Resumo!$F$3,Registros!$V$2:$V$501,$N74)))</f>
        <v/>
      </c>
      <c r="Q74" s="48">
        <f>IFERROR(IF(SUM($P$6:$P$15)=0,"",$P74/SUM($P$6:$P$15)),"")</f>
        <v/>
      </c>
      <c r="R74" s="18">
        <f>IF($O74=0,"",COUNTIFS($O$6:$O$15,"&gt;0",$P$6:$P$15,"&gt;"&amp;$P74)+COUNTIFS($O$6:$O74,"&gt;0",$P$6:$P74,$P74))</f>
        <v/>
      </c>
    </row>
    <row r="75">
      <c r="A75" s="16">
        <f>IFERROR(INDEX(Registros!$Z$2:$Z$501,AGGREGATE(15,6,(ROW(Registros!$Z$2:$Z$501)-ROW(Registros!$Z$2)+1)/(Registros!$AA$2:$AA$501&lt;&gt;""),ROWS($A$6:A75))),"")</f>
        <v/>
      </c>
      <c r="B75" s="13">
        <f>IFERROR(IF($A75="","",INDEX(Registros!$C$2:$C$501,MATCH($A75,Registros!$Z$2:$Z$501,0))),"")</f>
        <v/>
      </c>
      <c r="C75" s="16">
        <f>IFERROR(IF($A75="","",INDEX(Registros!$D$2:$D$501,MATCH($A75,Registros!$Z$2:$Z$501,0))),"")</f>
        <v/>
      </c>
      <c r="D75" s="16">
        <f>IFERROR(IF($A75="","",INDEX(Registros!$E$2:$E$501,MATCH($A75,Registros!$Z$2:$Z$501,0))),"")</f>
        <v/>
      </c>
      <c r="E75" s="13">
        <f>IF($A75="","",IF(AND(Resumo!$F$3&lt;&gt;"Todas",$D75&lt;&gt;Resumo!$F$3),0,COUNTIFS(Registros!$AB$2:$AB$501,"Sim",Registros!$B$2:$B$501,"&gt;="&amp;Resumo!$B$3,Registros!$B$2:$B$501,"&lt;="&amp;Resumo!$D$3,Registros!$C$2:$C$501,$B75,Registros!$E$2:$E$501,$D75)))</f>
        <v/>
      </c>
      <c r="F75" s="45">
        <f>IFERROR(IF($E75=0,"",COUNTIFS(Registros!$AB$2:$AB$501,"Sim",Registros!$B$2:$B$501,"&gt;="&amp;Resumo!$B$3,Registros!$B$2:$B$501,"&lt;="&amp;Resumo!$D$3,Registros!$C$2:$C$501,$B75,Registros!$E$2:$E$501,$D75,Registros!$T$2:$T$501,"Sim")/$E75),"")</f>
        <v/>
      </c>
      <c r="G75" s="45">
        <f>IFERROR(IF($E75=0,"",AVERAGEIFS(Registros!$U$2:$U$501,Registros!$AB$2:$AB$501,"Sim",Registros!$B$2:$B$501,"&gt;="&amp;Resumo!$B$3,Registros!$B$2:$B$501,"&lt;="&amp;Resumo!$D$3,Registros!$C$2:$C$501,$B75,Registros!$E$2:$E$501,$D75)),"")</f>
        <v/>
      </c>
      <c r="H75" s="13">
        <f>IF($E75=0,"",SUMIFS(Registros!$Q$2:$Q$501,Registros!$AB$2:$AB$501,"Sim",Registros!$B$2:$B$501,"&gt;="&amp;Resumo!$B$3,Registros!$B$2:$B$501,"&lt;="&amp;Resumo!$D$3,Registros!$C$2:$C$501,$B75,Registros!$E$2:$E$501,$D75))</f>
        <v/>
      </c>
      <c r="I75" s="46">
        <f>IF($E75=0,"",SUMIFS(Registros!$S$2:$S$501,Registros!$AB$2:$AB$501,"Sim",Registros!$B$2:$B$501,"&gt;="&amp;Resumo!$B$3,Registros!$B$2:$B$501,"&lt;="&amp;Resumo!$D$3,Registros!$C$2:$C$501,$B75,Registros!$E$2:$E$501,$D75))</f>
        <v/>
      </c>
      <c r="J75" s="13">
        <f>IF($E75=0,"",COUNTIFS(Registros!$AB$2:$AB$501,"Sim",Registros!$B$2:$B$501,"&gt;="&amp;Resumo!$B$3,Registros!$B$2:$B$501,"&lt;="&amp;Resumo!$D$3,Registros!$C$2:$C$501,$B75,Registros!$E$2:$E$501,$D75,Registros!$T$2:$T$501,"Não",Registros!$K$2:$K$501,"&lt;&gt;Concluída",Registros!$K$2:$K$501,"&lt;&gt;Dispensada"))</f>
        <v/>
      </c>
      <c r="K75" s="53">
        <f>IFERROR(IF($E75=0,"",_xlfn.MAXIFS(Registros!$B$2:$B$501,Registros!$AB$2:$AB$501,"Sim",Registros!$B$2:$B$501,"&gt;="&amp;Resumo!$B$3,Registros!$B$2:$B$501,"&lt;="&amp;Resumo!$D$3,Registros!$C$2:$C$501,$B75,Registros!$E$2:$E$501,$D75)),"")</f>
        <v/>
      </c>
      <c r="L75" s="13">
        <f>IF($E75=0,"",COUNTIFS($E$6:$E$505,"&gt;0",$F$6:$F$505,"&lt;"&amp;$F75)+COUNTIFS($E$6:$E75,"&gt;0",$F$6:$F75,$F75))</f>
        <v/>
      </c>
      <c r="N75" s="16">
        <f>IFERROR('Configurações'!F73,"")</f>
        <v/>
      </c>
      <c r="O75" s="13">
        <f>IF($N75="","",IF(Resumo!$F$3="Todas",COUNTIFS(Registros!$AB$2:$AB$501,"Sim",Registros!$B$2:$B$501,"&gt;="&amp;Resumo!$B$3,Registros!$B$2:$B$501,"&lt;="&amp;Resumo!$D$3,Registros!$V$2:$V$501,$N75),COUNTIFS(Registros!$AB$2:$AB$501,"Sim",Registros!$B$2:$B$501,"&gt;="&amp;Resumo!$B$3,Registros!$B$2:$B$501,"&lt;="&amp;Resumo!$D$3,Registros!$E$2:$E$501,Resumo!$F$3,Registros!$V$2:$V$501,$N75)))</f>
        <v/>
      </c>
      <c r="P75" s="46">
        <f>IF($N75="","",IF(Resumo!$F$3="Todas",SUMIFS(Registros!$S$2:$S$501,Registros!$AB$2:$AB$501,"Sim",Registros!$B$2:$B$501,"&gt;="&amp;Resumo!$B$3,Registros!$B$2:$B$501,"&lt;="&amp;Resumo!$D$3,Registros!$V$2:$V$501,$N75),SUMIFS(Registros!$S$2:$S$501,Registros!$AB$2:$AB$501,"Sim",Registros!$B$2:$B$501,"&gt;="&amp;Resumo!$B$3,Registros!$B$2:$B$501,"&lt;="&amp;Resumo!$D$3,Registros!$E$2:$E$501,Resumo!$F$3,Registros!$V$2:$V$501,$N75)))</f>
        <v/>
      </c>
      <c r="Q75" s="45">
        <f>IFERROR(IF(SUM($P$6:$P$15)=0,"",$P75/SUM($P$6:$P$15)),"")</f>
        <v/>
      </c>
      <c r="R75" s="13">
        <f>IF($O75=0,"",COUNTIFS($O$6:$O$15,"&gt;0",$P$6:$P$15,"&gt;"&amp;$P75)+COUNTIFS($O$6:$O75,"&gt;0",$P$6:$P75,$P75))</f>
        <v/>
      </c>
    </row>
    <row r="76">
      <c r="A76" s="21">
        <f>IFERROR(INDEX(Registros!$Z$2:$Z$501,AGGREGATE(15,6,(ROW(Registros!$Z$2:$Z$501)-ROW(Registros!$Z$2)+1)/(Registros!$AA$2:$AA$501&lt;&gt;""),ROWS($A$6:A76))),"")</f>
        <v/>
      </c>
      <c r="B76" s="18">
        <f>IFERROR(IF($A76="","",INDEX(Registros!$C$2:$C$501,MATCH($A76,Registros!$Z$2:$Z$501,0))),"")</f>
        <v/>
      </c>
      <c r="C76" s="21">
        <f>IFERROR(IF($A76="","",INDEX(Registros!$D$2:$D$501,MATCH($A76,Registros!$Z$2:$Z$501,0))),"")</f>
        <v/>
      </c>
      <c r="D76" s="21">
        <f>IFERROR(IF($A76="","",INDEX(Registros!$E$2:$E$501,MATCH($A76,Registros!$Z$2:$Z$501,0))),"")</f>
        <v/>
      </c>
      <c r="E76" s="18">
        <f>IF($A76="","",IF(AND(Resumo!$F$3&lt;&gt;"Todas",$D76&lt;&gt;Resumo!$F$3),0,COUNTIFS(Registros!$AB$2:$AB$501,"Sim",Registros!$B$2:$B$501,"&gt;="&amp;Resumo!$B$3,Registros!$B$2:$B$501,"&lt;="&amp;Resumo!$D$3,Registros!$C$2:$C$501,$B76,Registros!$E$2:$E$501,$D76)))</f>
        <v/>
      </c>
      <c r="F76" s="48">
        <f>IFERROR(IF($E76=0,"",COUNTIFS(Registros!$AB$2:$AB$501,"Sim",Registros!$B$2:$B$501,"&gt;="&amp;Resumo!$B$3,Registros!$B$2:$B$501,"&lt;="&amp;Resumo!$D$3,Registros!$C$2:$C$501,$B76,Registros!$E$2:$E$501,$D76,Registros!$T$2:$T$501,"Sim")/$E76),"")</f>
        <v/>
      </c>
      <c r="G76" s="48">
        <f>IFERROR(IF($E76=0,"",AVERAGEIFS(Registros!$U$2:$U$501,Registros!$AB$2:$AB$501,"Sim",Registros!$B$2:$B$501,"&gt;="&amp;Resumo!$B$3,Registros!$B$2:$B$501,"&lt;="&amp;Resumo!$D$3,Registros!$C$2:$C$501,$B76,Registros!$E$2:$E$501,$D76)),"")</f>
        <v/>
      </c>
      <c r="H76" s="18">
        <f>IF($E76=0,"",SUMIFS(Registros!$Q$2:$Q$501,Registros!$AB$2:$AB$501,"Sim",Registros!$B$2:$B$501,"&gt;="&amp;Resumo!$B$3,Registros!$B$2:$B$501,"&lt;="&amp;Resumo!$D$3,Registros!$C$2:$C$501,$B76,Registros!$E$2:$E$501,$D76))</f>
        <v/>
      </c>
      <c r="I76" s="49">
        <f>IF($E76=0,"",SUMIFS(Registros!$S$2:$S$501,Registros!$AB$2:$AB$501,"Sim",Registros!$B$2:$B$501,"&gt;="&amp;Resumo!$B$3,Registros!$B$2:$B$501,"&lt;="&amp;Resumo!$D$3,Registros!$C$2:$C$501,$B76,Registros!$E$2:$E$501,$D76))</f>
        <v/>
      </c>
      <c r="J76" s="18">
        <f>IF($E76=0,"",COUNTIFS(Registros!$AB$2:$AB$501,"Sim",Registros!$B$2:$B$501,"&gt;="&amp;Resumo!$B$3,Registros!$B$2:$B$501,"&lt;="&amp;Resumo!$D$3,Registros!$C$2:$C$501,$B76,Registros!$E$2:$E$501,$D76,Registros!$T$2:$T$501,"Não",Registros!$K$2:$K$501,"&lt;&gt;Concluída",Registros!$K$2:$K$501,"&lt;&gt;Dispensada"))</f>
        <v/>
      </c>
      <c r="K76" s="52">
        <f>IFERROR(IF($E76=0,"",_xlfn.MAXIFS(Registros!$B$2:$B$501,Registros!$AB$2:$AB$501,"Sim",Registros!$B$2:$B$501,"&gt;="&amp;Resumo!$B$3,Registros!$B$2:$B$501,"&lt;="&amp;Resumo!$D$3,Registros!$C$2:$C$501,$B76,Registros!$E$2:$E$501,$D76)),"")</f>
        <v/>
      </c>
      <c r="L76" s="18">
        <f>IF($E76=0,"",COUNTIFS($E$6:$E$505,"&gt;0",$F$6:$F$505,"&lt;"&amp;$F76)+COUNTIFS($E$6:$E76,"&gt;0",$F$6:$F76,$F76))</f>
        <v/>
      </c>
      <c r="N76" s="21">
        <f>IFERROR('Configurações'!F74,"")</f>
        <v/>
      </c>
      <c r="O76" s="18">
        <f>IF($N76="","",IF(Resumo!$F$3="Todas",COUNTIFS(Registros!$AB$2:$AB$501,"Sim",Registros!$B$2:$B$501,"&gt;="&amp;Resumo!$B$3,Registros!$B$2:$B$501,"&lt;="&amp;Resumo!$D$3,Registros!$V$2:$V$501,$N76),COUNTIFS(Registros!$AB$2:$AB$501,"Sim",Registros!$B$2:$B$501,"&gt;="&amp;Resumo!$B$3,Registros!$B$2:$B$501,"&lt;="&amp;Resumo!$D$3,Registros!$E$2:$E$501,Resumo!$F$3,Registros!$V$2:$V$501,$N76)))</f>
        <v/>
      </c>
      <c r="P76" s="49">
        <f>IF($N76="","",IF(Resumo!$F$3="Todas",SUMIFS(Registros!$S$2:$S$501,Registros!$AB$2:$AB$501,"Sim",Registros!$B$2:$B$501,"&gt;="&amp;Resumo!$B$3,Registros!$B$2:$B$501,"&lt;="&amp;Resumo!$D$3,Registros!$V$2:$V$501,$N76),SUMIFS(Registros!$S$2:$S$501,Registros!$AB$2:$AB$501,"Sim",Registros!$B$2:$B$501,"&gt;="&amp;Resumo!$B$3,Registros!$B$2:$B$501,"&lt;="&amp;Resumo!$D$3,Registros!$E$2:$E$501,Resumo!$F$3,Registros!$V$2:$V$501,$N76)))</f>
        <v/>
      </c>
      <c r="Q76" s="48">
        <f>IFERROR(IF(SUM($P$6:$P$15)=0,"",$P76/SUM($P$6:$P$15)),"")</f>
        <v/>
      </c>
      <c r="R76" s="18">
        <f>IF($O76=0,"",COUNTIFS($O$6:$O$15,"&gt;0",$P$6:$P$15,"&gt;"&amp;$P76)+COUNTIFS($O$6:$O76,"&gt;0",$P$6:$P76,$P76))</f>
        <v/>
      </c>
    </row>
    <row r="77">
      <c r="A77" s="16">
        <f>IFERROR(INDEX(Registros!$Z$2:$Z$501,AGGREGATE(15,6,(ROW(Registros!$Z$2:$Z$501)-ROW(Registros!$Z$2)+1)/(Registros!$AA$2:$AA$501&lt;&gt;""),ROWS($A$6:A77))),"")</f>
        <v/>
      </c>
      <c r="B77" s="13">
        <f>IFERROR(IF($A77="","",INDEX(Registros!$C$2:$C$501,MATCH($A77,Registros!$Z$2:$Z$501,0))),"")</f>
        <v/>
      </c>
      <c r="C77" s="16">
        <f>IFERROR(IF($A77="","",INDEX(Registros!$D$2:$D$501,MATCH($A77,Registros!$Z$2:$Z$501,0))),"")</f>
        <v/>
      </c>
      <c r="D77" s="16">
        <f>IFERROR(IF($A77="","",INDEX(Registros!$E$2:$E$501,MATCH($A77,Registros!$Z$2:$Z$501,0))),"")</f>
        <v/>
      </c>
      <c r="E77" s="13">
        <f>IF($A77="","",IF(AND(Resumo!$F$3&lt;&gt;"Todas",$D77&lt;&gt;Resumo!$F$3),0,COUNTIFS(Registros!$AB$2:$AB$501,"Sim",Registros!$B$2:$B$501,"&gt;="&amp;Resumo!$B$3,Registros!$B$2:$B$501,"&lt;="&amp;Resumo!$D$3,Registros!$C$2:$C$501,$B77,Registros!$E$2:$E$501,$D77)))</f>
        <v/>
      </c>
      <c r="F77" s="45">
        <f>IFERROR(IF($E77=0,"",COUNTIFS(Registros!$AB$2:$AB$501,"Sim",Registros!$B$2:$B$501,"&gt;="&amp;Resumo!$B$3,Registros!$B$2:$B$501,"&lt;="&amp;Resumo!$D$3,Registros!$C$2:$C$501,$B77,Registros!$E$2:$E$501,$D77,Registros!$T$2:$T$501,"Sim")/$E77),"")</f>
        <v/>
      </c>
      <c r="G77" s="45">
        <f>IFERROR(IF($E77=0,"",AVERAGEIFS(Registros!$U$2:$U$501,Registros!$AB$2:$AB$501,"Sim",Registros!$B$2:$B$501,"&gt;="&amp;Resumo!$B$3,Registros!$B$2:$B$501,"&lt;="&amp;Resumo!$D$3,Registros!$C$2:$C$501,$B77,Registros!$E$2:$E$501,$D77)),"")</f>
        <v/>
      </c>
      <c r="H77" s="13">
        <f>IF($E77=0,"",SUMIFS(Registros!$Q$2:$Q$501,Registros!$AB$2:$AB$501,"Sim",Registros!$B$2:$B$501,"&gt;="&amp;Resumo!$B$3,Registros!$B$2:$B$501,"&lt;="&amp;Resumo!$D$3,Registros!$C$2:$C$501,$B77,Registros!$E$2:$E$501,$D77))</f>
        <v/>
      </c>
      <c r="I77" s="46">
        <f>IF($E77=0,"",SUMIFS(Registros!$S$2:$S$501,Registros!$AB$2:$AB$501,"Sim",Registros!$B$2:$B$501,"&gt;="&amp;Resumo!$B$3,Registros!$B$2:$B$501,"&lt;="&amp;Resumo!$D$3,Registros!$C$2:$C$501,$B77,Registros!$E$2:$E$501,$D77))</f>
        <v/>
      </c>
      <c r="J77" s="13">
        <f>IF($E77=0,"",COUNTIFS(Registros!$AB$2:$AB$501,"Sim",Registros!$B$2:$B$501,"&gt;="&amp;Resumo!$B$3,Registros!$B$2:$B$501,"&lt;="&amp;Resumo!$D$3,Registros!$C$2:$C$501,$B77,Registros!$E$2:$E$501,$D77,Registros!$T$2:$T$501,"Não",Registros!$K$2:$K$501,"&lt;&gt;Concluída",Registros!$K$2:$K$501,"&lt;&gt;Dispensada"))</f>
        <v/>
      </c>
      <c r="K77" s="53">
        <f>IFERROR(IF($E77=0,"",_xlfn.MAXIFS(Registros!$B$2:$B$501,Registros!$AB$2:$AB$501,"Sim",Registros!$B$2:$B$501,"&gt;="&amp;Resumo!$B$3,Registros!$B$2:$B$501,"&lt;="&amp;Resumo!$D$3,Registros!$C$2:$C$501,$B77,Registros!$E$2:$E$501,$D77)),"")</f>
        <v/>
      </c>
      <c r="L77" s="13">
        <f>IF($E77=0,"",COUNTIFS($E$6:$E$505,"&gt;0",$F$6:$F$505,"&lt;"&amp;$F77)+COUNTIFS($E$6:$E77,"&gt;0",$F$6:$F77,$F77))</f>
        <v/>
      </c>
      <c r="N77" s="16">
        <f>IFERROR('Configurações'!F75,"")</f>
        <v/>
      </c>
      <c r="O77" s="13">
        <f>IF($N77="","",IF(Resumo!$F$3="Todas",COUNTIFS(Registros!$AB$2:$AB$501,"Sim",Registros!$B$2:$B$501,"&gt;="&amp;Resumo!$B$3,Registros!$B$2:$B$501,"&lt;="&amp;Resumo!$D$3,Registros!$V$2:$V$501,$N77),COUNTIFS(Registros!$AB$2:$AB$501,"Sim",Registros!$B$2:$B$501,"&gt;="&amp;Resumo!$B$3,Registros!$B$2:$B$501,"&lt;="&amp;Resumo!$D$3,Registros!$E$2:$E$501,Resumo!$F$3,Registros!$V$2:$V$501,$N77)))</f>
        <v/>
      </c>
      <c r="P77" s="46">
        <f>IF($N77="","",IF(Resumo!$F$3="Todas",SUMIFS(Registros!$S$2:$S$501,Registros!$AB$2:$AB$501,"Sim",Registros!$B$2:$B$501,"&gt;="&amp;Resumo!$B$3,Registros!$B$2:$B$501,"&lt;="&amp;Resumo!$D$3,Registros!$V$2:$V$501,$N77),SUMIFS(Registros!$S$2:$S$501,Registros!$AB$2:$AB$501,"Sim",Registros!$B$2:$B$501,"&gt;="&amp;Resumo!$B$3,Registros!$B$2:$B$501,"&lt;="&amp;Resumo!$D$3,Registros!$E$2:$E$501,Resumo!$F$3,Registros!$V$2:$V$501,$N77)))</f>
        <v/>
      </c>
      <c r="Q77" s="45">
        <f>IFERROR(IF(SUM($P$6:$P$15)=0,"",$P77/SUM($P$6:$P$15)),"")</f>
        <v/>
      </c>
      <c r="R77" s="13">
        <f>IF($O77=0,"",COUNTIFS($O$6:$O$15,"&gt;0",$P$6:$P$15,"&gt;"&amp;$P77)+COUNTIFS($O$6:$O77,"&gt;0",$P$6:$P77,$P77))</f>
        <v/>
      </c>
    </row>
    <row r="78">
      <c r="A78" s="21">
        <f>IFERROR(INDEX(Registros!$Z$2:$Z$501,AGGREGATE(15,6,(ROW(Registros!$Z$2:$Z$501)-ROW(Registros!$Z$2)+1)/(Registros!$AA$2:$AA$501&lt;&gt;""),ROWS($A$6:A78))),"")</f>
        <v/>
      </c>
      <c r="B78" s="18">
        <f>IFERROR(IF($A78="","",INDEX(Registros!$C$2:$C$501,MATCH($A78,Registros!$Z$2:$Z$501,0))),"")</f>
        <v/>
      </c>
      <c r="C78" s="21">
        <f>IFERROR(IF($A78="","",INDEX(Registros!$D$2:$D$501,MATCH($A78,Registros!$Z$2:$Z$501,0))),"")</f>
        <v/>
      </c>
      <c r="D78" s="21">
        <f>IFERROR(IF($A78="","",INDEX(Registros!$E$2:$E$501,MATCH($A78,Registros!$Z$2:$Z$501,0))),"")</f>
        <v/>
      </c>
      <c r="E78" s="18">
        <f>IF($A78="","",IF(AND(Resumo!$F$3&lt;&gt;"Todas",$D78&lt;&gt;Resumo!$F$3),0,COUNTIFS(Registros!$AB$2:$AB$501,"Sim",Registros!$B$2:$B$501,"&gt;="&amp;Resumo!$B$3,Registros!$B$2:$B$501,"&lt;="&amp;Resumo!$D$3,Registros!$C$2:$C$501,$B78,Registros!$E$2:$E$501,$D78)))</f>
        <v/>
      </c>
      <c r="F78" s="48">
        <f>IFERROR(IF($E78=0,"",COUNTIFS(Registros!$AB$2:$AB$501,"Sim",Registros!$B$2:$B$501,"&gt;="&amp;Resumo!$B$3,Registros!$B$2:$B$501,"&lt;="&amp;Resumo!$D$3,Registros!$C$2:$C$501,$B78,Registros!$E$2:$E$501,$D78,Registros!$T$2:$T$501,"Sim")/$E78),"")</f>
        <v/>
      </c>
      <c r="G78" s="48">
        <f>IFERROR(IF($E78=0,"",AVERAGEIFS(Registros!$U$2:$U$501,Registros!$AB$2:$AB$501,"Sim",Registros!$B$2:$B$501,"&gt;="&amp;Resumo!$B$3,Registros!$B$2:$B$501,"&lt;="&amp;Resumo!$D$3,Registros!$C$2:$C$501,$B78,Registros!$E$2:$E$501,$D78)),"")</f>
        <v/>
      </c>
      <c r="H78" s="18">
        <f>IF($E78=0,"",SUMIFS(Registros!$Q$2:$Q$501,Registros!$AB$2:$AB$501,"Sim",Registros!$B$2:$B$501,"&gt;="&amp;Resumo!$B$3,Registros!$B$2:$B$501,"&lt;="&amp;Resumo!$D$3,Registros!$C$2:$C$501,$B78,Registros!$E$2:$E$501,$D78))</f>
        <v/>
      </c>
      <c r="I78" s="49">
        <f>IF($E78=0,"",SUMIFS(Registros!$S$2:$S$501,Registros!$AB$2:$AB$501,"Sim",Registros!$B$2:$B$501,"&gt;="&amp;Resumo!$B$3,Registros!$B$2:$B$501,"&lt;="&amp;Resumo!$D$3,Registros!$C$2:$C$501,$B78,Registros!$E$2:$E$501,$D78))</f>
        <v/>
      </c>
      <c r="J78" s="18">
        <f>IF($E78=0,"",COUNTIFS(Registros!$AB$2:$AB$501,"Sim",Registros!$B$2:$B$501,"&gt;="&amp;Resumo!$B$3,Registros!$B$2:$B$501,"&lt;="&amp;Resumo!$D$3,Registros!$C$2:$C$501,$B78,Registros!$E$2:$E$501,$D78,Registros!$T$2:$T$501,"Não",Registros!$K$2:$K$501,"&lt;&gt;Concluída",Registros!$K$2:$K$501,"&lt;&gt;Dispensada"))</f>
        <v/>
      </c>
      <c r="K78" s="52">
        <f>IFERROR(IF($E78=0,"",_xlfn.MAXIFS(Registros!$B$2:$B$501,Registros!$AB$2:$AB$501,"Sim",Registros!$B$2:$B$501,"&gt;="&amp;Resumo!$B$3,Registros!$B$2:$B$501,"&lt;="&amp;Resumo!$D$3,Registros!$C$2:$C$501,$B78,Registros!$E$2:$E$501,$D78)),"")</f>
        <v/>
      </c>
      <c r="L78" s="18">
        <f>IF($E78=0,"",COUNTIFS($E$6:$E$505,"&gt;0",$F$6:$F$505,"&lt;"&amp;$F78)+COUNTIFS($E$6:$E78,"&gt;0",$F$6:$F78,$F78))</f>
        <v/>
      </c>
      <c r="N78" s="21">
        <f>IFERROR('Configurações'!F76,"")</f>
        <v/>
      </c>
      <c r="O78" s="18">
        <f>IF($N78="","",IF(Resumo!$F$3="Todas",COUNTIFS(Registros!$AB$2:$AB$501,"Sim",Registros!$B$2:$B$501,"&gt;="&amp;Resumo!$B$3,Registros!$B$2:$B$501,"&lt;="&amp;Resumo!$D$3,Registros!$V$2:$V$501,$N78),COUNTIFS(Registros!$AB$2:$AB$501,"Sim",Registros!$B$2:$B$501,"&gt;="&amp;Resumo!$B$3,Registros!$B$2:$B$501,"&lt;="&amp;Resumo!$D$3,Registros!$E$2:$E$501,Resumo!$F$3,Registros!$V$2:$V$501,$N78)))</f>
        <v/>
      </c>
      <c r="P78" s="49">
        <f>IF($N78="","",IF(Resumo!$F$3="Todas",SUMIFS(Registros!$S$2:$S$501,Registros!$AB$2:$AB$501,"Sim",Registros!$B$2:$B$501,"&gt;="&amp;Resumo!$B$3,Registros!$B$2:$B$501,"&lt;="&amp;Resumo!$D$3,Registros!$V$2:$V$501,$N78),SUMIFS(Registros!$S$2:$S$501,Registros!$AB$2:$AB$501,"Sim",Registros!$B$2:$B$501,"&gt;="&amp;Resumo!$B$3,Registros!$B$2:$B$501,"&lt;="&amp;Resumo!$D$3,Registros!$E$2:$E$501,Resumo!$F$3,Registros!$V$2:$V$501,$N78)))</f>
        <v/>
      </c>
      <c r="Q78" s="48">
        <f>IFERROR(IF(SUM($P$6:$P$15)=0,"",$P78/SUM($P$6:$P$15)),"")</f>
        <v/>
      </c>
      <c r="R78" s="18">
        <f>IF($O78=0,"",COUNTIFS($O$6:$O$15,"&gt;0",$P$6:$P$15,"&gt;"&amp;$P78)+COUNTIFS($O$6:$O78,"&gt;0",$P$6:$P78,$P78))</f>
        <v/>
      </c>
    </row>
    <row r="79">
      <c r="A79" s="16">
        <f>IFERROR(INDEX(Registros!$Z$2:$Z$501,AGGREGATE(15,6,(ROW(Registros!$Z$2:$Z$501)-ROW(Registros!$Z$2)+1)/(Registros!$AA$2:$AA$501&lt;&gt;""),ROWS($A$6:A79))),"")</f>
        <v/>
      </c>
      <c r="B79" s="13">
        <f>IFERROR(IF($A79="","",INDEX(Registros!$C$2:$C$501,MATCH($A79,Registros!$Z$2:$Z$501,0))),"")</f>
        <v/>
      </c>
      <c r="C79" s="16">
        <f>IFERROR(IF($A79="","",INDEX(Registros!$D$2:$D$501,MATCH($A79,Registros!$Z$2:$Z$501,0))),"")</f>
        <v/>
      </c>
      <c r="D79" s="16">
        <f>IFERROR(IF($A79="","",INDEX(Registros!$E$2:$E$501,MATCH($A79,Registros!$Z$2:$Z$501,0))),"")</f>
        <v/>
      </c>
      <c r="E79" s="13">
        <f>IF($A79="","",IF(AND(Resumo!$F$3&lt;&gt;"Todas",$D79&lt;&gt;Resumo!$F$3),0,COUNTIFS(Registros!$AB$2:$AB$501,"Sim",Registros!$B$2:$B$501,"&gt;="&amp;Resumo!$B$3,Registros!$B$2:$B$501,"&lt;="&amp;Resumo!$D$3,Registros!$C$2:$C$501,$B79,Registros!$E$2:$E$501,$D79)))</f>
        <v/>
      </c>
      <c r="F79" s="45">
        <f>IFERROR(IF($E79=0,"",COUNTIFS(Registros!$AB$2:$AB$501,"Sim",Registros!$B$2:$B$501,"&gt;="&amp;Resumo!$B$3,Registros!$B$2:$B$501,"&lt;="&amp;Resumo!$D$3,Registros!$C$2:$C$501,$B79,Registros!$E$2:$E$501,$D79,Registros!$T$2:$T$501,"Sim")/$E79),"")</f>
        <v/>
      </c>
      <c r="G79" s="45">
        <f>IFERROR(IF($E79=0,"",AVERAGEIFS(Registros!$U$2:$U$501,Registros!$AB$2:$AB$501,"Sim",Registros!$B$2:$B$501,"&gt;="&amp;Resumo!$B$3,Registros!$B$2:$B$501,"&lt;="&amp;Resumo!$D$3,Registros!$C$2:$C$501,$B79,Registros!$E$2:$E$501,$D79)),"")</f>
        <v/>
      </c>
      <c r="H79" s="13">
        <f>IF($E79=0,"",SUMIFS(Registros!$Q$2:$Q$501,Registros!$AB$2:$AB$501,"Sim",Registros!$B$2:$B$501,"&gt;="&amp;Resumo!$B$3,Registros!$B$2:$B$501,"&lt;="&amp;Resumo!$D$3,Registros!$C$2:$C$501,$B79,Registros!$E$2:$E$501,$D79))</f>
        <v/>
      </c>
      <c r="I79" s="46">
        <f>IF($E79=0,"",SUMIFS(Registros!$S$2:$S$501,Registros!$AB$2:$AB$501,"Sim",Registros!$B$2:$B$501,"&gt;="&amp;Resumo!$B$3,Registros!$B$2:$B$501,"&lt;="&amp;Resumo!$D$3,Registros!$C$2:$C$501,$B79,Registros!$E$2:$E$501,$D79))</f>
        <v/>
      </c>
      <c r="J79" s="13">
        <f>IF($E79=0,"",COUNTIFS(Registros!$AB$2:$AB$501,"Sim",Registros!$B$2:$B$501,"&gt;="&amp;Resumo!$B$3,Registros!$B$2:$B$501,"&lt;="&amp;Resumo!$D$3,Registros!$C$2:$C$501,$B79,Registros!$E$2:$E$501,$D79,Registros!$T$2:$T$501,"Não",Registros!$K$2:$K$501,"&lt;&gt;Concluída",Registros!$K$2:$K$501,"&lt;&gt;Dispensada"))</f>
        <v/>
      </c>
      <c r="K79" s="53">
        <f>IFERROR(IF($E79=0,"",_xlfn.MAXIFS(Registros!$B$2:$B$501,Registros!$AB$2:$AB$501,"Sim",Registros!$B$2:$B$501,"&gt;="&amp;Resumo!$B$3,Registros!$B$2:$B$501,"&lt;="&amp;Resumo!$D$3,Registros!$C$2:$C$501,$B79,Registros!$E$2:$E$501,$D79)),"")</f>
        <v/>
      </c>
      <c r="L79" s="13">
        <f>IF($E79=0,"",COUNTIFS($E$6:$E$505,"&gt;0",$F$6:$F$505,"&lt;"&amp;$F79)+COUNTIFS($E$6:$E79,"&gt;0",$F$6:$F79,$F79))</f>
        <v/>
      </c>
      <c r="N79" s="16">
        <f>IFERROR('Configurações'!F77,"")</f>
        <v/>
      </c>
      <c r="O79" s="13">
        <f>IF($N79="","",IF(Resumo!$F$3="Todas",COUNTIFS(Registros!$AB$2:$AB$501,"Sim",Registros!$B$2:$B$501,"&gt;="&amp;Resumo!$B$3,Registros!$B$2:$B$501,"&lt;="&amp;Resumo!$D$3,Registros!$V$2:$V$501,$N79),COUNTIFS(Registros!$AB$2:$AB$501,"Sim",Registros!$B$2:$B$501,"&gt;="&amp;Resumo!$B$3,Registros!$B$2:$B$501,"&lt;="&amp;Resumo!$D$3,Registros!$E$2:$E$501,Resumo!$F$3,Registros!$V$2:$V$501,$N79)))</f>
        <v/>
      </c>
      <c r="P79" s="46">
        <f>IF($N79="","",IF(Resumo!$F$3="Todas",SUMIFS(Registros!$S$2:$S$501,Registros!$AB$2:$AB$501,"Sim",Registros!$B$2:$B$501,"&gt;="&amp;Resumo!$B$3,Registros!$B$2:$B$501,"&lt;="&amp;Resumo!$D$3,Registros!$V$2:$V$501,$N79),SUMIFS(Registros!$S$2:$S$501,Registros!$AB$2:$AB$501,"Sim",Registros!$B$2:$B$501,"&gt;="&amp;Resumo!$B$3,Registros!$B$2:$B$501,"&lt;="&amp;Resumo!$D$3,Registros!$E$2:$E$501,Resumo!$F$3,Registros!$V$2:$V$501,$N79)))</f>
        <v/>
      </c>
      <c r="Q79" s="45">
        <f>IFERROR(IF(SUM($P$6:$P$15)=0,"",$P79/SUM($P$6:$P$15)),"")</f>
        <v/>
      </c>
      <c r="R79" s="13">
        <f>IF($O79=0,"",COUNTIFS($O$6:$O$15,"&gt;0",$P$6:$P$15,"&gt;"&amp;$P79)+COUNTIFS($O$6:$O79,"&gt;0",$P$6:$P79,$P79))</f>
        <v/>
      </c>
    </row>
    <row r="80">
      <c r="A80" s="21">
        <f>IFERROR(INDEX(Registros!$Z$2:$Z$501,AGGREGATE(15,6,(ROW(Registros!$Z$2:$Z$501)-ROW(Registros!$Z$2)+1)/(Registros!$AA$2:$AA$501&lt;&gt;""),ROWS($A$6:A80))),"")</f>
        <v/>
      </c>
      <c r="B80" s="18">
        <f>IFERROR(IF($A80="","",INDEX(Registros!$C$2:$C$501,MATCH($A80,Registros!$Z$2:$Z$501,0))),"")</f>
        <v/>
      </c>
      <c r="C80" s="21">
        <f>IFERROR(IF($A80="","",INDEX(Registros!$D$2:$D$501,MATCH($A80,Registros!$Z$2:$Z$501,0))),"")</f>
        <v/>
      </c>
      <c r="D80" s="21">
        <f>IFERROR(IF($A80="","",INDEX(Registros!$E$2:$E$501,MATCH($A80,Registros!$Z$2:$Z$501,0))),"")</f>
        <v/>
      </c>
      <c r="E80" s="18">
        <f>IF($A80="","",IF(AND(Resumo!$F$3&lt;&gt;"Todas",$D80&lt;&gt;Resumo!$F$3),0,COUNTIFS(Registros!$AB$2:$AB$501,"Sim",Registros!$B$2:$B$501,"&gt;="&amp;Resumo!$B$3,Registros!$B$2:$B$501,"&lt;="&amp;Resumo!$D$3,Registros!$C$2:$C$501,$B80,Registros!$E$2:$E$501,$D80)))</f>
        <v/>
      </c>
      <c r="F80" s="48">
        <f>IFERROR(IF($E80=0,"",COUNTIFS(Registros!$AB$2:$AB$501,"Sim",Registros!$B$2:$B$501,"&gt;="&amp;Resumo!$B$3,Registros!$B$2:$B$501,"&lt;="&amp;Resumo!$D$3,Registros!$C$2:$C$501,$B80,Registros!$E$2:$E$501,$D80,Registros!$T$2:$T$501,"Sim")/$E80),"")</f>
        <v/>
      </c>
      <c r="G80" s="48">
        <f>IFERROR(IF($E80=0,"",AVERAGEIFS(Registros!$U$2:$U$501,Registros!$AB$2:$AB$501,"Sim",Registros!$B$2:$B$501,"&gt;="&amp;Resumo!$B$3,Registros!$B$2:$B$501,"&lt;="&amp;Resumo!$D$3,Registros!$C$2:$C$501,$B80,Registros!$E$2:$E$501,$D80)),"")</f>
        <v/>
      </c>
      <c r="H80" s="18">
        <f>IF($E80=0,"",SUMIFS(Registros!$Q$2:$Q$501,Registros!$AB$2:$AB$501,"Sim",Registros!$B$2:$B$501,"&gt;="&amp;Resumo!$B$3,Registros!$B$2:$B$501,"&lt;="&amp;Resumo!$D$3,Registros!$C$2:$C$501,$B80,Registros!$E$2:$E$501,$D80))</f>
        <v/>
      </c>
      <c r="I80" s="49">
        <f>IF($E80=0,"",SUMIFS(Registros!$S$2:$S$501,Registros!$AB$2:$AB$501,"Sim",Registros!$B$2:$B$501,"&gt;="&amp;Resumo!$B$3,Registros!$B$2:$B$501,"&lt;="&amp;Resumo!$D$3,Registros!$C$2:$C$501,$B80,Registros!$E$2:$E$501,$D80))</f>
        <v/>
      </c>
      <c r="J80" s="18">
        <f>IF($E80=0,"",COUNTIFS(Registros!$AB$2:$AB$501,"Sim",Registros!$B$2:$B$501,"&gt;="&amp;Resumo!$B$3,Registros!$B$2:$B$501,"&lt;="&amp;Resumo!$D$3,Registros!$C$2:$C$501,$B80,Registros!$E$2:$E$501,$D80,Registros!$T$2:$T$501,"Não",Registros!$K$2:$K$501,"&lt;&gt;Concluída",Registros!$K$2:$K$501,"&lt;&gt;Dispensada"))</f>
        <v/>
      </c>
      <c r="K80" s="52">
        <f>IFERROR(IF($E80=0,"",_xlfn.MAXIFS(Registros!$B$2:$B$501,Registros!$AB$2:$AB$501,"Sim",Registros!$B$2:$B$501,"&gt;="&amp;Resumo!$B$3,Registros!$B$2:$B$501,"&lt;="&amp;Resumo!$D$3,Registros!$C$2:$C$501,$B80,Registros!$E$2:$E$501,$D80)),"")</f>
        <v/>
      </c>
      <c r="L80" s="18">
        <f>IF($E80=0,"",COUNTIFS($E$6:$E$505,"&gt;0",$F$6:$F$505,"&lt;"&amp;$F80)+COUNTIFS($E$6:$E80,"&gt;0",$F$6:$F80,$F80))</f>
        <v/>
      </c>
      <c r="N80" s="21">
        <f>IFERROR('Configurações'!F78,"")</f>
        <v/>
      </c>
      <c r="O80" s="18">
        <f>IF($N80="","",IF(Resumo!$F$3="Todas",COUNTIFS(Registros!$AB$2:$AB$501,"Sim",Registros!$B$2:$B$501,"&gt;="&amp;Resumo!$B$3,Registros!$B$2:$B$501,"&lt;="&amp;Resumo!$D$3,Registros!$V$2:$V$501,$N80),COUNTIFS(Registros!$AB$2:$AB$501,"Sim",Registros!$B$2:$B$501,"&gt;="&amp;Resumo!$B$3,Registros!$B$2:$B$501,"&lt;="&amp;Resumo!$D$3,Registros!$E$2:$E$501,Resumo!$F$3,Registros!$V$2:$V$501,$N80)))</f>
        <v/>
      </c>
      <c r="P80" s="49">
        <f>IF($N80="","",IF(Resumo!$F$3="Todas",SUMIFS(Registros!$S$2:$S$501,Registros!$AB$2:$AB$501,"Sim",Registros!$B$2:$B$501,"&gt;="&amp;Resumo!$B$3,Registros!$B$2:$B$501,"&lt;="&amp;Resumo!$D$3,Registros!$V$2:$V$501,$N80),SUMIFS(Registros!$S$2:$S$501,Registros!$AB$2:$AB$501,"Sim",Registros!$B$2:$B$501,"&gt;="&amp;Resumo!$B$3,Registros!$B$2:$B$501,"&lt;="&amp;Resumo!$D$3,Registros!$E$2:$E$501,Resumo!$F$3,Registros!$V$2:$V$501,$N80)))</f>
        <v/>
      </c>
      <c r="Q80" s="48">
        <f>IFERROR(IF(SUM($P$6:$P$15)=0,"",$P80/SUM($P$6:$P$15)),"")</f>
        <v/>
      </c>
      <c r="R80" s="18">
        <f>IF($O80=0,"",COUNTIFS($O$6:$O$15,"&gt;0",$P$6:$P$15,"&gt;"&amp;$P80)+COUNTIFS($O$6:$O80,"&gt;0",$P$6:$P80,$P80))</f>
        <v/>
      </c>
    </row>
    <row r="81">
      <c r="A81" s="16">
        <f>IFERROR(INDEX(Registros!$Z$2:$Z$501,AGGREGATE(15,6,(ROW(Registros!$Z$2:$Z$501)-ROW(Registros!$Z$2)+1)/(Registros!$AA$2:$AA$501&lt;&gt;""),ROWS($A$6:A81))),"")</f>
        <v/>
      </c>
      <c r="B81" s="13">
        <f>IFERROR(IF($A81="","",INDEX(Registros!$C$2:$C$501,MATCH($A81,Registros!$Z$2:$Z$501,0))),"")</f>
        <v/>
      </c>
      <c r="C81" s="16">
        <f>IFERROR(IF($A81="","",INDEX(Registros!$D$2:$D$501,MATCH($A81,Registros!$Z$2:$Z$501,0))),"")</f>
        <v/>
      </c>
      <c r="D81" s="16">
        <f>IFERROR(IF($A81="","",INDEX(Registros!$E$2:$E$501,MATCH($A81,Registros!$Z$2:$Z$501,0))),"")</f>
        <v/>
      </c>
      <c r="E81" s="13">
        <f>IF($A81="","",IF(AND(Resumo!$F$3&lt;&gt;"Todas",$D81&lt;&gt;Resumo!$F$3),0,COUNTIFS(Registros!$AB$2:$AB$501,"Sim",Registros!$B$2:$B$501,"&gt;="&amp;Resumo!$B$3,Registros!$B$2:$B$501,"&lt;="&amp;Resumo!$D$3,Registros!$C$2:$C$501,$B81,Registros!$E$2:$E$501,$D81)))</f>
        <v/>
      </c>
      <c r="F81" s="45">
        <f>IFERROR(IF($E81=0,"",COUNTIFS(Registros!$AB$2:$AB$501,"Sim",Registros!$B$2:$B$501,"&gt;="&amp;Resumo!$B$3,Registros!$B$2:$B$501,"&lt;="&amp;Resumo!$D$3,Registros!$C$2:$C$501,$B81,Registros!$E$2:$E$501,$D81,Registros!$T$2:$T$501,"Sim")/$E81),"")</f>
        <v/>
      </c>
      <c r="G81" s="45">
        <f>IFERROR(IF($E81=0,"",AVERAGEIFS(Registros!$U$2:$U$501,Registros!$AB$2:$AB$501,"Sim",Registros!$B$2:$B$501,"&gt;="&amp;Resumo!$B$3,Registros!$B$2:$B$501,"&lt;="&amp;Resumo!$D$3,Registros!$C$2:$C$501,$B81,Registros!$E$2:$E$501,$D81)),"")</f>
        <v/>
      </c>
      <c r="H81" s="13">
        <f>IF($E81=0,"",SUMIFS(Registros!$Q$2:$Q$501,Registros!$AB$2:$AB$501,"Sim",Registros!$B$2:$B$501,"&gt;="&amp;Resumo!$B$3,Registros!$B$2:$B$501,"&lt;="&amp;Resumo!$D$3,Registros!$C$2:$C$501,$B81,Registros!$E$2:$E$501,$D81))</f>
        <v/>
      </c>
      <c r="I81" s="46">
        <f>IF($E81=0,"",SUMIFS(Registros!$S$2:$S$501,Registros!$AB$2:$AB$501,"Sim",Registros!$B$2:$B$501,"&gt;="&amp;Resumo!$B$3,Registros!$B$2:$B$501,"&lt;="&amp;Resumo!$D$3,Registros!$C$2:$C$501,$B81,Registros!$E$2:$E$501,$D81))</f>
        <v/>
      </c>
      <c r="J81" s="13">
        <f>IF($E81=0,"",COUNTIFS(Registros!$AB$2:$AB$501,"Sim",Registros!$B$2:$B$501,"&gt;="&amp;Resumo!$B$3,Registros!$B$2:$B$501,"&lt;="&amp;Resumo!$D$3,Registros!$C$2:$C$501,$B81,Registros!$E$2:$E$501,$D81,Registros!$T$2:$T$501,"Não",Registros!$K$2:$K$501,"&lt;&gt;Concluída",Registros!$K$2:$K$501,"&lt;&gt;Dispensada"))</f>
        <v/>
      </c>
      <c r="K81" s="53">
        <f>IFERROR(IF($E81=0,"",_xlfn.MAXIFS(Registros!$B$2:$B$501,Registros!$AB$2:$AB$501,"Sim",Registros!$B$2:$B$501,"&gt;="&amp;Resumo!$B$3,Registros!$B$2:$B$501,"&lt;="&amp;Resumo!$D$3,Registros!$C$2:$C$501,$B81,Registros!$E$2:$E$501,$D81)),"")</f>
        <v/>
      </c>
      <c r="L81" s="13">
        <f>IF($E81=0,"",COUNTIFS($E$6:$E$505,"&gt;0",$F$6:$F$505,"&lt;"&amp;$F81)+COUNTIFS($E$6:$E81,"&gt;0",$F$6:$F81,$F81))</f>
        <v/>
      </c>
      <c r="N81" s="16">
        <f>IFERROR('Configurações'!F79,"")</f>
        <v/>
      </c>
      <c r="O81" s="13">
        <f>IF($N81="","",IF(Resumo!$F$3="Todas",COUNTIFS(Registros!$AB$2:$AB$501,"Sim",Registros!$B$2:$B$501,"&gt;="&amp;Resumo!$B$3,Registros!$B$2:$B$501,"&lt;="&amp;Resumo!$D$3,Registros!$V$2:$V$501,$N81),COUNTIFS(Registros!$AB$2:$AB$501,"Sim",Registros!$B$2:$B$501,"&gt;="&amp;Resumo!$B$3,Registros!$B$2:$B$501,"&lt;="&amp;Resumo!$D$3,Registros!$E$2:$E$501,Resumo!$F$3,Registros!$V$2:$V$501,$N81)))</f>
        <v/>
      </c>
      <c r="P81" s="46">
        <f>IF($N81="","",IF(Resumo!$F$3="Todas",SUMIFS(Registros!$S$2:$S$501,Registros!$AB$2:$AB$501,"Sim",Registros!$B$2:$B$501,"&gt;="&amp;Resumo!$B$3,Registros!$B$2:$B$501,"&lt;="&amp;Resumo!$D$3,Registros!$V$2:$V$501,$N81),SUMIFS(Registros!$S$2:$S$501,Registros!$AB$2:$AB$501,"Sim",Registros!$B$2:$B$501,"&gt;="&amp;Resumo!$B$3,Registros!$B$2:$B$501,"&lt;="&amp;Resumo!$D$3,Registros!$E$2:$E$501,Resumo!$F$3,Registros!$V$2:$V$501,$N81)))</f>
        <v/>
      </c>
      <c r="Q81" s="45">
        <f>IFERROR(IF(SUM($P$6:$P$15)=0,"",$P81/SUM($P$6:$P$15)),"")</f>
        <v/>
      </c>
      <c r="R81" s="13">
        <f>IF($O81=0,"",COUNTIFS($O$6:$O$15,"&gt;0",$P$6:$P$15,"&gt;"&amp;$P81)+COUNTIFS($O$6:$O81,"&gt;0",$P$6:$P81,$P81))</f>
        <v/>
      </c>
    </row>
    <row r="82">
      <c r="A82" s="21">
        <f>IFERROR(INDEX(Registros!$Z$2:$Z$501,AGGREGATE(15,6,(ROW(Registros!$Z$2:$Z$501)-ROW(Registros!$Z$2)+1)/(Registros!$AA$2:$AA$501&lt;&gt;""),ROWS($A$6:A82))),"")</f>
        <v/>
      </c>
      <c r="B82" s="18">
        <f>IFERROR(IF($A82="","",INDEX(Registros!$C$2:$C$501,MATCH($A82,Registros!$Z$2:$Z$501,0))),"")</f>
        <v/>
      </c>
      <c r="C82" s="21">
        <f>IFERROR(IF($A82="","",INDEX(Registros!$D$2:$D$501,MATCH($A82,Registros!$Z$2:$Z$501,0))),"")</f>
        <v/>
      </c>
      <c r="D82" s="21">
        <f>IFERROR(IF($A82="","",INDEX(Registros!$E$2:$E$501,MATCH($A82,Registros!$Z$2:$Z$501,0))),"")</f>
        <v/>
      </c>
      <c r="E82" s="18">
        <f>IF($A82="","",IF(AND(Resumo!$F$3&lt;&gt;"Todas",$D82&lt;&gt;Resumo!$F$3),0,COUNTIFS(Registros!$AB$2:$AB$501,"Sim",Registros!$B$2:$B$501,"&gt;="&amp;Resumo!$B$3,Registros!$B$2:$B$501,"&lt;="&amp;Resumo!$D$3,Registros!$C$2:$C$501,$B82,Registros!$E$2:$E$501,$D82)))</f>
        <v/>
      </c>
      <c r="F82" s="48">
        <f>IFERROR(IF($E82=0,"",COUNTIFS(Registros!$AB$2:$AB$501,"Sim",Registros!$B$2:$B$501,"&gt;="&amp;Resumo!$B$3,Registros!$B$2:$B$501,"&lt;="&amp;Resumo!$D$3,Registros!$C$2:$C$501,$B82,Registros!$E$2:$E$501,$D82,Registros!$T$2:$T$501,"Sim")/$E82),"")</f>
        <v/>
      </c>
      <c r="G82" s="48">
        <f>IFERROR(IF($E82=0,"",AVERAGEIFS(Registros!$U$2:$U$501,Registros!$AB$2:$AB$501,"Sim",Registros!$B$2:$B$501,"&gt;="&amp;Resumo!$B$3,Registros!$B$2:$B$501,"&lt;="&amp;Resumo!$D$3,Registros!$C$2:$C$501,$B82,Registros!$E$2:$E$501,$D82)),"")</f>
        <v/>
      </c>
      <c r="H82" s="18">
        <f>IF($E82=0,"",SUMIFS(Registros!$Q$2:$Q$501,Registros!$AB$2:$AB$501,"Sim",Registros!$B$2:$B$501,"&gt;="&amp;Resumo!$B$3,Registros!$B$2:$B$501,"&lt;="&amp;Resumo!$D$3,Registros!$C$2:$C$501,$B82,Registros!$E$2:$E$501,$D82))</f>
        <v/>
      </c>
      <c r="I82" s="49">
        <f>IF($E82=0,"",SUMIFS(Registros!$S$2:$S$501,Registros!$AB$2:$AB$501,"Sim",Registros!$B$2:$B$501,"&gt;="&amp;Resumo!$B$3,Registros!$B$2:$B$501,"&lt;="&amp;Resumo!$D$3,Registros!$C$2:$C$501,$B82,Registros!$E$2:$E$501,$D82))</f>
        <v/>
      </c>
      <c r="J82" s="18">
        <f>IF($E82=0,"",COUNTIFS(Registros!$AB$2:$AB$501,"Sim",Registros!$B$2:$B$501,"&gt;="&amp;Resumo!$B$3,Registros!$B$2:$B$501,"&lt;="&amp;Resumo!$D$3,Registros!$C$2:$C$501,$B82,Registros!$E$2:$E$501,$D82,Registros!$T$2:$T$501,"Não",Registros!$K$2:$K$501,"&lt;&gt;Concluída",Registros!$K$2:$K$501,"&lt;&gt;Dispensada"))</f>
        <v/>
      </c>
      <c r="K82" s="52">
        <f>IFERROR(IF($E82=0,"",_xlfn.MAXIFS(Registros!$B$2:$B$501,Registros!$AB$2:$AB$501,"Sim",Registros!$B$2:$B$501,"&gt;="&amp;Resumo!$B$3,Registros!$B$2:$B$501,"&lt;="&amp;Resumo!$D$3,Registros!$C$2:$C$501,$B82,Registros!$E$2:$E$501,$D82)),"")</f>
        <v/>
      </c>
      <c r="L82" s="18">
        <f>IF($E82=0,"",COUNTIFS($E$6:$E$505,"&gt;0",$F$6:$F$505,"&lt;"&amp;$F82)+COUNTIFS($E$6:$E82,"&gt;0",$F$6:$F82,$F82))</f>
        <v/>
      </c>
      <c r="N82" s="21">
        <f>IFERROR('Configurações'!F80,"")</f>
        <v/>
      </c>
      <c r="O82" s="18">
        <f>IF($N82="","",IF(Resumo!$F$3="Todas",COUNTIFS(Registros!$AB$2:$AB$501,"Sim",Registros!$B$2:$B$501,"&gt;="&amp;Resumo!$B$3,Registros!$B$2:$B$501,"&lt;="&amp;Resumo!$D$3,Registros!$V$2:$V$501,$N82),COUNTIFS(Registros!$AB$2:$AB$501,"Sim",Registros!$B$2:$B$501,"&gt;="&amp;Resumo!$B$3,Registros!$B$2:$B$501,"&lt;="&amp;Resumo!$D$3,Registros!$E$2:$E$501,Resumo!$F$3,Registros!$V$2:$V$501,$N82)))</f>
        <v/>
      </c>
      <c r="P82" s="49">
        <f>IF($N82="","",IF(Resumo!$F$3="Todas",SUMIFS(Registros!$S$2:$S$501,Registros!$AB$2:$AB$501,"Sim",Registros!$B$2:$B$501,"&gt;="&amp;Resumo!$B$3,Registros!$B$2:$B$501,"&lt;="&amp;Resumo!$D$3,Registros!$V$2:$V$501,$N82),SUMIFS(Registros!$S$2:$S$501,Registros!$AB$2:$AB$501,"Sim",Registros!$B$2:$B$501,"&gt;="&amp;Resumo!$B$3,Registros!$B$2:$B$501,"&lt;="&amp;Resumo!$D$3,Registros!$E$2:$E$501,Resumo!$F$3,Registros!$V$2:$V$501,$N82)))</f>
        <v/>
      </c>
      <c r="Q82" s="48">
        <f>IFERROR(IF(SUM($P$6:$P$15)=0,"",$P82/SUM($P$6:$P$15)),"")</f>
        <v/>
      </c>
      <c r="R82" s="18">
        <f>IF($O82=0,"",COUNTIFS($O$6:$O$15,"&gt;0",$P$6:$P$15,"&gt;"&amp;$P82)+COUNTIFS($O$6:$O82,"&gt;0",$P$6:$P82,$P82))</f>
        <v/>
      </c>
    </row>
    <row r="83">
      <c r="A83" s="16">
        <f>IFERROR(INDEX(Registros!$Z$2:$Z$501,AGGREGATE(15,6,(ROW(Registros!$Z$2:$Z$501)-ROW(Registros!$Z$2)+1)/(Registros!$AA$2:$AA$501&lt;&gt;""),ROWS($A$6:A83))),"")</f>
        <v/>
      </c>
      <c r="B83" s="13">
        <f>IFERROR(IF($A83="","",INDEX(Registros!$C$2:$C$501,MATCH($A83,Registros!$Z$2:$Z$501,0))),"")</f>
        <v/>
      </c>
      <c r="C83" s="16">
        <f>IFERROR(IF($A83="","",INDEX(Registros!$D$2:$D$501,MATCH($A83,Registros!$Z$2:$Z$501,0))),"")</f>
        <v/>
      </c>
      <c r="D83" s="16">
        <f>IFERROR(IF($A83="","",INDEX(Registros!$E$2:$E$501,MATCH($A83,Registros!$Z$2:$Z$501,0))),"")</f>
        <v/>
      </c>
      <c r="E83" s="13">
        <f>IF($A83="","",IF(AND(Resumo!$F$3&lt;&gt;"Todas",$D83&lt;&gt;Resumo!$F$3),0,COUNTIFS(Registros!$AB$2:$AB$501,"Sim",Registros!$B$2:$B$501,"&gt;="&amp;Resumo!$B$3,Registros!$B$2:$B$501,"&lt;="&amp;Resumo!$D$3,Registros!$C$2:$C$501,$B83,Registros!$E$2:$E$501,$D83)))</f>
        <v/>
      </c>
      <c r="F83" s="45">
        <f>IFERROR(IF($E83=0,"",COUNTIFS(Registros!$AB$2:$AB$501,"Sim",Registros!$B$2:$B$501,"&gt;="&amp;Resumo!$B$3,Registros!$B$2:$B$501,"&lt;="&amp;Resumo!$D$3,Registros!$C$2:$C$501,$B83,Registros!$E$2:$E$501,$D83,Registros!$T$2:$T$501,"Sim")/$E83),"")</f>
        <v/>
      </c>
      <c r="G83" s="45">
        <f>IFERROR(IF($E83=0,"",AVERAGEIFS(Registros!$U$2:$U$501,Registros!$AB$2:$AB$501,"Sim",Registros!$B$2:$B$501,"&gt;="&amp;Resumo!$B$3,Registros!$B$2:$B$501,"&lt;="&amp;Resumo!$D$3,Registros!$C$2:$C$501,$B83,Registros!$E$2:$E$501,$D83)),"")</f>
        <v/>
      </c>
      <c r="H83" s="13">
        <f>IF($E83=0,"",SUMIFS(Registros!$Q$2:$Q$501,Registros!$AB$2:$AB$501,"Sim",Registros!$B$2:$B$501,"&gt;="&amp;Resumo!$B$3,Registros!$B$2:$B$501,"&lt;="&amp;Resumo!$D$3,Registros!$C$2:$C$501,$B83,Registros!$E$2:$E$501,$D83))</f>
        <v/>
      </c>
      <c r="I83" s="46">
        <f>IF($E83=0,"",SUMIFS(Registros!$S$2:$S$501,Registros!$AB$2:$AB$501,"Sim",Registros!$B$2:$B$501,"&gt;="&amp;Resumo!$B$3,Registros!$B$2:$B$501,"&lt;="&amp;Resumo!$D$3,Registros!$C$2:$C$501,$B83,Registros!$E$2:$E$501,$D83))</f>
        <v/>
      </c>
      <c r="J83" s="13">
        <f>IF($E83=0,"",COUNTIFS(Registros!$AB$2:$AB$501,"Sim",Registros!$B$2:$B$501,"&gt;="&amp;Resumo!$B$3,Registros!$B$2:$B$501,"&lt;="&amp;Resumo!$D$3,Registros!$C$2:$C$501,$B83,Registros!$E$2:$E$501,$D83,Registros!$T$2:$T$501,"Não",Registros!$K$2:$K$501,"&lt;&gt;Concluída",Registros!$K$2:$K$501,"&lt;&gt;Dispensada"))</f>
        <v/>
      </c>
      <c r="K83" s="53">
        <f>IFERROR(IF($E83=0,"",_xlfn.MAXIFS(Registros!$B$2:$B$501,Registros!$AB$2:$AB$501,"Sim",Registros!$B$2:$B$501,"&gt;="&amp;Resumo!$B$3,Registros!$B$2:$B$501,"&lt;="&amp;Resumo!$D$3,Registros!$C$2:$C$501,$B83,Registros!$E$2:$E$501,$D83)),"")</f>
        <v/>
      </c>
      <c r="L83" s="13">
        <f>IF($E83=0,"",COUNTIFS($E$6:$E$505,"&gt;0",$F$6:$F$505,"&lt;"&amp;$F83)+COUNTIFS($E$6:$E83,"&gt;0",$F$6:$F83,$F83))</f>
        <v/>
      </c>
      <c r="N83" s="16">
        <f>IFERROR('Configurações'!F81,"")</f>
        <v/>
      </c>
      <c r="O83" s="13">
        <f>IF($N83="","",IF(Resumo!$F$3="Todas",COUNTIFS(Registros!$AB$2:$AB$501,"Sim",Registros!$B$2:$B$501,"&gt;="&amp;Resumo!$B$3,Registros!$B$2:$B$501,"&lt;="&amp;Resumo!$D$3,Registros!$V$2:$V$501,$N83),COUNTIFS(Registros!$AB$2:$AB$501,"Sim",Registros!$B$2:$B$501,"&gt;="&amp;Resumo!$B$3,Registros!$B$2:$B$501,"&lt;="&amp;Resumo!$D$3,Registros!$E$2:$E$501,Resumo!$F$3,Registros!$V$2:$V$501,$N83)))</f>
        <v/>
      </c>
      <c r="P83" s="46">
        <f>IF($N83="","",IF(Resumo!$F$3="Todas",SUMIFS(Registros!$S$2:$S$501,Registros!$AB$2:$AB$501,"Sim",Registros!$B$2:$B$501,"&gt;="&amp;Resumo!$B$3,Registros!$B$2:$B$501,"&lt;="&amp;Resumo!$D$3,Registros!$V$2:$V$501,$N83),SUMIFS(Registros!$S$2:$S$501,Registros!$AB$2:$AB$501,"Sim",Registros!$B$2:$B$501,"&gt;="&amp;Resumo!$B$3,Registros!$B$2:$B$501,"&lt;="&amp;Resumo!$D$3,Registros!$E$2:$E$501,Resumo!$F$3,Registros!$V$2:$V$501,$N83)))</f>
        <v/>
      </c>
      <c r="Q83" s="45">
        <f>IFERROR(IF(SUM($P$6:$P$15)=0,"",$P83/SUM($P$6:$P$15)),"")</f>
        <v/>
      </c>
      <c r="R83" s="13">
        <f>IF($O83=0,"",COUNTIFS($O$6:$O$15,"&gt;0",$P$6:$P$15,"&gt;"&amp;$P83)+COUNTIFS($O$6:$O83,"&gt;0",$P$6:$P83,$P83))</f>
        <v/>
      </c>
    </row>
    <row r="84">
      <c r="A84" s="21">
        <f>IFERROR(INDEX(Registros!$Z$2:$Z$501,AGGREGATE(15,6,(ROW(Registros!$Z$2:$Z$501)-ROW(Registros!$Z$2)+1)/(Registros!$AA$2:$AA$501&lt;&gt;""),ROWS($A$6:A84))),"")</f>
        <v/>
      </c>
      <c r="B84" s="18">
        <f>IFERROR(IF($A84="","",INDEX(Registros!$C$2:$C$501,MATCH($A84,Registros!$Z$2:$Z$501,0))),"")</f>
        <v/>
      </c>
      <c r="C84" s="21">
        <f>IFERROR(IF($A84="","",INDEX(Registros!$D$2:$D$501,MATCH($A84,Registros!$Z$2:$Z$501,0))),"")</f>
        <v/>
      </c>
      <c r="D84" s="21">
        <f>IFERROR(IF($A84="","",INDEX(Registros!$E$2:$E$501,MATCH($A84,Registros!$Z$2:$Z$501,0))),"")</f>
        <v/>
      </c>
      <c r="E84" s="18">
        <f>IF($A84="","",IF(AND(Resumo!$F$3&lt;&gt;"Todas",$D84&lt;&gt;Resumo!$F$3),0,COUNTIFS(Registros!$AB$2:$AB$501,"Sim",Registros!$B$2:$B$501,"&gt;="&amp;Resumo!$B$3,Registros!$B$2:$B$501,"&lt;="&amp;Resumo!$D$3,Registros!$C$2:$C$501,$B84,Registros!$E$2:$E$501,$D84)))</f>
        <v/>
      </c>
      <c r="F84" s="48">
        <f>IFERROR(IF($E84=0,"",COUNTIFS(Registros!$AB$2:$AB$501,"Sim",Registros!$B$2:$B$501,"&gt;="&amp;Resumo!$B$3,Registros!$B$2:$B$501,"&lt;="&amp;Resumo!$D$3,Registros!$C$2:$C$501,$B84,Registros!$E$2:$E$501,$D84,Registros!$T$2:$T$501,"Sim")/$E84),"")</f>
        <v/>
      </c>
      <c r="G84" s="48">
        <f>IFERROR(IF($E84=0,"",AVERAGEIFS(Registros!$U$2:$U$501,Registros!$AB$2:$AB$501,"Sim",Registros!$B$2:$B$501,"&gt;="&amp;Resumo!$B$3,Registros!$B$2:$B$501,"&lt;="&amp;Resumo!$D$3,Registros!$C$2:$C$501,$B84,Registros!$E$2:$E$501,$D84)),"")</f>
        <v/>
      </c>
      <c r="H84" s="18">
        <f>IF($E84=0,"",SUMIFS(Registros!$Q$2:$Q$501,Registros!$AB$2:$AB$501,"Sim",Registros!$B$2:$B$501,"&gt;="&amp;Resumo!$B$3,Registros!$B$2:$B$501,"&lt;="&amp;Resumo!$D$3,Registros!$C$2:$C$501,$B84,Registros!$E$2:$E$501,$D84))</f>
        <v/>
      </c>
      <c r="I84" s="49">
        <f>IF($E84=0,"",SUMIFS(Registros!$S$2:$S$501,Registros!$AB$2:$AB$501,"Sim",Registros!$B$2:$B$501,"&gt;="&amp;Resumo!$B$3,Registros!$B$2:$B$501,"&lt;="&amp;Resumo!$D$3,Registros!$C$2:$C$501,$B84,Registros!$E$2:$E$501,$D84))</f>
        <v/>
      </c>
      <c r="J84" s="18">
        <f>IF($E84=0,"",COUNTIFS(Registros!$AB$2:$AB$501,"Sim",Registros!$B$2:$B$501,"&gt;="&amp;Resumo!$B$3,Registros!$B$2:$B$501,"&lt;="&amp;Resumo!$D$3,Registros!$C$2:$C$501,$B84,Registros!$E$2:$E$501,$D84,Registros!$T$2:$T$501,"Não",Registros!$K$2:$K$501,"&lt;&gt;Concluída",Registros!$K$2:$K$501,"&lt;&gt;Dispensada"))</f>
        <v/>
      </c>
      <c r="K84" s="52">
        <f>IFERROR(IF($E84=0,"",_xlfn.MAXIFS(Registros!$B$2:$B$501,Registros!$AB$2:$AB$501,"Sim",Registros!$B$2:$B$501,"&gt;="&amp;Resumo!$B$3,Registros!$B$2:$B$501,"&lt;="&amp;Resumo!$D$3,Registros!$C$2:$C$501,$B84,Registros!$E$2:$E$501,$D84)),"")</f>
        <v/>
      </c>
      <c r="L84" s="18">
        <f>IF($E84=0,"",COUNTIFS($E$6:$E$505,"&gt;0",$F$6:$F$505,"&lt;"&amp;$F84)+COUNTIFS($E$6:$E84,"&gt;0",$F$6:$F84,$F84))</f>
        <v/>
      </c>
      <c r="N84" s="21">
        <f>IFERROR('Configurações'!F82,"")</f>
        <v/>
      </c>
      <c r="O84" s="18">
        <f>IF($N84="","",IF(Resumo!$F$3="Todas",COUNTIFS(Registros!$AB$2:$AB$501,"Sim",Registros!$B$2:$B$501,"&gt;="&amp;Resumo!$B$3,Registros!$B$2:$B$501,"&lt;="&amp;Resumo!$D$3,Registros!$V$2:$V$501,$N84),COUNTIFS(Registros!$AB$2:$AB$501,"Sim",Registros!$B$2:$B$501,"&gt;="&amp;Resumo!$B$3,Registros!$B$2:$B$501,"&lt;="&amp;Resumo!$D$3,Registros!$E$2:$E$501,Resumo!$F$3,Registros!$V$2:$V$501,$N84)))</f>
        <v/>
      </c>
      <c r="P84" s="49">
        <f>IF($N84="","",IF(Resumo!$F$3="Todas",SUMIFS(Registros!$S$2:$S$501,Registros!$AB$2:$AB$501,"Sim",Registros!$B$2:$B$501,"&gt;="&amp;Resumo!$B$3,Registros!$B$2:$B$501,"&lt;="&amp;Resumo!$D$3,Registros!$V$2:$V$501,$N84),SUMIFS(Registros!$S$2:$S$501,Registros!$AB$2:$AB$501,"Sim",Registros!$B$2:$B$501,"&gt;="&amp;Resumo!$B$3,Registros!$B$2:$B$501,"&lt;="&amp;Resumo!$D$3,Registros!$E$2:$E$501,Resumo!$F$3,Registros!$V$2:$V$501,$N84)))</f>
        <v/>
      </c>
      <c r="Q84" s="48">
        <f>IFERROR(IF(SUM($P$6:$P$15)=0,"",$P84/SUM($P$6:$P$15)),"")</f>
        <v/>
      </c>
      <c r="R84" s="18">
        <f>IF($O84=0,"",COUNTIFS($O$6:$O$15,"&gt;0",$P$6:$P$15,"&gt;"&amp;$P84)+COUNTIFS($O$6:$O84,"&gt;0",$P$6:$P84,$P84))</f>
        <v/>
      </c>
    </row>
    <row r="85">
      <c r="A85" s="16">
        <f>IFERROR(INDEX(Registros!$Z$2:$Z$501,AGGREGATE(15,6,(ROW(Registros!$Z$2:$Z$501)-ROW(Registros!$Z$2)+1)/(Registros!$AA$2:$AA$501&lt;&gt;""),ROWS($A$6:A85))),"")</f>
        <v/>
      </c>
      <c r="B85" s="13">
        <f>IFERROR(IF($A85="","",INDEX(Registros!$C$2:$C$501,MATCH($A85,Registros!$Z$2:$Z$501,0))),"")</f>
        <v/>
      </c>
      <c r="C85" s="16">
        <f>IFERROR(IF($A85="","",INDEX(Registros!$D$2:$D$501,MATCH($A85,Registros!$Z$2:$Z$501,0))),"")</f>
        <v/>
      </c>
      <c r="D85" s="16">
        <f>IFERROR(IF($A85="","",INDEX(Registros!$E$2:$E$501,MATCH($A85,Registros!$Z$2:$Z$501,0))),"")</f>
        <v/>
      </c>
      <c r="E85" s="13">
        <f>IF($A85="","",IF(AND(Resumo!$F$3&lt;&gt;"Todas",$D85&lt;&gt;Resumo!$F$3),0,COUNTIFS(Registros!$AB$2:$AB$501,"Sim",Registros!$B$2:$B$501,"&gt;="&amp;Resumo!$B$3,Registros!$B$2:$B$501,"&lt;="&amp;Resumo!$D$3,Registros!$C$2:$C$501,$B85,Registros!$E$2:$E$501,$D85)))</f>
        <v/>
      </c>
      <c r="F85" s="45">
        <f>IFERROR(IF($E85=0,"",COUNTIFS(Registros!$AB$2:$AB$501,"Sim",Registros!$B$2:$B$501,"&gt;="&amp;Resumo!$B$3,Registros!$B$2:$B$501,"&lt;="&amp;Resumo!$D$3,Registros!$C$2:$C$501,$B85,Registros!$E$2:$E$501,$D85,Registros!$T$2:$T$501,"Sim")/$E85),"")</f>
        <v/>
      </c>
      <c r="G85" s="45">
        <f>IFERROR(IF($E85=0,"",AVERAGEIFS(Registros!$U$2:$U$501,Registros!$AB$2:$AB$501,"Sim",Registros!$B$2:$B$501,"&gt;="&amp;Resumo!$B$3,Registros!$B$2:$B$501,"&lt;="&amp;Resumo!$D$3,Registros!$C$2:$C$501,$B85,Registros!$E$2:$E$501,$D85)),"")</f>
        <v/>
      </c>
      <c r="H85" s="13">
        <f>IF($E85=0,"",SUMIFS(Registros!$Q$2:$Q$501,Registros!$AB$2:$AB$501,"Sim",Registros!$B$2:$B$501,"&gt;="&amp;Resumo!$B$3,Registros!$B$2:$B$501,"&lt;="&amp;Resumo!$D$3,Registros!$C$2:$C$501,$B85,Registros!$E$2:$E$501,$D85))</f>
        <v/>
      </c>
      <c r="I85" s="46">
        <f>IF($E85=0,"",SUMIFS(Registros!$S$2:$S$501,Registros!$AB$2:$AB$501,"Sim",Registros!$B$2:$B$501,"&gt;="&amp;Resumo!$B$3,Registros!$B$2:$B$501,"&lt;="&amp;Resumo!$D$3,Registros!$C$2:$C$501,$B85,Registros!$E$2:$E$501,$D85))</f>
        <v/>
      </c>
      <c r="J85" s="13">
        <f>IF($E85=0,"",COUNTIFS(Registros!$AB$2:$AB$501,"Sim",Registros!$B$2:$B$501,"&gt;="&amp;Resumo!$B$3,Registros!$B$2:$B$501,"&lt;="&amp;Resumo!$D$3,Registros!$C$2:$C$501,$B85,Registros!$E$2:$E$501,$D85,Registros!$T$2:$T$501,"Não",Registros!$K$2:$K$501,"&lt;&gt;Concluída",Registros!$K$2:$K$501,"&lt;&gt;Dispensada"))</f>
        <v/>
      </c>
      <c r="K85" s="53">
        <f>IFERROR(IF($E85=0,"",_xlfn.MAXIFS(Registros!$B$2:$B$501,Registros!$AB$2:$AB$501,"Sim",Registros!$B$2:$B$501,"&gt;="&amp;Resumo!$B$3,Registros!$B$2:$B$501,"&lt;="&amp;Resumo!$D$3,Registros!$C$2:$C$501,$B85,Registros!$E$2:$E$501,$D85)),"")</f>
        <v/>
      </c>
      <c r="L85" s="13">
        <f>IF($E85=0,"",COUNTIFS($E$6:$E$505,"&gt;0",$F$6:$F$505,"&lt;"&amp;$F85)+COUNTIFS($E$6:$E85,"&gt;0",$F$6:$F85,$F85))</f>
        <v/>
      </c>
      <c r="N85" s="16">
        <f>IFERROR('Configurações'!F83,"")</f>
        <v/>
      </c>
      <c r="O85" s="13">
        <f>IF($N85="","",IF(Resumo!$F$3="Todas",COUNTIFS(Registros!$AB$2:$AB$501,"Sim",Registros!$B$2:$B$501,"&gt;="&amp;Resumo!$B$3,Registros!$B$2:$B$501,"&lt;="&amp;Resumo!$D$3,Registros!$V$2:$V$501,$N85),COUNTIFS(Registros!$AB$2:$AB$501,"Sim",Registros!$B$2:$B$501,"&gt;="&amp;Resumo!$B$3,Registros!$B$2:$B$501,"&lt;="&amp;Resumo!$D$3,Registros!$E$2:$E$501,Resumo!$F$3,Registros!$V$2:$V$501,$N85)))</f>
        <v/>
      </c>
      <c r="P85" s="46">
        <f>IF($N85="","",IF(Resumo!$F$3="Todas",SUMIFS(Registros!$S$2:$S$501,Registros!$AB$2:$AB$501,"Sim",Registros!$B$2:$B$501,"&gt;="&amp;Resumo!$B$3,Registros!$B$2:$B$501,"&lt;="&amp;Resumo!$D$3,Registros!$V$2:$V$501,$N85),SUMIFS(Registros!$S$2:$S$501,Registros!$AB$2:$AB$501,"Sim",Registros!$B$2:$B$501,"&gt;="&amp;Resumo!$B$3,Registros!$B$2:$B$501,"&lt;="&amp;Resumo!$D$3,Registros!$E$2:$E$501,Resumo!$F$3,Registros!$V$2:$V$501,$N85)))</f>
        <v/>
      </c>
      <c r="Q85" s="45">
        <f>IFERROR(IF(SUM($P$6:$P$15)=0,"",$P85/SUM($P$6:$P$15)),"")</f>
        <v/>
      </c>
      <c r="R85" s="13">
        <f>IF($O85=0,"",COUNTIFS($O$6:$O$15,"&gt;0",$P$6:$P$15,"&gt;"&amp;$P85)+COUNTIFS($O$6:$O85,"&gt;0",$P$6:$P85,$P85))</f>
        <v/>
      </c>
    </row>
    <row r="86">
      <c r="A86" s="21">
        <f>IFERROR(INDEX(Registros!$Z$2:$Z$501,AGGREGATE(15,6,(ROW(Registros!$Z$2:$Z$501)-ROW(Registros!$Z$2)+1)/(Registros!$AA$2:$AA$501&lt;&gt;""),ROWS($A$6:A86))),"")</f>
        <v/>
      </c>
      <c r="B86" s="18">
        <f>IFERROR(IF($A86="","",INDEX(Registros!$C$2:$C$501,MATCH($A86,Registros!$Z$2:$Z$501,0))),"")</f>
        <v/>
      </c>
      <c r="C86" s="21">
        <f>IFERROR(IF($A86="","",INDEX(Registros!$D$2:$D$501,MATCH($A86,Registros!$Z$2:$Z$501,0))),"")</f>
        <v/>
      </c>
      <c r="D86" s="21">
        <f>IFERROR(IF($A86="","",INDEX(Registros!$E$2:$E$501,MATCH($A86,Registros!$Z$2:$Z$501,0))),"")</f>
        <v/>
      </c>
      <c r="E86" s="18">
        <f>IF($A86="","",IF(AND(Resumo!$F$3&lt;&gt;"Todas",$D86&lt;&gt;Resumo!$F$3),0,COUNTIFS(Registros!$AB$2:$AB$501,"Sim",Registros!$B$2:$B$501,"&gt;="&amp;Resumo!$B$3,Registros!$B$2:$B$501,"&lt;="&amp;Resumo!$D$3,Registros!$C$2:$C$501,$B86,Registros!$E$2:$E$501,$D86)))</f>
        <v/>
      </c>
      <c r="F86" s="48">
        <f>IFERROR(IF($E86=0,"",COUNTIFS(Registros!$AB$2:$AB$501,"Sim",Registros!$B$2:$B$501,"&gt;="&amp;Resumo!$B$3,Registros!$B$2:$B$501,"&lt;="&amp;Resumo!$D$3,Registros!$C$2:$C$501,$B86,Registros!$E$2:$E$501,$D86,Registros!$T$2:$T$501,"Sim")/$E86),"")</f>
        <v/>
      </c>
      <c r="G86" s="48">
        <f>IFERROR(IF($E86=0,"",AVERAGEIFS(Registros!$U$2:$U$501,Registros!$AB$2:$AB$501,"Sim",Registros!$B$2:$B$501,"&gt;="&amp;Resumo!$B$3,Registros!$B$2:$B$501,"&lt;="&amp;Resumo!$D$3,Registros!$C$2:$C$501,$B86,Registros!$E$2:$E$501,$D86)),"")</f>
        <v/>
      </c>
      <c r="H86" s="18">
        <f>IF($E86=0,"",SUMIFS(Registros!$Q$2:$Q$501,Registros!$AB$2:$AB$501,"Sim",Registros!$B$2:$B$501,"&gt;="&amp;Resumo!$B$3,Registros!$B$2:$B$501,"&lt;="&amp;Resumo!$D$3,Registros!$C$2:$C$501,$B86,Registros!$E$2:$E$501,$D86))</f>
        <v/>
      </c>
      <c r="I86" s="49">
        <f>IF($E86=0,"",SUMIFS(Registros!$S$2:$S$501,Registros!$AB$2:$AB$501,"Sim",Registros!$B$2:$B$501,"&gt;="&amp;Resumo!$B$3,Registros!$B$2:$B$501,"&lt;="&amp;Resumo!$D$3,Registros!$C$2:$C$501,$B86,Registros!$E$2:$E$501,$D86))</f>
        <v/>
      </c>
      <c r="J86" s="18">
        <f>IF($E86=0,"",COUNTIFS(Registros!$AB$2:$AB$501,"Sim",Registros!$B$2:$B$501,"&gt;="&amp;Resumo!$B$3,Registros!$B$2:$B$501,"&lt;="&amp;Resumo!$D$3,Registros!$C$2:$C$501,$B86,Registros!$E$2:$E$501,$D86,Registros!$T$2:$T$501,"Não",Registros!$K$2:$K$501,"&lt;&gt;Concluída",Registros!$K$2:$K$501,"&lt;&gt;Dispensada"))</f>
        <v/>
      </c>
      <c r="K86" s="52">
        <f>IFERROR(IF($E86=0,"",_xlfn.MAXIFS(Registros!$B$2:$B$501,Registros!$AB$2:$AB$501,"Sim",Registros!$B$2:$B$501,"&gt;="&amp;Resumo!$B$3,Registros!$B$2:$B$501,"&lt;="&amp;Resumo!$D$3,Registros!$C$2:$C$501,$B86,Registros!$E$2:$E$501,$D86)),"")</f>
        <v/>
      </c>
      <c r="L86" s="18">
        <f>IF($E86=0,"",COUNTIFS($E$6:$E$505,"&gt;0",$F$6:$F$505,"&lt;"&amp;$F86)+COUNTIFS($E$6:$E86,"&gt;0",$F$6:$F86,$F86))</f>
        <v/>
      </c>
      <c r="N86" s="21">
        <f>IFERROR('Configurações'!F84,"")</f>
        <v/>
      </c>
      <c r="O86" s="18">
        <f>IF($N86="","",IF(Resumo!$F$3="Todas",COUNTIFS(Registros!$AB$2:$AB$501,"Sim",Registros!$B$2:$B$501,"&gt;="&amp;Resumo!$B$3,Registros!$B$2:$B$501,"&lt;="&amp;Resumo!$D$3,Registros!$V$2:$V$501,$N86),COUNTIFS(Registros!$AB$2:$AB$501,"Sim",Registros!$B$2:$B$501,"&gt;="&amp;Resumo!$B$3,Registros!$B$2:$B$501,"&lt;="&amp;Resumo!$D$3,Registros!$E$2:$E$501,Resumo!$F$3,Registros!$V$2:$V$501,$N86)))</f>
        <v/>
      </c>
      <c r="P86" s="49">
        <f>IF($N86="","",IF(Resumo!$F$3="Todas",SUMIFS(Registros!$S$2:$S$501,Registros!$AB$2:$AB$501,"Sim",Registros!$B$2:$B$501,"&gt;="&amp;Resumo!$B$3,Registros!$B$2:$B$501,"&lt;="&amp;Resumo!$D$3,Registros!$V$2:$V$501,$N86),SUMIFS(Registros!$S$2:$S$501,Registros!$AB$2:$AB$501,"Sim",Registros!$B$2:$B$501,"&gt;="&amp;Resumo!$B$3,Registros!$B$2:$B$501,"&lt;="&amp;Resumo!$D$3,Registros!$E$2:$E$501,Resumo!$F$3,Registros!$V$2:$V$501,$N86)))</f>
        <v/>
      </c>
      <c r="Q86" s="48">
        <f>IFERROR(IF(SUM($P$6:$P$15)=0,"",$P86/SUM($P$6:$P$15)),"")</f>
        <v/>
      </c>
      <c r="R86" s="18">
        <f>IF($O86=0,"",COUNTIFS($O$6:$O$15,"&gt;0",$P$6:$P$15,"&gt;"&amp;$P86)+COUNTIFS($O$6:$O86,"&gt;0",$P$6:$P86,$P86))</f>
        <v/>
      </c>
    </row>
    <row r="87">
      <c r="A87" s="16">
        <f>IFERROR(INDEX(Registros!$Z$2:$Z$501,AGGREGATE(15,6,(ROW(Registros!$Z$2:$Z$501)-ROW(Registros!$Z$2)+1)/(Registros!$AA$2:$AA$501&lt;&gt;""),ROWS($A$6:A87))),"")</f>
        <v/>
      </c>
      <c r="B87" s="13">
        <f>IFERROR(IF($A87="","",INDEX(Registros!$C$2:$C$501,MATCH($A87,Registros!$Z$2:$Z$501,0))),"")</f>
        <v/>
      </c>
      <c r="C87" s="16">
        <f>IFERROR(IF($A87="","",INDEX(Registros!$D$2:$D$501,MATCH($A87,Registros!$Z$2:$Z$501,0))),"")</f>
        <v/>
      </c>
      <c r="D87" s="16">
        <f>IFERROR(IF($A87="","",INDEX(Registros!$E$2:$E$501,MATCH($A87,Registros!$Z$2:$Z$501,0))),"")</f>
        <v/>
      </c>
      <c r="E87" s="13">
        <f>IF($A87="","",IF(AND(Resumo!$F$3&lt;&gt;"Todas",$D87&lt;&gt;Resumo!$F$3),0,COUNTIFS(Registros!$AB$2:$AB$501,"Sim",Registros!$B$2:$B$501,"&gt;="&amp;Resumo!$B$3,Registros!$B$2:$B$501,"&lt;="&amp;Resumo!$D$3,Registros!$C$2:$C$501,$B87,Registros!$E$2:$E$501,$D87)))</f>
        <v/>
      </c>
      <c r="F87" s="45">
        <f>IFERROR(IF($E87=0,"",COUNTIFS(Registros!$AB$2:$AB$501,"Sim",Registros!$B$2:$B$501,"&gt;="&amp;Resumo!$B$3,Registros!$B$2:$B$501,"&lt;="&amp;Resumo!$D$3,Registros!$C$2:$C$501,$B87,Registros!$E$2:$E$501,$D87,Registros!$T$2:$T$501,"Sim")/$E87),"")</f>
        <v/>
      </c>
      <c r="G87" s="45">
        <f>IFERROR(IF($E87=0,"",AVERAGEIFS(Registros!$U$2:$U$501,Registros!$AB$2:$AB$501,"Sim",Registros!$B$2:$B$501,"&gt;="&amp;Resumo!$B$3,Registros!$B$2:$B$501,"&lt;="&amp;Resumo!$D$3,Registros!$C$2:$C$501,$B87,Registros!$E$2:$E$501,$D87)),"")</f>
        <v/>
      </c>
      <c r="H87" s="13">
        <f>IF($E87=0,"",SUMIFS(Registros!$Q$2:$Q$501,Registros!$AB$2:$AB$501,"Sim",Registros!$B$2:$B$501,"&gt;="&amp;Resumo!$B$3,Registros!$B$2:$B$501,"&lt;="&amp;Resumo!$D$3,Registros!$C$2:$C$501,$B87,Registros!$E$2:$E$501,$D87))</f>
        <v/>
      </c>
      <c r="I87" s="46">
        <f>IF($E87=0,"",SUMIFS(Registros!$S$2:$S$501,Registros!$AB$2:$AB$501,"Sim",Registros!$B$2:$B$501,"&gt;="&amp;Resumo!$B$3,Registros!$B$2:$B$501,"&lt;="&amp;Resumo!$D$3,Registros!$C$2:$C$501,$B87,Registros!$E$2:$E$501,$D87))</f>
        <v/>
      </c>
      <c r="J87" s="13">
        <f>IF($E87=0,"",COUNTIFS(Registros!$AB$2:$AB$501,"Sim",Registros!$B$2:$B$501,"&gt;="&amp;Resumo!$B$3,Registros!$B$2:$B$501,"&lt;="&amp;Resumo!$D$3,Registros!$C$2:$C$501,$B87,Registros!$E$2:$E$501,$D87,Registros!$T$2:$T$501,"Não",Registros!$K$2:$K$501,"&lt;&gt;Concluída",Registros!$K$2:$K$501,"&lt;&gt;Dispensada"))</f>
        <v/>
      </c>
      <c r="K87" s="53">
        <f>IFERROR(IF($E87=0,"",_xlfn.MAXIFS(Registros!$B$2:$B$501,Registros!$AB$2:$AB$501,"Sim",Registros!$B$2:$B$501,"&gt;="&amp;Resumo!$B$3,Registros!$B$2:$B$501,"&lt;="&amp;Resumo!$D$3,Registros!$C$2:$C$501,$B87,Registros!$E$2:$E$501,$D87)),"")</f>
        <v/>
      </c>
      <c r="L87" s="13">
        <f>IF($E87=0,"",COUNTIFS($E$6:$E$505,"&gt;0",$F$6:$F$505,"&lt;"&amp;$F87)+COUNTIFS($E$6:$E87,"&gt;0",$F$6:$F87,$F87))</f>
        <v/>
      </c>
      <c r="N87" s="16">
        <f>IFERROR('Configurações'!F85,"")</f>
        <v/>
      </c>
      <c r="O87" s="13">
        <f>IF($N87="","",IF(Resumo!$F$3="Todas",COUNTIFS(Registros!$AB$2:$AB$501,"Sim",Registros!$B$2:$B$501,"&gt;="&amp;Resumo!$B$3,Registros!$B$2:$B$501,"&lt;="&amp;Resumo!$D$3,Registros!$V$2:$V$501,$N87),COUNTIFS(Registros!$AB$2:$AB$501,"Sim",Registros!$B$2:$B$501,"&gt;="&amp;Resumo!$B$3,Registros!$B$2:$B$501,"&lt;="&amp;Resumo!$D$3,Registros!$E$2:$E$501,Resumo!$F$3,Registros!$V$2:$V$501,$N87)))</f>
        <v/>
      </c>
      <c r="P87" s="46">
        <f>IF($N87="","",IF(Resumo!$F$3="Todas",SUMIFS(Registros!$S$2:$S$501,Registros!$AB$2:$AB$501,"Sim",Registros!$B$2:$B$501,"&gt;="&amp;Resumo!$B$3,Registros!$B$2:$B$501,"&lt;="&amp;Resumo!$D$3,Registros!$V$2:$V$501,$N87),SUMIFS(Registros!$S$2:$S$501,Registros!$AB$2:$AB$501,"Sim",Registros!$B$2:$B$501,"&gt;="&amp;Resumo!$B$3,Registros!$B$2:$B$501,"&lt;="&amp;Resumo!$D$3,Registros!$E$2:$E$501,Resumo!$F$3,Registros!$V$2:$V$501,$N87)))</f>
        <v/>
      </c>
      <c r="Q87" s="45">
        <f>IFERROR(IF(SUM($P$6:$P$15)=0,"",$P87/SUM($P$6:$P$15)),"")</f>
        <v/>
      </c>
      <c r="R87" s="13">
        <f>IF($O87=0,"",COUNTIFS($O$6:$O$15,"&gt;0",$P$6:$P$15,"&gt;"&amp;$P87)+COUNTIFS($O$6:$O87,"&gt;0",$P$6:$P87,$P87))</f>
        <v/>
      </c>
    </row>
    <row r="88">
      <c r="A88" s="21">
        <f>IFERROR(INDEX(Registros!$Z$2:$Z$501,AGGREGATE(15,6,(ROW(Registros!$Z$2:$Z$501)-ROW(Registros!$Z$2)+1)/(Registros!$AA$2:$AA$501&lt;&gt;""),ROWS($A$6:A88))),"")</f>
        <v/>
      </c>
      <c r="B88" s="18">
        <f>IFERROR(IF($A88="","",INDEX(Registros!$C$2:$C$501,MATCH($A88,Registros!$Z$2:$Z$501,0))),"")</f>
        <v/>
      </c>
      <c r="C88" s="21">
        <f>IFERROR(IF($A88="","",INDEX(Registros!$D$2:$D$501,MATCH($A88,Registros!$Z$2:$Z$501,0))),"")</f>
        <v/>
      </c>
      <c r="D88" s="21">
        <f>IFERROR(IF($A88="","",INDEX(Registros!$E$2:$E$501,MATCH($A88,Registros!$Z$2:$Z$501,0))),"")</f>
        <v/>
      </c>
      <c r="E88" s="18">
        <f>IF($A88="","",IF(AND(Resumo!$F$3&lt;&gt;"Todas",$D88&lt;&gt;Resumo!$F$3),0,COUNTIFS(Registros!$AB$2:$AB$501,"Sim",Registros!$B$2:$B$501,"&gt;="&amp;Resumo!$B$3,Registros!$B$2:$B$501,"&lt;="&amp;Resumo!$D$3,Registros!$C$2:$C$501,$B88,Registros!$E$2:$E$501,$D88)))</f>
        <v/>
      </c>
      <c r="F88" s="48">
        <f>IFERROR(IF($E88=0,"",COUNTIFS(Registros!$AB$2:$AB$501,"Sim",Registros!$B$2:$B$501,"&gt;="&amp;Resumo!$B$3,Registros!$B$2:$B$501,"&lt;="&amp;Resumo!$D$3,Registros!$C$2:$C$501,$B88,Registros!$E$2:$E$501,$D88,Registros!$T$2:$T$501,"Sim")/$E88),"")</f>
        <v/>
      </c>
      <c r="G88" s="48">
        <f>IFERROR(IF($E88=0,"",AVERAGEIFS(Registros!$U$2:$U$501,Registros!$AB$2:$AB$501,"Sim",Registros!$B$2:$B$501,"&gt;="&amp;Resumo!$B$3,Registros!$B$2:$B$501,"&lt;="&amp;Resumo!$D$3,Registros!$C$2:$C$501,$B88,Registros!$E$2:$E$501,$D88)),"")</f>
        <v/>
      </c>
      <c r="H88" s="18">
        <f>IF($E88=0,"",SUMIFS(Registros!$Q$2:$Q$501,Registros!$AB$2:$AB$501,"Sim",Registros!$B$2:$B$501,"&gt;="&amp;Resumo!$B$3,Registros!$B$2:$B$501,"&lt;="&amp;Resumo!$D$3,Registros!$C$2:$C$501,$B88,Registros!$E$2:$E$501,$D88))</f>
        <v/>
      </c>
      <c r="I88" s="49">
        <f>IF($E88=0,"",SUMIFS(Registros!$S$2:$S$501,Registros!$AB$2:$AB$501,"Sim",Registros!$B$2:$B$501,"&gt;="&amp;Resumo!$B$3,Registros!$B$2:$B$501,"&lt;="&amp;Resumo!$D$3,Registros!$C$2:$C$501,$B88,Registros!$E$2:$E$501,$D88))</f>
        <v/>
      </c>
      <c r="J88" s="18">
        <f>IF($E88=0,"",COUNTIFS(Registros!$AB$2:$AB$501,"Sim",Registros!$B$2:$B$501,"&gt;="&amp;Resumo!$B$3,Registros!$B$2:$B$501,"&lt;="&amp;Resumo!$D$3,Registros!$C$2:$C$501,$B88,Registros!$E$2:$E$501,$D88,Registros!$T$2:$T$501,"Não",Registros!$K$2:$K$501,"&lt;&gt;Concluída",Registros!$K$2:$K$501,"&lt;&gt;Dispensada"))</f>
        <v/>
      </c>
      <c r="K88" s="52">
        <f>IFERROR(IF($E88=0,"",_xlfn.MAXIFS(Registros!$B$2:$B$501,Registros!$AB$2:$AB$501,"Sim",Registros!$B$2:$B$501,"&gt;="&amp;Resumo!$B$3,Registros!$B$2:$B$501,"&lt;="&amp;Resumo!$D$3,Registros!$C$2:$C$501,$B88,Registros!$E$2:$E$501,$D88)),"")</f>
        <v/>
      </c>
      <c r="L88" s="18">
        <f>IF($E88=0,"",COUNTIFS($E$6:$E$505,"&gt;0",$F$6:$F$505,"&lt;"&amp;$F88)+COUNTIFS($E$6:$E88,"&gt;0",$F$6:$F88,$F88))</f>
        <v/>
      </c>
      <c r="N88" s="21">
        <f>IFERROR('Configurações'!F86,"")</f>
        <v/>
      </c>
      <c r="O88" s="18">
        <f>IF($N88="","",IF(Resumo!$F$3="Todas",COUNTIFS(Registros!$AB$2:$AB$501,"Sim",Registros!$B$2:$B$501,"&gt;="&amp;Resumo!$B$3,Registros!$B$2:$B$501,"&lt;="&amp;Resumo!$D$3,Registros!$V$2:$V$501,$N88),COUNTIFS(Registros!$AB$2:$AB$501,"Sim",Registros!$B$2:$B$501,"&gt;="&amp;Resumo!$B$3,Registros!$B$2:$B$501,"&lt;="&amp;Resumo!$D$3,Registros!$E$2:$E$501,Resumo!$F$3,Registros!$V$2:$V$501,$N88)))</f>
        <v/>
      </c>
      <c r="P88" s="49">
        <f>IF($N88="","",IF(Resumo!$F$3="Todas",SUMIFS(Registros!$S$2:$S$501,Registros!$AB$2:$AB$501,"Sim",Registros!$B$2:$B$501,"&gt;="&amp;Resumo!$B$3,Registros!$B$2:$B$501,"&lt;="&amp;Resumo!$D$3,Registros!$V$2:$V$501,$N88),SUMIFS(Registros!$S$2:$S$501,Registros!$AB$2:$AB$501,"Sim",Registros!$B$2:$B$501,"&gt;="&amp;Resumo!$B$3,Registros!$B$2:$B$501,"&lt;="&amp;Resumo!$D$3,Registros!$E$2:$E$501,Resumo!$F$3,Registros!$V$2:$V$501,$N88)))</f>
        <v/>
      </c>
      <c r="Q88" s="48">
        <f>IFERROR(IF(SUM($P$6:$P$15)=0,"",$P88/SUM($P$6:$P$15)),"")</f>
        <v/>
      </c>
      <c r="R88" s="18">
        <f>IF($O88=0,"",COUNTIFS($O$6:$O$15,"&gt;0",$P$6:$P$15,"&gt;"&amp;$P88)+COUNTIFS($O$6:$O88,"&gt;0",$P$6:$P88,$P88))</f>
        <v/>
      </c>
    </row>
    <row r="89">
      <c r="A89" s="16">
        <f>IFERROR(INDEX(Registros!$Z$2:$Z$501,AGGREGATE(15,6,(ROW(Registros!$Z$2:$Z$501)-ROW(Registros!$Z$2)+1)/(Registros!$AA$2:$AA$501&lt;&gt;""),ROWS($A$6:A89))),"")</f>
        <v/>
      </c>
      <c r="B89" s="13">
        <f>IFERROR(IF($A89="","",INDEX(Registros!$C$2:$C$501,MATCH($A89,Registros!$Z$2:$Z$501,0))),"")</f>
        <v/>
      </c>
      <c r="C89" s="16">
        <f>IFERROR(IF($A89="","",INDEX(Registros!$D$2:$D$501,MATCH($A89,Registros!$Z$2:$Z$501,0))),"")</f>
        <v/>
      </c>
      <c r="D89" s="16">
        <f>IFERROR(IF($A89="","",INDEX(Registros!$E$2:$E$501,MATCH($A89,Registros!$Z$2:$Z$501,0))),"")</f>
        <v/>
      </c>
      <c r="E89" s="13">
        <f>IF($A89="","",IF(AND(Resumo!$F$3&lt;&gt;"Todas",$D89&lt;&gt;Resumo!$F$3),0,COUNTIFS(Registros!$AB$2:$AB$501,"Sim",Registros!$B$2:$B$501,"&gt;="&amp;Resumo!$B$3,Registros!$B$2:$B$501,"&lt;="&amp;Resumo!$D$3,Registros!$C$2:$C$501,$B89,Registros!$E$2:$E$501,$D89)))</f>
        <v/>
      </c>
      <c r="F89" s="45">
        <f>IFERROR(IF($E89=0,"",COUNTIFS(Registros!$AB$2:$AB$501,"Sim",Registros!$B$2:$B$501,"&gt;="&amp;Resumo!$B$3,Registros!$B$2:$B$501,"&lt;="&amp;Resumo!$D$3,Registros!$C$2:$C$501,$B89,Registros!$E$2:$E$501,$D89,Registros!$T$2:$T$501,"Sim")/$E89),"")</f>
        <v/>
      </c>
      <c r="G89" s="45">
        <f>IFERROR(IF($E89=0,"",AVERAGEIFS(Registros!$U$2:$U$501,Registros!$AB$2:$AB$501,"Sim",Registros!$B$2:$B$501,"&gt;="&amp;Resumo!$B$3,Registros!$B$2:$B$501,"&lt;="&amp;Resumo!$D$3,Registros!$C$2:$C$501,$B89,Registros!$E$2:$E$501,$D89)),"")</f>
        <v/>
      </c>
      <c r="H89" s="13">
        <f>IF($E89=0,"",SUMIFS(Registros!$Q$2:$Q$501,Registros!$AB$2:$AB$501,"Sim",Registros!$B$2:$B$501,"&gt;="&amp;Resumo!$B$3,Registros!$B$2:$B$501,"&lt;="&amp;Resumo!$D$3,Registros!$C$2:$C$501,$B89,Registros!$E$2:$E$501,$D89))</f>
        <v/>
      </c>
      <c r="I89" s="46">
        <f>IF($E89=0,"",SUMIFS(Registros!$S$2:$S$501,Registros!$AB$2:$AB$501,"Sim",Registros!$B$2:$B$501,"&gt;="&amp;Resumo!$B$3,Registros!$B$2:$B$501,"&lt;="&amp;Resumo!$D$3,Registros!$C$2:$C$501,$B89,Registros!$E$2:$E$501,$D89))</f>
        <v/>
      </c>
      <c r="J89" s="13">
        <f>IF($E89=0,"",COUNTIFS(Registros!$AB$2:$AB$501,"Sim",Registros!$B$2:$B$501,"&gt;="&amp;Resumo!$B$3,Registros!$B$2:$B$501,"&lt;="&amp;Resumo!$D$3,Registros!$C$2:$C$501,$B89,Registros!$E$2:$E$501,$D89,Registros!$T$2:$T$501,"Não",Registros!$K$2:$K$501,"&lt;&gt;Concluída",Registros!$K$2:$K$501,"&lt;&gt;Dispensada"))</f>
        <v/>
      </c>
      <c r="K89" s="53">
        <f>IFERROR(IF($E89=0,"",_xlfn.MAXIFS(Registros!$B$2:$B$501,Registros!$AB$2:$AB$501,"Sim",Registros!$B$2:$B$501,"&gt;="&amp;Resumo!$B$3,Registros!$B$2:$B$501,"&lt;="&amp;Resumo!$D$3,Registros!$C$2:$C$501,$B89,Registros!$E$2:$E$501,$D89)),"")</f>
        <v/>
      </c>
      <c r="L89" s="13">
        <f>IF($E89=0,"",COUNTIFS($E$6:$E$505,"&gt;0",$F$6:$F$505,"&lt;"&amp;$F89)+COUNTIFS($E$6:$E89,"&gt;0",$F$6:$F89,$F89))</f>
        <v/>
      </c>
      <c r="N89" s="16">
        <f>IFERROR('Configurações'!F87,"")</f>
        <v/>
      </c>
      <c r="O89" s="13">
        <f>IF($N89="","",IF(Resumo!$F$3="Todas",COUNTIFS(Registros!$AB$2:$AB$501,"Sim",Registros!$B$2:$B$501,"&gt;="&amp;Resumo!$B$3,Registros!$B$2:$B$501,"&lt;="&amp;Resumo!$D$3,Registros!$V$2:$V$501,$N89),COUNTIFS(Registros!$AB$2:$AB$501,"Sim",Registros!$B$2:$B$501,"&gt;="&amp;Resumo!$B$3,Registros!$B$2:$B$501,"&lt;="&amp;Resumo!$D$3,Registros!$E$2:$E$501,Resumo!$F$3,Registros!$V$2:$V$501,$N89)))</f>
        <v/>
      </c>
      <c r="P89" s="46">
        <f>IF($N89="","",IF(Resumo!$F$3="Todas",SUMIFS(Registros!$S$2:$S$501,Registros!$AB$2:$AB$501,"Sim",Registros!$B$2:$B$501,"&gt;="&amp;Resumo!$B$3,Registros!$B$2:$B$501,"&lt;="&amp;Resumo!$D$3,Registros!$V$2:$V$501,$N89),SUMIFS(Registros!$S$2:$S$501,Registros!$AB$2:$AB$501,"Sim",Registros!$B$2:$B$501,"&gt;="&amp;Resumo!$B$3,Registros!$B$2:$B$501,"&lt;="&amp;Resumo!$D$3,Registros!$E$2:$E$501,Resumo!$F$3,Registros!$V$2:$V$501,$N89)))</f>
        <v/>
      </c>
      <c r="Q89" s="45">
        <f>IFERROR(IF(SUM($P$6:$P$15)=0,"",$P89/SUM($P$6:$P$15)),"")</f>
        <v/>
      </c>
      <c r="R89" s="13">
        <f>IF($O89=0,"",COUNTIFS($O$6:$O$15,"&gt;0",$P$6:$P$15,"&gt;"&amp;$P89)+COUNTIFS($O$6:$O89,"&gt;0",$P$6:$P89,$P89))</f>
        <v/>
      </c>
    </row>
    <row r="90">
      <c r="A90" s="21">
        <f>IFERROR(INDEX(Registros!$Z$2:$Z$501,AGGREGATE(15,6,(ROW(Registros!$Z$2:$Z$501)-ROW(Registros!$Z$2)+1)/(Registros!$AA$2:$AA$501&lt;&gt;""),ROWS($A$6:A90))),"")</f>
        <v/>
      </c>
      <c r="B90" s="18">
        <f>IFERROR(IF($A90="","",INDEX(Registros!$C$2:$C$501,MATCH($A90,Registros!$Z$2:$Z$501,0))),"")</f>
        <v/>
      </c>
      <c r="C90" s="21">
        <f>IFERROR(IF($A90="","",INDEX(Registros!$D$2:$D$501,MATCH($A90,Registros!$Z$2:$Z$501,0))),"")</f>
        <v/>
      </c>
      <c r="D90" s="21">
        <f>IFERROR(IF($A90="","",INDEX(Registros!$E$2:$E$501,MATCH($A90,Registros!$Z$2:$Z$501,0))),"")</f>
        <v/>
      </c>
      <c r="E90" s="18">
        <f>IF($A90="","",IF(AND(Resumo!$F$3&lt;&gt;"Todas",$D90&lt;&gt;Resumo!$F$3),0,COUNTIFS(Registros!$AB$2:$AB$501,"Sim",Registros!$B$2:$B$501,"&gt;="&amp;Resumo!$B$3,Registros!$B$2:$B$501,"&lt;="&amp;Resumo!$D$3,Registros!$C$2:$C$501,$B90,Registros!$E$2:$E$501,$D90)))</f>
        <v/>
      </c>
      <c r="F90" s="48">
        <f>IFERROR(IF($E90=0,"",COUNTIFS(Registros!$AB$2:$AB$501,"Sim",Registros!$B$2:$B$501,"&gt;="&amp;Resumo!$B$3,Registros!$B$2:$B$501,"&lt;="&amp;Resumo!$D$3,Registros!$C$2:$C$501,$B90,Registros!$E$2:$E$501,$D90,Registros!$T$2:$T$501,"Sim")/$E90),"")</f>
        <v/>
      </c>
      <c r="G90" s="48">
        <f>IFERROR(IF($E90=0,"",AVERAGEIFS(Registros!$U$2:$U$501,Registros!$AB$2:$AB$501,"Sim",Registros!$B$2:$B$501,"&gt;="&amp;Resumo!$B$3,Registros!$B$2:$B$501,"&lt;="&amp;Resumo!$D$3,Registros!$C$2:$C$501,$B90,Registros!$E$2:$E$501,$D90)),"")</f>
        <v/>
      </c>
      <c r="H90" s="18">
        <f>IF($E90=0,"",SUMIFS(Registros!$Q$2:$Q$501,Registros!$AB$2:$AB$501,"Sim",Registros!$B$2:$B$501,"&gt;="&amp;Resumo!$B$3,Registros!$B$2:$B$501,"&lt;="&amp;Resumo!$D$3,Registros!$C$2:$C$501,$B90,Registros!$E$2:$E$501,$D90))</f>
        <v/>
      </c>
      <c r="I90" s="49">
        <f>IF($E90=0,"",SUMIFS(Registros!$S$2:$S$501,Registros!$AB$2:$AB$501,"Sim",Registros!$B$2:$B$501,"&gt;="&amp;Resumo!$B$3,Registros!$B$2:$B$501,"&lt;="&amp;Resumo!$D$3,Registros!$C$2:$C$501,$B90,Registros!$E$2:$E$501,$D90))</f>
        <v/>
      </c>
      <c r="J90" s="18">
        <f>IF($E90=0,"",COUNTIFS(Registros!$AB$2:$AB$501,"Sim",Registros!$B$2:$B$501,"&gt;="&amp;Resumo!$B$3,Registros!$B$2:$B$501,"&lt;="&amp;Resumo!$D$3,Registros!$C$2:$C$501,$B90,Registros!$E$2:$E$501,$D90,Registros!$T$2:$T$501,"Não",Registros!$K$2:$K$501,"&lt;&gt;Concluída",Registros!$K$2:$K$501,"&lt;&gt;Dispensada"))</f>
        <v/>
      </c>
      <c r="K90" s="52">
        <f>IFERROR(IF($E90=0,"",_xlfn.MAXIFS(Registros!$B$2:$B$501,Registros!$AB$2:$AB$501,"Sim",Registros!$B$2:$B$501,"&gt;="&amp;Resumo!$B$3,Registros!$B$2:$B$501,"&lt;="&amp;Resumo!$D$3,Registros!$C$2:$C$501,$B90,Registros!$E$2:$E$501,$D90)),"")</f>
        <v/>
      </c>
      <c r="L90" s="18">
        <f>IF($E90=0,"",COUNTIFS($E$6:$E$505,"&gt;0",$F$6:$F$505,"&lt;"&amp;$F90)+COUNTIFS($E$6:$E90,"&gt;0",$F$6:$F90,$F90))</f>
        <v/>
      </c>
      <c r="N90" s="21">
        <f>IFERROR('Configurações'!F88,"")</f>
        <v/>
      </c>
      <c r="O90" s="18">
        <f>IF($N90="","",IF(Resumo!$F$3="Todas",COUNTIFS(Registros!$AB$2:$AB$501,"Sim",Registros!$B$2:$B$501,"&gt;="&amp;Resumo!$B$3,Registros!$B$2:$B$501,"&lt;="&amp;Resumo!$D$3,Registros!$V$2:$V$501,$N90),COUNTIFS(Registros!$AB$2:$AB$501,"Sim",Registros!$B$2:$B$501,"&gt;="&amp;Resumo!$B$3,Registros!$B$2:$B$501,"&lt;="&amp;Resumo!$D$3,Registros!$E$2:$E$501,Resumo!$F$3,Registros!$V$2:$V$501,$N90)))</f>
        <v/>
      </c>
      <c r="P90" s="49">
        <f>IF($N90="","",IF(Resumo!$F$3="Todas",SUMIFS(Registros!$S$2:$S$501,Registros!$AB$2:$AB$501,"Sim",Registros!$B$2:$B$501,"&gt;="&amp;Resumo!$B$3,Registros!$B$2:$B$501,"&lt;="&amp;Resumo!$D$3,Registros!$V$2:$V$501,$N90),SUMIFS(Registros!$S$2:$S$501,Registros!$AB$2:$AB$501,"Sim",Registros!$B$2:$B$501,"&gt;="&amp;Resumo!$B$3,Registros!$B$2:$B$501,"&lt;="&amp;Resumo!$D$3,Registros!$E$2:$E$501,Resumo!$F$3,Registros!$V$2:$V$501,$N90)))</f>
        <v/>
      </c>
      <c r="Q90" s="48">
        <f>IFERROR(IF(SUM($P$6:$P$15)=0,"",$P90/SUM($P$6:$P$15)),"")</f>
        <v/>
      </c>
      <c r="R90" s="18">
        <f>IF($O90=0,"",COUNTIFS($O$6:$O$15,"&gt;0",$P$6:$P$15,"&gt;"&amp;$P90)+COUNTIFS($O$6:$O90,"&gt;0",$P$6:$P90,$P90))</f>
        <v/>
      </c>
    </row>
    <row r="91">
      <c r="A91" s="16">
        <f>IFERROR(INDEX(Registros!$Z$2:$Z$501,AGGREGATE(15,6,(ROW(Registros!$Z$2:$Z$501)-ROW(Registros!$Z$2)+1)/(Registros!$AA$2:$AA$501&lt;&gt;""),ROWS($A$6:A91))),"")</f>
        <v/>
      </c>
      <c r="B91" s="13">
        <f>IFERROR(IF($A91="","",INDEX(Registros!$C$2:$C$501,MATCH($A91,Registros!$Z$2:$Z$501,0))),"")</f>
        <v/>
      </c>
      <c r="C91" s="16">
        <f>IFERROR(IF($A91="","",INDEX(Registros!$D$2:$D$501,MATCH($A91,Registros!$Z$2:$Z$501,0))),"")</f>
        <v/>
      </c>
      <c r="D91" s="16">
        <f>IFERROR(IF($A91="","",INDEX(Registros!$E$2:$E$501,MATCH($A91,Registros!$Z$2:$Z$501,0))),"")</f>
        <v/>
      </c>
      <c r="E91" s="13">
        <f>IF($A91="","",IF(AND(Resumo!$F$3&lt;&gt;"Todas",$D91&lt;&gt;Resumo!$F$3),0,COUNTIFS(Registros!$AB$2:$AB$501,"Sim",Registros!$B$2:$B$501,"&gt;="&amp;Resumo!$B$3,Registros!$B$2:$B$501,"&lt;="&amp;Resumo!$D$3,Registros!$C$2:$C$501,$B91,Registros!$E$2:$E$501,$D91)))</f>
        <v/>
      </c>
      <c r="F91" s="45">
        <f>IFERROR(IF($E91=0,"",COUNTIFS(Registros!$AB$2:$AB$501,"Sim",Registros!$B$2:$B$501,"&gt;="&amp;Resumo!$B$3,Registros!$B$2:$B$501,"&lt;="&amp;Resumo!$D$3,Registros!$C$2:$C$501,$B91,Registros!$E$2:$E$501,$D91,Registros!$T$2:$T$501,"Sim")/$E91),"")</f>
        <v/>
      </c>
      <c r="G91" s="45">
        <f>IFERROR(IF($E91=0,"",AVERAGEIFS(Registros!$U$2:$U$501,Registros!$AB$2:$AB$501,"Sim",Registros!$B$2:$B$501,"&gt;="&amp;Resumo!$B$3,Registros!$B$2:$B$501,"&lt;="&amp;Resumo!$D$3,Registros!$C$2:$C$501,$B91,Registros!$E$2:$E$501,$D91)),"")</f>
        <v/>
      </c>
      <c r="H91" s="13">
        <f>IF($E91=0,"",SUMIFS(Registros!$Q$2:$Q$501,Registros!$AB$2:$AB$501,"Sim",Registros!$B$2:$B$501,"&gt;="&amp;Resumo!$B$3,Registros!$B$2:$B$501,"&lt;="&amp;Resumo!$D$3,Registros!$C$2:$C$501,$B91,Registros!$E$2:$E$501,$D91))</f>
        <v/>
      </c>
      <c r="I91" s="46">
        <f>IF($E91=0,"",SUMIFS(Registros!$S$2:$S$501,Registros!$AB$2:$AB$501,"Sim",Registros!$B$2:$B$501,"&gt;="&amp;Resumo!$B$3,Registros!$B$2:$B$501,"&lt;="&amp;Resumo!$D$3,Registros!$C$2:$C$501,$B91,Registros!$E$2:$E$501,$D91))</f>
        <v/>
      </c>
      <c r="J91" s="13">
        <f>IF($E91=0,"",COUNTIFS(Registros!$AB$2:$AB$501,"Sim",Registros!$B$2:$B$501,"&gt;="&amp;Resumo!$B$3,Registros!$B$2:$B$501,"&lt;="&amp;Resumo!$D$3,Registros!$C$2:$C$501,$B91,Registros!$E$2:$E$501,$D91,Registros!$T$2:$T$501,"Não",Registros!$K$2:$K$501,"&lt;&gt;Concluída",Registros!$K$2:$K$501,"&lt;&gt;Dispensada"))</f>
        <v/>
      </c>
      <c r="K91" s="53">
        <f>IFERROR(IF($E91=0,"",_xlfn.MAXIFS(Registros!$B$2:$B$501,Registros!$AB$2:$AB$501,"Sim",Registros!$B$2:$B$501,"&gt;="&amp;Resumo!$B$3,Registros!$B$2:$B$501,"&lt;="&amp;Resumo!$D$3,Registros!$C$2:$C$501,$B91,Registros!$E$2:$E$501,$D91)),"")</f>
        <v/>
      </c>
      <c r="L91" s="13">
        <f>IF($E91=0,"",COUNTIFS($E$6:$E$505,"&gt;0",$F$6:$F$505,"&lt;"&amp;$F91)+COUNTIFS($E$6:$E91,"&gt;0",$F$6:$F91,$F91))</f>
        <v/>
      </c>
      <c r="N91" s="16">
        <f>IFERROR('Configurações'!F89,"")</f>
        <v/>
      </c>
      <c r="O91" s="13">
        <f>IF($N91="","",IF(Resumo!$F$3="Todas",COUNTIFS(Registros!$AB$2:$AB$501,"Sim",Registros!$B$2:$B$501,"&gt;="&amp;Resumo!$B$3,Registros!$B$2:$B$501,"&lt;="&amp;Resumo!$D$3,Registros!$V$2:$V$501,$N91),COUNTIFS(Registros!$AB$2:$AB$501,"Sim",Registros!$B$2:$B$501,"&gt;="&amp;Resumo!$B$3,Registros!$B$2:$B$501,"&lt;="&amp;Resumo!$D$3,Registros!$E$2:$E$501,Resumo!$F$3,Registros!$V$2:$V$501,$N91)))</f>
        <v/>
      </c>
      <c r="P91" s="46">
        <f>IF($N91="","",IF(Resumo!$F$3="Todas",SUMIFS(Registros!$S$2:$S$501,Registros!$AB$2:$AB$501,"Sim",Registros!$B$2:$B$501,"&gt;="&amp;Resumo!$B$3,Registros!$B$2:$B$501,"&lt;="&amp;Resumo!$D$3,Registros!$V$2:$V$501,$N91),SUMIFS(Registros!$S$2:$S$501,Registros!$AB$2:$AB$501,"Sim",Registros!$B$2:$B$501,"&gt;="&amp;Resumo!$B$3,Registros!$B$2:$B$501,"&lt;="&amp;Resumo!$D$3,Registros!$E$2:$E$501,Resumo!$F$3,Registros!$V$2:$V$501,$N91)))</f>
        <v/>
      </c>
      <c r="Q91" s="45">
        <f>IFERROR(IF(SUM($P$6:$P$15)=0,"",$P91/SUM($P$6:$P$15)),"")</f>
        <v/>
      </c>
      <c r="R91" s="13">
        <f>IF($O91=0,"",COUNTIFS($O$6:$O$15,"&gt;0",$P$6:$P$15,"&gt;"&amp;$P91)+COUNTIFS($O$6:$O91,"&gt;0",$P$6:$P91,$P91))</f>
        <v/>
      </c>
    </row>
    <row r="92">
      <c r="A92" s="21">
        <f>IFERROR(INDEX(Registros!$Z$2:$Z$501,AGGREGATE(15,6,(ROW(Registros!$Z$2:$Z$501)-ROW(Registros!$Z$2)+1)/(Registros!$AA$2:$AA$501&lt;&gt;""),ROWS($A$6:A92))),"")</f>
        <v/>
      </c>
      <c r="B92" s="18">
        <f>IFERROR(IF($A92="","",INDEX(Registros!$C$2:$C$501,MATCH($A92,Registros!$Z$2:$Z$501,0))),"")</f>
        <v/>
      </c>
      <c r="C92" s="21">
        <f>IFERROR(IF($A92="","",INDEX(Registros!$D$2:$D$501,MATCH($A92,Registros!$Z$2:$Z$501,0))),"")</f>
        <v/>
      </c>
      <c r="D92" s="21">
        <f>IFERROR(IF($A92="","",INDEX(Registros!$E$2:$E$501,MATCH($A92,Registros!$Z$2:$Z$501,0))),"")</f>
        <v/>
      </c>
      <c r="E92" s="18">
        <f>IF($A92="","",IF(AND(Resumo!$F$3&lt;&gt;"Todas",$D92&lt;&gt;Resumo!$F$3),0,COUNTIFS(Registros!$AB$2:$AB$501,"Sim",Registros!$B$2:$B$501,"&gt;="&amp;Resumo!$B$3,Registros!$B$2:$B$501,"&lt;="&amp;Resumo!$D$3,Registros!$C$2:$C$501,$B92,Registros!$E$2:$E$501,$D92)))</f>
        <v/>
      </c>
      <c r="F92" s="48">
        <f>IFERROR(IF($E92=0,"",COUNTIFS(Registros!$AB$2:$AB$501,"Sim",Registros!$B$2:$B$501,"&gt;="&amp;Resumo!$B$3,Registros!$B$2:$B$501,"&lt;="&amp;Resumo!$D$3,Registros!$C$2:$C$501,$B92,Registros!$E$2:$E$501,$D92,Registros!$T$2:$T$501,"Sim")/$E92),"")</f>
        <v/>
      </c>
      <c r="G92" s="48">
        <f>IFERROR(IF($E92=0,"",AVERAGEIFS(Registros!$U$2:$U$501,Registros!$AB$2:$AB$501,"Sim",Registros!$B$2:$B$501,"&gt;="&amp;Resumo!$B$3,Registros!$B$2:$B$501,"&lt;="&amp;Resumo!$D$3,Registros!$C$2:$C$501,$B92,Registros!$E$2:$E$501,$D92)),"")</f>
        <v/>
      </c>
      <c r="H92" s="18">
        <f>IF($E92=0,"",SUMIFS(Registros!$Q$2:$Q$501,Registros!$AB$2:$AB$501,"Sim",Registros!$B$2:$B$501,"&gt;="&amp;Resumo!$B$3,Registros!$B$2:$B$501,"&lt;="&amp;Resumo!$D$3,Registros!$C$2:$C$501,$B92,Registros!$E$2:$E$501,$D92))</f>
        <v/>
      </c>
      <c r="I92" s="49">
        <f>IF($E92=0,"",SUMIFS(Registros!$S$2:$S$501,Registros!$AB$2:$AB$501,"Sim",Registros!$B$2:$B$501,"&gt;="&amp;Resumo!$B$3,Registros!$B$2:$B$501,"&lt;="&amp;Resumo!$D$3,Registros!$C$2:$C$501,$B92,Registros!$E$2:$E$501,$D92))</f>
        <v/>
      </c>
      <c r="J92" s="18">
        <f>IF($E92=0,"",COUNTIFS(Registros!$AB$2:$AB$501,"Sim",Registros!$B$2:$B$501,"&gt;="&amp;Resumo!$B$3,Registros!$B$2:$B$501,"&lt;="&amp;Resumo!$D$3,Registros!$C$2:$C$501,$B92,Registros!$E$2:$E$501,$D92,Registros!$T$2:$T$501,"Não",Registros!$K$2:$K$501,"&lt;&gt;Concluída",Registros!$K$2:$K$501,"&lt;&gt;Dispensada"))</f>
        <v/>
      </c>
      <c r="K92" s="52">
        <f>IFERROR(IF($E92=0,"",_xlfn.MAXIFS(Registros!$B$2:$B$501,Registros!$AB$2:$AB$501,"Sim",Registros!$B$2:$B$501,"&gt;="&amp;Resumo!$B$3,Registros!$B$2:$B$501,"&lt;="&amp;Resumo!$D$3,Registros!$C$2:$C$501,$B92,Registros!$E$2:$E$501,$D92)),"")</f>
        <v/>
      </c>
      <c r="L92" s="18">
        <f>IF($E92=0,"",COUNTIFS($E$6:$E$505,"&gt;0",$F$6:$F$505,"&lt;"&amp;$F92)+COUNTIFS($E$6:$E92,"&gt;0",$F$6:$F92,$F92))</f>
        <v/>
      </c>
      <c r="N92" s="21">
        <f>IFERROR('Configurações'!F90,"")</f>
        <v/>
      </c>
      <c r="O92" s="18">
        <f>IF($N92="","",IF(Resumo!$F$3="Todas",COUNTIFS(Registros!$AB$2:$AB$501,"Sim",Registros!$B$2:$B$501,"&gt;="&amp;Resumo!$B$3,Registros!$B$2:$B$501,"&lt;="&amp;Resumo!$D$3,Registros!$V$2:$V$501,$N92),COUNTIFS(Registros!$AB$2:$AB$501,"Sim",Registros!$B$2:$B$501,"&gt;="&amp;Resumo!$B$3,Registros!$B$2:$B$501,"&lt;="&amp;Resumo!$D$3,Registros!$E$2:$E$501,Resumo!$F$3,Registros!$V$2:$V$501,$N92)))</f>
        <v/>
      </c>
      <c r="P92" s="49">
        <f>IF($N92="","",IF(Resumo!$F$3="Todas",SUMIFS(Registros!$S$2:$S$501,Registros!$AB$2:$AB$501,"Sim",Registros!$B$2:$B$501,"&gt;="&amp;Resumo!$B$3,Registros!$B$2:$B$501,"&lt;="&amp;Resumo!$D$3,Registros!$V$2:$V$501,$N92),SUMIFS(Registros!$S$2:$S$501,Registros!$AB$2:$AB$501,"Sim",Registros!$B$2:$B$501,"&gt;="&amp;Resumo!$B$3,Registros!$B$2:$B$501,"&lt;="&amp;Resumo!$D$3,Registros!$E$2:$E$501,Resumo!$F$3,Registros!$V$2:$V$501,$N92)))</f>
        <v/>
      </c>
      <c r="Q92" s="48">
        <f>IFERROR(IF(SUM($P$6:$P$15)=0,"",$P92/SUM($P$6:$P$15)),"")</f>
        <v/>
      </c>
      <c r="R92" s="18">
        <f>IF($O92=0,"",COUNTIFS($O$6:$O$15,"&gt;0",$P$6:$P$15,"&gt;"&amp;$P92)+COUNTIFS($O$6:$O92,"&gt;0",$P$6:$P92,$P92))</f>
        <v/>
      </c>
    </row>
    <row r="93">
      <c r="A93" s="16">
        <f>IFERROR(INDEX(Registros!$Z$2:$Z$501,AGGREGATE(15,6,(ROW(Registros!$Z$2:$Z$501)-ROW(Registros!$Z$2)+1)/(Registros!$AA$2:$AA$501&lt;&gt;""),ROWS($A$6:A93))),"")</f>
        <v/>
      </c>
      <c r="B93" s="13">
        <f>IFERROR(IF($A93="","",INDEX(Registros!$C$2:$C$501,MATCH($A93,Registros!$Z$2:$Z$501,0))),"")</f>
        <v/>
      </c>
      <c r="C93" s="16">
        <f>IFERROR(IF($A93="","",INDEX(Registros!$D$2:$D$501,MATCH($A93,Registros!$Z$2:$Z$501,0))),"")</f>
        <v/>
      </c>
      <c r="D93" s="16">
        <f>IFERROR(IF($A93="","",INDEX(Registros!$E$2:$E$501,MATCH($A93,Registros!$Z$2:$Z$501,0))),"")</f>
        <v/>
      </c>
      <c r="E93" s="13">
        <f>IF($A93="","",IF(AND(Resumo!$F$3&lt;&gt;"Todas",$D93&lt;&gt;Resumo!$F$3),0,COUNTIFS(Registros!$AB$2:$AB$501,"Sim",Registros!$B$2:$B$501,"&gt;="&amp;Resumo!$B$3,Registros!$B$2:$B$501,"&lt;="&amp;Resumo!$D$3,Registros!$C$2:$C$501,$B93,Registros!$E$2:$E$501,$D93)))</f>
        <v/>
      </c>
      <c r="F93" s="45">
        <f>IFERROR(IF($E93=0,"",COUNTIFS(Registros!$AB$2:$AB$501,"Sim",Registros!$B$2:$B$501,"&gt;="&amp;Resumo!$B$3,Registros!$B$2:$B$501,"&lt;="&amp;Resumo!$D$3,Registros!$C$2:$C$501,$B93,Registros!$E$2:$E$501,$D93,Registros!$T$2:$T$501,"Sim")/$E93),"")</f>
        <v/>
      </c>
      <c r="G93" s="45">
        <f>IFERROR(IF($E93=0,"",AVERAGEIFS(Registros!$U$2:$U$501,Registros!$AB$2:$AB$501,"Sim",Registros!$B$2:$B$501,"&gt;="&amp;Resumo!$B$3,Registros!$B$2:$B$501,"&lt;="&amp;Resumo!$D$3,Registros!$C$2:$C$501,$B93,Registros!$E$2:$E$501,$D93)),"")</f>
        <v/>
      </c>
      <c r="H93" s="13">
        <f>IF($E93=0,"",SUMIFS(Registros!$Q$2:$Q$501,Registros!$AB$2:$AB$501,"Sim",Registros!$B$2:$B$501,"&gt;="&amp;Resumo!$B$3,Registros!$B$2:$B$501,"&lt;="&amp;Resumo!$D$3,Registros!$C$2:$C$501,$B93,Registros!$E$2:$E$501,$D93))</f>
        <v/>
      </c>
      <c r="I93" s="46">
        <f>IF($E93=0,"",SUMIFS(Registros!$S$2:$S$501,Registros!$AB$2:$AB$501,"Sim",Registros!$B$2:$B$501,"&gt;="&amp;Resumo!$B$3,Registros!$B$2:$B$501,"&lt;="&amp;Resumo!$D$3,Registros!$C$2:$C$501,$B93,Registros!$E$2:$E$501,$D93))</f>
        <v/>
      </c>
      <c r="J93" s="13">
        <f>IF($E93=0,"",COUNTIFS(Registros!$AB$2:$AB$501,"Sim",Registros!$B$2:$B$501,"&gt;="&amp;Resumo!$B$3,Registros!$B$2:$B$501,"&lt;="&amp;Resumo!$D$3,Registros!$C$2:$C$501,$B93,Registros!$E$2:$E$501,$D93,Registros!$T$2:$T$501,"Não",Registros!$K$2:$K$501,"&lt;&gt;Concluída",Registros!$K$2:$K$501,"&lt;&gt;Dispensada"))</f>
        <v/>
      </c>
      <c r="K93" s="53">
        <f>IFERROR(IF($E93=0,"",_xlfn.MAXIFS(Registros!$B$2:$B$501,Registros!$AB$2:$AB$501,"Sim",Registros!$B$2:$B$501,"&gt;="&amp;Resumo!$B$3,Registros!$B$2:$B$501,"&lt;="&amp;Resumo!$D$3,Registros!$C$2:$C$501,$B93,Registros!$E$2:$E$501,$D93)),"")</f>
        <v/>
      </c>
      <c r="L93" s="13">
        <f>IF($E93=0,"",COUNTIFS($E$6:$E$505,"&gt;0",$F$6:$F$505,"&lt;"&amp;$F93)+COUNTIFS($E$6:$E93,"&gt;0",$F$6:$F93,$F93))</f>
        <v/>
      </c>
      <c r="N93" s="16">
        <f>IFERROR('Configurações'!F91,"")</f>
        <v/>
      </c>
      <c r="O93" s="13">
        <f>IF($N93="","",IF(Resumo!$F$3="Todas",COUNTIFS(Registros!$AB$2:$AB$501,"Sim",Registros!$B$2:$B$501,"&gt;="&amp;Resumo!$B$3,Registros!$B$2:$B$501,"&lt;="&amp;Resumo!$D$3,Registros!$V$2:$V$501,$N93),COUNTIFS(Registros!$AB$2:$AB$501,"Sim",Registros!$B$2:$B$501,"&gt;="&amp;Resumo!$B$3,Registros!$B$2:$B$501,"&lt;="&amp;Resumo!$D$3,Registros!$E$2:$E$501,Resumo!$F$3,Registros!$V$2:$V$501,$N93)))</f>
        <v/>
      </c>
      <c r="P93" s="46">
        <f>IF($N93="","",IF(Resumo!$F$3="Todas",SUMIFS(Registros!$S$2:$S$501,Registros!$AB$2:$AB$501,"Sim",Registros!$B$2:$B$501,"&gt;="&amp;Resumo!$B$3,Registros!$B$2:$B$501,"&lt;="&amp;Resumo!$D$3,Registros!$V$2:$V$501,$N93),SUMIFS(Registros!$S$2:$S$501,Registros!$AB$2:$AB$501,"Sim",Registros!$B$2:$B$501,"&gt;="&amp;Resumo!$B$3,Registros!$B$2:$B$501,"&lt;="&amp;Resumo!$D$3,Registros!$E$2:$E$501,Resumo!$F$3,Registros!$V$2:$V$501,$N93)))</f>
        <v/>
      </c>
      <c r="Q93" s="45">
        <f>IFERROR(IF(SUM($P$6:$P$15)=0,"",$P93/SUM($P$6:$P$15)),"")</f>
        <v/>
      </c>
      <c r="R93" s="13">
        <f>IF($O93=0,"",COUNTIFS($O$6:$O$15,"&gt;0",$P$6:$P$15,"&gt;"&amp;$P93)+COUNTIFS($O$6:$O93,"&gt;0",$P$6:$P93,$P93))</f>
        <v/>
      </c>
    </row>
    <row r="94">
      <c r="A94" s="21">
        <f>IFERROR(INDEX(Registros!$Z$2:$Z$501,AGGREGATE(15,6,(ROW(Registros!$Z$2:$Z$501)-ROW(Registros!$Z$2)+1)/(Registros!$AA$2:$AA$501&lt;&gt;""),ROWS($A$6:A94))),"")</f>
        <v/>
      </c>
      <c r="B94" s="18">
        <f>IFERROR(IF($A94="","",INDEX(Registros!$C$2:$C$501,MATCH($A94,Registros!$Z$2:$Z$501,0))),"")</f>
        <v/>
      </c>
      <c r="C94" s="21">
        <f>IFERROR(IF($A94="","",INDEX(Registros!$D$2:$D$501,MATCH($A94,Registros!$Z$2:$Z$501,0))),"")</f>
        <v/>
      </c>
      <c r="D94" s="21">
        <f>IFERROR(IF($A94="","",INDEX(Registros!$E$2:$E$501,MATCH($A94,Registros!$Z$2:$Z$501,0))),"")</f>
        <v/>
      </c>
      <c r="E94" s="18">
        <f>IF($A94="","",IF(AND(Resumo!$F$3&lt;&gt;"Todas",$D94&lt;&gt;Resumo!$F$3),0,COUNTIFS(Registros!$AB$2:$AB$501,"Sim",Registros!$B$2:$B$501,"&gt;="&amp;Resumo!$B$3,Registros!$B$2:$B$501,"&lt;="&amp;Resumo!$D$3,Registros!$C$2:$C$501,$B94,Registros!$E$2:$E$501,$D94)))</f>
        <v/>
      </c>
      <c r="F94" s="48">
        <f>IFERROR(IF($E94=0,"",COUNTIFS(Registros!$AB$2:$AB$501,"Sim",Registros!$B$2:$B$501,"&gt;="&amp;Resumo!$B$3,Registros!$B$2:$B$501,"&lt;="&amp;Resumo!$D$3,Registros!$C$2:$C$501,$B94,Registros!$E$2:$E$501,$D94,Registros!$T$2:$T$501,"Sim")/$E94),"")</f>
        <v/>
      </c>
      <c r="G94" s="48">
        <f>IFERROR(IF($E94=0,"",AVERAGEIFS(Registros!$U$2:$U$501,Registros!$AB$2:$AB$501,"Sim",Registros!$B$2:$B$501,"&gt;="&amp;Resumo!$B$3,Registros!$B$2:$B$501,"&lt;="&amp;Resumo!$D$3,Registros!$C$2:$C$501,$B94,Registros!$E$2:$E$501,$D94)),"")</f>
        <v/>
      </c>
      <c r="H94" s="18">
        <f>IF($E94=0,"",SUMIFS(Registros!$Q$2:$Q$501,Registros!$AB$2:$AB$501,"Sim",Registros!$B$2:$B$501,"&gt;="&amp;Resumo!$B$3,Registros!$B$2:$B$501,"&lt;="&amp;Resumo!$D$3,Registros!$C$2:$C$501,$B94,Registros!$E$2:$E$501,$D94))</f>
        <v/>
      </c>
      <c r="I94" s="49">
        <f>IF($E94=0,"",SUMIFS(Registros!$S$2:$S$501,Registros!$AB$2:$AB$501,"Sim",Registros!$B$2:$B$501,"&gt;="&amp;Resumo!$B$3,Registros!$B$2:$B$501,"&lt;="&amp;Resumo!$D$3,Registros!$C$2:$C$501,$B94,Registros!$E$2:$E$501,$D94))</f>
        <v/>
      </c>
      <c r="J94" s="18">
        <f>IF($E94=0,"",COUNTIFS(Registros!$AB$2:$AB$501,"Sim",Registros!$B$2:$B$501,"&gt;="&amp;Resumo!$B$3,Registros!$B$2:$B$501,"&lt;="&amp;Resumo!$D$3,Registros!$C$2:$C$501,$B94,Registros!$E$2:$E$501,$D94,Registros!$T$2:$T$501,"Não",Registros!$K$2:$K$501,"&lt;&gt;Concluída",Registros!$K$2:$K$501,"&lt;&gt;Dispensada"))</f>
        <v/>
      </c>
      <c r="K94" s="52">
        <f>IFERROR(IF($E94=0,"",_xlfn.MAXIFS(Registros!$B$2:$B$501,Registros!$AB$2:$AB$501,"Sim",Registros!$B$2:$B$501,"&gt;="&amp;Resumo!$B$3,Registros!$B$2:$B$501,"&lt;="&amp;Resumo!$D$3,Registros!$C$2:$C$501,$B94,Registros!$E$2:$E$501,$D94)),"")</f>
        <v/>
      </c>
      <c r="L94" s="18">
        <f>IF($E94=0,"",COUNTIFS($E$6:$E$505,"&gt;0",$F$6:$F$505,"&lt;"&amp;$F94)+COUNTIFS($E$6:$E94,"&gt;0",$F$6:$F94,$F94))</f>
        <v/>
      </c>
      <c r="N94" s="21">
        <f>IFERROR('Configurações'!F92,"")</f>
        <v/>
      </c>
      <c r="O94" s="18">
        <f>IF($N94="","",IF(Resumo!$F$3="Todas",COUNTIFS(Registros!$AB$2:$AB$501,"Sim",Registros!$B$2:$B$501,"&gt;="&amp;Resumo!$B$3,Registros!$B$2:$B$501,"&lt;="&amp;Resumo!$D$3,Registros!$V$2:$V$501,$N94),COUNTIFS(Registros!$AB$2:$AB$501,"Sim",Registros!$B$2:$B$501,"&gt;="&amp;Resumo!$B$3,Registros!$B$2:$B$501,"&lt;="&amp;Resumo!$D$3,Registros!$E$2:$E$501,Resumo!$F$3,Registros!$V$2:$V$501,$N94)))</f>
        <v/>
      </c>
      <c r="P94" s="49">
        <f>IF($N94="","",IF(Resumo!$F$3="Todas",SUMIFS(Registros!$S$2:$S$501,Registros!$AB$2:$AB$501,"Sim",Registros!$B$2:$B$501,"&gt;="&amp;Resumo!$B$3,Registros!$B$2:$B$501,"&lt;="&amp;Resumo!$D$3,Registros!$V$2:$V$501,$N94),SUMIFS(Registros!$S$2:$S$501,Registros!$AB$2:$AB$501,"Sim",Registros!$B$2:$B$501,"&gt;="&amp;Resumo!$B$3,Registros!$B$2:$B$501,"&lt;="&amp;Resumo!$D$3,Registros!$E$2:$E$501,Resumo!$F$3,Registros!$V$2:$V$501,$N94)))</f>
        <v/>
      </c>
      <c r="Q94" s="48">
        <f>IFERROR(IF(SUM($P$6:$P$15)=0,"",$P94/SUM($P$6:$P$15)),"")</f>
        <v/>
      </c>
      <c r="R94" s="18">
        <f>IF($O94=0,"",COUNTIFS($O$6:$O$15,"&gt;0",$P$6:$P$15,"&gt;"&amp;$P94)+COUNTIFS($O$6:$O94,"&gt;0",$P$6:$P94,$P94))</f>
        <v/>
      </c>
    </row>
    <row r="95">
      <c r="A95" s="16">
        <f>IFERROR(INDEX(Registros!$Z$2:$Z$501,AGGREGATE(15,6,(ROW(Registros!$Z$2:$Z$501)-ROW(Registros!$Z$2)+1)/(Registros!$AA$2:$AA$501&lt;&gt;""),ROWS($A$6:A95))),"")</f>
        <v/>
      </c>
      <c r="B95" s="13">
        <f>IFERROR(IF($A95="","",INDEX(Registros!$C$2:$C$501,MATCH($A95,Registros!$Z$2:$Z$501,0))),"")</f>
        <v/>
      </c>
      <c r="C95" s="16">
        <f>IFERROR(IF($A95="","",INDEX(Registros!$D$2:$D$501,MATCH($A95,Registros!$Z$2:$Z$501,0))),"")</f>
        <v/>
      </c>
      <c r="D95" s="16">
        <f>IFERROR(IF($A95="","",INDEX(Registros!$E$2:$E$501,MATCH($A95,Registros!$Z$2:$Z$501,0))),"")</f>
        <v/>
      </c>
      <c r="E95" s="13">
        <f>IF($A95="","",IF(AND(Resumo!$F$3&lt;&gt;"Todas",$D95&lt;&gt;Resumo!$F$3),0,COUNTIFS(Registros!$AB$2:$AB$501,"Sim",Registros!$B$2:$B$501,"&gt;="&amp;Resumo!$B$3,Registros!$B$2:$B$501,"&lt;="&amp;Resumo!$D$3,Registros!$C$2:$C$501,$B95,Registros!$E$2:$E$501,$D95)))</f>
        <v/>
      </c>
      <c r="F95" s="45">
        <f>IFERROR(IF($E95=0,"",COUNTIFS(Registros!$AB$2:$AB$501,"Sim",Registros!$B$2:$B$501,"&gt;="&amp;Resumo!$B$3,Registros!$B$2:$B$501,"&lt;="&amp;Resumo!$D$3,Registros!$C$2:$C$501,$B95,Registros!$E$2:$E$501,$D95,Registros!$T$2:$T$501,"Sim")/$E95),"")</f>
        <v/>
      </c>
      <c r="G95" s="45">
        <f>IFERROR(IF($E95=0,"",AVERAGEIFS(Registros!$U$2:$U$501,Registros!$AB$2:$AB$501,"Sim",Registros!$B$2:$B$501,"&gt;="&amp;Resumo!$B$3,Registros!$B$2:$B$501,"&lt;="&amp;Resumo!$D$3,Registros!$C$2:$C$501,$B95,Registros!$E$2:$E$501,$D95)),"")</f>
        <v/>
      </c>
      <c r="H95" s="13">
        <f>IF($E95=0,"",SUMIFS(Registros!$Q$2:$Q$501,Registros!$AB$2:$AB$501,"Sim",Registros!$B$2:$B$501,"&gt;="&amp;Resumo!$B$3,Registros!$B$2:$B$501,"&lt;="&amp;Resumo!$D$3,Registros!$C$2:$C$501,$B95,Registros!$E$2:$E$501,$D95))</f>
        <v/>
      </c>
      <c r="I95" s="46">
        <f>IF($E95=0,"",SUMIFS(Registros!$S$2:$S$501,Registros!$AB$2:$AB$501,"Sim",Registros!$B$2:$B$501,"&gt;="&amp;Resumo!$B$3,Registros!$B$2:$B$501,"&lt;="&amp;Resumo!$D$3,Registros!$C$2:$C$501,$B95,Registros!$E$2:$E$501,$D95))</f>
        <v/>
      </c>
      <c r="J95" s="13">
        <f>IF($E95=0,"",COUNTIFS(Registros!$AB$2:$AB$501,"Sim",Registros!$B$2:$B$501,"&gt;="&amp;Resumo!$B$3,Registros!$B$2:$B$501,"&lt;="&amp;Resumo!$D$3,Registros!$C$2:$C$501,$B95,Registros!$E$2:$E$501,$D95,Registros!$T$2:$T$501,"Não",Registros!$K$2:$K$501,"&lt;&gt;Concluída",Registros!$K$2:$K$501,"&lt;&gt;Dispensada"))</f>
        <v/>
      </c>
      <c r="K95" s="53">
        <f>IFERROR(IF($E95=0,"",_xlfn.MAXIFS(Registros!$B$2:$B$501,Registros!$AB$2:$AB$501,"Sim",Registros!$B$2:$B$501,"&gt;="&amp;Resumo!$B$3,Registros!$B$2:$B$501,"&lt;="&amp;Resumo!$D$3,Registros!$C$2:$C$501,$B95,Registros!$E$2:$E$501,$D95)),"")</f>
        <v/>
      </c>
      <c r="L95" s="13">
        <f>IF($E95=0,"",COUNTIFS($E$6:$E$505,"&gt;0",$F$6:$F$505,"&lt;"&amp;$F95)+COUNTIFS($E$6:$E95,"&gt;0",$F$6:$F95,$F95))</f>
        <v/>
      </c>
      <c r="N95" s="16">
        <f>IFERROR('Configurações'!F93,"")</f>
        <v/>
      </c>
      <c r="O95" s="13">
        <f>IF($N95="","",IF(Resumo!$F$3="Todas",COUNTIFS(Registros!$AB$2:$AB$501,"Sim",Registros!$B$2:$B$501,"&gt;="&amp;Resumo!$B$3,Registros!$B$2:$B$501,"&lt;="&amp;Resumo!$D$3,Registros!$V$2:$V$501,$N95),COUNTIFS(Registros!$AB$2:$AB$501,"Sim",Registros!$B$2:$B$501,"&gt;="&amp;Resumo!$B$3,Registros!$B$2:$B$501,"&lt;="&amp;Resumo!$D$3,Registros!$E$2:$E$501,Resumo!$F$3,Registros!$V$2:$V$501,$N95)))</f>
        <v/>
      </c>
      <c r="P95" s="46">
        <f>IF($N95="","",IF(Resumo!$F$3="Todas",SUMIFS(Registros!$S$2:$S$501,Registros!$AB$2:$AB$501,"Sim",Registros!$B$2:$B$501,"&gt;="&amp;Resumo!$B$3,Registros!$B$2:$B$501,"&lt;="&amp;Resumo!$D$3,Registros!$V$2:$V$501,$N95),SUMIFS(Registros!$S$2:$S$501,Registros!$AB$2:$AB$501,"Sim",Registros!$B$2:$B$501,"&gt;="&amp;Resumo!$B$3,Registros!$B$2:$B$501,"&lt;="&amp;Resumo!$D$3,Registros!$E$2:$E$501,Resumo!$F$3,Registros!$V$2:$V$501,$N95)))</f>
        <v/>
      </c>
      <c r="Q95" s="45">
        <f>IFERROR(IF(SUM($P$6:$P$15)=0,"",$P95/SUM($P$6:$P$15)),"")</f>
        <v/>
      </c>
      <c r="R95" s="13">
        <f>IF($O95=0,"",COUNTIFS($O$6:$O$15,"&gt;0",$P$6:$P$15,"&gt;"&amp;$P95)+COUNTIFS($O$6:$O95,"&gt;0",$P$6:$P95,$P95))</f>
        <v/>
      </c>
    </row>
    <row r="96">
      <c r="A96" s="21">
        <f>IFERROR(INDEX(Registros!$Z$2:$Z$501,AGGREGATE(15,6,(ROW(Registros!$Z$2:$Z$501)-ROW(Registros!$Z$2)+1)/(Registros!$AA$2:$AA$501&lt;&gt;""),ROWS($A$6:A96))),"")</f>
        <v/>
      </c>
      <c r="B96" s="18">
        <f>IFERROR(IF($A96="","",INDEX(Registros!$C$2:$C$501,MATCH($A96,Registros!$Z$2:$Z$501,0))),"")</f>
        <v/>
      </c>
      <c r="C96" s="21">
        <f>IFERROR(IF($A96="","",INDEX(Registros!$D$2:$D$501,MATCH($A96,Registros!$Z$2:$Z$501,0))),"")</f>
        <v/>
      </c>
      <c r="D96" s="21">
        <f>IFERROR(IF($A96="","",INDEX(Registros!$E$2:$E$501,MATCH($A96,Registros!$Z$2:$Z$501,0))),"")</f>
        <v/>
      </c>
      <c r="E96" s="18">
        <f>IF($A96="","",IF(AND(Resumo!$F$3&lt;&gt;"Todas",$D96&lt;&gt;Resumo!$F$3),0,COUNTIFS(Registros!$AB$2:$AB$501,"Sim",Registros!$B$2:$B$501,"&gt;="&amp;Resumo!$B$3,Registros!$B$2:$B$501,"&lt;="&amp;Resumo!$D$3,Registros!$C$2:$C$501,$B96,Registros!$E$2:$E$501,$D96)))</f>
        <v/>
      </c>
      <c r="F96" s="48">
        <f>IFERROR(IF($E96=0,"",COUNTIFS(Registros!$AB$2:$AB$501,"Sim",Registros!$B$2:$B$501,"&gt;="&amp;Resumo!$B$3,Registros!$B$2:$B$501,"&lt;="&amp;Resumo!$D$3,Registros!$C$2:$C$501,$B96,Registros!$E$2:$E$501,$D96,Registros!$T$2:$T$501,"Sim")/$E96),"")</f>
        <v/>
      </c>
      <c r="G96" s="48">
        <f>IFERROR(IF($E96=0,"",AVERAGEIFS(Registros!$U$2:$U$501,Registros!$AB$2:$AB$501,"Sim",Registros!$B$2:$B$501,"&gt;="&amp;Resumo!$B$3,Registros!$B$2:$B$501,"&lt;="&amp;Resumo!$D$3,Registros!$C$2:$C$501,$B96,Registros!$E$2:$E$501,$D96)),"")</f>
        <v/>
      </c>
      <c r="H96" s="18">
        <f>IF($E96=0,"",SUMIFS(Registros!$Q$2:$Q$501,Registros!$AB$2:$AB$501,"Sim",Registros!$B$2:$B$501,"&gt;="&amp;Resumo!$B$3,Registros!$B$2:$B$501,"&lt;="&amp;Resumo!$D$3,Registros!$C$2:$C$501,$B96,Registros!$E$2:$E$501,$D96))</f>
        <v/>
      </c>
      <c r="I96" s="49">
        <f>IF($E96=0,"",SUMIFS(Registros!$S$2:$S$501,Registros!$AB$2:$AB$501,"Sim",Registros!$B$2:$B$501,"&gt;="&amp;Resumo!$B$3,Registros!$B$2:$B$501,"&lt;="&amp;Resumo!$D$3,Registros!$C$2:$C$501,$B96,Registros!$E$2:$E$501,$D96))</f>
        <v/>
      </c>
      <c r="J96" s="18">
        <f>IF($E96=0,"",COUNTIFS(Registros!$AB$2:$AB$501,"Sim",Registros!$B$2:$B$501,"&gt;="&amp;Resumo!$B$3,Registros!$B$2:$B$501,"&lt;="&amp;Resumo!$D$3,Registros!$C$2:$C$501,$B96,Registros!$E$2:$E$501,$D96,Registros!$T$2:$T$501,"Não",Registros!$K$2:$K$501,"&lt;&gt;Concluída",Registros!$K$2:$K$501,"&lt;&gt;Dispensada"))</f>
        <v/>
      </c>
      <c r="K96" s="52">
        <f>IFERROR(IF($E96=0,"",_xlfn.MAXIFS(Registros!$B$2:$B$501,Registros!$AB$2:$AB$501,"Sim",Registros!$B$2:$B$501,"&gt;="&amp;Resumo!$B$3,Registros!$B$2:$B$501,"&lt;="&amp;Resumo!$D$3,Registros!$C$2:$C$501,$B96,Registros!$E$2:$E$501,$D96)),"")</f>
        <v/>
      </c>
      <c r="L96" s="18">
        <f>IF($E96=0,"",COUNTIFS($E$6:$E$505,"&gt;0",$F$6:$F$505,"&lt;"&amp;$F96)+COUNTIFS($E$6:$E96,"&gt;0",$F$6:$F96,$F96))</f>
        <v/>
      </c>
      <c r="N96" s="21">
        <f>IFERROR('Configurações'!F94,"")</f>
        <v/>
      </c>
      <c r="O96" s="18">
        <f>IF($N96="","",IF(Resumo!$F$3="Todas",COUNTIFS(Registros!$AB$2:$AB$501,"Sim",Registros!$B$2:$B$501,"&gt;="&amp;Resumo!$B$3,Registros!$B$2:$B$501,"&lt;="&amp;Resumo!$D$3,Registros!$V$2:$V$501,$N96),COUNTIFS(Registros!$AB$2:$AB$501,"Sim",Registros!$B$2:$B$501,"&gt;="&amp;Resumo!$B$3,Registros!$B$2:$B$501,"&lt;="&amp;Resumo!$D$3,Registros!$E$2:$E$501,Resumo!$F$3,Registros!$V$2:$V$501,$N96)))</f>
        <v/>
      </c>
      <c r="P96" s="49">
        <f>IF($N96="","",IF(Resumo!$F$3="Todas",SUMIFS(Registros!$S$2:$S$501,Registros!$AB$2:$AB$501,"Sim",Registros!$B$2:$B$501,"&gt;="&amp;Resumo!$B$3,Registros!$B$2:$B$501,"&lt;="&amp;Resumo!$D$3,Registros!$V$2:$V$501,$N96),SUMIFS(Registros!$S$2:$S$501,Registros!$AB$2:$AB$501,"Sim",Registros!$B$2:$B$501,"&gt;="&amp;Resumo!$B$3,Registros!$B$2:$B$501,"&lt;="&amp;Resumo!$D$3,Registros!$E$2:$E$501,Resumo!$F$3,Registros!$V$2:$V$501,$N96)))</f>
        <v/>
      </c>
      <c r="Q96" s="48">
        <f>IFERROR(IF(SUM($P$6:$P$15)=0,"",$P96/SUM($P$6:$P$15)),"")</f>
        <v/>
      </c>
      <c r="R96" s="18">
        <f>IF($O96=0,"",COUNTIFS($O$6:$O$15,"&gt;0",$P$6:$P$15,"&gt;"&amp;$P96)+COUNTIFS($O$6:$O96,"&gt;0",$P$6:$P96,$P96))</f>
        <v/>
      </c>
    </row>
    <row r="97">
      <c r="A97" s="16">
        <f>IFERROR(INDEX(Registros!$Z$2:$Z$501,AGGREGATE(15,6,(ROW(Registros!$Z$2:$Z$501)-ROW(Registros!$Z$2)+1)/(Registros!$AA$2:$AA$501&lt;&gt;""),ROWS($A$6:A97))),"")</f>
        <v/>
      </c>
      <c r="B97" s="13">
        <f>IFERROR(IF($A97="","",INDEX(Registros!$C$2:$C$501,MATCH($A97,Registros!$Z$2:$Z$501,0))),"")</f>
        <v/>
      </c>
      <c r="C97" s="16">
        <f>IFERROR(IF($A97="","",INDEX(Registros!$D$2:$D$501,MATCH($A97,Registros!$Z$2:$Z$501,0))),"")</f>
        <v/>
      </c>
      <c r="D97" s="16">
        <f>IFERROR(IF($A97="","",INDEX(Registros!$E$2:$E$501,MATCH($A97,Registros!$Z$2:$Z$501,0))),"")</f>
        <v/>
      </c>
      <c r="E97" s="13">
        <f>IF($A97="","",IF(AND(Resumo!$F$3&lt;&gt;"Todas",$D97&lt;&gt;Resumo!$F$3),0,COUNTIFS(Registros!$AB$2:$AB$501,"Sim",Registros!$B$2:$B$501,"&gt;="&amp;Resumo!$B$3,Registros!$B$2:$B$501,"&lt;="&amp;Resumo!$D$3,Registros!$C$2:$C$501,$B97,Registros!$E$2:$E$501,$D97)))</f>
        <v/>
      </c>
      <c r="F97" s="45">
        <f>IFERROR(IF($E97=0,"",COUNTIFS(Registros!$AB$2:$AB$501,"Sim",Registros!$B$2:$B$501,"&gt;="&amp;Resumo!$B$3,Registros!$B$2:$B$501,"&lt;="&amp;Resumo!$D$3,Registros!$C$2:$C$501,$B97,Registros!$E$2:$E$501,$D97,Registros!$T$2:$T$501,"Sim")/$E97),"")</f>
        <v/>
      </c>
      <c r="G97" s="45">
        <f>IFERROR(IF($E97=0,"",AVERAGEIFS(Registros!$U$2:$U$501,Registros!$AB$2:$AB$501,"Sim",Registros!$B$2:$B$501,"&gt;="&amp;Resumo!$B$3,Registros!$B$2:$B$501,"&lt;="&amp;Resumo!$D$3,Registros!$C$2:$C$501,$B97,Registros!$E$2:$E$501,$D97)),"")</f>
        <v/>
      </c>
      <c r="H97" s="13">
        <f>IF($E97=0,"",SUMIFS(Registros!$Q$2:$Q$501,Registros!$AB$2:$AB$501,"Sim",Registros!$B$2:$B$501,"&gt;="&amp;Resumo!$B$3,Registros!$B$2:$B$501,"&lt;="&amp;Resumo!$D$3,Registros!$C$2:$C$501,$B97,Registros!$E$2:$E$501,$D97))</f>
        <v/>
      </c>
      <c r="I97" s="46">
        <f>IF($E97=0,"",SUMIFS(Registros!$S$2:$S$501,Registros!$AB$2:$AB$501,"Sim",Registros!$B$2:$B$501,"&gt;="&amp;Resumo!$B$3,Registros!$B$2:$B$501,"&lt;="&amp;Resumo!$D$3,Registros!$C$2:$C$501,$B97,Registros!$E$2:$E$501,$D97))</f>
        <v/>
      </c>
      <c r="J97" s="13">
        <f>IF($E97=0,"",COUNTIFS(Registros!$AB$2:$AB$501,"Sim",Registros!$B$2:$B$501,"&gt;="&amp;Resumo!$B$3,Registros!$B$2:$B$501,"&lt;="&amp;Resumo!$D$3,Registros!$C$2:$C$501,$B97,Registros!$E$2:$E$501,$D97,Registros!$T$2:$T$501,"Não",Registros!$K$2:$K$501,"&lt;&gt;Concluída",Registros!$K$2:$K$501,"&lt;&gt;Dispensada"))</f>
        <v/>
      </c>
      <c r="K97" s="53">
        <f>IFERROR(IF($E97=0,"",_xlfn.MAXIFS(Registros!$B$2:$B$501,Registros!$AB$2:$AB$501,"Sim",Registros!$B$2:$B$501,"&gt;="&amp;Resumo!$B$3,Registros!$B$2:$B$501,"&lt;="&amp;Resumo!$D$3,Registros!$C$2:$C$501,$B97,Registros!$E$2:$E$501,$D97)),"")</f>
        <v/>
      </c>
      <c r="L97" s="13">
        <f>IF($E97=0,"",COUNTIFS($E$6:$E$505,"&gt;0",$F$6:$F$505,"&lt;"&amp;$F97)+COUNTIFS($E$6:$E97,"&gt;0",$F$6:$F97,$F97))</f>
        <v/>
      </c>
      <c r="N97" s="16">
        <f>IFERROR('Configurações'!F95,"")</f>
        <v/>
      </c>
      <c r="O97" s="13">
        <f>IF($N97="","",IF(Resumo!$F$3="Todas",COUNTIFS(Registros!$AB$2:$AB$501,"Sim",Registros!$B$2:$B$501,"&gt;="&amp;Resumo!$B$3,Registros!$B$2:$B$501,"&lt;="&amp;Resumo!$D$3,Registros!$V$2:$V$501,$N97),COUNTIFS(Registros!$AB$2:$AB$501,"Sim",Registros!$B$2:$B$501,"&gt;="&amp;Resumo!$B$3,Registros!$B$2:$B$501,"&lt;="&amp;Resumo!$D$3,Registros!$E$2:$E$501,Resumo!$F$3,Registros!$V$2:$V$501,$N97)))</f>
        <v/>
      </c>
      <c r="P97" s="46">
        <f>IF($N97="","",IF(Resumo!$F$3="Todas",SUMIFS(Registros!$S$2:$S$501,Registros!$AB$2:$AB$501,"Sim",Registros!$B$2:$B$501,"&gt;="&amp;Resumo!$B$3,Registros!$B$2:$B$501,"&lt;="&amp;Resumo!$D$3,Registros!$V$2:$V$501,$N97),SUMIFS(Registros!$S$2:$S$501,Registros!$AB$2:$AB$501,"Sim",Registros!$B$2:$B$501,"&gt;="&amp;Resumo!$B$3,Registros!$B$2:$B$501,"&lt;="&amp;Resumo!$D$3,Registros!$E$2:$E$501,Resumo!$F$3,Registros!$V$2:$V$501,$N97)))</f>
        <v/>
      </c>
      <c r="Q97" s="45">
        <f>IFERROR(IF(SUM($P$6:$P$15)=0,"",$P97/SUM($P$6:$P$15)),"")</f>
        <v/>
      </c>
      <c r="R97" s="13">
        <f>IF($O97=0,"",COUNTIFS($O$6:$O$15,"&gt;0",$P$6:$P$15,"&gt;"&amp;$P97)+COUNTIFS($O$6:$O97,"&gt;0",$P$6:$P97,$P97))</f>
        <v/>
      </c>
    </row>
    <row r="98">
      <c r="A98" s="21">
        <f>IFERROR(INDEX(Registros!$Z$2:$Z$501,AGGREGATE(15,6,(ROW(Registros!$Z$2:$Z$501)-ROW(Registros!$Z$2)+1)/(Registros!$AA$2:$AA$501&lt;&gt;""),ROWS($A$6:A98))),"")</f>
        <v/>
      </c>
      <c r="B98" s="18">
        <f>IFERROR(IF($A98="","",INDEX(Registros!$C$2:$C$501,MATCH($A98,Registros!$Z$2:$Z$501,0))),"")</f>
        <v/>
      </c>
      <c r="C98" s="21">
        <f>IFERROR(IF($A98="","",INDEX(Registros!$D$2:$D$501,MATCH($A98,Registros!$Z$2:$Z$501,0))),"")</f>
        <v/>
      </c>
      <c r="D98" s="21">
        <f>IFERROR(IF($A98="","",INDEX(Registros!$E$2:$E$501,MATCH($A98,Registros!$Z$2:$Z$501,0))),"")</f>
        <v/>
      </c>
      <c r="E98" s="18">
        <f>IF($A98="","",IF(AND(Resumo!$F$3&lt;&gt;"Todas",$D98&lt;&gt;Resumo!$F$3),0,COUNTIFS(Registros!$AB$2:$AB$501,"Sim",Registros!$B$2:$B$501,"&gt;="&amp;Resumo!$B$3,Registros!$B$2:$B$501,"&lt;="&amp;Resumo!$D$3,Registros!$C$2:$C$501,$B98,Registros!$E$2:$E$501,$D98)))</f>
        <v/>
      </c>
      <c r="F98" s="48">
        <f>IFERROR(IF($E98=0,"",COUNTIFS(Registros!$AB$2:$AB$501,"Sim",Registros!$B$2:$B$501,"&gt;="&amp;Resumo!$B$3,Registros!$B$2:$B$501,"&lt;="&amp;Resumo!$D$3,Registros!$C$2:$C$501,$B98,Registros!$E$2:$E$501,$D98,Registros!$T$2:$T$501,"Sim")/$E98),"")</f>
        <v/>
      </c>
      <c r="G98" s="48">
        <f>IFERROR(IF($E98=0,"",AVERAGEIFS(Registros!$U$2:$U$501,Registros!$AB$2:$AB$501,"Sim",Registros!$B$2:$B$501,"&gt;="&amp;Resumo!$B$3,Registros!$B$2:$B$501,"&lt;="&amp;Resumo!$D$3,Registros!$C$2:$C$501,$B98,Registros!$E$2:$E$501,$D98)),"")</f>
        <v/>
      </c>
      <c r="H98" s="18">
        <f>IF($E98=0,"",SUMIFS(Registros!$Q$2:$Q$501,Registros!$AB$2:$AB$501,"Sim",Registros!$B$2:$B$501,"&gt;="&amp;Resumo!$B$3,Registros!$B$2:$B$501,"&lt;="&amp;Resumo!$D$3,Registros!$C$2:$C$501,$B98,Registros!$E$2:$E$501,$D98))</f>
        <v/>
      </c>
      <c r="I98" s="49">
        <f>IF($E98=0,"",SUMIFS(Registros!$S$2:$S$501,Registros!$AB$2:$AB$501,"Sim",Registros!$B$2:$B$501,"&gt;="&amp;Resumo!$B$3,Registros!$B$2:$B$501,"&lt;="&amp;Resumo!$D$3,Registros!$C$2:$C$501,$B98,Registros!$E$2:$E$501,$D98))</f>
        <v/>
      </c>
      <c r="J98" s="18">
        <f>IF($E98=0,"",COUNTIFS(Registros!$AB$2:$AB$501,"Sim",Registros!$B$2:$B$501,"&gt;="&amp;Resumo!$B$3,Registros!$B$2:$B$501,"&lt;="&amp;Resumo!$D$3,Registros!$C$2:$C$501,$B98,Registros!$E$2:$E$501,$D98,Registros!$T$2:$T$501,"Não",Registros!$K$2:$K$501,"&lt;&gt;Concluída",Registros!$K$2:$K$501,"&lt;&gt;Dispensada"))</f>
        <v/>
      </c>
      <c r="K98" s="52">
        <f>IFERROR(IF($E98=0,"",_xlfn.MAXIFS(Registros!$B$2:$B$501,Registros!$AB$2:$AB$501,"Sim",Registros!$B$2:$B$501,"&gt;="&amp;Resumo!$B$3,Registros!$B$2:$B$501,"&lt;="&amp;Resumo!$D$3,Registros!$C$2:$C$501,$B98,Registros!$E$2:$E$501,$D98)),"")</f>
        <v/>
      </c>
      <c r="L98" s="18">
        <f>IF($E98=0,"",COUNTIFS($E$6:$E$505,"&gt;0",$F$6:$F$505,"&lt;"&amp;$F98)+COUNTIFS($E$6:$E98,"&gt;0",$F$6:$F98,$F98))</f>
        <v/>
      </c>
      <c r="N98" s="21">
        <f>IFERROR('Configurações'!F96,"")</f>
        <v/>
      </c>
      <c r="O98" s="18">
        <f>IF($N98="","",IF(Resumo!$F$3="Todas",COUNTIFS(Registros!$AB$2:$AB$501,"Sim",Registros!$B$2:$B$501,"&gt;="&amp;Resumo!$B$3,Registros!$B$2:$B$501,"&lt;="&amp;Resumo!$D$3,Registros!$V$2:$V$501,$N98),COUNTIFS(Registros!$AB$2:$AB$501,"Sim",Registros!$B$2:$B$501,"&gt;="&amp;Resumo!$B$3,Registros!$B$2:$B$501,"&lt;="&amp;Resumo!$D$3,Registros!$E$2:$E$501,Resumo!$F$3,Registros!$V$2:$V$501,$N98)))</f>
        <v/>
      </c>
      <c r="P98" s="49">
        <f>IF($N98="","",IF(Resumo!$F$3="Todas",SUMIFS(Registros!$S$2:$S$501,Registros!$AB$2:$AB$501,"Sim",Registros!$B$2:$B$501,"&gt;="&amp;Resumo!$B$3,Registros!$B$2:$B$501,"&lt;="&amp;Resumo!$D$3,Registros!$V$2:$V$501,$N98),SUMIFS(Registros!$S$2:$S$501,Registros!$AB$2:$AB$501,"Sim",Registros!$B$2:$B$501,"&gt;="&amp;Resumo!$B$3,Registros!$B$2:$B$501,"&lt;="&amp;Resumo!$D$3,Registros!$E$2:$E$501,Resumo!$F$3,Registros!$V$2:$V$501,$N98)))</f>
        <v/>
      </c>
      <c r="Q98" s="48">
        <f>IFERROR(IF(SUM($P$6:$P$15)=0,"",$P98/SUM($P$6:$P$15)),"")</f>
        <v/>
      </c>
      <c r="R98" s="18">
        <f>IF($O98=0,"",COUNTIFS($O$6:$O$15,"&gt;0",$P$6:$P$15,"&gt;"&amp;$P98)+COUNTIFS($O$6:$O98,"&gt;0",$P$6:$P98,$P98))</f>
        <v/>
      </c>
    </row>
    <row r="99">
      <c r="A99" s="16">
        <f>IFERROR(INDEX(Registros!$Z$2:$Z$501,AGGREGATE(15,6,(ROW(Registros!$Z$2:$Z$501)-ROW(Registros!$Z$2)+1)/(Registros!$AA$2:$AA$501&lt;&gt;""),ROWS($A$6:A99))),"")</f>
        <v/>
      </c>
      <c r="B99" s="13">
        <f>IFERROR(IF($A99="","",INDEX(Registros!$C$2:$C$501,MATCH($A99,Registros!$Z$2:$Z$501,0))),"")</f>
        <v/>
      </c>
      <c r="C99" s="16">
        <f>IFERROR(IF($A99="","",INDEX(Registros!$D$2:$D$501,MATCH($A99,Registros!$Z$2:$Z$501,0))),"")</f>
        <v/>
      </c>
      <c r="D99" s="16">
        <f>IFERROR(IF($A99="","",INDEX(Registros!$E$2:$E$501,MATCH($A99,Registros!$Z$2:$Z$501,0))),"")</f>
        <v/>
      </c>
      <c r="E99" s="13">
        <f>IF($A99="","",IF(AND(Resumo!$F$3&lt;&gt;"Todas",$D99&lt;&gt;Resumo!$F$3),0,COUNTIFS(Registros!$AB$2:$AB$501,"Sim",Registros!$B$2:$B$501,"&gt;="&amp;Resumo!$B$3,Registros!$B$2:$B$501,"&lt;="&amp;Resumo!$D$3,Registros!$C$2:$C$501,$B99,Registros!$E$2:$E$501,$D99)))</f>
        <v/>
      </c>
      <c r="F99" s="45">
        <f>IFERROR(IF($E99=0,"",COUNTIFS(Registros!$AB$2:$AB$501,"Sim",Registros!$B$2:$B$501,"&gt;="&amp;Resumo!$B$3,Registros!$B$2:$B$501,"&lt;="&amp;Resumo!$D$3,Registros!$C$2:$C$501,$B99,Registros!$E$2:$E$501,$D99,Registros!$T$2:$T$501,"Sim")/$E99),"")</f>
        <v/>
      </c>
      <c r="G99" s="45">
        <f>IFERROR(IF($E99=0,"",AVERAGEIFS(Registros!$U$2:$U$501,Registros!$AB$2:$AB$501,"Sim",Registros!$B$2:$B$501,"&gt;="&amp;Resumo!$B$3,Registros!$B$2:$B$501,"&lt;="&amp;Resumo!$D$3,Registros!$C$2:$C$501,$B99,Registros!$E$2:$E$501,$D99)),"")</f>
        <v/>
      </c>
      <c r="H99" s="13">
        <f>IF($E99=0,"",SUMIFS(Registros!$Q$2:$Q$501,Registros!$AB$2:$AB$501,"Sim",Registros!$B$2:$B$501,"&gt;="&amp;Resumo!$B$3,Registros!$B$2:$B$501,"&lt;="&amp;Resumo!$D$3,Registros!$C$2:$C$501,$B99,Registros!$E$2:$E$501,$D99))</f>
        <v/>
      </c>
      <c r="I99" s="46">
        <f>IF($E99=0,"",SUMIFS(Registros!$S$2:$S$501,Registros!$AB$2:$AB$501,"Sim",Registros!$B$2:$B$501,"&gt;="&amp;Resumo!$B$3,Registros!$B$2:$B$501,"&lt;="&amp;Resumo!$D$3,Registros!$C$2:$C$501,$B99,Registros!$E$2:$E$501,$D99))</f>
        <v/>
      </c>
      <c r="J99" s="13">
        <f>IF($E99=0,"",COUNTIFS(Registros!$AB$2:$AB$501,"Sim",Registros!$B$2:$B$501,"&gt;="&amp;Resumo!$B$3,Registros!$B$2:$B$501,"&lt;="&amp;Resumo!$D$3,Registros!$C$2:$C$501,$B99,Registros!$E$2:$E$501,$D99,Registros!$T$2:$T$501,"Não",Registros!$K$2:$K$501,"&lt;&gt;Concluída",Registros!$K$2:$K$501,"&lt;&gt;Dispensada"))</f>
        <v/>
      </c>
      <c r="K99" s="53">
        <f>IFERROR(IF($E99=0,"",_xlfn.MAXIFS(Registros!$B$2:$B$501,Registros!$AB$2:$AB$501,"Sim",Registros!$B$2:$B$501,"&gt;="&amp;Resumo!$B$3,Registros!$B$2:$B$501,"&lt;="&amp;Resumo!$D$3,Registros!$C$2:$C$501,$B99,Registros!$E$2:$E$501,$D99)),"")</f>
        <v/>
      </c>
      <c r="L99" s="13">
        <f>IF($E99=0,"",COUNTIFS($E$6:$E$505,"&gt;0",$F$6:$F$505,"&lt;"&amp;$F99)+COUNTIFS($E$6:$E99,"&gt;0",$F$6:$F99,$F99))</f>
        <v/>
      </c>
      <c r="N99" s="16">
        <f>IFERROR('Configurações'!F97,"")</f>
        <v/>
      </c>
      <c r="O99" s="13">
        <f>IF($N99="","",IF(Resumo!$F$3="Todas",COUNTIFS(Registros!$AB$2:$AB$501,"Sim",Registros!$B$2:$B$501,"&gt;="&amp;Resumo!$B$3,Registros!$B$2:$B$501,"&lt;="&amp;Resumo!$D$3,Registros!$V$2:$V$501,$N99),COUNTIFS(Registros!$AB$2:$AB$501,"Sim",Registros!$B$2:$B$501,"&gt;="&amp;Resumo!$B$3,Registros!$B$2:$B$501,"&lt;="&amp;Resumo!$D$3,Registros!$E$2:$E$501,Resumo!$F$3,Registros!$V$2:$V$501,$N99)))</f>
        <v/>
      </c>
      <c r="P99" s="46">
        <f>IF($N99="","",IF(Resumo!$F$3="Todas",SUMIFS(Registros!$S$2:$S$501,Registros!$AB$2:$AB$501,"Sim",Registros!$B$2:$B$501,"&gt;="&amp;Resumo!$B$3,Registros!$B$2:$B$501,"&lt;="&amp;Resumo!$D$3,Registros!$V$2:$V$501,$N99),SUMIFS(Registros!$S$2:$S$501,Registros!$AB$2:$AB$501,"Sim",Registros!$B$2:$B$501,"&gt;="&amp;Resumo!$B$3,Registros!$B$2:$B$501,"&lt;="&amp;Resumo!$D$3,Registros!$E$2:$E$501,Resumo!$F$3,Registros!$V$2:$V$501,$N99)))</f>
        <v/>
      </c>
      <c r="Q99" s="45">
        <f>IFERROR(IF(SUM($P$6:$P$15)=0,"",$P99/SUM($P$6:$P$15)),"")</f>
        <v/>
      </c>
      <c r="R99" s="13">
        <f>IF($O99=0,"",COUNTIFS($O$6:$O$15,"&gt;0",$P$6:$P$15,"&gt;"&amp;$P99)+COUNTIFS($O$6:$O99,"&gt;0",$P$6:$P99,$P99))</f>
        <v/>
      </c>
    </row>
    <row r="100">
      <c r="A100" s="21">
        <f>IFERROR(INDEX(Registros!$Z$2:$Z$501,AGGREGATE(15,6,(ROW(Registros!$Z$2:$Z$501)-ROW(Registros!$Z$2)+1)/(Registros!$AA$2:$AA$501&lt;&gt;""),ROWS($A$6:A100))),"")</f>
        <v/>
      </c>
      <c r="B100" s="18">
        <f>IFERROR(IF($A100="","",INDEX(Registros!$C$2:$C$501,MATCH($A100,Registros!$Z$2:$Z$501,0))),"")</f>
        <v/>
      </c>
      <c r="C100" s="21">
        <f>IFERROR(IF($A100="","",INDEX(Registros!$D$2:$D$501,MATCH($A100,Registros!$Z$2:$Z$501,0))),"")</f>
        <v/>
      </c>
      <c r="D100" s="21">
        <f>IFERROR(IF($A100="","",INDEX(Registros!$E$2:$E$501,MATCH($A100,Registros!$Z$2:$Z$501,0))),"")</f>
        <v/>
      </c>
      <c r="E100" s="18">
        <f>IF($A100="","",IF(AND(Resumo!$F$3&lt;&gt;"Todas",$D100&lt;&gt;Resumo!$F$3),0,COUNTIFS(Registros!$AB$2:$AB$501,"Sim",Registros!$B$2:$B$501,"&gt;="&amp;Resumo!$B$3,Registros!$B$2:$B$501,"&lt;="&amp;Resumo!$D$3,Registros!$C$2:$C$501,$B100,Registros!$E$2:$E$501,$D100)))</f>
        <v/>
      </c>
      <c r="F100" s="48">
        <f>IFERROR(IF($E100=0,"",COUNTIFS(Registros!$AB$2:$AB$501,"Sim",Registros!$B$2:$B$501,"&gt;="&amp;Resumo!$B$3,Registros!$B$2:$B$501,"&lt;="&amp;Resumo!$D$3,Registros!$C$2:$C$501,$B100,Registros!$E$2:$E$501,$D100,Registros!$T$2:$T$501,"Sim")/$E100),"")</f>
        <v/>
      </c>
      <c r="G100" s="48">
        <f>IFERROR(IF($E100=0,"",AVERAGEIFS(Registros!$U$2:$U$501,Registros!$AB$2:$AB$501,"Sim",Registros!$B$2:$B$501,"&gt;="&amp;Resumo!$B$3,Registros!$B$2:$B$501,"&lt;="&amp;Resumo!$D$3,Registros!$C$2:$C$501,$B100,Registros!$E$2:$E$501,$D100)),"")</f>
        <v/>
      </c>
      <c r="H100" s="18">
        <f>IF($E100=0,"",SUMIFS(Registros!$Q$2:$Q$501,Registros!$AB$2:$AB$501,"Sim",Registros!$B$2:$B$501,"&gt;="&amp;Resumo!$B$3,Registros!$B$2:$B$501,"&lt;="&amp;Resumo!$D$3,Registros!$C$2:$C$501,$B100,Registros!$E$2:$E$501,$D100))</f>
        <v/>
      </c>
      <c r="I100" s="49">
        <f>IF($E100=0,"",SUMIFS(Registros!$S$2:$S$501,Registros!$AB$2:$AB$501,"Sim",Registros!$B$2:$B$501,"&gt;="&amp;Resumo!$B$3,Registros!$B$2:$B$501,"&lt;="&amp;Resumo!$D$3,Registros!$C$2:$C$501,$B100,Registros!$E$2:$E$501,$D100))</f>
        <v/>
      </c>
      <c r="J100" s="18">
        <f>IF($E100=0,"",COUNTIFS(Registros!$AB$2:$AB$501,"Sim",Registros!$B$2:$B$501,"&gt;="&amp;Resumo!$B$3,Registros!$B$2:$B$501,"&lt;="&amp;Resumo!$D$3,Registros!$C$2:$C$501,$B100,Registros!$E$2:$E$501,$D100,Registros!$T$2:$T$501,"Não",Registros!$K$2:$K$501,"&lt;&gt;Concluída",Registros!$K$2:$K$501,"&lt;&gt;Dispensada"))</f>
        <v/>
      </c>
      <c r="K100" s="52">
        <f>IFERROR(IF($E100=0,"",_xlfn.MAXIFS(Registros!$B$2:$B$501,Registros!$AB$2:$AB$501,"Sim",Registros!$B$2:$B$501,"&gt;="&amp;Resumo!$B$3,Registros!$B$2:$B$501,"&lt;="&amp;Resumo!$D$3,Registros!$C$2:$C$501,$B100,Registros!$E$2:$E$501,$D100)),"")</f>
        <v/>
      </c>
      <c r="L100" s="18">
        <f>IF($E100=0,"",COUNTIFS($E$6:$E$505,"&gt;0",$F$6:$F$505,"&lt;"&amp;$F100)+COUNTIFS($E$6:$E100,"&gt;0",$F$6:$F100,$F100))</f>
        <v/>
      </c>
      <c r="N100" s="21">
        <f>IFERROR('Configurações'!F98,"")</f>
        <v/>
      </c>
      <c r="O100" s="18">
        <f>IF($N100="","",IF(Resumo!$F$3="Todas",COUNTIFS(Registros!$AB$2:$AB$501,"Sim",Registros!$B$2:$B$501,"&gt;="&amp;Resumo!$B$3,Registros!$B$2:$B$501,"&lt;="&amp;Resumo!$D$3,Registros!$V$2:$V$501,$N100),COUNTIFS(Registros!$AB$2:$AB$501,"Sim",Registros!$B$2:$B$501,"&gt;="&amp;Resumo!$B$3,Registros!$B$2:$B$501,"&lt;="&amp;Resumo!$D$3,Registros!$E$2:$E$501,Resumo!$F$3,Registros!$V$2:$V$501,$N100)))</f>
        <v/>
      </c>
      <c r="P100" s="49">
        <f>IF($N100="","",IF(Resumo!$F$3="Todas",SUMIFS(Registros!$S$2:$S$501,Registros!$AB$2:$AB$501,"Sim",Registros!$B$2:$B$501,"&gt;="&amp;Resumo!$B$3,Registros!$B$2:$B$501,"&lt;="&amp;Resumo!$D$3,Registros!$V$2:$V$501,$N100),SUMIFS(Registros!$S$2:$S$501,Registros!$AB$2:$AB$501,"Sim",Registros!$B$2:$B$501,"&gt;="&amp;Resumo!$B$3,Registros!$B$2:$B$501,"&lt;="&amp;Resumo!$D$3,Registros!$E$2:$E$501,Resumo!$F$3,Registros!$V$2:$V$501,$N100)))</f>
        <v/>
      </c>
      <c r="Q100" s="48">
        <f>IFERROR(IF(SUM($P$6:$P$15)=0,"",$P100/SUM($P$6:$P$15)),"")</f>
        <v/>
      </c>
      <c r="R100" s="18">
        <f>IF($O100=0,"",COUNTIFS($O$6:$O$15,"&gt;0",$P$6:$P$15,"&gt;"&amp;$P100)+COUNTIFS($O$6:$O100,"&gt;0",$P$6:$P100,$P100))</f>
        <v/>
      </c>
    </row>
    <row r="101">
      <c r="A101" s="16">
        <f>IFERROR(INDEX(Registros!$Z$2:$Z$501,AGGREGATE(15,6,(ROW(Registros!$Z$2:$Z$501)-ROW(Registros!$Z$2)+1)/(Registros!$AA$2:$AA$501&lt;&gt;""),ROWS($A$6:A101))),"")</f>
        <v/>
      </c>
      <c r="B101" s="13">
        <f>IFERROR(IF($A101="","",INDEX(Registros!$C$2:$C$501,MATCH($A101,Registros!$Z$2:$Z$501,0))),"")</f>
        <v/>
      </c>
      <c r="C101" s="16">
        <f>IFERROR(IF($A101="","",INDEX(Registros!$D$2:$D$501,MATCH($A101,Registros!$Z$2:$Z$501,0))),"")</f>
        <v/>
      </c>
      <c r="D101" s="16">
        <f>IFERROR(IF($A101="","",INDEX(Registros!$E$2:$E$501,MATCH($A101,Registros!$Z$2:$Z$501,0))),"")</f>
        <v/>
      </c>
      <c r="E101" s="13">
        <f>IF($A101="","",IF(AND(Resumo!$F$3&lt;&gt;"Todas",$D101&lt;&gt;Resumo!$F$3),0,COUNTIFS(Registros!$AB$2:$AB$501,"Sim",Registros!$B$2:$B$501,"&gt;="&amp;Resumo!$B$3,Registros!$B$2:$B$501,"&lt;="&amp;Resumo!$D$3,Registros!$C$2:$C$501,$B101,Registros!$E$2:$E$501,$D101)))</f>
        <v/>
      </c>
      <c r="F101" s="45">
        <f>IFERROR(IF($E101=0,"",COUNTIFS(Registros!$AB$2:$AB$501,"Sim",Registros!$B$2:$B$501,"&gt;="&amp;Resumo!$B$3,Registros!$B$2:$B$501,"&lt;="&amp;Resumo!$D$3,Registros!$C$2:$C$501,$B101,Registros!$E$2:$E$501,$D101,Registros!$T$2:$T$501,"Sim")/$E101),"")</f>
        <v/>
      </c>
      <c r="G101" s="45">
        <f>IFERROR(IF($E101=0,"",AVERAGEIFS(Registros!$U$2:$U$501,Registros!$AB$2:$AB$501,"Sim",Registros!$B$2:$B$501,"&gt;="&amp;Resumo!$B$3,Registros!$B$2:$B$501,"&lt;="&amp;Resumo!$D$3,Registros!$C$2:$C$501,$B101,Registros!$E$2:$E$501,$D101)),"")</f>
        <v/>
      </c>
      <c r="H101" s="13">
        <f>IF($E101=0,"",SUMIFS(Registros!$Q$2:$Q$501,Registros!$AB$2:$AB$501,"Sim",Registros!$B$2:$B$501,"&gt;="&amp;Resumo!$B$3,Registros!$B$2:$B$501,"&lt;="&amp;Resumo!$D$3,Registros!$C$2:$C$501,$B101,Registros!$E$2:$E$501,$D101))</f>
        <v/>
      </c>
      <c r="I101" s="46">
        <f>IF($E101=0,"",SUMIFS(Registros!$S$2:$S$501,Registros!$AB$2:$AB$501,"Sim",Registros!$B$2:$B$501,"&gt;="&amp;Resumo!$B$3,Registros!$B$2:$B$501,"&lt;="&amp;Resumo!$D$3,Registros!$C$2:$C$501,$B101,Registros!$E$2:$E$501,$D101))</f>
        <v/>
      </c>
      <c r="J101" s="13">
        <f>IF($E101=0,"",COUNTIFS(Registros!$AB$2:$AB$501,"Sim",Registros!$B$2:$B$501,"&gt;="&amp;Resumo!$B$3,Registros!$B$2:$B$501,"&lt;="&amp;Resumo!$D$3,Registros!$C$2:$C$501,$B101,Registros!$E$2:$E$501,$D101,Registros!$T$2:$T$501,"Não",Registros!$K$2:$K$501,"&lt;&gt;Concluída",Registros!$K$2:$K$501,"&lt;&gt;Dispensada"))</f>
        <v/>
      </c>
      <c r="K101" s="53">
        <f>IFERROR(IF($E101=0,"",_xlfn.MAXIFS(Registros!$B$2:$B$501,Registros!$AB$2:$AB$501,"Sim",Registros!$B$2:$B$501,"&gt;="&amp;Resumo!$B$3,Registros!$B$2:$B$501,"&lt;="&amp;Resumo!$D$3,Registros!$C$2:$C$501,$B101,Registros!$E$2:$E$501,$D101)),"")</f>
        <v/>
      </c>
      <c r="L101" s="13">
        <f>IF($E101=0,"",COUNTIFS($E$6:$E$505,"&gt;0",$F$6:$F$505,"&lt;"&amp;$F101)+COUNTIFS($E$6:$E101,"&gt;0",$F$6:$F101,$F101))</f>
        <v/>
      </c>
      <c r="N101" s="16">
        <f>IFERROR('Configurações'!F99,"")</f>
        <v/>
      </c>
      <c r="O101" s="13">
        <f>IF($N101="","",IF(Resumo!$F$3="Todas",COUNTIFS(Registros!$AB$2:$AB$501,"Sim",Registros!$B$2:$B$501,"&gt;="&amp;Resumo!$B$3,Registros!$B$2:$B$501,"&lt;="&amp;Resumo!$D$3,Registros!$V$2:$V$501,$N101),COUNTIFS(Registros!$AB$2:$AB$501,"Sim",Registros!$B$2:$B$501,"&gt;="&amp;Resumo!$B$3,Registros!$B$2:$B$501,"&lt;="&amp;Resumo!$D$3,Registros!$E$2:$E$501,Resumo!$F$3,Registros!$V$2:$V$501,$N101)))</f>
        <v/>
      </c>
      <c r="P101" s="46">
        <f>IF($N101="","",IF(Resumo!$F$3="Todas",SUMIFS(Registros!$S$2:$S$501,Registros!$AB$2:$AB$501,"Sim",Registros!$B$2:$B$501,"&gt;="&amp;Resumo!$B$3,Registros!$B$2:$B$501,"&lt;="&amp;Resumo!$D$3,Registros!$V$2:$V$501,$N101),SUMIFS(Registros!$S$2:$S$501,Registros!$AB$2:$AB$501,"Sim",Registros!$B$2:$B$501,"&gt;="&amp;Resumo!$B$3,Registros!$B$2:$B$501,"&lt;="&amp;Resumo!$D$3,Registros!$E$2:$E$501,Resumo!$F$3,Registros!$V$2:$V$501,$N101)))</f>
        <v/>
      </c>
      <c r="Q101" s="45">
        <f>IFERROR(IF(SUM($P$6:$P$15)=0,"",$P101/SUM($P$6:$P$15)),"")</f>
        <v/>
      </c>
      <c r="R101" s="13">
        <f>IF($O101=0,"",COUNTIFS($O$6:$O$15,"&gt;0",$P$6:$P$15,"&gt;"&amp;$P101)+COUNTIFS($O$6:$O101,"&gt;0",$P$6:$P101,$P101))</f>
        <v/>
      </c>
    </row>
    <row r="102">
      <c r="A102" s="21">
        <f>IFERROR(INDEX(Registros!$Z$2:$Z$501,AGGREGATE(15,6,(ROW(Registros!$Z$2:$Z$501)-ROW(Registros!$Z$2)+1)/(Registros!$AA$2:$AA$501&lt;&gt;""),ROWS($A$6:A102))),"")</f>
        <v/>
      </c>
      <c r="B102" s="18">
        <f>IFERROR(IF($A102="","",INDEX(Registros!$C$2:$C$501,MATCH($A102,Registros!$Z$2:$Z$501,0))),"")</f>
        <v/>
      </c>
      <c r="C102" s="21">
        <f>IFERROR(IF($A102="","",INDEX(Registros!$D$2:$D$501,MATCH($A102,Registros!$Z$2:$Z$501,0))),"")</f>
        <v/>
      </c>
      <c r="D102" s="21">
        <f>IFERROR(IF($A102="","",INDEX(Registros!$E$2:$E$501,MATCH($A102,Registros!$Z$2:$Z$501,0))),"")</f>
        <v/>
      </c>
      <c r="E102" s="18">
        <f>IF($A102="","",IF(AND(Resumo!$F$3&lt;&gt;"Todas",$D102&lt;&gt;Resumo!$F$3),0,COUNTIFS(Registros!$AB$2:$AB$501,"Sim",Registros!$B$2:$B$501,"&gt;="&amp;Resumo!$B$3,Registros!$B$2:$B$501,"&lt;="&amp;Resumo!$D$3,Registros!$C$2:$C$501,$B102,Registros!$E$2:$E$501,$D102)))</f>
        <v/>
      </c>
      <c r="F102" s="48">
        <f>IFERROR(IF($E102=0,"",COUNTIFS(Registros!$AB$2:$AB$501,"Sim",Registros!$B$2:$B$501,"&gt;="&amp;Resumo!$B$3,Registros!$B$2:$B$501,"&lt;="&amp;Resumo!$D$3,Registros!$C$2:$C$501,$B102,Registros!$E$2:$E$501,$D102,Registros!$T$2:$T$501,"Sim")/$E102),"")</f>
        <v/>
      </c>
      <c r="G102" s="48">
        <f>IFERROR(IF($E102=0,"",AVERAGEIFS(Registros!$U$2:$U$501,Registros!$AB$2:$AB$501,"Sim",Registros!$B$2:$B$501,"&gt;="&amp;Resumo!$B$3,Registros!$B$2:$B$501,"&lt;="&amp;Resumo!$D$3,Registros!$C$2:$C$501,$B102,Registros!$E$2:$E$501,$D102)),"")</f>
        <v/>
      </c>
      <c r="H102" s="18">
        <f>IF($E102=0,"",SUMIFS(Registros!$Q$2:$Q$501,Registros!$AB$2:$AB$501,"Sim",Registros!$B$2:$B$501,"&gt;="&amp;Resumo!$B$3,Registros!$B$2:$B$501,"&lt;="&amp;Resumo!$D$3,Registros!$C$2:$C$501,$B102,Registros!$E$2:$E$501,$D102))</f>
        <v/>
      </c>
      <c r="I102" s="49">
        <f>IF($E102=0,"",SUMIFS(Registros!$S$2:$S$501,Registros!$AB$2:$AB$501,"Sim",Registros!$B$2:$B$501,"&gt;="&amp;Resumo!$B$3,Registros!$B$2:$B$501,"&lt;="&amp;Resumo!$D$3,Registros!$C$2:$C$501,$B102,Registros!$E$2:$E$501,$D102))</f>
        <v/>
      </c>
      <c r="J102" s="18">
        <f>IF($E102=0,"",COUNTIFS(Registros!$AB$2:$AB$501,"Sim",Registros!$B$2:$B$501,"&gt;="&amp;Resumo!$B$3,Registros!$B$2:$B$501,"&lt;="&amp;Resumo!$D$3,Registros!$C$2:$C$501,$B102,Registros!$E$2:$E$501,$D102,Registros!$T$2:$T$501,"Não",Registros!$K$2:$K$501,"&lt;&gt;Concluída",Registros!$K$2:$K$501,"&lt;&gt;Dispensada"))</f>
        <v/>
      </c>
      <c r="K102" s="52">
        <f>IFERROR(IF($E102=0,"",_xlfn.MAXIFS(Registros!$B$2:$B$501,Registros!$AB$2:$AB$501,"Sim",Registros!$B$2:$B$501,"&gt;="&amp;Resumo!$B$3,Registros!$B$2:$B$501,"&lt;="&amp;Resumo!$D$3,Registros!$C$2:$C$501,$B102,Registros!$E$2:$E$501,$D102)),"")</f>
        <v/>
      </c>
      <c r="L102" s="18">
        <f>IF($E102=0,"",COUNTIFS($E$6:$E$505,"&gt;0",$F$6:$F$505,"&lt;"&amp;$F102)+COUNTIFS($E$6:$E102,"&gt;0",$F$6:$F102,$F102))</f>
        <v/>
      </c>
      <c r="N102" s="21">
        <f>IFERROR('Configurações'!F100,"")</f>
        <v/>
      </c>
      <c r="O102" s="18">
        <f>IF($N102="","",IF(Resumo!$F$3="Todas",COUNTIFS(Registros!$AB$2:$AB$501,"Sim",Registros!$B$2:$B$501,"&gt;="&amp;Resumo!$B$3,Registros!$B$2:$B$501,"&lt;="&amp;Resumo!$D$3,Registros!$V$2:$V$501,$N102),COUNTIFS(Registros!$AB$2:$AB$501,"Sim",Registros!$B$2:$B$501,"&gt;="&amp;Resumo!$B$3,Registros!$B$2:$B$501,"&lt;="&amp;Resumo!$D$3,Registros!$E$2:$E$501,Resumo!$F$3,Registros!$V$2:$V$501,$N102)))</f>
        <v/>
      </c>
      <c r="P102" s="49">
        <f>IF($N102="","",IF(Resumo!$F$3="Todas",SUMIFS(Registros!$S$2:$S$501,Registros!$AB$2:$AB$501,"Sim",Registros!$B$2:$B$501,"&gt;="&amp;Resumo!$B$3,Registros!$B$2:$B$501,"&lt;="&amp;Resumo!$D$3,Registros!$V$2:$V$501,$N102),SUMIFS(Registros!$S$2:$S$501,Registros!$AB$2:$AB$501,"Sim",Registros!$B$2:$B$501,"&gt;="&amp;Resumo!$B$3,Registros!$B$2:$B$501,"&lt;="&amp;Resumo!$D$3,Registros!$E$2:$E$501,Resumo!$F$3,Registros!$V$2:$V$501,$N102)))</f>
        <v/>
      </c>
      <c r="Q102" s="48">
        <f>IFERROR(IF(SUM($P$6:$P$15)=0,"",$P102/SUM($P$6:$P$15)),"")</f>
        <v/>
      </c>
      <c r="R102" s="18">
        <f>IF($O102=0,"",COUNTIFS($O$6:$O$15,"&gt;0",$P$6:$P$15,"&gt;"&amp;$P102)+COUNTIFS($O$6:$O102,"&gt;0",$P$6:$P102,$P102))</f>
        <v/>
      </c>
    </row>
    <row r="103">
      <c r="A103" s="16">
        <f>IFERROR(INDEX(Registros!$Z$2:$Z$501,AGGREGATE(15,6,(ROW(Registros!$Z$2:$Z$501)-ROW(Registros!$Z$2)+1)/(Registros!$AA$2:$AA$501&lt;&gt;""),ROWS($A$6:A103))),"")</f>
        <v/>
      </c>
      <c r="B103" s="13">
        <f>IFERROR(IF($A103="","",INDEX(Registros!$C$2:$C$501,MATCH($A103,Registros!$Z$2:$Z$501,0))),"")</f>
        <v/>
      </c>
      <c r="C103" s="16">
        <f>IFERROR(IF($A103="","",INDEX(Registros!$D$2:$D$501,MATCH($A103,Registros!$Z$2:$Z$501,0))),"")</f>
        <v/>
      </c>
      <c r="D103" s="16">
        <f>IFERROR(IF($A103="","",INDEX(Registros!$E$2:$E$501,MATCH($A103,Registros!$Z$2:$Z$501,0))),"")</f>
        <v/>
      </c>
      <c r="E103" s="13">
        <f>IF($A103="","",IF(AND(Resumo!$F$3&lt;&gt;"Todas",$D103&lt;&gt;Resumo!$F$3),0,COUNTIFS(Registros!$AB$2:$AB$501,"Sim",Registros!$B$2:$B$501,"&gt;="&amp;Resumo!$B$3,Registros!$B$2:$B$501,"&lt;="&amp;Resumo!$D$3,Registros!$C$2:$C$501,$B103,Registros!$E$2:$E$501,$D103)))</f>
        <v/>
      </c>
      <c r="F103" s="45">
        <f>IFERROR(IF($E103=0,"",COUNTIFS(Registros!$AB$2:$AB$501,"Sim",Registros!$B$2:$B$501,"&gt;="&amp;Resumo!$B$3,Registros!$B$2:$B$501,"&lt;="&amp;Resumo!$D$3,Registros!$C$2:$C$501,$B103,Registros!$E$2:$E$501,$D103,Registros!$T$2:$T$501,"Sim")/$E103),"")</f>
        <v/>
      </c>
      <c r="G103" s="45">
        <f>IFERROR(IF($E103=0,"",AVERAGEIFS(Registros!$U$2:$U$501,Registros!$AB$2:$AB$501,"Sim",Registros!$B$2:$B$501,"&gt;="&amp;Resumo!$B$3,Registros!$B$2:$B$501,"&lt;="&amp;Resumo!$D$3,Registros!$C$2:$C$501,$B103,Registros!$E$2:$E$501,$D103)),"")</f>
        <v/>
      </c>
      <c r="H103" s="13">
        <f>IF($E103=0,"",SUMIFS(Registros!$Q$2:$Q$501,Registros!$AB$2:$AB$501,"Sim",Registros!$B$2:$B$501,"&gt;="&amp;Resumo!$B$3,Registros!$B$2:$B$501,"&lt;="&amp;Resumo!$D$3,Registros!$C$2:$C$501,$B103,Registros!$E$2:$E$501,$D103))</f>
        <v/>
      </c>
      <c r="I103" s="46">
        <f>IF($E103=0,"",SUMIFS(Registros!$S$2:$S$501,Registros!$AB$2:$AB$501,"Sim",Registros!$B$2:$B$501,"&gt;="&amp;Resumo!$B$3,Registros!$B$2:$B$501,"&lt;="&amp;Resumo!$D$3,Registros!$C$2:$C$501,$B103,Registros!$E$2:$E$501,$D103))</f>
        <v/>
      </c>
      <c r="J103" s="13">
        <f>IF($E103=0,"",COUNTIFS(Registros!$AB$2:$AB$501,"Sim",Registros!$B$2:$B$501,"&gt;="&amp;Resumo!$B$3,Registros!$B$2:$B$501,"&lt;="&amp;Resumo!$D$3,Registros!$C$2:$C$501,$B103,Registros!$E$2:$E$501,$D103,Registros!$T$2:$T$501,"Não",Registros!$K$2:$K$501,"&lt;&gt;Concluída",Registros!$K$2:$K$501,"&lt;&gt;Dispensada"))</f>
        <v/>
      </c>
      <c r="K103" s="53">
        <f>IFERROR(IF($E103=0,"",_xlfn.MAXIFS(Registros!$B$2:$B$501,Registros!$AB$2:$AB$501,"Sim",Registros!$B$2:$B$501,"&gt;="&amp;Resumo!$B$3,Registros!$B$2:$B$501,"&lt;="&amp;Resumo!$D$3,Registros!$C$2:$C$501,$B103,Registros!$E$2:$E$501,$D103)),"")</f>
        <v/>
      </c>
      <c r="L103" s="13">
        <f>IF($E103=0,"",COUNTIFS($E$6:$E$505,"&gt;0",$F$6:$F$505,"&lt;"&amp;$F103)+COUNTIFS($E$6:$E103,"&gt;0",$F$6:$F103,$F103))</f>
        <v/>
      </c>
      <c r="N103" s="16">
        <f>IFERROR('Configurações'!F101,"")</f>
        <v/>
      </c>
      <c r="O103" s="13">
        <f>IF($N103="","",IF(Resumo!$F$3="Todas",COUNTIFS(Registros!$AB$2:$AB$501,"Sim",Registros!$B$2:$B$501,"&gt;="&amp;Resumo!$B$3,Registros!$B$2:$B$501,"&lt;="&amp;Resumo!$D$3,Registros!$V$2:$V$501,$N103),COUNTIFS(Registros!$AB$2:$AB$501,"Sim",Registros!$B$2:$B$501,"&gt;="&amp;Resumo!$B$3,Registros!$B$2:$B$501,"&lt;="&amp;Resumo!$D$3,Registros!$E$2:$E$501,Resumo!$F$3,Registros!$V$2:$V$501,$N103)))</f>
        <v/>
      </c>
      <c r="P103" s="46">
        <f>IF($N103="","",IF(Resumo!$F$3="Todas",SUMIFS(Registros!$S$2:$S$501,Registros!$AB$2:$AB$501,"Sim",Registros!$B$2:$B$501,"&gt;="&amp;Resumo!$B$3,Registros!$B$2:$B$501,"&lt;="&amp;Resumo!$D$3,Registros!$V$2:$V$501,$N103),SUMIFS(Registros!$S$2:$S$501,Registros!$AB$2:$AB$501,"Sim",Registros!$B$2:$B$501,"&gt;="&amp;Resumo!$B$3,Registros!$B$2:$B$501,"&lt;="&amp;Resumo!$D$3,Registros!$E$2:$E$501,Resumo!$F$3,Registros!$V$2:$V$501,$N103)))</f>
        <v/>
      </c>
      <c r="Q103" s="45">
        <f>IFERROR(IF(SUM($P$6:$P$15)=0,"",$P103/SUM($P$6:$P$15)),"")</f>
        <v/>
      </c>
      <c r="R103" s="13">
        <f>IF($O103=0,"",COUNTIFS($O$6:$O$15,"&gt;0",$P$6:$P$15,"&gt;"&amp;$P103)+COUNTIFS($O$6:$O103,"&gt;0",$P$6:$P103,$P103))</f>
        <v/>
      </c>
    </row>
    <row r="104">
      <c r="A104" s="21">
        <f>IFERROR(INDEX(Registros!$Z$2:$Z$501,AGGREGATE(15,6,(ROW(Registros!$Z$2:$Z$501)-ROW(Registros!$Z$2)+1)/(Registros!$AA$2:$AA$501&lt;&gt;""),ROWS($A$6:A104))),"")</f>
        <v/>
      </c>
      <c r="B104" s="18">
        <f>IFERROR(IF($A104="","",INDEX(Registros!$C$2:$C$501,MATCH($A104,Registros!$Z$2:$Z$501,0))),"")</f>
        <v/>
      </c>
      <c r="C104" s="21">
        <f>IFERROR(IF($A104="","",INDEX(Registros!$D$2:$D$501,MATCH($A104,Registros!$Z$2:$Z$501,0))),"")</f>
        <v/>
      </c>
      <c r="D104" s="21">
        <f>IFERROR(IF($A104="","",INDEX(Registros!$E$2:$E$501,MATCH($A104,Registros!$Z$2:$Z$501,0))),"")</f>
        <v/>
      </c>
      <c r="E104" s="18">
        <f>IF($A104="","",IF(AND(Resumo!$F$3&lt;&gt;"Todas",$D104&lt;&gt;Resumo!$F$3),0,COUNTIFS(Registros!$AB$2:$AB$501,"Sim",Registros!$B$2:$B$501,"&gt;="&amp;Resumo!$B$3,Registros!$B$2:$B$501,"&lt;="&amp;Resumo!$D$3,Registros!$C$2:$C$501,$B104,Registros!$E$2:$E$501,$D104)))</f>
        <v/>
      </c>
      <c r="F104" s="48">
        <f>IFERROR(IF($E104=0,"",COUNTIFS(Registros!$AB$2:$AB$501,"Sim",Registros!$B$2:$B$501,"&gt;="&amp;Resumo!$B$3,Registros!$B$2:$B$501,"&lt;="&amp;Resumo!$D$3,Registros!$C$2:$C$501,$B104,Registros!$E$2:$E$501,$D104,Registros!$T$2:$T$501,"Sim")/$E104),"")</f>
        <v/>
      </c>
      <c r="G104" s="48">
        <f>IFERROR(IF($E104=0,"",AVERAGEIFS(Registros!$U$2:$U$501,Registros!$AB$2:$AB$501,"Sim",Registros!$B$2:$B$501,"&gt;="&amp;Resumo!$B$3,Registros!$B$2:$B$501,"&lt;="&amp;Resumo!$D$3,Registros!$C$2:$C$501,$B104,Registros!$E$2:$E$501,$D104)),"")</f>
        <v/>
      </c>
      <c r="H104" s="18">
        <f>IF($E104=0,"",SUMIFS(Registros!$Q$2:$Q$501,Registros!$AB$2:$AB$501,"Sim",Registros!$B$2:$B$501,"&gt;="&amp;Resumo!$B$3,Registros!$B$2:$B$501,"&lt;="&amp;Resumo!$D$3,Registros!$C$2:$C$501,$B104,Registros!$E$2:$E$501,$D104))</f>
        <v/>
      </c>
      <c r="I104" s="49">
        <f>IF($E104=0,"",SUMIFS(Registros!$S$2:$S$501,Registros!$AB$2:$AB$501,"Sim",Registros!$B$2:$B$501,"&gt;="&amp;Resumo!$B$3,Registros!$B$2:$B$501,"&lt;="&amp;Resumo!$D$3,Registros!$C$2:$C$501,$B104,Registros!$E$2:$E$501,$D104))</f>
        <v/>
      </c>
      <c r="J104" s="18">
        <f>IF($E104=0,"",COUNTIFS(Registros!$AB$2:$AB$501,"Sim",Registros!$B$2:$B$501,"&gt;="&amp;Resumo!$B$3,Registros!$B$2:$B$501,"&lt;="&amp;Resumo!$D$3,Registros!$C$2:$C$501,$B104,Registros!$E$2:$E$501,$D104,Registros!$T$2:$T$501,"Não",Registros!$K$2:$K$501,"&lt;&gt;Concluída",Registros!$K$2:$K$501,"&lt;&gt;Dispensada"))</f>
        <v/>
      </c>
      <c r="K104" s="52">
        <f>IFERROR(IF($E104=0,"",_xlfn.MAXIFS(Registros!$B$2:$B$501,Registros!$AB$2:$AB$501,"Sim",Registros!$B$2:$B$501,"&gt;="&amp;Resumo!$B$3,Registros!$B$2:$B$501,"&lt;="&amp;Resumo!$D$3,Registros!$C$2:$C$501,$B104,Registros!$E$2:$E$501,$D104)),"")</f>
        <v/>
      </c>
      <c r="L104" s="18">
        <f>IF($E104=0,"",COUNTIFS($E$6:$E$505,"&gt;0",$F$6:$F$505,"&lt;"&amp;$F104)+COUNTIFS($E$6:$E104,"&gt;0",$F$6:$F104,$F104))</f>
        <v/>
      </c>
      <c r="N104" s="21">
        <f>IFERROR('Configurações'!F102,"")</f>
        <v/>
      </c>
      <c r="O104" s="18">
        <f>IF($N104="","",IF(Resumo!$F$3="Todas",COUNTIFS(Registros!$AB$2:$AB$501,"Sim",Registros!$B$2:$B$501,"&gt;="&amp;Resumo!$B$3,Registros!$B$2:$B$501,"&lt;="&amp;Resumo!$D$3,Registros!$V$2:$V$501,$N104),COUNTIFS(Registros!$AB$2:$AB$501,"Sim",Registros!$B$2:$B$501,"&gt;="&amp;Resumo!$B$3,Registros!$B$2:$B$501,"&lt;="&amp;Resumo!$D$3,Registros!$E$2:$E$501,Resumo!$F$3,Registros!$V$2:$V$501,$N104)))</f>
        <v/>
      </c>
      <c r="P104" s="49">
        <f>IF($N104="","",IF(Resumo!$F$3="Todas",SUMIFS(Registros!$S$2:$S$501,Registros!$AB$2:$AB$501,"Sim",Registros!$B$2:$B$501,"&gt;="&amp;Resumo!$B$3,Registros!$B$2:$B$501,"&lt;="&amp;Resumo!$D$3,Registros!$V$2:$V$501,$N104),SUMIFS(Registros!$S$2:$S$501,Registros!$AB$2:$AB$501,"Sim",Registros!$B$2:$B$501,"&gt;="&amp;Resumo!$B$3,Registros!$B$2:$B$501,"&lt;="&amp;Resumo!$D$3,Registros!$E$2:$E$501,Resumo!$F$3,Registros!$V$2:$V$501,$N104)))</f>
        <v/>
      </c>
      <c r="Q104" s="48">
        <f>IFERROR(IF(SUM($P$6:$P$15)=0,"",$P104/SUM($P$6:$P$15)),"")</f>
        <v/>
      </c>
      <c r="R104" s="18">
        <f>IF($O104=0,"",COUNTIFS($O$6:$O$15,"&gt;0",$P$6:$P$15,"&gt;"&amp;$P104)+COUNTIFS($O$6:$O104,"&gt;0",$P$6:$P104,$P104))</f>
        <v/>
      </c>
    </row>
    <row r="105">
      <c r="A105" s="16">
        <f>IFERROR(INDEX(Registros!$Z$2:$Z$501,AGGREGATE(15,6,(ROW(Registros!$Z$2:$Z$501)-ROW(Registros!$Z$2)+1)/(Registros!$AA$2:$AA$501&lt;&gt;""),ROWS($A$6:A105))),"")</f>
        <v/>
      </c>
      <c r="B105" s="13">
        <f>IFERROR(IF($A105="","",INDEX(Registros!$C$2:$C$501,MATCH($A105,Registros!$Z$2:$Z$501,0))),"")</f>
        <v/>
      </c>
      <c r="C105" s="16">
        <f>IFERROR(IF($A105="","",INDEX(Registros!$D$2:$D$501,MATCH($A105,Registros!$Z$2:$Z$501,0))),"")</f>
        <v/>
      </c>
      <c r="D105" s="16">
        <f>IFERROR(IF($A105="","",INDEX(Registros!$E$2:$E$501,MATCH($A105,Registros!$Z$2:$Z$501,0))),"")</f>
        <v/>
      </c>
      <c r="E105" s="13">
        <f>IF($A105="","",IF(AND(Resumo!$F$3&lt;&gt;"Todas",$D105&lt;&gt;Resumo!$F$3),0,COUNTIFS(Registros!$AB$2:$AB$501,"Sim",Registros!$B$2:$B$501,"&gt;="&amp;Resumo!$B$3,Registros!$B$2:$B$501,"&lt;="&amp;Resumo!$D$3,Registros!$C$2:$C$501,$B105,Registros!$E$2:$E$501,$D105)))</f>
        <v/>
      </c>
      <c r="F105" s="45">
        <f>IFERROR(IF($E105=0,"",COUNTIFS(Registros!$AB$2:$AB$501,"Sim",Registros!$B$2:$B$501,"&gt;="&amp;Resumo!$B$3,Registros!$B$2:$B$501,"&lt;="&amp;Resumo!$D$3,Registros!$C$2:$C$501,$B105,Registros!$E$2:$E$501,$D105,Registros!$T$2:$T$501,"Sim")/$E105),"")</f>
        <v/>
      </c>
      <c r="G105" s="45">
        <f>IFERROR(IF($E105=0,"",AVERAGEIFS(Registros!$U$2:$U$501,Registros!$AB$2:$AB$501,"Sim",Registros!$B$2:$B$501,"&gt;="&amp;Resumo!$B$3,Registros!$B$2:$B$501,"&lt;="&amp;Resumo!$D$3,Registros!$C$2:$C$501,$B105,Registros!$E$2:$E$501,$D105)),"")</f>
        <v/>
      </c>
      <c r="H105" s="13">
        <f>IF($E105=0,"",SUMIFS(Registros!$Q$2:$Q$501,Registros!$AB$2:$AB$501,"Sim",Registros!$B$2:$B$501,"&gt;="&amp;Resumo!$B$3,Registros!$B$2:$B$501,"&lt;="&amp;Resumo!$D$3,Registros!$C$2:$C$501,$B105,Registros!$E$2:$E$501,$D105))</f>
        <v/>
      </c>
      <c r="I105" s="46">
        <f>IF($E105=0,"",SUMIFS(Registros!$S$2:$S$501,Registros!$AB$2:$AB$501,"Sim",Registros!$B$2:$B$501,"&gt;="&amp;Resumo!$B$3,Registros!$B$2:$B$501,"&lt;="&amp;Resumo!$D$3,Registros!$C$2:$C$501,$B105,Registros!$E$2:$E$501,$D105))</f>
        <v/>
      </c>
      <c r="J105" s="13">
        <f>IF($E105=0,"",COUNTIFS(Registros!$AB$2:$AB$501,"Sim",Registros!$B$2:$B$501,"&gt;="&amp;Resumo!$B$3,Registros!$B$2:$B$501,"&lt;="&amp;Resumo!$D$3,Registros!$C$2:$C$501,$B105,Registros!$E$2:$E$501,$D105,Registros!$T$2:$T$501,"Não",Registros!$K$2:$K$501,"&lt;&gt;Concluída",Registros!$K$2:$K$501,"&lt;&gt;Dispensada"))</f>
        <v/>
      </c>
      <c r="K105" s="53">
        <f>IFERROR(IF($E105=0,"",_xlfn.MAXIFS(Registros!$B$2:$B$501,Registros!$AB$2:$AB$501,"Sim",Registros!$B$2:$B$501,"&gt;="&amp;Resumo!$B$3,Registros!$B$2:$B$501,"&lt;="&amp;Resumo!$D$3,Registros!$C$2:$C$501,$B105,Registros!$E$2:$E$501,$D105)),"")</f>
        <v/>
      </c>
      <c r="L105" s="13">
        <f>IF($E105=0,"",COUNTIFS($E$6:$E$505,"&gt;0",$F$6:$F$505,"&lt;"&amp;$F105)+COUNTIFS($E$6:$E105,"&gt;0",$F$6:$F105,$F105))</f>
        <v/>
      </c>
      <c r="N105" s="16">
        <f>IFERROR('Configurações'!F103,"")</f>
        <v/>
      </c>
      <c r="O105" s="13">
        <f>IF($N105="","",IF(Resumo!$F$3="Todas",COUNTIFS(Registros!$AB$2:$AB$501,"Sim",Registros!$B$2:$B$501,"&gt;="&amp;Resumo!$B$3,Registros!$B$2:$B$501,"&lt;="&amp;Resumo!$D$3,Registros!$V$2:$V$501,$N105),COUNTIFS(Registros!$AB$2:$AB$501,"Sim",Registros!$B$2:$B$501,"&gt;="&amp;Resumo!$B$3,Registros!$B$2:$B$501,"&lt;="&amp;Resumo!$D$3,Registros!$E$2:$E$501,Resumo!$F$3,Registros!$V$2:$V$501,$N105)))</f>
        <v/>
      </c>
      <c r="P105" s="46">
        <f>IF($N105="","",IF(Resumo!$F$3="Todas",SUMIFS(Registros!$S$2:$S$501,Registros!$AB$2:$AB$501,"Sim",Registros!$B$2:$B$501,"&gt;="&amp;Resumo!$B$3,Registros!$B$2:$B$501,"&lt;="&amp;Resumo!$D$3,Registros!$V$2:$V$501,$N105),SUMIFS(Registros!$S$2:$S$501,Registros!$AB$2:$AB$501,"Sim",Registros!$B$2:$B$501,"&gt;="&amp;Resumo!$B$3,Registros!$B$2:$B$501,"&lt;="&amp;Resumo!$D$3,Registros!$E$2:$E$501,Resumo!$F$3,Registros!$V$2:$V$501,$N105)))</f>
        <v/>
      </c>
      <c r="Q105" s="45">
        <f>IFERROR(IF(SUM($P$6:$P$15)=0,"",$P105/SUM($P$6:$P$15)),"")</f>
        <v/>
      </c>
      <c r="R105" s="13">
        <f>IF($O105=0,"",COUNTIFS($O$6:$O$15,"&gt;0",$P$6:$P$15,"&gt;"&amp;$P105)+COUNTIFS($O$6:$O105,"&gt;0",$P$6:$P105,$P105))</f>
        <v/>
      </c>
    </row>
    <row r="106">
      <c r="A106" s="21">
        <f>IFERROR(INDEX(Registros!$Z$2:$Z$501,AGGREGATE(15,6,(ROW(Registros!$Z$2:$Z$501)-ROW(Registros!$Z$2)+1)/(Registros!$AA$2:$AA$501&lt;&gt;""),ROWS($A$6:A106))),"")</f>
        <v/>
      </c>
      <c r="B106" s="18">
        <f>IFERROR(IF($A106="","",INDEX(Registros!$C$2:$C$501,MATCH($A106,Registros!$Z$2:$Z$501,0))),"")</f>
        <v/>
      </c>
      <c r="C106" s="21">
        <f>IFERROR(IF($A106="","",INDEX(Registros!$D$2:$D$501,MATCH($A106,Registros!$Z$2:$Z$501,0))),"")</f>
        <v/>
      </c>
      <c r="D106" s="21">
        <f>IFERROR(IF($A106="","",INDEX(Registros!$E$2:$E$501,MATCH($A106,Registros!$Z$2:$Z$501,0))),"")</f>
        <v/>
      </c>
      <c r="E106" s="18">
        <f>IF($A106="","",IF(AND(Resumo!$F$3&lt;&gt;"Todas",$D106&lt;&gt;Resumo!$F$3),0,COUNTIFS(Registros!$AB$2:$AB$501,"Sim",Registros!$B$2:$B$501,"&gt;="&amp;Resumo!$B$3,Registros!$B$2:$B$501,"&lt;="&amp;Resumo!$D$3,Registros!$C$2:$C$501,$B106,Registros!$E$2:$E$501,$D106)))</f>
        <v/>
      </c>
      <c r="F106" s="48">
        <f>IFERROR(IF($E106=0,"",COUNTIFS(Registros!$AB$2:$AB$501,"Sim",Registros!$B$2:$B$501,"&gt;="&amp;Resumo!$B$3,Registros!$B$2:$B$501,"&lt;="&amp;Resumo!$D$3,Registros!$C$2:$C$501,$B106,Registros!$E$2:$E$501,$D106,Registros!$T$2:$T$501,"Sim")/$E106),"")</f>
        <v/>
      </c>
      <c r="G106" s="48">
        <f>IFERROR(IF($E106=0,"",AVERAGEIFS(Registros!$U$2:$U$501,Registros!$AB$2:$AB$501,"Sim",Registros!$B$2:$B$501,"&gt;="&amp;Resumo!$B$3,Registros!$B$2:$B$501,"&lt;="&amp;Resumo!$D$3,Registros!$C$2:$C$501,$B106,Registros!$E$2:$E$501,$D106)),"")</f>
        <v/>
      </c>
      <c r="H106" s="18">
        <f>IF($E106=0,"",SUMIFS(Registros!$Q$2:$Q$501,Registros!$AB$2:$AB$501,"Sim",Registros!$B$2:$B$501,"&gt;="&amp;Resumo!$B$3,Registros!$B$2:$B$501,"&lt;="&amp;Resumo!$D$3,Registros!$C$2:$C$501,$B106,Registros!$E$2:$E$501,$D106))</f>
        <v/>
      </c>
      <c r="I106" s="49">
        <f>IF($E106=0,"",SUMIFS(Registros!$S$2:$S$501,Registros!$AB$2:$AB$501,"Sim",Registros!$B$2:$B$501,"&gt;="&amp;Resumo!$B$3,Registros!$B$2:$B$501,"&lt;="&amp;Resumo!$D$3,Registros!$C$2:$C$501,$B106,Registros!$E$2:$E$501,$D106))</f>
        <v/>
      </c>
      <c r="J106" s="18">
        <f>IF($E106=0,"",COUNTIFS(Registros!$AB$2:$AB$501,"Sim",Registros!$B$2:$B$501,"&gt;="&amp;Resumo!$B$3,Registros!$B$2:$B$501,"&lt;="&amp;Resumo!$D$3,Registros!$C$2:$C$501,$B106,Registros!$E$2:$E$501,$D106,Registros!$T$2:$T$501,"Não",Registros!$K$2:$K$501,"&lt;&gt;Concluída",Registros!$K$2:$K$501,"&lt;&gt;Dispensada"))</f>
        <v/>
      </c>
      <c r="K106" s="52">
        <f>IFERROR(IF($E106=0,"",_xlfn.MAXIFS(Registros!$B$2:$B$501,Registros!$AB$2:$AB$501,"Sim",Registros!$B$2:$B$501,"&gt;="&amp;Resumo!$B$3,Registros!$B$2:$B$501,"&lt;="&amp;Resumo!$D$3,Registros!$C$2:$C$501,$B106,Registros!$E$2:$E$501,$D106)),"")</f>
        <v/>
      </c>
      <c r="L106" s="18">
        <f>IF($E106=0,"",COUNTIFS($E$6:$E$505,"&gt;0",$F$6:$F$505,"&lt;"&amp;$F106)+COUNTIFS($E$6:$E106,"&gt;0",$F$6:$F106,$F106))</f>
        <v/>
      </c>
      <c r="N106" s="21">
        <f>IFERROR('Configurações'!F104,"")</f>
        <v/>
      </c>
      <c r="O106" s="18">
        <f>IF($N106="","",IF(Resumo!$F$3="Todas",COUNTIFS(Registros!$AB$2:$AB$501,"Sim",Registros!$B$2:$B$501,"&gt;="&amp;Resumo!$B$3,Registros!$B$2:$B$501,"&lt;="&amp;Resumo!$D$3,Registros!$V$2:$V$501,$N106),COUNTIFS(Registros!$AB$2:$AB$501,"Sim",Registros!$B$2:$B$501,"&gt;="&amp;Resumo!$B$3,Registros!$B$2:$B$501,"&lt;="&amp;Resumo!$D$3,Registros!$E$2:$E$501,Resumo!$F$3,Registros!$V$2:$V$501,$N106)))</f>
        <v/>
      </c>
      <c r="P106" s="49">
        <f>IF($N106="","",IF(Resumo!$F$3="Todas",SUMIFS(Registros!$S$2:$S$501,Registros!$AB$2:$AB$501,"Sim",Registros!$B$2:$B$501,"&gt;="&amp;Resumo!$B$3,Registros!$B$2:$B$501,"&lt;="&amp;Resumo!$D$3,Registros!$V$2:$V$501,$N106),SUMIFS(Registros!$S$2:$S$501,Registros!$AB$2:$AB$501,"Sim",Registros!$B$2:$B$501,"&gt;="&amp;Resumo!$B$3,Registros!$B$2:$B$501,"&lt;="&amp;Resumo!$D$3,Registros!$E$2:$E$501,Resumo!$F$3,Registros!$V$2:$V$501,$N106)))</f>
        <v/>
      </c>
      <c r="Q106" s="48">
        <f>IFERROR(IF(SUM($P$6:$P$15)=0,"",$P106/SUM($P$6:$P$15)),"")</f>
        <v/>
      </c>
      <c r="R106" s="18">
        <f>IF($O106=0,"",COUNTIFS($O$6:$O$15,"&gt;0",$P$6:$P$15,"&gt;"&amp;$P106)+COUNTIFS($O$6:$O106,"&gt;0",$P$6:$P106,$P106))</f>
        <v/>
      </c>
    </row>
    <row r="107">
      <c r="A107" s="16">
        <f>IFERROR(INDEX(Registros!$Z$2:$Z$501,AGGREGATE(15,6,(ROW(Registros!$Z$2:$Z$501)-ROW(Registros!$Z$2)+1)/(Registros!$AA$2:$AA$501&lt;&gt;""),ROWS($A$6:A107))),"")</f>
        <v/>
      </c>
      <c r="B107" s="13">
        <f>IFERROR(IF($A107="","",INDEX(Registros!$C$2:$C$501,MATCH($A107,Registros!$Z$2:$Z$501,0))),"")</f>
        <v/>
      </c>
      <c r="C107" s="16">
        <f>IFERROR(IF($A107="","",INDEX(Registros!$D$2:$D$501,MATCH($A107,Registros!$Z$2:$Z$501,0))),"")</f>
        <v/>
      </c>
      <c r="D107" s="16">
        <f>IFERROR(IF($A107="","",INDEX(Registros!$E$2:$E$501,MATCH($A107,Registros!$Z$2:$Z$501,0))),"")</f>
        <v/>
      </c>
      <c r="E107" s="13">
        <f>IF($A107="","",IF(AND(Resumo!$F$3&lt;&gt;"Todas",$D107&lt;&gt;Resumo!$F$3),0,COUNTIFS(Registros!$AB$2:$AB$501,"Sim",Registros!$B$2:$B$501,"&gt;="&amp;Resumo!$B$3,Registros!$B$2:$B$501,"&lt;="&amp;Resumo!$D$3,Registros!$C$2:$C$501,$B107,Registros!$E$2:$E$501,$D107)))</f>
        <v/>
      </c>
      <c r="F107" s="45">
        <f>IFERROR(IF($E107=0,"",COUNTIFS(Registros!$AB$2:$AB$501,"Sim",Registros!$B$2:$B$501,"&gt;="&amp;Resumo!$B$3,Registros!$B$2:$B$501,"&lt;="&amp;Resumo!$D$3,Registros!$C$2:$C$501,$B107,Registros!$E$2:$E$501,$D107,Registros!$T$2:$T$501,"Sim")/$E107),"")</f>
        <v/>
      </c>
      <c r="G107" s="45">
        <f>IFERROR(IF($E107=0,"",AVERAGEIFS(Registros!$U$2:$U$501,Registros!$AB$2:$AB$501,"Sim",Registros!$B$2:$B$501,"&gt;="&amp;Resumo!$B$3,Registros!$B$2:$B$501,"&lt;="&amp;Resumo!$D$3,Registros!$C$2:$C$501,$B107,Registros!$E$2:$E$501,$D107)),"")</f>
        <v/>
      </c>
      <c r="H107" s="13">
        <f>IF($E107=0,"",SUMIFS(Registros!$Q$2:$Q$501,Registros!$AB$2:$AB$501,"Sim",Registros!$B$2:$B$501,"&gt;="&amp;Resumo!$B$3,Registros!$B$2:$B$501,"&lt;="&amp;Resumo!$D$3,Registros!$C$2:$C$501,$B107,Registros!$E$2:$E$501,$D107))</f>
        <v/>
      </c>
      <c r="I107" s="46">
        <f>IF($E107=0,"",SUMIFS(Registros!$S$2:$S$501,Registros!$AB$2:$AB$501,"Sim",Registros!$B$2:$B$501,"&gt;="&amp;Resumo!$B$3,Registros!$B$2:$B$501,"&lt;="&amp;Resumo!$D$3,Registros!$C$2:$C$501,$B107,Registros!$E$2:$E$501,$D107))</f>
        <v/>
      </c>
      <c r="J107" s="13">
        <f>IF($E107=0,"",COUNTIFS(Registros!$AB$2:$AB$501,"Sim",Registros!$B$2:$B$501,"&gt;="&amp;Resumo!$B$3,Registros!$B$2:$B$501,"&lt;="&amp;Resumo!$D$3,Registros!$C$2:$C$501,$B107,Registros!$E$2:$E$501,$D107,Registros!$T$2:$T$501,"Não",Registros!$K$2:$K$501,"&lt;&gt;Concluída",Registros!$K$2:$K$501,"&lt;&gt;Dispensada"))</f>
        <v/>
      </c>
      <c r="K107" s="53">
        <f>IFERROR(IF($E107=0,"",_xlfn.MAXIFS(Registros!$B$2:$B$501,Registros!$AB$2:$AB$501,"Sim",Registros!$B$2:$B$501,"&gt;="&amp;Resumo!$B$3,Registros!$B$2:$B$501,"&lt;="&amp;Resumo!$D$3,Registros!$C$2:$C$501,$B107,Registros!$E$2:$E$501,$D107)),"")</f>
        <v/>
      </c>
      <c r="L107" s="13">
        <f>IF($E107=0,"",COUNTIFS($E$6:$E$505,"&gt;0",$F$6:$F$505,"&lt;"&amp;$F107)+COUNTIFS($E$6:$E107,"&gt;0",$F$6:$F107,$F107))</f>
        <v/>
      </c>
      <c r="N107" s="16">
        <f>IFERROR('Configurações'!F105,"")</f>
        <v/>
      </c>
      <c r="O107" s="13">
        <f>IF($N107="","",IF(Resumo!$F$3="Todas",COUNTIFS(Registros!$AB$2:$AB$501,"Sim",Registros!$B$2:$B$501,"&gt;="&amp;Resumo!$B$3,Registros!$B$2:$B$501,"&lt;="&amp;Resumo!$D$3,Registros!$V$2:$V$501,$N107),COUNTIFS(Registros!$AB$2:$AB$501,"Sim",Registros!$B$2:$B$501,"&gt;="&amp;Resumo!$B$3,Registros!$B$2:$B$501,"&lt;="&amp;Resumo!$D$3,Registros!$E$2:$E$501,Resumo!$F$3,Registros!$V$2:$V$501,$N107)))</f>
        <v/>
      </c>
      <c r="P107" s="46">
        <f>IF($N107="","",IF(Resumo!$F$3="Todas",SUMIFS(Registros!$S$2:$S$501,Registros!$AB$2:$AB$501,"Sim",Registros!$B$2:$B$501,"&gt;="&amp;Resumo!$B$3,Registros!$B$2:$B$501,"&lt;="&amp;Resumo!$D$3,Registros!$V$2:$V$501,$N107),SUMIFS(Registros!$S$2:$S$501,Registros!$AB$2:$AB$501,"Sim",Registros!$B$2:$B$501,"&gt;="&amp;Resumo!$B$3,Registros!$B$2:$B$501,"&lt;="&amp;Resumo!$D$3,Registros!$E$2:$E$501,Resumo!$F$3,Registros!$V$2:$V$501,$N107)))</f>
        <v/>
      </c>
      <c r="Q107" s="45">
        <f>IFERROR(IF(SUM($P$6:$P$15)=0,"",$P107/SUM($P$6:$P$15)),"")</f>
        <v/>
      </c>
      <c r="R107" s="13">
        <f>IF($O107=0,"",COUNTIFS($O$6:$O$15,"&gt;0",$P$6:$P$15,"&gt;"&amp;$P107)+COUNTIFS($O$6:$O107,"&gt;0",$P$6:$P107,$P107))</f>
        <v/>
      </c>
    </row>
    <row r="108">
      <c r="A108" s="21">
        <f>IFERROR(INDEX(Registros!$Z$2:$Z$501,AGGREGATE(15,6,(ROW(Registros!$Z$2:$Z$501)-ROW(Registros!$Z$2)+1)/(Registros!$AA$2:$AA$501&lt;&gt;""),ROWS($A$6:A108))),"")</f>
        <v/>
      </c>
      <c r="B108" s="18">
        <f>IFERROR(IF($A108="","",INDEX(Registros!$C$2:$C$501,MATCH($A108,Registros!$Z$2:$Z$501,0))),"")</f>
        <v/>
      </c>
      <c r="C108" s="21">
        <f>IFERROR(IF($A108="","",INDEX(Registros!$D$2:$D$501,MATCH($A108,Registros!$Z$2:$Z$501,0))),"")</f>
        <v/>
      </c>
      <c r="D108" s="21">
        <f>IFERROR(IF($A108="","",INDEX(Registros!$E$2:$E$501,MATCH($A108,Registros!$Z$2:$Z$501,0))),"")</f>
        <v/>
      </c>
      <c r="E108" s="18">
        <f>IF($A108="","",IF(AND(Resumo!$F$3&lt;&gt;"Todas",$D108&lt;&gt;Resumo!$F$3),0,COUNTIFS(Registros!$AB$2:$AB$501,"Sim",Registros!$B$2:$B$501,"&gt;="&amp;Resumo!$B$3,Registros!$B$2:$B$501,"&lt;="&amp;Resumo!$D$3,Registros!$C$2:$C$501,$B108,Registros!$E$2:$E$501,$D108)))</f>
        <v/>
      </c>
      <c r="F108" s="48">
        <f>IFERROR(IF($E108=0,"",COUNTIFS(Registros!$AB$2:$AB$501,"Sim",Registros!$B$2:$B$501,"&gt;="&amp;Resumo!$B$3,Registros!$B$2:$B$501,"&lt;="&amp;Resumo!$D$3,Registros!$C$2:$C$501,$B108,Registros!$E$2:$E$501,$D108,Registros!$T$2:$T$501,"Sim")/$E108),"")</f>
        <v/>
      </c>
      <c r="G108" s="48">
        <f>IFERROR(IF($E108=0,"",AVERAGEIFS(Registros!$U$2:$U$501,Registros!$AB$2:$AB$501,"Sim",Registros!$B$2:$B$501,"&gt;="&amp;Resumo!$B$3,Registros!$B$2:$B$501,"&lt;="&amp;Resumo!$D$3,Registros!$C$2:$C$501,$B108,Registros!$E$2:$E$501,$D108)),"")</f>
        <v/>
      </c>
      <c r="H108" s="18">
        <f>IF($E108=0,"",SUMIFS(Registros!$Q$2:$Q$501,Registros!$AB$2:$AB$501,"Sim",Registros!$B$2:$B$501,"&gt;="&amp;Resumo!$B$3,Registros!$B$2:$B$501,"&lt;="&amp;Resumo!$D$3,Registros!$C$2:$C$501,$B108,Registros!$E$2:$E$501,$D108))</f>
        <v/>
      </c>
      <c r="I108" s="49">
        <f>IF($E108=0,"",SUMIFS(Registros!$S$2:$S$501,Registros!$AB$2:$AB$501,"Sim",Registros!$B$2:$B$501,"&gt;="&amp;Resumo!$B$3,Registros!$B$2:$B$501,"&lt;="&amp;Resumo!$D$3,Registros!$C$2:$C$501,$B108,Registros!$E$2:$E$501,$D108))</f>
        <v/>
      </c>
      <c r="J108" s="18">
        <f>IF($E108=0,"",COUNTIFS(Registros!$AB$2:$AB$501,"Sim",Registros!$B$2:$B$501,"&gt;="&amp;Resumo!$B$3,Registros!$B$2:$B$501,"&lt;="&amp;Resumo!$D$3,Registros!$C$2:$C$501,$B108,Registros!$E$2:$E$501,$D108,Registros!$T$2:$T$501,"Não",Registros!$K$2:$K$501,"&lt;&gt;Concluída",Registros!$K$2:$K$501,"&lt;&gt;Dispensada"))</f>
        <v/>
      </c>
      <c r="K108" s="52">
        <f>IFERROR(IF($E108=0,"",_xlfn.MAXIFS(Registros!$B$2:$B$501,Registros!$AB$2:$AB$501,"Sim",Registros!$B$2:$B$501,"&gt;="&amp;Resumo!$B$3,Registros!$B$2:$B$501,"&lt;="&amp;Resumo!$D$3,Registros!$C$2:$C$501,$B108,Registros!$E$2:$E$501,$D108)),"")</f>
        <v/>
      </c>
      <c r="L108" s="18">
        <f>IF($E108=0,"",COUNTIFS($E$6:$E$505,"&gt;0",$F$6:$F$505,"&lt;"&amp;$F108)+COUNTIFS($E$6:$E108,"&gt;0",$F$6:$F108,$F108))</f>
        <v/>
      </c>
      <c r="N108" s="21">
        <f>IFERROR('Configurações'!F106,"")</f>
        <v/>
      </c>
      <c r="O108" s="18">
        <f>IF($N108="","",IF(Resumo!$F$3="Todas",COUNTIFS(Registros!$AB$2:$AB$501,"Sim",Registros!$B$2:$B$501,"&gt;="&amp;Resumo!$B$3,Registros!$B$2:$B$501,"&lt;="&amp;Resumo!$D$3,Registros!$V$2:$V$501,$N108),COUNTIFS(Registros!$AB$2:$AB$501,"Sim",Registros!$B$2:$B$501,"&gt;="&amp;Resumo!$B$3,Registros!$B$2:$B$501,"&lt;="&amp;Resumo!$D$3,Registros!$E$2:$E$501,Resumo!$F$3,Registros!$V$2:$V$501,$N108)))</f>
        <v/>
      </c>
      <c r="P108" s="49">
        <f>IF($N108="","",IF(Resumo!$F$3="Todas",SUMIFS(Registros!$S$2:$S$501,Registros!$AB$2:$AB$501,"Sim",Registros!$B$2:$B$501,"&gt;="&amp;Resumo!$B$3,Registros!$B$2:$B$501,"&lt;="&amp;Resumo!$D$3,Registros!$V$2:$V$501,$N108),SUMIFS(Registros!$S$2:$S$501,Registros!$AB$2:$AB$501,"Sim",Registros!$B$2:$B$501,"&gt;="&amp;Resumo!$B$3,Registros!$B$2:$B$501,"&lt;="&amp;Resumo!$D$3,Registros!$E$2:$E$501,Resumo!$F$3,Registros!$V$2:$V$501,$N108)))</f>
        <v/>
      </c>
      <c r="Q108" s="48">
        <f>IFERROR(IF(SUM($P$6:$P$15)=0,"",$P108/SUM($P$6:$P$15)),"")</f>
        <v/>
      </c>
      <c r="R108" s="18">
        <f>IF($O108=0,"",COUNTIFS($O$6:$O$15,"&gt;0",$P$6:$P$15,"&gt;"&amp;$P108)+COUNTIFS($O$6:$O108,"&gt;0",$P$6:$P108,$P108))</f>
        <v/>
      </c>
    </row>
    <row r="109">
      <c r="A109" s="16">
        <f>IFERROR(INDEX(Registros!$Z$2:$Z$501,AGGREGATE(15,6,(ROW(Registros!$Z$2:$Z$501)-ROW(Registros!$Z$2)+1)/(Registros!$AA$2:$AA$501&lt;&gt;""),ROWS($A$6:A109))),"")</f>
        <v/>
      </c>
      <c r="B109" s="13">
        <f>IFERROR(IF($A109="","",INDEX(Registros!$C$2:$C$501,MATCH($A109,Registros!$Z$2:$Z$501,0))),"")</f>
        <v/>
      </c>
      <c r="C109" s="16">
        <f>IFERROR(IF($A109="","",INDEX(Registros!$D$2:$D$501,MATCH($A109,Registros!$Z$2:$Z$501,0))),"")</f>
        <v/>
      </c>
      <c r="D109" s="16">
        <f>IFERROR(IF($A109="","",INDEX(Registros!$E$2:$E$501,MATCH($A109,Registros!$Z$2:$Z$501,0))),"")</f>
        <v/>
      </c>
      <c r="E109" s="13">
        <f>IF($A109="","",IF(AND(Resumo!$F$3&lt;&gt;"Todas",$D109&lt;&gt;Resumo!$F$3),0,COUNTIFS(Registros!$AB$2:$AB$501,"Sim",Registros!$B$2:$B$501,"&gt;="&amp;Resumo!$B$3,Registros!$B$2:$B$501,"&lt;="&amp;Resumo!$D$3,Registros!$C$2:$C$501,$B109,Registros!$E$2:$E$501,$D109)))</f>
        <v/>
      </c>
      <c r="F109" s="45">
        <f>IFERROR(IF($E109=0,"",COUNTIFS(Registros!$AB$2:$AB$501,"Sim",Registros!$B$2:$B$501,"&gt;="&amp;Resumo!$B$3,Registros!$B$2:$B$501,"&lt;="&amp;Resumo!$D$3,Registros!$C$2:$C$501,$B109,Registros!$E$2:$E$501,$D109,Registros!$T$2:$T$501,"Sim")/$E109),"")</f>
        <v/>
      </c>
      <c r="G109" s="45">
        <f>IFERROR(IF($E109=0,"",AVERAGEIFS(Registros!$U$2:$U$501,Registros!$AB$2:$AB$501,"Sim",Registros!$B$2:$B$501,"&gt;="&amp;Resumo!$B$3,Registros!$B$2:$B$501,"&lt;="&amp;Resumo!$D$3,Registros!$C$2:$C$501,$B109,Registros!$E$2:$E$501,$D109)),"")</f>
        <v/>
      </c>
      <c r="H109" s="13">
        <f>IF($E109=0,"",SUMIFS(Registros!$Q$2:$Q$501,Registros!$AB$2:$AB$501,"Sim",Registros!$B$2:$B$501,"&gt;="&amp;Resumo!$B$3,Registros!$B$2:$B$501,"&lt;="&amp;Resumo!$D$3,Registros!$C$2:$C$501,$B109,Registros!$E$2:$E$501,$D109))</f>
        <v/>
      </c>
      <c r="I109" s="46">
        <f>IF($E109=0,"",SUMIFS(Registros!$S$2:$S$501,Registros!$AB$2:$AB$501,"Sim",Registros!$B$2:$B$501,"&gt;="&amp;Resumo!$B$3,Registros!$B$2:$B$501,"&lt;="&amp;Resumo!$D$3,Registros!$C$2:$C$501,$B109,Registros!$E$2:$E$501,$D109))</f>
        <v/>
      </c>
      <c r="J109" s="13">
        <f>IF($E109=0,"",COUNTIFS(Registros!$AB$2:$AB$501,"Sim",Registros!$B$2:$B$501,"&gt;="&amp;Resumo!$B$3,Registros!$B$2:$B$501,"&lt;="&amp;Resumo!$D$3,Registros!$C$2:$C$501,$B109,Registros!$E$2:$E$501,$D109,Registros!$T$2:$T$501,"Não",Registros!$K$2:$K$501,"&lt;&gt;Concluída",Registros!$K$2:$K$501,"&lt;&gt;Dispensada"))</f>
        <v/>
      </c>
      <c r="K109" s="53">
        <f>IFERROR(IF($E109=0,"",_xlfn.MAXIFS(Registros!$B$2:$B$501,Registros!$AB$2:$AB$501,"Sim",Registros!$B$2:$B$501,"&gt;="&amp;Resumo!$B$3,Registros!$B$2:$B$501,"&lt;="&amp;Resumo!$D$3,Registros!$C$2:$C$501,$B109,Registros!$E$2:$E$501,$D109)),"")</f>
        <v/>
      </c>
      <c r="L109" s="13">
        <f>IF($E109=0,"",COUNTIFS($E$6:$E$505,"&gt;0",$F$6:$F$505,"&lt;"&amp;$F109)+COUNTIFS($E$6:$E109,"&gt;0",$F$6:$F109,$F109))</f>
        <v/>
      </c>
      <c r="N109" s="16">
        <f>IFERROR('Configurações'!F107,"")</f>
        <v/>
      </c>
      <c r="O109" s="13">
        <f>IF($N109="","",IF(Resumo!$F$3="Todas",COUNTIFS(Registros!$AB$2:$AB$501,"Sim",Registros!$B$2:$B$501,"&gt;="&amp;Resumo!$B$3,Registros!$B$2:$B$501,"&lt;="&amp;Resumo!$D$3,Registros!$V$2:$V$501,$N109),COUNTIFS(Registros!$AB$2:$AB$501,"Sim",Registros!$B$2:$B$501,"&gt;="&amp;Resumo!$B$3,Registros!$B$2:$B$501,"&lt;="&amp;Resumo!$D$3,Registros!$E$2:$E$501,Resumo!$F$3,Registros!$V$2:$V$501,$N109)))</f>
        <v/>
      </c>
      <c r="P109" s="46">
        <f>IF($N109="","",IF(Resumo!$F$3="Todas",SUMIFS(Registros!$S$2:$S$501,Registros!$AB$2:$AB$501,"Sim",Registros!$B$2:$B$501,"&gt;="&amp;Resumo!$B$3,Registros!$B$2:$B$501,"&lt;="&amp;Resumo!$D$3,Registros!$V$2:$V$501,$N109),SUMIFS(Registros!$S$2:$S$501,Registros!$AB$2:$AB$501,"Sim",Registros!$B$2:$B$501,"&gt;="&amp;Resumo!$B$3,Registros!$B$2:$B$501,"&lt;="&amp;Resumo!$D$3,Registros!$E$2:$E$501,Resumo!$F$3,Registros!$V$2:$V$501,$N109)))</f>
        <v/>
      </c>
      <c r="Q109" s="45">
        <f>IFERROR(IF(SUM($P$6:$P$15)=0,"",$P109/SUM($P$6:$P$15)),"")</f>
        <v/>
      </c>
      <c r="R109" s="13">
        <f>IF($O109=0,"",COUNTIFS($O$6:$O$15,"&gt;0",$P$6:$P$15,"&gt;"&amp;$P109)+COUNTIFS($O$6:$O109,"&gt;0",$P$6:$P109,$P109))</f>
        <v/>
      </c>
    </row>
    <row r="110">
      <c r="A110" s="21">
        <f>IFERROR(INDEX(Registros!$Z$2:$Z$501,AGGREGATE(15,6,(ROW(Registros!$Z$2:$Z$501)-ROW(Registros!$Z$2)+1)/(Registros!$AA$2:$AA$501&lt;&gt;""),ROWS($A$6:A110))),"")</f>
        <v/>
      </c>
      <c r="B110" s="18">
        <f>IFERROR(IF($A110="","",INDEX(Registros!$C$2:$C$501,MATCH($A110,Registros!$Z$2:$Z$501,0))),"")</f>
        <v/>
      </c>
      <c r="C110" s="21">
        <f>IFERROR(IF($A110="","",INDEX(Registros!$D$2:$D$501,MATCH($A110,Registros!$Z$2:$Z$501,0))),"")</f>
        <v/>
      </c>
      <c r="D110" s="21">
        <f>IFERROR(IF($A110="","",INDEX(Registros!$E$2:$E$501,MATCH($A110,Registros!$Z$2:$Z$501,0))),"")</f>
        <v/>
      </c>
      <c r="E110" s="18">
        <f>IF($A110="","",IF(AND(Resumo!$F$3&lt;&gt;"Todas",$D110&lt;&gt;Resumo!$F$3),0,COUNTIFS(Registros!$AB$2:$AB$501,"Sim",Registros!$B$2:$B$501,"&gt;="&amp;Resumo!$B$3,Registros!$B$2:$B$501,"&lt;="&amp;Resumo!$D$3,Registros!$C$2:$C$501,$B110,Registros!$E$2:$E$501,$D110)))</f>
        <v/>
      </c>
      <c r="F110" s="48">
        <f>IFERROR(IF($E110=0,"",COUNTIFS(Registros!$AB$2:$AB$501,"Sim",Registros!$B$2:$B$501,"&gt;="&amp;Resumo!$B$3,Registros!$B$2:$B$501,"&lt;="&amp;Resumo!$D$3,Registros!$C$2:$C$501,$B110,Registros!$E$2:$E$501,$D110,Registros!$T$2:$T$501,"Sim")/$E110),"")</f>
        <v/>
      </c>
      <c r="G110" s="48">
        <f>IFERROR(IF($E110=0,"",AVERAGEIFS(Registros!$U$2:$U$501,Registros!$AB$2:$AB$501,"Sim",Registros!$B$2:$B$501,"&gt;="&amp;Resumo!$B$3,Registros!$B$2:$B$501,"&lt;="&amp;Resumo!$D$3,Registros!$C$2:$C$501,$B110,Registros!$E$2:$E$501,$D110)),"")</f>
        <v/>
      </c>
      <c r="H110" s="18">
        <f>IF($E110=0,"",SUMIFS(Registros!$Q$2:$Q$501,Registros!$AB$2:$AB$501,"Sim",Registros!$B$2:$B$501,"&gt;="&amp;Resumo!$B$3,Registros!$B$2:$B$501,"&lt;="&amp;Resumo!$D$3,Registros!$C$2:$C$501,$B110,Registros!$E$2:$E$501,$D110))</f>
        <v/>
      </c>
      <c r="I110" s="49">
        <f>IF($E110=0,"",SUMIFS(Registros!$S$2:$S$501,Registros!$AB$2:$AB$501,"Sim",Registros!$B$2:$B$501,"&gt;="&amp;Resumo!$B$3,Registros!$B$2:$B$501,"&lt;="&amp;Resumo!$D$3,Registros!$C$2:$C$501,$B110,Registros!$E$2:$E$501,$D110))</f>
        <v/>
      </c>
      <c r="J110" s="18">
        <f>IF($E110=0,"",COUNTIFS(Registros!$AB$2:$AB$501,"Sim",Registros!$B$2:$B$501,"&gt;="&amp;Resumo!$B$3,Registros!$B$2:$B$501,"&lt;="&amp;Resumo!$D$3,Registros!$C$2:$C$501,$B110,Registros!$E$2:$E$501,$D110,Registros!$T$2:$T$501,"Não",Registros!$K$2:$K$501,"&lt;&gt;Concluída",Registros!$K$2:$K$501,"&lt;&gt;Dispensada"))</f>
        <v/>
      </c>
      <c r="K110" s="52">
        <f>IFERROR(IF($E110=0,"",_xlfn.MAXIFS(Registros!$B$2:$B$501,Registros!$AB$2:$AB$501,"Sim",Registros!$B$2:$B$501,"&gt;="&amp;Resumo!$B$3,Registros!$B$2:$B$501,"&lt;="&amp;Resumo!$D$3,Registros!$C$2:$C$501,$B110,Registros!$E$2:$E$501,$D110)),"")</f>
        <v/>
      </c>
      <c r="L110" s="18">
        <f>IF($E110=0,"",COUNTIFS($E$6:$E$505,"&gt;0",$F$6:$F$505,"&lt;"&amp;$F110)+COUNTIFS($E$6:$E110,"&gt;0",$F$6:$F110,$F110))</f>
        <v/>
      </c>
      <c r="N110" s="21">
        <f>IFERROR('Configurações'!F108,"")</f>
        <v/>
      </c>
      <c r="O110" s="18">
        <f>IF($N110="","",IF(Resumo!$F$3="Todas",COUNTIFS(Registros!$AB$2:$AB$501,"Sim",Registros!$B$2:$B$501,"&gt;="&amp;Resumo!$B$3,Registros!$B$2:$B$501,"&lt;="&amp;Resumo!$D$3,Registros!$V$2:$V$501,$N110),COUNTIFS(Registros!$AB$2:$AB$501,"Sim",Registros!$B$2:$B$501,"&gt;="&amp;Resumo!$B$3,Registros!$B$2:$B$501,"&lt;="&amp;Resumo!$D$3,Registros!$E$2:$E$501,Resumo!$F$3,Registros!$V$2:$V$501,$N110)))</f>
        <v/>
      </c>
      <c r="P110" s="49">
        <f>IF($N110="","",IF(Resumo!$F$3="Todas",SUMIFS(Registros!$S$2:$S$501,Registros!$AB$2:$AB$501,"Sim",Registros!$B$2:$B$501,"&gt;="&amp;Resumo!$B$3,Registros!$B$2:$B$501,"&lt;="&amp;Resumo!$D$3,Registros!$V$2:$V$501,$N110),SUMIFS(Registros!$S$2:$S$501,Registros!$AB$2:$AB$501,"Sim",Registros!$B$2:$B$501,"&gt;="&amp;Resumo!$B$3,Registros!$B$2:$B$501,"&lt;="&amp;Resumo!$D$3,Registros!$E$2:$E$501,Resumo!$F$3,Registros!$V$2:$V$501,$N110)))</f>
        <v/>
      </c>
      <c r="Q110" s="48">
        <f>IFERROR(IF(SUM($P$6:$P$15)=0,"",$P110/SUM($P$6:$P$15)),"")</f>
        <v/>
      </c>
      <c r="R110" s="18">
        <f>IF($O110=0,"",COUNTIFS($O$6:$O$15,"&gt;0",$P$6:$P$15,"&gt;"&amp;$P110)+COUNTIFS($O$6:$O110,"&gt;0",$P$6:$P110,$P110))</f>
        <v/>
      </c>
    </row>
    <row r="111">
      <c r="A111" s="16">
        <f>IFERROR(INDEX(Registros!$Z$2:$Z$501,AGGREGATE(15,6,(ROW(Registros!$Z$2:$Z$501)-ROW(Registros!$Z$2)+1)/(Registros!$AA$2:$AA$501&lt;&gt;""),ROWS($A$6:A111))),"")</f>
        <v/>
      </c>
      <c r="B111" s="13">
        <f>IFERROR(IF($A111="","",INDEX(Registros!$C$2:$C$501,MATCH($A111,Registros!$Z$2:$Z$501,0))),"")</f>
        <v/>
      </c>
      <c r="C111" s="16">
        <f>IFERROR(IF($A111="","",INDEX(Registros!$D$2:$D$501,MATCH($A111,Registros!$Z$2:$Z$501,0))),"")</f>
        <v/>
      </c>
      <c r="D111" s="16">
        <f>IFERROR(IF($A111="","",INDEX(Registros!$E$2:$E$501,MATCH($A111,Registros!$Z$2:$Z$501,0))),"")</f>
        <v/>
      </c>
      <c r="E111" s="13">
        <f>IF($A111="","",IF(AND(Resumo!$F$3&lt;&gt;"Todas",$D111&lt;&gt;Resumo!$F$3),0,COUNTIFS(Registros!$AB$2:$AB$501,"Sim",Registros!$B$2:$B$501,"&gt;="&amp;Resumo!$B$3,Registros!$B$2:$B$501,"&lt;="&amp;Resumo!$D$3,Registros!$C$2:$C$501,$B111,Registros!$E$2:$E$501,$D111)))</f>
        <v/>
      </c>
      <c r="F111" s="45">
        <f>IFERROR(IF($E111=0,"",COUNTIFS(Registros!$AB$2:$AB$501,"Sim",Registros!$B$2:$B$501,"&gt;="&amp;Resumo!$B$3,Registros!$B$2:$B$501,"&lt;="&amp;Resumo!$D$3,Registros!$C$2:$C$501,$B111,Registros!$E$2:$E$501,$D111,Registros!$T$2:$T$501,"Sim")/$E111),"")</f>
        <v/>
      </c>
      <c r="G111" s="45">
        <f>IFERROR(IF($E111=0,"",AVERAGEIFS(Registros!$U$2:$U$501,Registros!$AB$2:$AB$501,"Sim",Registros!$B$2:$B$501,"&gt;="&amp;Resumo!$B$3,Registros!$B$2:$B$501,"&lt;="&amp;Resumo!$D$3,Registros!$C$2:$C$501,$B111,Registros!$E$2:$E$501,$D111)),"")</f>
        <v/>
      </c>
      <c r="H111" s="13">
        <f>IF($E111=0,"",SUMIFS(Registros!$Q$2:$Q$501,Registros!$AB$2:$AB$501,"Sim",Registros!$B$2:$B$501,"&gt;="&amp;Resumo!$B$3,Registros!$B$2:$B$501,"&lt;="&amp;Resumo!$D$3,Registros!$C$2:$C$501,$B111,Registros!$E$2:$E$501,$D111))</f>
        <v/>
      </c>
      <c r="I111" s="46">
        <f>IF($E111=0,"",SUMIFS(Registros!$S$2:$S$501,Registros!$AB$2:$AB$501,"Sim",Registros!$B$2:$B$501,"&gt;="&amp;Resumo!$B$3,Registros!$B$2:$B$501,"&lt;="&amp;Resumo!$D$3,Registros!$C$2:$C$501,$B111,Registros!$E$2:$E$501,$D111))</f>
        <v/>
      </c>
      <c r="J111" s="13">
        <f>IF($E111=0,"",COUNTIFS(Registros!$AB$2:$AB$501,"Sim",Registros!$B$2:$B$501,"&gt;="&amp;Resumo!$B$3,Registros!$B$2:$B$501,"&lt;="&amp;Resumo!$D$3,Registros!$C$2:$C$501,$B111,Registros!$E$2:$E$501,$D111,Registros!$T$2:$T$501,"Não",Registros!$K$2:$K$501,"&lt;&gt;Concluída",Registros!$K$2:$K$501,"&lt;&gt;Dispensada"))</f>
        <v/>
      </c>
      <c r="K111" s="53">
        <f>IFERROR(IF($E111=0,"",_xlfn.MAXIFS(Registros!$B$2:$B$501,Registros!$AB$2:$AB$501,"Sim",Registros!$B$2:$B$501,"&gt;="&amp;Resumo!$B$3,Registros!$B$2:$B$501,"&lt;="&amp;Resumo!$D$3,Registros!$C$2:$C$501,$B111,Registros!$E$2:$E$501,$D111)),"")</f>
        <v/>
      </c>
      <c r="L111" s="13">
        <f>IF($E111=0,"",COUNTIFS($E$6:$E$505,"&gt;0",$F$6:$F$505,"&lt;"&amp;$F111)+COUNTIFS($E$6:$E111,"&gt;0",$F$6:$F111,$F111))</f>
        <v/>
      </c>
      <c r="N111" s="16">
        <f>IFERROR('Configurações'!F109,"")</f>
        <v/>
      </c>
      <c r="O111" s="13">
        <f>IF($N111="","",IF(Resumo!$F$3="Todas",COUNTIFS(Registros!$AB$2:$AB$501,"Sim",Registros!$B$2:$B$501,"&gt;="&amp;Resumo!$B$3,Registros!$B$2:$B$501,"&lt;="&amp;Resumo!$D$3,Registros!$V$2:$V$501,$N111),COUNTIFS(Registros!$AB$2:$AB$501,"Sim",Registros!$B$2:$B$501,"&gt;="&amp;Resumo!$B$3,Registros!$B$2:$B$501,"&lt;="&amp;Resumo!$D$3,Registros!$E$2:$E$501,Resumo!$F$3,Registros!$V$2:$V$501,$N111)))</f>
        <v/>
      </c>
      <c r="P111" s="46">
        <f>IF($N111="","",IF(Resumo!$F$3="Todas",SUMIFS(Registros!$S$2:$S$501,Registros!$AB$2:$AB$501,"Sim",Registros!$B$2:$B$501,"&gt;="&amp;Resumo!$B$3,Registros!$B$2:$B$501,"&lt;="&amp;Resumo!$D$3,Registros!$V$2:$V$501,$N111),SUMIFS(Registros!$S$2:$S$501,Registros!$AB$2:$AB$501,"Sim",Registros!$B$2:$B$501,"&gt;="&amp;Resumo!$B$3,Registros!$B$2:$B$501,"&lt;="&amp;Resumo!$D$3,Registros!$E$2:$E$501,Resumo!$F$3,Registros!$V$2:$V$501,$N111)))</f>
        <v/>
      </c>
      <c r="Q111" s="45">
        <f>IFERROR(IF(SUM($P$6:$P$15)=0,"",$P111/SUM($P$6:$P$15)),"")</f>
        <v/>
      </c>
      <c r="R111" s="13">
        <f>IF($O111=0,"",COUNTIFS($O$6:$O$15,"&gt;0",$P$6:$P$15,"&gt;"&amp;$P111)+COUNTIFS($O$6:$O111,"&gt;0",$P$6:$P111,$P111))</f>
        <v/>
      </c>
    </row>
    <row r="112">
      <c r="A112" s="21">
        <f>IFERROR(INDEX(Registros!$Z$2:$Z$501,AGGREGATE(15,6,(ROW(Registros!$Z$2:$Z$501)-ROW(Registros!$Z$2)+1)/(Registros!$AA$2:$AA$501&lt;&gt;""),ROWS($A$6:A112))),"")</f>
        <v/>
      </c>
      <c r="B112" s="18">
        <f>IFERROR(IF($A112="","",INDEX(Registros!$C$2:$C$501,MATCH($A112,Registros!$Z$2:$Z$501,0))),"")</f>
        <v/>
      </c>
      <c r="C112" s="21">
        <f>IFERROR(IF($A112="","",INDEX(Registros!$D$2:$D$501,MATCH($A112,Registros!$Z$2:$Z$501,0))),"")</f>
        <v/>
      </c>
      <c r="D112" s="21">
        <f>IFERROR(IF($A112="","",INDEX(Registros!$E$2:$E$501,MATCH($A112,Registros!$Z$2:$Z$501,0))),"")</f>
        <v/>
      </c>
      <c r="E112" s="18">
        <f>IF($A112="","",IF(AND(Resumo!$F$3&lt;&gt;"Todas",$D112&lt;&gt;Resumo!$F$3),0,COUNTIFS(Registros!$AB$2:$AB$501,"Sim",Registros!$B$2:$B$501,"&gt;="&amp;Resumo!$B$3,Registros!$B$2:$B$501,"&lt;="&amp;Resumo!$D$3,Registros!$C$2:$C$501,$B112,Registros!$E$2:$E$501,$D112)))</f>
        <v/>
      </c>
      <c r="F112" s="48">
        <f>IFERROR(IF($E112=0,"",COUNTIFS(Registros!$AB$2:$AB$501,"Sim",Registros!$B$2:$B$501,"&gt;="&amp;Resumo!$B$3,Registros!$B$2:$B$501,"&lt;="&amp;Resumo!$D$3,Registros!$C$2:$C$501,$B112,Registros!$E$2:$E$501,$D112,Registros!$T$2:$T$501,"Sim")/$E112),"")</f>
        <v/>
      </c>
      <c r="G112" s="48">
        <f>IFERROR(IF($E112=0,"",AVERAGEIFS(Registros!$U$2:$U$501,Registros!$AB$2:$AB$501,"Sim",Registros!$B$2:$B$501,"&gt;="&amp;Resumo!$B$3,Registros!$B$2:$B$501,"&lt;="&amp;Resumo!$D$3,Registros!$C$2:$C$501,$B112,Registros!$E$2:$E$501,$D112)),"")</f>
        <v/>
      </c>
      <c r="H112" s="18">
        <f>IF($E112=0,"",SUMIFS(Registros!$Q$2:$Q$501,Registros!$AB$2:$AB$501,"Sim",Registros!$B$2:$B$501,"&gt;="&amp;Resumo!$B$3,Registros!$B$2:$B$501,"&lt;="&amp;Resumo!$D$3,Registros!$C$2:$C$501,$B112,Registros!$E$2:$E$501,$D112))</f>
        <v/>
      </c>
      <c r="I112" s="49">
        <f>IF($E112=0,"",SUMIFS(Registros!$S$2:$S$501,Registros!$AB$2:$AB$501,"Sim",Registros!$B$2:$B$501,"&gt;="&amp;Resumo!$B$3,Registros!$B$2:$B$501,"&lt;="&amp;Resumo!$D$3,Registros!$C$2:$C$501,$B112,Registros!$E$2:$E$501,$D112))</f>
        <v/>
      </c>
      <c r="J112" s="18">
        <f>IF($E112=0,"",COUNTIFS(Registros!$AB$2:$AB$501,"Sim",Registros!$B$2:$B$501,"&gt;="&amp;Resumo!$B$3,Registros!$B$2:$B$501,"&lt;="&amp;Resumo!$D$3,Registros!$C$2:$C$501,$B112,Registros!$E$2:$E$501,$D112,Registros!$T$2:$T$501,"Não",Registros!$K$2:$K$501,"&lt;&gt;Concluída",Registros!$K$2:$K$501,"&lt;&gt;Dispensada"))</f>
        <v/>
      </c>
      <c r="K112" s="52">
        <f>IFERROR(IF($E112=0,"",_xlfn.MAXIFS(Registros!$B$2:$B$501,Registros!$AB$2:$AB$501,"Sim",Registros!$B$2:$B$501,"&gt;="&amp;Resumo!$B$3,Registros!$B$2:$B$501,"&lt;="&amp;Resumo!$D$3,Registros!$C$2:$C$501,$B112,Registros!$E$2:$E$501,$D112)),"")</f>
        <v/>
      </c>
      <c r="L112" s="18">
        <f>IF($E112=0,"",COUNTIFS($E$6:$E$505,"&gt;0",$F$6:$F$505,"&lt;"&amp;$F112)+COUNTIFS($E$6:$E112,"&gt;0",$F$6:$F112,$F112))</f>
        <v/>
      </c>
      <c r="N112" s="21">
        <f>IFERROR('Configurações'!F110,"")</f>
        <v/>
      </c>
      <c r="O112" s="18">
        <f>IF($N112="","",IF(Resumo!$F$3="Todas",COUNTIFS(Registros!$AB$2:$AB$501,"Sim",Registros!$B$2:$B$501,"&gt;="&amp;Resumo!$B$3,Registros!$B$2:$B$501,"&lt;="&amp;Resumo!$D$3,Registros!$V$2:$V$501,$N112),COUNTIFS(Registros!$AB$2:$AB$501,"Sim",Registros!$B$2:$B$501,"&gt;="&amp;Resumo!$B$3,Registros!$B$2:$B$501,"&lt;="&amp;Resumo!$D$3,Registros!$E$2:$E$501,Resumo!$F$3,Registros!$V$2:$V$501,$N112)))</f>
        <v/>
      </c>
      <c r="P112" s="49">
        <f>IF($N112="","",IF(Resumo!$F$3="Todas",SUMIFS(Registros!$S$2:$S$501,Registros!$AB$2:$AB$501,"Sim",Registros!$B$2:$B$501,"&gt;="&amp;Resumo!$B$3,Registros!$B$2:$B$501,"&lt;="&amp;Resumo!$D$3,Registros!$V$2:$V$501,$N112),SUMIFS(Registros!$S$2:$S$501,Registros!$AB$2:$AB$501,"Sim",Registros!$B$2:$B$501,"&gt;="&amp;Resumo!$B$3,Registros!$B$2:$B$501,"&lt;="&amp;Resumo!$D$3,Registros!$E$2:$E$501,Resumo!$F$3,Registros!$V$2:$V$501,$N112)))</f>
        <v/>
      </c>
      <c r="Q112" s="48">
        <f>IFERROR(IF(SUM($P$6:$P$15)=0,"",$P112/SUM($P$6:$P$15)),"")</f>
        <v/>
      </c>
      <c r="R112" s="18">
        <f>IF($O112=0,"",COUNTIFS($O$6:$O$15,"&gt;0",$P$6:$P$15,"&gt;"&amp;$P112)+COUNTIFS($O$6:$O112,"&gt;0",$P$6:$P112,$P112))</f>
        <v/>
      </c>
    </row>
    <row r="113">
      <c r="A113" s="16">
        <f>IFERROR(INDEX(Registros!$Z$2:$Z$501,AGGREGATE(15,6,(ROW(Registros!$Z$2:$Z$501)-ROW(Registros!$Z$2)+1)/(Registros!$AA$2:$AA$501&lt;&gt;""),ROWS($A$6:A113))),"")</f>
        <v/>
      </c>
      <c r="B113" s="13">
        <f>IFERROR(IF($A113="","",INDEX(Registros!$C$2:$C$501,MATCH($A113,Registros!$Z$2:$Z$501,0))),"")</f>
        <v/>
      </c>
      <c r="C113" s="16">
        <f>IFERROR(IF($A113="","",INDEX(Registros!$D$2:$D$501,MATCH($A113,Registros!$Z$2:$Z$501,0))),"")</f>
        <v/>
      </c>
      <c r="D113" s="16">
        <f>IFERROR(IF($A113="","",INDEX(Registros!$E$2:$E$501,MATCH($A113,Registros!$Z$2:$Z$501,0))),"")</f>
        <v/>
      </c>
      <c r="E113" s="13">
        <f>IF($A113="","",IF(AND(Resumo!$F$3&lt;&gt;"Todas",$D113&lt;&gt;Resumo!$F$3),0,COUNTIFS(Registros!$AB$2:$AB$501,"Sim",Registros!$B$2:$B$501,"&gt;="&amp;Resumo!$B$3,Registros!$B$2:$B$501,"&lt;="&amp;Resumo!$D$3,Registros!$C$2:$C$501,$B113,Registros!$E$2:$E$501,$D113)))</f>
        <v/>
      </c>
      <c r="F113" s="45">
        <f>IFERROR(IF($E113=0,"",COUNTIFS(Registros!$AB$2:$AB$501,"Sim",Registros!$B$2:$B$501,"&gt;="&amp;Resumo!$B$3,Registros!$B$2:$B$501,"&lt;="&amp;Resumo!$D$3,Registros!$C$2:$C$501,$B113,Registros!$E$2:$E$501,$D113,Registros!$T$2:$T$501,"Sim")/$E113),"")</f>
        <v/>
      </c>
      <c r="G113" s="45">
        <f>IFERROR(IF($E113=0,"",AVERAGEIFS(Registros!$U$2:$U$501,Registros!$AB$2:$AB$501,"Sim",Registros!$B$2:$B$501,"&gt;="&amp;Resumo!$B$3,Registros!$B$2:$B$501,"&lt;="&amp;Resumo!$D$3,Registros!$C$2:$C$501,$B113,Registros!$E$2:$E$501,$D113)),"")</f>
        <v/>
      </c>
      <c r="H113" s="13">
        <f>IF($E113=0,"",SUMIFS(Registros!$Q$2:$Q$501,Registros!$AB$2:$AB$501,"Sim",Registros!$B$2:$B$501,"&gt;="&amp;Resumo!$B$3,Registros!$B$2:$B$501,"&lt;="&amp;Resumo!$D$3,Registros!$C$2:$C$501,$B113,Registros!$E$2:$E$501,$D113))</f>
        <v/>
      </c>
      <c r="I113" s="46">
        <f>IF($E113=0,"",SUMIFS(Registros!$S$2:$S$501,Registros!$AB$2:$AB$501,"Sim",Registros!$B$2:$B$501,"&gt;="&amp;Resumo!$B$3,Registros!$B$2:$B$501,"&lt;="&amp;Resumo!$D$3,Registros!$C$2:$C$501,$B113,Registros!$E$2:$E$501,$D113))</f>
        <v/>
      </c>
      <c r="J113" s="13">
        <f>IF($E113=0,"",COUNTIFS(Registros!$AB$2:$AB$501,"Sim",Registros!$B$2:$B$501,"&gt;="&amp;Resumo!$B$3,Registros!$B$2:$B$501,"&lt;="&amp;Resumo!$D$3,Registros!$C$2:$C$501,$B113,Registros!$E$2:$E$501,$D113,Registros!$T$2:$T$501,"Não",Registros!$K$2:$K$501,"&lt;&gt;Concluída",Registros!$K$2:$K$501,"&lt;&gt;Dispensada"))</f>
        <v/>
      </c>
      <c r="K113" s="53">
        <f>IFERROR(IF($E113=0,"",_xlfn.MAXIFS(Registros!$B$2:$B$501,Registros!$AB$2:$AB$501,"Sim",Registros!$B$2:$B$501,"&gt;="&amp;Resumo!$B$3,Registros!$B$2:$B$501,"&lt;="&amp;Resumo!$D$3,Registros!$C$2:$C$501,$B113,Registros!$E$2:$E$501,$D113)),"")</f>
        <v/>
      </c>
      <c r="L113" s="13">
        <f>IF($E113=0,"",COUNTIFS($E$6:$E$505,"&gt;0",$F$6:$F$505,"&lt;"&amp;$F113)+COUNTIFS($E$6:$E113,"&gt;0",$F$6:$F113,$F113))</f>
        <v/>
      </c>
      <c r="N113" s="16">
        <f>IFERROR('Configurações'!F111,"")</f>
        <v/>
      </c>
      <c r="O113" s="13">
        <f>IF($N113="","",IF(Resumo!$F$3="Todas",COUNTIFS(Registros!$AB$2:$AB$501,"Sim",Registros!$B$2:$B$501,"&gt;="&amp;Resumo!$B$3,Registros!$B$2:$B$501,"&lt;="&amp;Resumo!$D$3,Registros!$V$2:$V$501,$N113),COUNTIFS(Registros!$AB$2:$AB$501,"Sim",Registros!$B$2:$B$501,"&gt;="&amp;Resumo!$B$3,Registros!$B$2:$B$501,"&lt;="&amp;Resumo!$D$3,Registros!$E$2:$E$501,Resumo!$F$3,Registros!$V$2:$V$501,$N113)))</f>
        <v/>
      </c>
      <c r="P113" s="46">
        <f>IF($N113="","",IF(Resumo!$F$3="Todas",SUMIFS(Registros!$S$2:$S$501,Registros!$AB$2:$AB$501,"Sim",Registros!$B$2:$B$501,"&gt;="&amp;Resumo!$B$3,Registros!$B$2:$B$501,"&lt;="&amp;Resumo!$D$3,Registros!$V$2:$V$501,$N113),SUMIFS(Registros!$S$2:$S$501,Registros!$AB$2:$AB$501,"Sim",Registros!$B$2:$B$501,"&gt;="&amp;Resumo!$B$3,Registros!$B$2:$B$501,"&lt;="&amp;Resumo!$D$3,Registros!$E$2:$E$501,Resumo!$F$3,Registros!$V$2:$V$501,$N113)))</f>
        <v/>
      </c>
      <c r="Q113" s="45">
        <f>IFERROR(IF(SUM($P$6:$P$15)=0,"",$P113/SUM($P$6:$P$15)),"")</f>
        <v/>
      </c>
      <c r="R113" s="13">
        <f>IF($O113=0,"",COUNTIFS($O$6:$O$15,"&gt;0",$P$6:$P$15,"&gt;"&amp;$P113)+COUNTIFS($O$6:$O113,"&gt;0",$P$6:$P113,$P113))</f>
        <v/>
      </c>
    </row>
    <row r="114">
      <c r="A114" s="21">
        <f>IFERROR(INDEX(Registros!$Z$2:$Z$501,AGGREGATE(15,6,(ROW(Registros!$Z$2:$Z$501)-ROW(Registros!$Z$2)+1)/(Registros!$AA$2:$AA$501&lt;&gt;""),ROWS($A$6:A114))),"")</f>
        <v/>
      </c>
      <c r="B114" s="18">
        <f>IFERROR(IF($A114="","",INDEX(Registros!$C$2:$C$501,MATCH($A114,Registros!$Z$2:$Z$501,0))),"")</f>
        <v/>
      </c>
      <c r="C114" s="21">
        <f>IFERROR(IF($A114="","",INDEX(Registros!$D$2:$D$501,MATCH($A114,Registros!$Z$2:$Z$501,0))),"")</f>
        <v/>
      </c>
      <c r="D114" s="21">
        <f>IFERROR(IF($A114="","",INDEX(Registros!$E$2:$E$501,MATCH($A114,Registros!$Z$2:$Z$501,0))),"")</f>
        <v/>
      </c>
      <c r="E114" s="18">
        <f>IF($A114="","",IF(AND(Resumo!$F$3&lt;&gt;"Todas",$D114&lt;&gt;Resumo!$F$3),0,COUNTIFS(Registros!$AB$2:$AB$501,"Sim",Registros!$B$2:$B$501,"&gt;="&amp;Resumo!$B$3,Registros!$B$2:$B$501,"&lt;="&amp;Resumo!$D$3,Registros!$C$2:$C$501,$B114,Registros!$E$2:$E$501,$D114)))</f>
        <v/>
      </c>
      <c r="F114" s="48">
        <f>IFERROR(IF($E114=0,"",COUNTIFS(Registros!$AB$2:$AB$501,"Sim",Registros!$B$2:$B$501,"&gt;="&amp;Resumo!$B$3,Registros!$B$2:$B$501,"&lt;="&amp;Resumo!$D$3,Registros!$C$2:$C$501,$B114,Registros!$E$2:$E$501,$D114,Registros!$T$2:$T$501,"Sim")/$E114),"")</f>
        <v/>
      </c>
      <c r="G114" s="48">
        <f>IFERROR(IF($E114=0,"",AVERAGEIFS(Registros!$U$2:$U$501,Registros!$AB$2:$AB$501,"Sim",Registros!$B$2:$B$501,"&gt;="&amp;Resumo!$B$3,Registros!$B$2:$B$501,"&lt;="&amp;Resumo!$D$3,Registros!$C$2:$C$501,$B114,Registros!$E$2:$E$501,$D114)),"")</f>
        <v/>
      </c>
      <c r="H114" s="18">
        <f>IF($E114=0,"",SUMIFS(Registros!$Q$2:$Q$501,Registros!$AB$2:$AB$501,"Sim",Registros!$B$2:$B$501,"&gt;="&amp;Resumo!$B$3,Registros!$B$2:$B$501,"&lt;="&amp;Resumo!$D$3,Registros!$C$2:$C$501,$B114,Registros!$E$2:$E$501,$D114))</f>
        <v/>
      </c>
      <c r="I114" s="49">
        <f>IF($E114=0,"",SUMIFS(Registros!$S$2:$S$501,Registros!$AB$2:$AB$501,"Sim",Registros!$B$2:$B$501,"&gt;="&amp;Resumo!$B$3,Registros!$B$2:$B$501,"&lt;="&amp;Resumo!$D$3,Registros!$C$2:$C$501,$B114,Registros!$E$2:$E$501,$D114))</f>
        <v/>
      </c>
      <c r="J114" s="18">
        <f>IF($E114=0,"",COUNTIFS(Registros!$AB$2:$AB$501,"Sim",Registros!$B$2:$B$501,"&gt;="&amp;Resumo!$B$3,Registros!$B$2:$B$501,"&lt;="&amp;Resumo!$D$3,Registros!$C$2:$C$501,$B114,Registros!$E$2:$E$501,$D114,Registros!$T$2:$T$501,"Não",Registros!$K$2:$K$501,"&lt;&gt;Concluída",Registros!$K$2:$K$501,"&lt;&gt;Dispensada"))</f>
        <v/>
      </c>
      <c r="K114" s="52">
        <f>IFERROR(IF($E114=0,"",_xlfn.MAXIFS(Registros!$B$2:$B$501,Registros!$AB$2:$AB$501,"Sim",Registros!$B$2:$B$501,"&gt;="&amp;Resumo!$B$3,Registros!$B$2:$B$501,"&lt;="&amp;Resumo!$D$3,Registros!$C$2:$C$501,$B114,Registros!$E$2:$E$501,$D114)),"")</f>
        <v/>
      </c>
      <c r="L114" s="18">
        <f>IF($E114=0,"",COUNTIFS($E$6:$E$505,"&gt;0",$F$6:$F$505,"&lt;"&amp;$F114)+COUNTIFS($E$6:$E114,"&gt;0",$F$6:$F114,$F114))</f>
        <v/>
      </c>
      <c r="N114" s="21">
        <f>IFERROR('Configurações'!F112,"")</f>
        <v/>
      </c>
      <c r="O114" s="18">
        <f>IF($N114="","",IF(Resumo!$F$3="Todas",COUNTIFS(Registros!$AB$2:$AB$501,"Sim",Registros!$B$2:$B$501,"&gt;="&amp;Resumo!$B$3,Registros!$B$2:$B$501,"&lt;="&amp;Resumo!$D$3,Registros!$V$2:$V$501,$N114),COUNTIFS(Registros!$AB$2:$AB$501,"Sim",Registros!$B$2:$B$501,"&gt;="&amp;Resumo!$B$3,Registros!$B$2:$B$501,"&lt;="&amp;Resumo!$D$3,Registros!$E$2:$E$501,Resumo!$F$3,Registros!$V$2:$V$501,$N114)))</f>
        <v/>
      </c>
      <c r="P114" s="49">
        <f>IF($N114="","",IF(Resumo!$F$3="Todas",SUMIFS(Registros!$S$2:$S$501,Registros!$AB$2:$AB$501,"Sim",Registros!$B$2:$B$501,"&gt;="&amp;Resumo!$B$3,Registros!$B$2:$B$501,"&lt;="&amp;Resumo!$D$3,Registros!$V$2:$V$501,$N114),SUMIFS(Registros!$S$2:$S$501,Registros!$AB$2:$AB$501,"Sim",Registros!$B$2:$B$501,"&gt;="&amp;Resumo!$B$3,Registros!$B$2:$B$501,"&lt;="&amp;Resumo!$D$3,Registros!$E$2:$E$501,Resumo!$F$3,Registros!$V$2:$V$501,$N114)))</f>
        <v/>
      </c>
      <c r="Q114" s="48">
        <f>IFERROR(IF(SUM($P$6:$P$15)=0,"",$P114/SUM($P$6:$P$15)),"")</f>
        <v/>
      </c>
      <c r="R114" s="18">
        <f>IF($O114=0,"",COUNTIFS($O$6:$O$15,"&gt;0",$P$6:$P$15,"&gt;"&amp;$P114)+COUNTIFS($O$6:$O114,"&gt;0",$P$6:$P114,$P114))</f>
        <v/>
      </c>
    </row>
    <row r="115">
      <c r="A115" s="16">
        <f>IFERROR(INDEX(Registros!$Z$2:$Z$501,AGGREGATE(15,6,(ROW(Registros!$Z$2:$Z$501)-ROW(Registros!$Z$2)+1)/(Registros!$AA$2:$AA$501&lt;&gt;""),ROWS($A$6:A115))),"")</f>
        <v/>
      </c>
      <c r="B115" s="13">
        <f>IFERROR(IF($A115="","",INDEX(Registros!$C$2:$C$501,MATCH($A115,Registros!$Z$2:$Z$501,0))),"")</f>
        <v/>
      </c>
      <c r="C115" s="16">
        <f>IFERROR(IF($A115="","",INDEX(Registros!$D$2:$D$501,MATCH($A115,Registros!$Z$2:$Z$501,0))),"")</f>
        <v/>
      </c>
      <c r="D115" s="16">
        <f>IFERROR(IF($A115="","",INDEX(Registros!$E$2:$E$501,MATCH($A115,Registros!$Z$2:$Z$501,0))),"")</f>
        <v/>
      </c>
      <c r="E115" s="13">
        <f>IF($A115="","",IF(AND(Resumo!$F$3&lt;&gt;"Todas",$D115&lt;&gt;Resumo!$F$3),0,COUNTIFS(Registros!$AB$2:$AB$501,"Sim",Registros!$B$2:$B$501,"&gt;="&amp;Resumo!$B$3,Registros!$B$2:$B$501,"&lt;="&amp;Resumo!$D$3,Registros!$C$2:$C$501,$B115,Registros!$E$2:$E$501,$D115)))</f>
        <v/>
      </c>
      <c r="F115" s="45">
        <f>IFERROR(IF($E115=0,"",COUNTIFS(Registros!$AB$2:$AB$501,"Sim",Registros!$B$2:$B$501,"&gt;="&amp;Resumo!$B$3,Registros!$B$2:$B$501,"&lt;="&amp;Resumo!$D$3,Registros!$C$2:$C$501,$B115,Registros!$E$2:$E$501,$D115,Registros!$T$2:$T$501,"Sim")/$E115),"")</f>
        <v/>
      </c>
      <c r="G115" s="45">
        <f>IFERROR(IF($E115=0,"",AVERAGEIFS(Registros!$U$2:$U$501,Registros!$AB$2:$AB$501,"Sim",Registros!$B$2:$B$501,"&gt;="&amp;Resumo!$B$3,Registros!$B$2:$B$501,"&lt;="&amp;Resumo!$D$3,Registros!$C$2:$C$501,$B115,Registros!$E$2:$E$501,$D115)),"")</f>
        <v/>
      </c>
      <c r="H115" s="13">
        <f>IF($E115=0,"",SUMIFS(Registros!$Q$2:$Q$501,Registros!$AB$2:$AB$501,"Sim",Registros!$B$2:$B$501,"&gt;="&amp;Resumo!$B$3,Registros!$B$2:$B$501,"&lt;="&amp;Resumo!$D$3,Registros!$C$2:$C$501,$B115,Registros!$E$2:$E$501,$D115))</f>
        <v/>
      </c>
      <c r="I115" s="46">
        <f>IF($E115=0,"",SUMIFS(Registros!$S$2:$S$501,Registros!$AB$2:$AB$501,"Sim",Registros!$B$2:$B$501,"&gt;="&amp;Resumo!$B$3,Registros!$B$2:$B$501,"&lt;="&amp;Resumo!$D$3,Registros!$C$2:$C$501,$B115,Registros!$E$2:$E$501,$D115))</f>
        <v/>
      </c>
      <c r="J115" s="13">
        <f>IF($E115=0,"",COUNTIFS(Registros!$AB$2:$AB$501,"Sim",Registros!$B$2:$B$501,"&gt;="&amp;Resumo!$B$3,Registros!$B$2:$B$501,"&lt;="&amp;Resumo!$D$3,Registros!$C$2:$C$501,$B115,Registros!$E$2:$E$501,$D115,Registros!$T$2:$T$501,"Não",Registros!$K$2:$K$501,"&lt;&gt;Concluída",Registros!$K$2:$K$501,"&lt;&gt;Dispensada"))</f>
        <v/>
      </c>
      <c r="K115" s="53">
        <f>IFERROR(IF($E115=0,"",_xlfn.MAXIFS(Registros!$B$2:$B$501,Registros!$AB$2:$AB$501,"Sim",Registros!$B$2:$B$501,"&gt;="&amp;Resumo!$B$3,Registros!$B$2:$B$501,"&lt;="&amp;Resumo!$D$3,Registros!$C$2:$C$501,$B115,Registros!$E$2:$E$501,$D115)),"")</f>
        <v/>
      </c>
      <c r="L115" s="13">
        <f>IF($E115=0,"",COUNTIFS($E$6:$E$505,"&gt;0",$F$6:$F$505,"&lt;"&amp;$F115)+COUNTIFS($E$6:$E115,"&gt;0",$F$6:$F115,$F115))</f>
        <v/>
      </c>
      <c r="N115" s="16">
        <f>IFERROR('Configurações'!F113,"")</f>
        <v/>
      </c>
      <c r="O115" s="13">
        <f>IF($N115="","",IF(Resumo!$F$3="Todas",COUNTIFS(Registros!$AB$2:$AB$501,"Sim",Registros!$B$2:$B$501,"&gt;="&amp;Resumo!$B$3,Registros!$B$2:$B$501,"&lt;="&amp;Resumo!$D$3,Registros!$V$2:$V$501,$N115),COUNTIFS(Registros!$AB$2:$AB$501,"Sim",Registros!$B$2:$B$501,"&gt;="&amp;Resumo!$B$3,Registros!$B$2:$B$501,"&lt;="&amp;Resumo!$D$3,Registros!$E$2:$E$501,Resumo!$F$3,Registros!$V$2:$V$501,$N115)))</f>
        <v/>
      </c>
      <c r="P115" s="46">
        <f>IF($N115="","",IF(Resumo!$F$3="Todas",SUMIFS(Registros!$S$2:$S$501,Registros!$AB$2:$AB$501,"Sim",Registros!$B$2:$B$501,"&gt;="&amp;Resumo!$B$3,Registros!$B$2:$B$501,"&lt;="&amp;Resumo!$D$3,Registros!$V$2:$V$501,$N115),SUMIFS(Registros!$S$2:$S$501,Registros!$AB$2:$AB$501,"Sim",Registros!$B$2:$B$501,"&gt;="&amp;Resumo!$B$3,Registros!$B$2:$B$501,"&lt;="&amp;Resumo!$D$3,Registros!$E$2:$E$501,Resumo!$F$3,Registros!$V$2:$V$501,$N115)))</f>
        <v/>
      </c>
      <c r="Q115" s="45">
        <f>IFERROR(IF(SUM($P$6:$P$15)=0,"",$P115/SUM($P$6:$P$15)),"")</f>
        <v/>
      </c>
      <c r="R115" s="13">
        <f>IF($O115=0,"",COUNTIFS($O$6:$O$15,"&gt;0",$P$6:$P$15,"&gt;"&amp;$P115)+COUNTIFS($O$6:$O115,"&gt;0",$P$6:$P115,$P115))</f>
        <v/>
      </c>
    </row>
    <row r="116">
      <c r="A116" s="21">
        <f>IFERROR(INDEX(Registros!$Z$2:$Z$501,AGGREGATE(15,6,(ROW(Registros!$Z$2:$Z$501)-ROW(Registros!$Z$2)+1)/(Registros!$AA$2:$AA$501&lt;&gt;""),ROWS($A$6:A116))),"")</f>
        <v/>
      </c>
      <c r="B116" s="18">
        <f>IFERROR(IF($A116="","",INDEX(Registros!$C$2:$C$501,MATCH($A116,Registros!$Z$2:$Z$501,0))),"")</f>
        <v/>
      </c>
      <c r="C116" s="21">
        <f>IFERROR(IF($A116="","",INDEX(Registros!$D$2:$D$501,MATCH($A116,Registros!$Z$2:$Z$501,0))),"")</f>
        <v/>
      </c>
      <c r="D116" s="21">
        <f>IFERROR(IF($A116="","",INDEX(Registros!$E$2:$E$501,MATCH($A116,Registros!$Z$2:$Z$501,0))),"")</f>
        <v/>
      </c>
      <c r="E116" s="18">
        <f>IF($A116="","",IF(AND(Resumo!$F$3&lt;&gt;"Todas",$D116&lt;&gt;Resumo!$F$3),0,COUNTIFS(Registros!$AB$2:$AB$501,"Sim",Registros!$B$2:$B$501,"&gt;="&amp;Resumo!$B$3,Registros!$B$2:$B$501,"&lt;="&amp;Resumo!$D$3,Registros!$C$2:$C$501,$B116,Registros!$E$2:$E$501,$D116)))</f>
        <v/>
      </c>
      <c r="F116" s="48">
        <f>IFERROR(IF($E116=0,"",COUNTIFS(Registros!$AB$2:$AB$501,"Sim",Registros!$B$2:$B$501,"&gt;="&amp;Resumo!$B$3,Registros!$B$2:$B$501,"&lt;="&amp;Resumo!$D$3,Registros!$C$2:$C$501,$B116,Registros!$E$2:$E$501,$D116,Registros!$T$2:$T$501,"Sim")/$E116),"")</f>
        <v/>
      </c>
      <c r="G116" s="48">
        <f>IFERROR(IF($E116=0,"",AVERAGEIFS(Registros!$U$2:$U$501,Registros!$AB$2:$AB$501,"Sim",Registros!$B$2:$B$501,"&gt;="&amp;Resumo!$B$3,Registros!$B$2:$B$501,"&lt;="&amp;Resumo!$D$3,Registros!$C$2:$C$501,$B116,Registros!$E$2:$E$501,$D116)),"")</f>
        <v/>
      </c>
      <c r="H116" s="18">
        <f>IF($E116=0,"",SUMIFS(Registros!$Q$2:$Q$501,Registros!$AB$2:$AB$501,"Sim",Registros!$B$2:$B$501,"&gt;="&amp;Resumo!$B$3,Registros!$B$2:$B$501,"&lt;="&amp;Resumo!$D$3,Registros!$C$2:$C$501,$B116,Registros!$E$2:$E$501,$D116))</f>
        <v/>
      </c>
      <c r="I116" s="49">
        <f>IF($E116=0,"",SUMIFS(Registros!$S$2:$S$501,Registros!$AB$2:$AB$501,"Sim",Registros!$B$2:$B$501,"&gt;="&amp;Resumo!$B$3,Registros!$B$2:$B$501,"&lt;="&amp;Resumo!$D$3,Registros!$C$2:$C$501,$B116,Registros!$E$2:$E$501,$D116))</f>
        <v/>
      </c>
      <c r="J116" s="18">
        <f>IF($E116=0,"",COUNTIFS(Registros!$AB$2:$AB$501,"Sim",Registros!$B$2:$B$501,"&gt;="&amp;Resumo!$B$3,Registros!$B$2:$B$501,"&lt;="&amp;Resumo!$D$3,Registros!$C$2:$C$501,$B116,Registros!$E$2:$E$501,$D116,Registros!$T$2:$T$501,"Não",Registros!$K$2:$K$501,"&lt;&gt;Concluída",Registros!$K$2:$K$501,"&lt;&gt;Dispensada"))</f>
        <v/>
      </c>
      <c r="K116" s="52">
        <f>IFERROR(IF($E116=0,"",_xlfn.MAXIFS(Registros!$B$2:$B$501,Registros!$AB$2:$AB$501,"Sim",Registros!$B$2:$B$501,"&gt;="&amp;Resumo!$B$3,Registros!$B$2:$B$501,"&lt;="&amp;Resumo!$D$3,Registros!$C$2:$C$501,$B116,Registros!$E$2:$E$501,$D116)),"")</f>
        <v/>
      </c>
      <c r="L116" s="18">
        <f>IF($E116=0,"",COUNTIFS($E$6:$E$505,"&gt;0",$F$6:$F$505,"&lt;"&amp;$F116)+COUNTIFS($E$6:$E116,"&gt;0",$F$6:$F116,$F116))</f>
        <v/>
      </c>
      <c r="N116" s="21">
        <f>IFERROR('Configurações'!F114,"")</f>
        <v/>
      </c>
      <c r="O116" s="18">
        <f>IF($N116="","",IF(Resumo!$F$3="Todas",COUNTIFS(Registros!$AB$2:$AB$501,"Sim",Registros!$B$2:$B$501,"&gt;="&amp;Resumo!$B$3,Registros!$B$2:$B$501,"&lt;="&amp;Resumo!$D$3,Registros!$V$2:$V$501,$N116),COUNTIFS(Registros!$AB$2:$AB$501,"Sim",Registros!$B$2:$B$501,"&gt;="&amp;Resumo!$B$3,Registros!$B$2:$B$501,"&lt;="&amp;Resumo!$D$3,Registros!$E$2:$E$501,Resumo!$F$3,Registros!$V$2:$V$501,$N116)))</f>
        <v/>
      </c>
      <c r="P116" s="49">
        <f>IF($N116="","",IF(Resumo!$F$3="Todas",SUMIFS(Registros!$S$2:$S$501,Registros!$AB$2:$AB$501,"Sim",Registros!$B$2:$B$501,"&gt;="&amp;Resumo!$B$3,Registros!$B$2:$B$501,"&lt;="&amp;Resumo!$D$3,Registros!$V$2:$V$501,$N116),SUMIFS(Registros!$S$2:$S$501,Registros!$AB$2:$AB$501,"Sim",Registros!$B$2:$B$501,"&gt;="&amp;Resumo!$B$3,Registros!$B$2:$B$501,"&lt;="&amp;Resumo!$D$3,Registros!$E$2:$E$501,Resumo!$F$3,Registros!$V$2:$V$501,$N116)))</f>
        <v/>
      </c>
      <c r="Q116" s="48">
        <f>IFERROR(IF(SUM($P$6:$P$15)=0,"",$P116/SUM($P$6:$P$15)),"")</f>
        <v/>
      </c>
      <c r="R116" s="18">
        <f>IF($O116=0,"",COUNTIFS($O$6:$O$15,"&gt;0",$P$6:$P$15,"&gt;"&amp;$P116)+COUNTIFS($O$6:$O116,"&gt;0",$P$6:$P116,$P116))</f>
        <v/>
      </c>
    </row>
    <row r="117">
      <c r="A117" s="16">
        <f>IFERROR(INDEX(Registros!$Z$2:$Z$501,AGGREGATE(15,6,(ROW(Registros!$Z$2:$Z$501)-ROW(Registros!$Z$2)+1)/(Registros!$AA$2:$AA$501&lt;&gt;""),ROWS($A$6:A117))),"")</f>
        <v/>
      </c>
      <c r="B117" s="13">
        <f>IFERROR(IF($A117="","",INDEX(Registros!$C$2:$C$501,MATCH($A117,Registros!$Z$2:$Z$501,0))),"")</f>
        <v/>
      </c>
      <c r="C117" s="16">
        <f>IFERROR(IF($A117="","",INDEX(Registros!$D$2:$D$501,MATCH($A117,Registros!$Z$2:$Z$501,0))),"")</f>
        <v/>
      </c>
      <c r="D117" s="16">
        <f>IFERROR(IF($A117="","",INDEX(Registros!$E$2:$E$501,MATCH($A117,Registros!$Z$2:$Z$501,0))),"")</f>
        <v/>
      </c>
      <c r="E117" s="13">
        <f>IF($A117="","",IF(AND(Resumo!$F$3&lt;&gt;"Todas",$D117&lt;&gt;Resumo!$F$3),0,COUNTIFS(Registros!$AB$2:$AB$501,"Sim",Registros!$B$2:$B$501,"&gt;="&amp;Resumo!$B$3,Registros!$B$2:$B$501,"&lt;="&amp;Resumo!$D$3,Registros!$C$2:$C$501,$B117,Registros!$E$2:$E$501,$D117)))</f>
        <v/>
      </c>
      <c r="F117" s="45">
        <f>IFERROR(IF($E117=0,"",COUNTIFS(Registros!$AB$2:$AB$501,"Sim",Registros!$B$2:$B$501,"&gt;="&amp;Resumo!$B$3,Registros!$B$2:$B$501,"&lt;="&amp;Resumo!$D$3,Registros!$C$2:$C$501,$B117,Registros!$E$2:$E$501,$D117,Registros!$T$2:$T$501,"Sim")/$E117),"")</f>
        <v/>
      </c>
      <c r="G117" s="45">
        <f>IFERROR(IF($E117=0,"",AVERAGEIFS(Registros!$U$2:$U$501,Registros!$AB$2:$AB$501,"Sim",Registros!$B$2:$B$501,"&gt;="&amp;Resumo!$B$3,Registros!$B$2:$B$501,"&lt;="&amp;Resumo!$D$3,Registros!$C$2:$C$501,$B117,Registros!$E$2:$E$501,$D117)),"")</f>
        <v/>
      </c>
      <c r="H117" s="13">
        <f>IF($E117=0,"",SUMIFS(Registros!$Q$2:$Q$501,Registros!$AB$2:$AB$501,"Sim",Registros!$B$2:$B$501,"&gt;="&amp;Resumo!$B$3,Registros!$B$2:$B$501,"&lt;="&amp;Resumo!$D$3,Registros!$C$2:$C$501,$B117,Registros!$E$2:$E$501,$D117))</f>
        <v/>
      </c>
      <c r="I117" s="46">
        <f>IF($E117=0,"",SUMIFS(Registros!$S$2:$S$501,Registros!$AB$2:$AB$501,"Sim",Registros!$B$2:$B$501,"&gt;="&amp;Resumo!$B$3,Registros!$B$2:$B$501,"&lt;="&amp;Resumo!$D$3,Registros!$C$2:$C$501,$B117,Registros!$E$2:$E$501,$D117))</f>
        <v/>
      </c>
      <c r="J117" s="13">
        <f>IF($E117=0,"",COUNTIFS(Registros!$AB$2:$AB$501,"Sim",Registros!$B$2:$B$501,"&gt;="&amp;Resumo!$B$3,Registros!$B$2:$B$501,"&lt;="&amp;Resumo!$D$3,Registros!$C$2:$C$501,$B117,Registros!$E$2:$E$501,$D117,Registros!$T$2:$T$501,"Não",Registros!$K$2:$K$501,"&lt;&gt;Concluída",Registros!$K$2:$K$501,"&lt;&gt;Dispensada"))</f>
        <v/>
      </c>
      <c r="K117" s="53">
        <f>IFERROR(IF($E117=0,"",_xlfn.MAXIFS(Registros!$B$2:$B$501,Registros!$AB$2:$AB$501,"Sim",Registros!$B$2:$B$501,"&gt;="&amp;Resumo!$B$3,Registros!$B$2:$B$501,"&lt;="&amp;Resumo!$D$3,Registros!$C$2:$C$501,$B117,Registros!$E$2:$E$501,$D117)),"")</f>
        <v/>
      </c>
      <c r="L117" s="13">
        <f>IF($E117=0,"",COUNTIFS($E$6:$E$505,"&gt;0",$F$6:$F$505,"&lt;"&amp;$F117)+COUNTIFS($E$6:$E117,"&gt;0",$F$6:$F117,$F117))</f>
        <v/>
      </c>
      <c r="N117" s="16">
        <f>IFERROR('Configurações'!F115,"")</f>
        <v/>
      </c>
      <c r="O117" s="13">
        <f>IF($N117="","",IF(Resumo!$F$3="Todas",COUNTIFS(Registros!$AB$2:$AB$501,"Sim",Registros!$B$2:$B$501,"&gt;="&amp;Resumo!$B$3,Registros!$B$2:$B$501,"&lt;="&amp;Resumo!$D$3,Registros!$V$2:$V$501,$N117),COUNTIFS(Registros!$AB$2:$AB$501,"Sim",Registros!$B$2:$B$501,"&gt;="&amp;Resumo!$B$3,Registros!$B$2:$B$501,"&lt;="&amp;Resumo!$D$3,Registros!$E$2:$E$501,Resumo!$F$3,Registros!$V$2:$V$501,$N117)))</f>
        <v/>
      </c>
      <c r="P117" s="46">
        <f>IF($N117="","",IF(Resumo!$F$3="Todas",SUMIFS(Registros!$S$2:$S$501,Registros!$AB$2:$AB$501,"Sim",Registros!$B$2:$B$501,"&gt;="&amp;Resumo!$B$3,Registros!$B$2:$B$501,"&lt;="&amp;Resumo!$D$3,Registros!$V$2:$V$501,$N117),SUMIFS(Registros!$S$2:$S$501,Registros!$AB$2:$AB$501,"Sim",Registros!$B$2:$B$501,"&gt;="&amp;Resumo!$B$3,Registros!$B$2:$B$501,"&lt;="&amp;Resumo!$D$3,Registros!$E$2:$E$501,Resumo!$F$3,Registros!$V$2:$V$501,$N117)))</f>
        <v/>
      </c>
      <c r="Q117" s="45">
        <f>IFERROR(IF(SUM($P$6:$P$15)=0,"",$P117/SUM($P$6:$P$15)),"")</f>
        <v/>
      </c>
      <c r="R117" s="13">
        <f>IF($O117=0,"",COUNTIFS($O$6:$O$15,"&gt;0",$P$6:$P$15,"&gt;"&amp;$P117)+COUNTIFS($O$6:$O117,"&gt;0",$P$6:$P117,$P117))</f>
        <v/>
      </c>
    </row>
    <row r="118">
      <c r="A118" s="21">
        <f>IFERROR(INDEX(Registros!$Z$2:$Z$501,AGGREGATE(15,6,(ROW(Registros!$Z$2:$Z$501)-ROW(Registros!$Z$2)+1)/(Registros!$AA$2:$AA$501&lt;&gt;""),ROWS($A$6:A118))),"")</f>
        <v/>
      </c>
      <c r="B118" s="18">
        <f>IFERROR(IF($A118="","",INDEX(Registros!$C$2:$C$501,MATCH($A118,Registros!$Z$2:$Z$501,0))),"")</f>
        <v/>
      </c>
      <c r="C118" s="21">
        <f>IFERROR(IF($A118="","",INDEX(Registros!$D$2:$D$501,MATCH($A118,Registros!$Z$2:$Z$501,0))),"")</f>
        <v/>
      </c>
      <c r="D118" s="21">
        <f>IFERROR(IF($A118="","",INDEX(Registros!$E$2:$E$501,MATCH($A118,Registros!$Z$2:$Z$501,0))),"")</f>
        <v/>
      </c>
      <c r="E118" s="18">
        <f>IF($A118="","",IF(AND(Resumo!$F$3&lt;&gt;"Todas",$D118&lt;&gt;Resumo!$F$3),0,COUNTIFS(Registros!$AB$2:$AB$501,"Sim",Registros!$B$2:$B$501,"&gt;="&amp;Resumo!$B$3,Registros!$B$2:$B$501,"&lt;="&amp;Resumo!$D$3,Registros!$C$2:$C$501,$B118,Registros!$E$2:$E$501,$D118)))</f>
        <v/>
      </c>
      <c r="F118" s="48">
        <f>IFERROR(IF($E118=0,"",COUNTIFS(Registros!$AB$2:$AB$501,"Sim",Registros!$B$2:$B$501,"&gt;="&amp;Resumo!$B$3,Registros!$B$2:$B$501,"&lt;="&amp;Resumo!$D$3,Registros!$C$2:$C$501,$B118,Registros!$E$2:$E$501,$D118,Registros!$T$2:$T$501,"Sim")/$E118),"")</f>
        <v/>
      </c>
      <c r="G118" s="48">
        <f>IFERROR(IF($E118=0,"",AVERAGEIFS(Registros!$U$2:$U$501,Registros!$AB$2:$AB$501,"Sim",Registros!$B$2:$B$501,"&gt;="&amp;Resumo!$B$3,Registros!$B$2:$B$501,"&lt;="&amp;Resumo!$D$3,Registros!$C$2:$C$501,$B118,Registros!$E$2:$E$501,$D118)),"")</f>
        <v/>
      </c>
      <c r="H118" s="18">
        <f>IF($E118=0,"",SUMIFS(Registros!$Q$2:$Q$501,Registros!$AB$2:$AB$501,"Sim",Registros!$B$2:$B$501,"&gt;="&amp;Resumo!$B$3,Registros!$B$2:$B$501,"&lt;="&amp;Resumo!$D$3,Registros!$C$2:$C$501,$B118,Registros!$E$2:$E$501,$D118))</f>
        <v/>
      </c>
      <c r="I118" s="49">
        <f>IF($E118=0,"",SUMIFS(Registros!$S$2:$S$501,Registros!$AB$2:$AB$501,"Sim",Registros!$B$2:$B$501,"&gt;="&amp;Resumo!$B$3,Registros!$B$2:$B$501,"&lt;="&amp;Resumo!$D$3,Registros!$C$2:$C$501,$B118,Registros!$E$2:$E$501,$D118))</f>
        <v/>
      </c>
      <c r="J118" s="18">
        <f>IF($E118=0,"",COUNTIFS(Registros!$AB$2:$AB$501,"Sim",Registros!$B$2:$B$501,"&gt;="&amp;Resumo!$B$3,Registros!$B$2:$B$501,"&lt;="&amp;Resumo!$D$3,Registros!$C$2:$C$501,$B118,Registros!$E$2:$E$501,$D118,Registros!$T$2:$T$501,"Não",Registros!$K$2:$K$501,"&lt;&gt;Concluída",Registros!$K$2:$K$501,"&lt;&gt;Dispensada"))</f>
        <v/>
      </c>
      <c r="K118" s="52">
        <f>IFERROR(IF($E118=0,"",_xlfn.MAXIFS(Registros!$B$2:$B$501,Registros!$AB$2:$AB$501,"Sim",Registros!$B$2:$B$501,"&gt;="&amp;Resumo!$B$3,Registros!$B$2:$B$501,"&lt;="&amp;Resumo!$D$3,Registros!$C$2:$C$501,$B118,Registros!$E$2:$E$501,$D118)),"")</f>
        <v/>
      </c>
      <c r="L118" s="18">
        <f>IF($E118=0,"",COUNTIFS($E$6:$E$505,"&gt;0",$F$6:$F$505,"&lt;"&amp;$F118)+COUNTIFS($E$6:$E118,"&gt;0",$F$6:$F118,$F118))</f>
        <v/>
      </c>
      <c r="N118" s="21">
        <f>IFERROR('Configurações'!F116,"")</f>
        <v/>
      </c>
      <c r="O118" s="18">
        <f>IF($N118="","",IF(Resumo!$F$3="Todas",COUNTIFS(Registros!$AB$2:$AB$501,"Sim",Registros!$B$2:$B$501,"&gt;="&amp;Resumo!$B$3,Registros!$B$2:$B$501,"&lt;="&amp;Resumo!$D$3,Registros!$V$2:$V$501,$N118),COUNTIFS(Registros!$AB$2:$AB$501,"Sim",Registros!$B$2:$B$501,"&gt;="&amp;Resumo!$B$3,Registros!$B$2:$B$501,"&lt;="&amp;Resumo!$D$3,Registros!$E$2:$E$501,Resumo!$F$3,Registros!$V$2:$V$501,$N118)))</f>
        <v/>
      </c>
      <c r="P118" s="49">
        <f>IF($N118="","",IF(Resumo!$F$3="Todas",SUMIFS(Registros!$S$2:$S$501,Registros!$AB$2:$AB$501,"Sim",Registros!$B$2:$B$501,"&gt;="&amp;Resumo!$B$3,Registros!$B$2:$B$501,"&lt;="&amp;Resumo!$D$3,Registros!$V$2:$V$501,$N118),SUMIFS(Registros!$S$2:$S$501,Registros!$AB$2:$AB$501,"Sim",Registros!$B$2:$B$501,"&gt;="&amp;Resumo!$B$3,Registros!$B$2:$B$501,"&lt;="&amp;Resumo!$D$3,Registros!$E$2:$E$501,Resumo!$F$3,Registros!$V$2:$V$501,$N118)))</f>
        <v/>
      </c>
      <c r="Q118" s="48">
        <f>IFERROR(IF(SUM($P$6:$P$15)=0,"",$P118/SUM($P$6:$P$15)),"")</f>
        <v/>
      </c>
      <c r="R118" s="18">
        <f>IF($O118=0,"",COUNTIFS($O$6:$O$15,"&gt;0",$P$6:$P$15,"&gt;"&amp;$P118)+COUNTIFS($O$6:$O118,"&gt;0",$P$6:$P118,$P118))</f>
        <v/>
      </c>
    </row>
    <row r="119">
      <c r="A119" s="16">
        <f>IFERROR(INDEX(Registros!$Z$2:$Z$501,AGGREGATE(15,6,(ROW(Registros!$Z$2:$Z$501)-ROW(Registros!$Z$2)+1)/(Registros!$AA$2:$AA$501&lt;&gt;""),ROWS($A$6:A119))),"")</f>
        <v/>
      </c>
      <c r="B119" s="13">
        <f>IFERROR(IF($A119="","",INDEX(Registros!$C$2:$C$501,MATCH($A119,Registros!$Z$2:$Z$501,0))),"")</f>
        <v/>
      </c>
      <c r="C119" s="16">
        <f>IFERROR(IF($A119="","",INDEX(Registros!$D$2:$D$501,MATCH($A119,Registros!$Z$2:$Z$501,0))),"")</f>
        <v/>
      </c>
      <c r="D119" s="16">
        <f>IFERROR(IF($A119="","",INDEX(Registros!$E$2:$E$501,MATCH($A119,Registros!$Z$2:$Z$501,0))),"")</f>
        <v/>
      </c>
      <c r="E119" s="13">
        <f>IF($A119="","",IF(AND(Resumo!$F$3&lt;&gt;"Todas",$D119&lt;&gt;Resumo!$F$3),0,COUNTIFS(Registros!$AB$2:$AB$501,"Sim",Registros!$B$2:$B$501,"&gt;="&amp;Resumo!$B$3,Registros!$B$2:$B$501,"&lt;="&amp;Resumo!$D$3,Registros!$C$2:$C$501,$B119,Registros!$E$2:$E$501,$D119)))</f>
        <v/>
      </c>
      <c r="F119" s="45">
        <f>IFERROR(IF($E119=0,"",COUNTIFS(Registros!$AB$2:$AB$501,"Sim",Registros!$B$2:$B$501,"&gt;="&amp;Resumo!$B$3,Registros!$B$2:$B$501,"&lt;="&amp;Resumo!$D$3,Registros!$C$2:$C$501,$B119,Registros!$E$2:$E$501,$D119,Registros!$T$2:$T$501,"Sim")/$E119),"")</f>
        <v/>
      </c>
      <c r="G119" s="45">
        <f>IFERROR(IF($E119=0,"",AVERAGEIFS(Registros!$U$2:$U$501,Registros!$AB$2:$AB$501,"Sim",Registros!$B$2:$B$501,"&gt;="&amp;Resumo!$B$3,Registros!$B$2:$B$501,"&lt;="&amp;Resumo!$D$3,Registros!$C$2:$C$501,$B119,Registros!$E$2:$E$501,$D119)),"")</f>
        <v/>
      </c>
      <c r="H119" s="13">
        <f>IF($E119=0,"",SUMIFS(Registros!$Q$2:$Q$501,Registros!$AB$2:$AB$501,"Sim",Registros!$B$2:$B$501,"&gt;="&amp;Resumo!$B$3,Registros!$B$2:$B$501,"&lt;="&amp;Resumo!$D$3,Registros!$C$2:$C$501,$B119,Registros!$E$2:$E$501,$D119))</f>
        <v/>
      </c>
      <c r="I119" s="46">
        <f>IF($E119=0,"",SUMIFS(Registros!$S$2:$S$501,Registros!$AB$2:$AB$501,"Sim",Registros!$B$2:$B$501,"&gt;="&amp;Resumo!$B$3,Registros!$B$2:$B$501,"&lt;="&amp;Resumo!$D$3,Registros!$C$2:$C$501,$B119,Registros!$E$2:$E$501,$D119))</f>
        <v/>
      </c>
      <c r="J119" s="13">
        <f>IF($E119=0,"",COUNTIFS(Registros!$AB$2:$AB$501,"Sim",Registros!$B$2:$B$501,"&gt;="&amp;Resumo!$B$3,Registros!$B$2:$B$501,"&lt;="&amp;Resumo!$D$3,Registros!$C$2:$C$501,$B119,Registros!$E$2:$E$501,$D119,Registros!$T$2:$T$501,"Não",Registros!$K$2:$K$501,"&lt;&gt;Concluída",Registros!$K$2:$K$501,"&lt;&gt;Dispensada"))</f>
        <v/>
      </c>
      <c r="K119" s="53">
        <f>IFERROR(IF($E119=0,"",_xlfn.MAXIFS(Registros!$B$2:$B$501,Registros!$AB$2:$AB$501,"Sim",Registros!$B$2:$B$501,"&gt;="&amp;Resumo!$B$3,Registros!$B$2:$B$501,"&lt;="&amp;Resumo!$D$3,Registros!$C$2:$C$501,$B119,Registros!$E$2:$E$501,$D119)),"")</f>
        <v/>
      </c>
      <c r="L119" s="13">
        <f>IF($E119=0,"",COUNTIFS($E$6:$E$505,"&gt;0",$F$6:$F$505,"&lt;"&amp;$F119)+COUNTIFS($E$6:$E119,"&gt;0",$F$6:$F119,$F119))</f>
        <v/>
      </c>
      <c r="N119" s="16">
        <f>IFERROR('Configurações'!F117,"")</f>
        <v/>
      </c>
      <c r="O119" s="13">
        <f>IF($N119="","",IF(Resumo!$F$3="Todas",COUNTIFS(Registros!$AB$2:$AB$501,"Sim",Registros!$B$2:$B$501,"&gt;="&amp;Resumo!$B$3,Registros!$B$2:$B$501,"&lt;="&amp;Resumo!$D$3,Registros!$V$2:$V$501,$N119),COUNTIFS(Registros!$AB$2:$AB$501,"Sim",Registros!$B$2:$B$501,"&gt;="&amp;Resumo!$B$3,Registros!$B$2:$B$501,"&lt;="&amp;Resumo!$D$3,Registros!$E$2:$E$501,Resumo!$F$3,Registros!$V$2:$V$501,$N119)))</f>
        <v/>
      </c>
      <c r="P119" s="46">
        <f>IF($N119="","",IF(Resumo!$F$3="Todas",SUMIFS(Registros!$S$2:$S$501,Registros!$AB$2:$AB$501,"Sim",Registros!$B$2:$B$501,"&gt;="&amp;Resumo!$B$3,Registros!$B$2:$B$501,"&lt;="&amp;Resumo!$D$3,Registros!$V$2:$V$501,$N119),SUMIFS(Registros!$S$2:$S$501,Registros!$AB$2:$AB$501,"Sim",Registros!$B$2:$B$501,"&gt;="&amp;Resumo!$B$3,Registros!$B$2:$B$501,"&lt;="&amp;Resumo!$D$3,Registros!$E$2:$E$501,Resumo!$F$3,Registros!$V$2:$V$501,$N119)))</f>
        <v/>
      </c>
      <c r="Q119" s="45">
        <f>IFERROR(IF(SUM($P$6:$P$15)=0,"",$P119/SUM($P$6:$P$15)),"")</f>
        <v/>
      </c>
      <c r="R119" s="13">
        <f>IF($O119=0,"",COUNTIFS($O$6:$O$15,"&gt;0",$P$6:$P$15,"&gt;"&amp;$P119)+COUNTIFS($O$6:$O119,"&gt;0",$P$6:$P119,$P119))</f>
        <v/>
      </c>
    </row>
    <row r="120">
      <c r="A120" s="21">
        <f>IFERROR(INDEX(Registros!$Z$2:$Z$501,AGGREGATE(15,6,(ROW(Registros!$Z$2:$Z$501)-ROW(Registros!$Z$2)+1)/(Registros!$AA$2:$AA$501&lt;&gt;""),ROWS($A$6:A120))),"")</f>
        <v/>
      </c>
      <c r="B120" s="18">
        <f>IFERROR(IF($A120="","",INDEX(Registros!$C$2:$C$501,MATCH($A120,Registros!$Z$2:$Z$501,0))),"")</f>
        <v/>
      </c>
      <c r="C120" s="21">
        <f>IFERROR(IF($A120="","",INDEX(Registros!$D$2:$D$501,MATCH($A120,Registros!$Z$2:$Z$501,0))),"")</f>
        <v/>
      </c>
      <c r="D120" s="21">
        <f>IFERROR(IF($A120="","",INDEX(Registros!$E$2:$E$501,MATCH($A120,Registros!$Z$2:$Z$501,0))),"")</f>
        <v/>
      </c>
      <c r="E120" s="18">
        <f>IF($A120="","",IF(AND(Resumo!$F$3&lt;&gt;"Todas",$D120&lt;&gt;Resumo!$F$3),0,COUNTIFS(Registros!$AB$2:$AB$501,"Sim",Registros!$B$2:$B$501,"&gt;="&amp;Resumo!$B$3,Registros!$B$2:$B$501,"&lt;="&amp;Resumo!$D$3,Registros!$C$2:$C$501,$B120,Registros!$E$2:$E$501,$D120)))</f>
        <v/>
      </c>
      <c r="F120" s="48">
        <f>IFERROR(IF($E120=0,"",COUNTIFS(Registros!$AB$2:$AB$501,"Sim",Registros!$B$2:$B$501,"&gt;="&amp;Resumo!$B$3,Registros!$B$2:$B$501,"&lt;="&amp;Resumo!$D$3,Registros!$C$2:$C$501,$B120,Registros!$E$2:$E$501,$D120,Registros!$T$2:$T$501,"Sim")/$E120),"")</f>
        <v/>
      </c>
      <c r="G120" s="48">
        <f>IFERROR(IF($E120=0,"",AVERAGEIFS(Registros!$U$2:$U$501,Registros!$AB$2:$AB$501,"Sim",Registros!$B$2:$B$501,"&gt;="&amp;Resumo!$B$3,Registros!$B$2:$B$501,"&lt;="&amp;Resumo!$D$3,Registros!$C$2:$C$501,$B120,Registros!$E$2:$E$501,$D120)),"")</f>
        <v/>
      </c>
      <c r="H120" s="18">
        <f>IF($E120=0,"",SUMIFS(Registros!$Q$2:$Q$501,Registros!$AB$2:$AB$501,"Sim",Registros!$B$2:$B$501,"&gt;="&amp;Resumo!$B$3,Registros!$B$2:$B$501,"&lt;="&amp;Resumo!$D$3,Registros!$C$2:$C$501,$B120,Registros!$E$2:$E$501,$D120))</f>
        <v/>
      </c>
      <c r="I120" s="49">
        <f>IF($E120=0,"",SUMIFS(Registros!$S$2:$S$501,Registros!$AB$2:$AB$501,"Sim",Registros!$B$2:$B$501,"&gt;="&amp;Resumo!$B$3,Registros!$B$2:$B$501,"&lt;="&amp;Resumo!$D$3,Registros!$C$2:$C$501,$B120,Registros!$E$2:$E$501,$D120))</f>
        <v/>
      </c>
      <c r="J120" s="18">
        <f>IF($E120=0,"",COUNTIFS(Registros!$AB$2:$AB$501,"Sim",Registros!$B$2:$B$501,"&gt;="&amp;Resumo!$B$3,Registros!$B$2:$B$501,"&lt;="&amp;Resumo!$D$3,Registros!$C$2:$C$501,$B120,Registros!$E$2:$E$501,$D120,Registros!$T$2:$T$501,"Não",Registros!$K$2:$K$501,"&lt;&gt;Concluída",Registros!$K$2:$K$501,"&lt;&gt;Dispensada"))</f>
        <v/>
      </c>
      <c r="K120" s="52">
        <f>IFERROR(IF($E120=0,"",_xlfn.MAXIFS(Registros!$B$2:$B$501,Registros!$AB$2:$AB$501,"Sim",Registros!$B$2:$B$501,"&gt;="&amp;Resumo!$B$3,Registros!$B$2:$B$501,"&lt;="&amp;Resumo!$D$3,Registros!$C$2:$C$501,$B120,Registros!$E$2:$E$501,$D120)),"")</f>
        <v/>
      </c>
      <c r="L120" s="18">
        <f>IF($E120=0,"",COUNTIFS($E$6:$E$505,"&gt;0",$F$6:$F$505,"&lt;"&amp;$F120)+COUNTIFS($E$6:$E120,"&gt;0",$F$6:$F120,$F120))</f>
        <v/>
      </c>
      <c r="N120" s="21">
        <f>IFERROR('Configurações'!F118,"")</f>
        <v/>
      </c>
      <c r="O120" s="18">
        <f>IF($N120="","",IF(Resumo!$F$3="Todas",COUNTIFS(Registros!$AB$2:$AB$501,"Sim",Registros!$B$2:$B$501,"&gt;="&amp;Resumo!$B$3,Registros!$B$2:$B$501,"&lt;="&amp;Resumo!$D$3,Registros!$V$2:$V$501,$N120),COUNTIFS(Registros!$AB$2:$AB$501,"Sim",Registros!$B$2:$B$501,"&gt;="&amp;Resumo!$B$3,Registros!$B$2:$B$501,"&lt;="&amp;Resumo!$D$3,Registros!$E$2:$E$501,Resumo!$F$3,Registros!$V$2:$V$501,$N120)))</f>
        <v/>
      </c>
      <c r="P120" s="49">
        <f>IF($N120="","",IF(Resumo!$F$3="Todas",SUMIFS(Registros!$S$2:$S$501,Registros!$AB$2:$AB$501,"Sim",Registros!$B$2:$B$501,"&gt;="&amp;Resumo!$B$3,Registros!$B$2:$B$501,"&lt;="&amp;Resumo!$D$3,Registros!$V$2:$V$501,$N120),SUMIFS(Registros!$S$2:$S$501,Registros!$AB$2:$AB$501,"Sim",Registros!$B$2:$B$501,"&gt;="&amp;Resumo!$B$3,Registros!$B$2:$B$501,"&lt;="&amp;Resumo!$D$3,Registros!$E$2:$E$501,Resumo!$F$3,Registros!$V$2:$V$501,$N120)))</f>
        <v/>
      </c>
      <c r="Q120" s="48">
        <f>IFERROR(IF(SUM($P$6:$P$15)=0,"",$P120/SUM($P$6:$P$15)),"")</f>
        <v/>
      </c>
      <c r="R120" s="18">
        <f>IF($O120=0,"",COUNTIFS($O$6:$O$15,"&gt;0",$P$6:$P$15,"&gt;"&amp;$P120)+COUNTIFS($O$6:$O120,"&gt;0",$P$6:$P120,$P120))</f>
        <v/>
      </c>
    </row>
    <row r="121">
      <c r="A121" s="16">
        <f>IFERROR(INDEX(Registros!$Z$2:$Z$501,AGGREGATE(15,6,(ROW(Registros!$Z$2:$Z$501)-ROW(Registros!$Z$2)+1)/(Registros!$AA$2:$AA$501&lt;&gt;""),ROWS($A$6:A121))),"")</f>
        <v/>
      </c>
      <c r="B121" s="13">
        <f>IFERROR(IF($A121="","",INDEX(Registros!$C$2:$C$501,MATCH($A121,Registros!$Z$2:$Z$501,0))),"")</f>
        <v/>
      </c>
      <c r="C121" s="16">
        <f>IFERROR(IF($A121="","",INDEX(Registros!$D$2:$D$501,MATCH($A121,Registros!$Z$2:$Z$501,0))),"")</f>
        <v/>
      </c>
      <c r="D121" s="16">
        <f>IFERROR(IF($A121="","",INDEX(Registros!$E$2:$E$501,MATCH($A121,Registros!$Z$2:$Z$501,0))),"")</f>
        <v/>
      </c>
      <c r="E121" s="13">
        <f>IF($A121="","",IF(AND(Resumo!$F$3&lt;&gt;"Todas",$D121&lt;&gt;Resumo!$F$3),0,COUNTIFS(Registros!$AB$2:$AB$501,"Sim",Registros!$B$2:$B$501,"&gt;="&amp;Resumo!$B$3,Registros!$B$2:$B$501,"&lt;="&amp;Resumo!$D$3,Registros!$C$2:$C$501,$B121,Registros!$E$2:$E$501,$D121)))</f>
        <v/>
      </c>
      <c r="F121" s="45">
        <f>IFERROR(IF($E121=0,"",COUNTIFS(Registros!$AB$2:$AB$501,"Sim",Registros!$B$2:$B$501,"&gt;="&amp;Resumo!$B$3,Registros!$B$2:$B$501,"&lt;="&amp;Resumo!$D$3,Registros!$C$2:$C$501,$B121,Registros!$E$2:$E$501,$D121,Registros!$T$2:$T$501,"Sim")/$E121),"")</f>
        <v/>
      </c>
      <c r="G121" s="45">
        <f>IFERROR(IF($E121=0,"",AVERAGEIFS(Registros!$U$2:$U$501,Registros!$AB$2:$AB$501,"Sim",Registros!$B$2:$B$501,"&gt;="&amp;Resumo!$B$3,Registros!$B$2:$B$501,"&lt;="&amp;Resumo!$D$3,Registros!$C$2:$C$501,$B121,Registros!$E$2:$E$501,$D121)),"")</f>
        <v/>
      </c>
      <c r="H121" s="13">
        <f>IF($E121=0,"",SUMIFS(Registros!$Q$2:$Q$501,Registros!$AB$2:$AB$501,"Sim",Registros!$B$2:$B$501,"&gt;="&amp;Resumo!$B$3,Registros!$B$2:$B$501,"&lt;="&amp;Resumo!$D$3,Registros!$C$2:$C$501,$B121,Registros!$E$2:$E$501,$D121))</f>
        <v/>
      </c>
      <c r="I121" s="46">
        <f>IF($E121=0,"",SUMIFS(Registros!$S$2:$S$501,Registros!$AB$2:$AB$501,"Sim",Registros!$B$2:$B$501,"&gt;="&amp;Resumo!$B$3,Registros!$B$2:$B$501,"&lt;="&amp;Resumo!$D$3,Registros!$C$2:$C$501,$B121,Registros!$E$2:$E$501,$D121))</f>
        <v/>
      </c>
      <c r="J121" s="13">
        <f>IF($E121=0,"",COUNTIFS(Registros!$AB$2:$AB$501,"Sim",Registros!$B$2:$B$501,"&gt;="&amp;Resumo!$B$3,Registros!$B$2:$B$501,"&lt;="&amp;Resumo!$D$3,Registros!$C$2:$C$501,$B121,Registros!$E$2:$E$501,$D121,Registros!$T$2:$T$501,"Não",Registros!$K$2:$K$501,"&lt;&gt;Concluída",Registros!$K$2:$K$501,"&lt;&gt;Dispensada"))</f>
        <v/>
      </c>
      <c r="K121" s="53">
        <f>IFERROR(IF($E121=0,"",_xlfn.MAXIFS(Registros!$B$2:$B$501,Registros!$AB$2:$AB$501,"Sim",Registros!$B$2:$B$501,"&gt;="&amp;Resumo!$B$3,Registros!$B$2:$B$501,"&lt;="&amp;Resumo!$D$3,Registros!$C$2:$C$501,$B121,Registros!$E$2:$E$501,$D121)),"")</f>
        <v/>
      </c>
      <c r="L121" s="13">
        <f>IF($E121=0,"",COUNTIFS($E$6:$E$505,"&gt;0",$F$6:$F$505,"&lt;"&amp;$F121)+COUNTIFS($E$6:$E121,"&gt;0",$F$6:$F121,$F121))</f>
        <v/>
      </c>
      <c r="N121" s="16">
        <f>IFERROR('Configurações'!F119,"")</f>
        <v/>
      </c>
      <c r="O121" s="13">
        <f>IF($N121="","",IF(Resumo!$F$3="Todas",COUNTIFS(Registros!$AB$2:$AB$501,"Sim",Registros!$B$2:$B$501,"&gt;="&amp;Resumo!$B$3,Registros!$B$2:$B$501,"&lt;="&amp;Resumo!$D$3,Registros!$V$2:$V$501,$N121),COUNTIFS(Registros!$AB$2:$AB$501,"Sim",Registros!$B$2:$B$501,"&gt;="&amp;Resumo!$B$3,Registros!$B$2:$B$501,"&lt;="&amp;Resumo!$D$3,Registros!$E$2:$E$501,Resumo!$F$3,Registros!$V$2:$V$501,$N121)))</f>
        <v/>
      </c>
      <c r="P121" s="46">
        <f>IF($N121="","",IF(Resumo!$F$3="Todas",SUMIFS(Registros!$S$2:$S$501,Registros!$AB$2:$AB$501,"Sim",Registros!$B$2:$B$501,"&gt;="&amp;Resumo!$B$3,Registros!$B$2:$B$501,"&lt;="&amp;Resumo!$D$3,Registros!$V$2:$V$501,$N121),SUMIFS(Registros!$S$2:$S$501,Registros!$AB$2:$AB$501,"Sim",Registros!$B$2:$B$501,"&gt;="&amp;Resumo!$B$3,Registros!$B$2:$B$501,"&lt;="&amp;Resumo!$D$3,Registros!$E$2:$E$501,Resumo!$F$3,Registros!$V$2:$V$501,$N121)))</f>
        <v/>
      </c>
      <c r="Q121" s="45">
        <f>IFERROR(IF(SUM($P$6:$P$15)=0,"",$P121/SUM($P$6:$P$15)),"")</f>
        <v/>
      </c>
      <c r="R121" s="13">
        <f>IF($O121=0,"",COUNTIFS($O$6:$O$15,"&gt;0",$P$6:$P$15,"&gt;"&amp;$P121)+COUNTIFS($O$6:$O121,"&gt;0",$P$6:$P121,$P121))</f>
        <v/>
      </c>
    </row>
    <row r="122">
      <c r="A122" s="21">
        <f>IFERROR(INDEX(Registros!$Z$2:$Z$501,AGGREGATE(15,6,(ROW(Registros!$Z$2:$Z$501)-ROW(Registros!$Z$2)+1)/(Registros!$AA$2:$AA$501&lt;&gt;""),ROWS($A$6:A122))),"")</f>
        <v/>
      </c>
      <c r="B122" s="18">
        <f>IFERROR(IF($A122="","",INDEX(Registros!$C$2:$C$501,MATCH($A122,Registros!$Z$2:$Z$501,0))),"")</f>
        <v/>
      </c>
      <c r="C122" s="21">
        <f>IFERROR(IF($A122="","",INDEX(Registros!$D$2:$D$501,MATCH($A122,Registros!$Z$2:$Z$501,0))),"")</f>
        <v/>
      </c>
      <c r="D122" s="21">
        <f>IFERROR(IF($A122="","",INDEX(Registros!$E$2:$E$501,MATCH($A122,Registros!$Z$2:$Z$501,0))),"")</f>
        <v/>
      </c>
      <c r="E122" s="18">
        <f>IF($A122="","",IF(AND(Resumo!$F$3&lt;&gt;"Todas",$D122&lt;&gt;Resumo!$F$3),0,COUNTIFS(Registros!$AB$2:$AB$501,"Sim",Registros!$B$2:$B$501,"&gt;="&amp;Resumo!$B$3,Registros!$B$2:$B$501,"&lt;="&amp;Resumo!$D$3,Registros!$C$2:$C$501,$B122,Registros!$E$2:$E$501,$D122)))</f>
        <v/>
      </c>
      <c r="F122" s="48">
        <f>IFERROR(IF($E122=0,"",COUNTIFS(Registros!$AB$2:$AB$501,"Sim",Registros!$B$2:$B$501,"&gt;="&amp;Resumo!$B$3,Registros!$B$2:$B$501,"&lt;="&amp;Resumo!$D$3,Registros!$C$2:$C$501,$B122,Registros!$E$2:$E$501,$D122,Registros!$T$2:$T$501,"Sim")/$E122),"")</f>
        <v/>
      </c>
      <c r="G122" s="48">
        <f>IFERROR(IF($E122=0,"",AVERAGEIFS(Registros!$U$2:$U$501,Registros!$AB$2:$AB$501,"Sim",Registros!$B$2:$B$501,"&gt;="&amp;Resumo!$B$3,Registros!$B$2:$B$501,"&lt;="&amp;Resumo!$D$3,Registros!$C$2:$C$501,$B122,Registros!$E$2:$E$501,$D122)),"")</f>
        <v/>
      </c>
      <c r="H122" s="18">
        <f>IF($E122=0,"",SUMIFS(Registros!$Q$2:$Q$501,Registros!$AB$2:$AB$501,"Sim",Registros!$B$2:$B$501,"&gt;="&amp;Resumo!$B$3,Registros!$B$2:$B$501,"&lt;="&amp;Resumo!$D$3,Registros!$C$2:$C$501,$B122,Registros!$E$2:$E$501,$D122))</f>
        <v/>
      </c>
      <c r="I122" s="49">
        <f>IF($E122=0,"",SUMIFS(Registros!$S$2:$S$501,Registros!$AB$2:$AB$501,"Sim",Registros!$B$2:$B$501,"&gt;="&amp;Resumo!$B$3,Registros!$B$2:$B$501,"&lt;="&amp;Resumo!$D$3,Registros!$C$2:$C$501,$B122,Registros!$E$2:$E$501,$D122))</f>
        <v/>
      </c>
      <c r="J122" s="18">
        <f>IF($E122=0,"",COUNTIFS(Registros!$AB$2:$AB$501,"Sim",Registros!$B$2:$B$501,"&gt;="&amp;Resumo!$B$3,Registros!$B$2:$B$501,"&lt;="&amp;Resumo!$D$3,Registros!$C$2:$C$501,$B122,Registros!$E$2:$E$501,$D122,Registros!$T$2:$T$501,"Não",Registros!$K$2:$K$501,"&lt;&gt;Concluída",Registros!$K$2:$K$501,"&lt;&gt;Dispensada"))</f>
        <v/>
      </c>
      <c r="K122" s="52">
        <f>IFERROR(IF($E122=0,"",_xlfn.MAXIFS(Registros!$B$2:$B$501,Registros!$AB$2:$AB$501,"Sim",Registros!$B$2:$B$501,"&gt;="&amp;Resumo!$B$3,Registros!$B$2:$B$501,"&lt;="&amp;Resumo!$D$3,Registros!$C$2:$C$501,$B122,Registros!$E$2:$E$501,$D122)),"")</f>
        <v/>
      </c>
      <c r="L122" s="18">
        <f>IF($E122=0,"",COUNTIFS($E$6:$E$505,"&gt;0",$F$6:$F$505,"&lt;"&amp;$F122)+COUNTIFS($E$6:$E122,"&gt;0",$F$6:$F122,$F122))</f>
        <v/>
      </c>
      <c r="N122" s="21">
        <f>IFERROR('Configurações'!F120,"")</f>
        <v/>
      </c>
      <c r="O122" s="18">
        <f>IF($N122="","",IF(Resumo!$F$3="Todas",COUNTIFS(Registros!$AB$2:$AB$501,"Sim",Registros!$B$2:$B$501,"&gt;="&amp;Resumo!$B$3,Registros!$B$2:$B$501,"&lt;="&amp;Resumo!$D$3,Registros!$V$2:$V$501,$N122),COUNTIFS(Registros!$AB$2:$AB$501,"Sim",Registros!$B$2:$B$501,"&gt;="&amp;Resumo!$B$3,Registros!$B$2:$B$501,"&lt;="&amp;Resumo!$D$3,Registros!$E$2:$E$501,Resumo!$F$3,Registros!$V$2:$V$501,$N122)))</f>
        <v/>
      </c>
      <c r="P122" s="49">
        <f>IF($N122="","",IF(Resumo!$F$3="Todas",SUMIFS(Registros!$S$2:$S$501,Registros!$AB$2:$AB$501,"Sim",Registros!$B$2:$B$501,"&gt;="&amp;Resumo!$B$3,Registros!$B$2:$B$501,"&lt;="&amp;Resumo!$D$3,Registros!$V$2:$V$501,$N122),SUMIFS(Registros!$S$2:$S$501,Registros!$AB$2:$AB$501,"Sim",Registros!$B$2:$B$501,"&gt;="&amp;Resumo!$B$3,Registros!$B$2:$B$501,"&lt;="&amp;Resumo!$D$3,Registros!$E$2:$E$501,Resumo!$F$3,Registros!$V$2:$V$501,$N122)))</f>
        <v/>
      </c>
      <c r="Q122" s="48">
        <f>IFERROR(IF(SUM($P$6:$P$15)=0,"",$P122/SUM($P$6:$P$15)),"")</f>
        <v/>
      </c>
      <c r="R122" s="18">
        <f>IF($O122=0,"",COUNTIFS($O$6:$O$15,"&gt;0",$P$6:$P$15,"&gt;"&amp;$P122)+COUNTIFS($O$6:$O122,"&gt;0",$P$6:$P122,$P122))</f>
        <v/>
      </c>
    </row>
    <row r="123">
      <c r="A123" s="16">
        <f>IFERROR(INDEX(Registros!$Z$2:$Z$501,AGGREGATE(15,6,(ROW(Registros!$Z$2:$Z$501)-ROW(Registros!$Z$2)+1)/(Registros!$AA$2:$AA$501&lt;&gt;""),ROWS($A$6:A123))),"")</f>
        <v/>
      </c>
      <c r="B123" s="13">
        <f>IFERROR(IF($A123="","",INDEX(Registros!$C$2:$C$501,MATCH($A123,Registros!$Z$2:$Z$501,0))),"")</f>
        <v/>
      </c>
      <c r="C123" s="16">
        <f>IFERROR(IF($A123="","",INDEX(Registros!$D$2:$D$501,MATCH($A123,Registros!$Z$2:$Z$501,0))),"")</f>
        <v/>
      </c>
      <c r="D123" s="16">
        <f>IFERROR(IF($A123="","",INDEX(Registros!$E$2:$E$501,MATCH($A123,Registros!$Z$2:$Z$501,0))),"")</f>
        <v/>
      </c>
      <c r="E123" s="13">
        <f>IF($A123="","",IF(AND(Resumo!$F$3&lt;&gt;"Todas",$D123&lt;&gt;Resumo!$F$3),0,COUNTIFS(Registros!$AB$2:$AB$501,"Sim",Registros!$B$2:$B$501,"&gt;="&amp;Resumo!$B$3,Registros!$B$2:$B$501,"&lt;="&amp;Resumo!$D$3,Registros!$C$2:$C$501,$B123,Registros!$E$2:$E$501,$D123)))</f>
        <v/>
      </c>
      <c r="F123" s="45">
        <f>IFERROR(IF($E123=0,"",COUNTIFS(Registros!$AB$2:$AB$501,"Sim",Registros!$B$2:$B$501,"&gt;="&amp;Resumo!$B$3,Registros!$B$2:$B$501,"&lt;="&amp;Resumo!$D$3,Registros!$C$2:$C$501,$B123,Registros!$E$2:$E$501,$D123,Registros!$T$2:$T$501,"Sim")/$E123),"")</f>
        <v/>
      </c>
      <c r="G123" s="45">
        <f>IFERROR(IF($E123=0,"",AVERAGEIFS(Registros!$U$2:$U$501,Registros!$AB$2:$AB$501,"Sim",Registros!$B$2:$B$501,"&gt;="&amp;Resumo!$B$3,Registros!$B$2:$B$501,"&lt;="&amp;Resumo!$D$3,Registros!$C$2:$C$501,$B123,Registros!$E$2:$E$501,$D123)),"")</f>
        <v/>
      </c>
      <c r="H123" s="13">
        <f>IF($E123=0,"",SUMIFS(Registros!$Q$2:$Q$501,Registros!$AB$2:$AB$501,"Sim",Registros!$B$2:$B$501,"&gt;="&amp;Resumo!$B$3,Registros!$B$2:$B$501,"&lt;="&amp;Resumo!$D$3,Registros!$C$2:$C$501,$B123,Registros!$E$2:$E$501,$D123))</f>
        <v/>
      </c>
      <c r="I123" s="46">
        <f>IF($E123=0,"",SUMIFS(Registros!$S$2:$S$501,Registros!$AB$2:$AB$501,"Sim",Registros!$B$2:$B$501,"&gt;="&amp;Resumo!$B$3,Registros!$B$2:$B$501,"&lt;="&amp;Resumo!$D$3,Registros!$C$2:$C$501,$B123,Registros!$E$2:$E$501,$D123))</f>
        <v/>
      </c>
      <c r="J123" s="13">
        <f>IF($E123=0,"",COUNTIFS(Registros!$AB$2:$AB$501,"Sim",Registros!$B$2:$B$501,"&gt;="&amp;Resumo!$B$3,Registros!$B$2:$B$501,"&lt;="&amp;Resumo!$D$3,Registros!$C$2:$C$501,$B123,Registros!$E$2:$E$501,$D123,Registros!$T$2:$T$501,"Não",Registros!$K$2:$K$501,"&lt;&gt;Concluída",Registros!$K$2:$K$501,"&lt;&gt;Dispensada"))</f>
        <v/>
      </c>
      <c r="K123" s="53">
        <f>IFERROR(IF($E123=0,"",_xlfn.MAXIFS(Registros!$B$2:$B$501,Registros!$AB$2:$AB$501,"Sim",Registros!$B$2:$B$501,"&gt;="&amp;Resumo!$B$3,Registros!$B$2:$B$501,"&lt;="&amp;Resumo!$D$3,Registros!$C$2:$C$501,$B123,Registros!$E$2:$E$501,$D123)),"")</f>
        <v/>
      </c>
      <c r="L123" s="13">
        <f>IF($E123=0,"",COUNTIFS($E$6:$E$505,"&gt;0",$F$6:$F$505,"&lt;"&amp;$F123)+COUNTIFS($E$6:$E123,"&gt;0",$F$6:$F123,$F123))</f>
        <v/>
      </c>
      <c r="N123" s="16">
        <f>IFERROR('Configurações'!F121,"")</f>
        <v/>
      </c>
      <c r="O123" s="13">
        <f>IF($N123="","",IF(Resumo!$F$3="Todas",COUNTIFS(Registros!$AB$2:$AB$501,"Sim",Registros!$B$2:$B$501,"&gt;="&amp;Resumo!$B$3,Registros!$B$2:$B$501,"&lt;="&amp;Resumo!$D$3,Registros!$V$2:$V$501,$N123),COUNTIFS(Registros!$AB$2:$AB$501,"Sim",Registros!$B$2:$B$501,"&gt;="&amp;Resumo!$B$3,Registros!$B$2:$B$501,"&lt;="&amp;Resumo!$D$3,Registros!$E$2:$E$501,Resumo!$F$3,Registros!$V$2:$V$501,$N123)))</f>
        <v/>
      </c>
      <c r="P123" s="46">
        <f>IF($N123="","",IF(Resumo!$F$3="Todas",SUMIFS(Registros!$S$2:$S$501,Registros!$AB$2:$AB$501,"Sim",Registros!$B$2:$B$501,"&gt;="&amp;Resumo!$B$3,Registros!$B$2:$B$501,"&lt;="&amp;Resumo!$D$3,Registros!$V$2:$V$501,$N123),SUMIFS(Registros!$S$2:$S$501,Registros!$AB$2:$AB$501,"Sim",Registros!$B$2:$B$501,"&gt;="&amp;Resumo!$B$3,Registros!$B$2:$B$501,"&lt;="&amp;Resumo!$D$3,Registros!$E$2:$E$501,Resumo!$F$3,Registros!$V$2:$V$501,$N123)))</f>
        <v/>
      </c>
      <c r="Q123" s="45">
        <f>IFERROR(IF(SUM($P$6:$P$15)=0,"",$P123/SUM($P$6:$P$15)),"")</f>
        <v/>
      </c>
      <c r="R123" s="13">
        <f>IF($O123=0,"",COUNTIFS($O$6:$O$15,"&gt;0",$P$6:$P$15,"&gt;"&amp;$P123)+COUNTIFS($O$6:$O123,"&gt;0",$P$6:$P123,$P123))</f>
        <v/>
      </c>
    </row>
    <row r="124">
      <c r="A124" s="21">
        <f>IFERROR(INDEX(Registros!$Z$2:$Z$501,AGGREGATE(15,6,(ROW(Registros!$Z$2:$Z$501)-ROW(Registros!$Z$2)+1)/(Registros!$AA$2:$AA$501&lt;&gt;""),ROWS($A$6:A124))),"")</f>
        <v/>
      </c>
      <c r="B124" s="18">
        <f>IFERROR(IF($A124="","",INDEX(Registros!$C$2:$C$501,MATCH($A124,Registros!$Z$2:$Z$501,0))),"")</f>
        <v/>
      </c>
      <c r="C124" s="21">
        <f>IFERROR(IF($A124="","",INDEX(Registros!$D$2:$D$501,MATCH($A124,Registros!$Z$2:$Z$501,0))),"")</f>
        <v/>
      </c>
      <c r="D124" s="21">
        <f>IFERROR(IF($A124="","",INDEX(Registros!$E$2:$E$501,MATCH($A124,Registros!$Z$2:$Z$501,0))),"")</f>
        <v/>
      </c>
      <c r="E124" s="18">
        <f>IF($A124="","",IF(AND(Resumo!$F$3&lt;&gt;"Todas",$D124&lt;&gt;Resumo!$F$3),0,COUNTIFS(Registros!$AB$2:$AB$501,"Sim",Registros!$B$2:$B$501,"&gt;="&amp;Resumo!$B$3,Registros!$B$2:$B$501,"&lt;="&amp;Resumo!$D$3,Registros!$C$2:$C$501,$B124,Registros!$E$2:$E$501,$D124)))</f>
        <v/>
      </c>
      <c r="F124" s="48">
        <f>IFERROR(IF($E124=0,"",COUNTIFS(Registros!$AB$2:$AB$501,"Sim",Registros!$B$2:$B$501,"&gt;="&amp;Resumo!$B$3,Registros!$B$2:$B$501,"&lt;="&amp;Resumo!$D$3,Registros!$C$2:$C$501,$B124,Registros!$E$2:$E$501,$D124,Registros!$T$2:$T$501,"Sim")/$E124),"")</f>
        <v/>
      </c>
      <c r="G124" s="48">
        <f>IFERROR(IF($E124=0,"",AVERAGEIFS(Registros!$U$2:$U$501,Registros!$AB$2:$AB$501,"Sim",Registros!$B$2:$B$501,"&gt;="&amp;Resumo!$B$3,Registros!$B$2:$B$501,"&lt;="&amp;Resumo!$D$3,Registros!$C$2:$C$501,$B124,Registros!$E$2:$E$501,$D124)),"")</f>
        <v/>
      </c>
      <c r="H124" s="18">
        <f>IF($E124=0,"",SUMIFS(Registros!$Q$2:$Q$501,Registros!$AB$2:$AB$501,"Sim",Registros!$B$2:$B$501,"&gt;="&amp;Resumo!$B$3,Registros!$B$2:$B$501,"&lt;="&amp;Resumo!$D$3,Registros!$C$2:$C$501,$B124,Registros!$E$2:$E$501,$D124))</f>
        <v/>
      </c>
      <c r="I124" s="49">
        <f>IF($E124=0,"",SUMIFS(Registros!$S$2:$S$501,Registros!$AB$2:$AB$501,"Sim",Registros!$B$2:$B$501,"&gt;="&amp;Resumo!$B$3,Registros!$B$2:$B$501,"&lt;="&amp;Resumo!$D$3,Registros!$C$2:$C$501,$B124,Registros!$E$2:$E$501,$D124))</f>
        <v/>
      </c>
      <c r="J124" s="18">
        <f>IF($E124=0,"",COUNTIFS(Registros!$AB$2:$AB$501,"Sim",Registros!$B$2:$B$501,"&gt;="&amp;Resumo!$B$3,Registros!$B$2:$B$501,"&lt;="&amp;Resumo!$D$3,Registros!$C$2:$C$501,$B124,Registros!$E$2:$E$501,$D124,Registros!$T$2:$T$501,"Não",Registros!$K$2:$K$501,"&lt;&gt;Concluída",Registros!$K$2:$K$501,"&lt;&gt;Dispensada"))</f>
        <v/>
      </c>
      <c r="K124" s="52">
        <f>IFERROR(IF($E124=0,"",_xlfn.MAXIFS(Registros!$B$2:$B$501,Registros!$AB$2:$AB$501,"Sim",Registros!$B$2:$B$501,"&gt;="&amp;Resumo!$B$3,Registros!$B$2:$B$501,"&lt;="&amp;Resumo!$D$3,Registros!$C$2:$C$501,$B124,Registros!$E$2:$E$501,$D124)),"")</f>
        <v/>
      </c>
      <c r="L124" s="18">
        <f>IF($E124=0,"",COUNTIFS($E$6:$E$505,"&gt;0",$F$6:$F$505,"&lt;"&amp;$F124)+COUNTIFS($E$6:$E124,"&gt;0",$F$6:$F124,$F124))</f>
        <v/>
      </c>
      <c r="N124" s="21">
        <f>IFERROR('Configurações'!F122,"")</f>
        <v/>
      </c>
      <c r="O124" s="18">
        <f>IF($N124="","",IF(Resumo!$F$3="Todas",COUNTIFS(Registros!$AB$2:$AB$501,"Sim",Registros!$B$2:$B$501,"&gt;="&amp;Resumo!$B$3,Registros!$B$2:$B$501,"&lt;="&amp;Resumo!$D$3,Registros!$V$2:$V$501,$N124),COUNTIFS(Registros!$AB$2:$AB$501,"Sim",Registros!$B$2:$B$501,"&gt;="&amp;Resumo!$B$3,Registros!$B$2:$B$501,"&lt;="&amp;Resumo!$D$3,Registros!$E$2:$E$501,Resumo!$F$3,Registros!$V$2:$V$501,$N124)))</f>
        <v/>
      </c>
      <c r="P124" s="49">
        <f>IF($N124="","",IF(Resumo!$F$3="Todas",SUMIFS(Registros!$S$2:$S$501,Registros!$AB$2:$AB$501,"Sim",Registros!$B$2:$B$501,"&gt;="&amp;Resumo!$B$3,Registros!$B$2:$B$501,"&lt;="&amp;Resumo!$D$3,Registros!$V$2:$V$501,$N124),SUMIFS(Registros!$S$2:$S$501,Registros!$AB$2:$AB$501,"Sim",Registros!$B$2:$B$501,"&gt;="&amp;Resumo!$B$3,Registros!$B$2:$B$501,"&lt;="&amp;Resumo!$D$3,Registros!$E$2:$E$501,Resumo!$F$3,Registros!$V$2:$V$501,$N124)))</f>
        <v/>
      </c>
      <c r="Q124" s="48">
        <f>IFERROR(IF(SUM($P$6:$P$15)=0,"",$P124/SUM($P$6:$P$15)),"")</f>
        <v/>
      </c>
      <c r="R124" s="18">
        <f>IF($O124=0,"",COUNTIFS($O$6:$O$15,"&gt;0",$P$6:$P$15,"&gt;"&amp;$P124)+COUNTIFS($O$6:$O124,"&gt;0",$P$6:$P124,$P124))</f>
        <v/>
      </c>
    </row>
    <row r="125">
      <c r="A125" s="16">
        <f>IFERROR(INDEX(Registros!$Z$2:$Z$501,AGGREGATE(15,6,(ROW(Registros!$Z$2:$Z$501)-ROW(Registros!$Z$2)+1)/(Registros!$AA$2:$AA$501&lt;&gt;""),ROWS($A$6:A125))),"")</f>
        <v/>
      </c>
      <c r="B125" s="13">
        <f>IFERROR(IF($A125="","",INDEX(Registros!$C$2:$C$501,MATCH($A125,Registros!$Z$2:$Z$501,0))),"")</f>
        <v/>
      </c>
      <c r="C125" s="16">
        <f>IFERROR(IF($A125="","",INDEX(Registros!$D$2:$D$501,MATCH($A125,Registros!$Z$2:$Z$501,0))),"")</f>
        <v/>
      </c>
      <c r="D125" s="16">
        <f>IFERROR(IF($A125="","",INDEX(Registros!$E$2:$E$501,MATCH($A125,Registros!$Z$2:$Z$501,0))),"")</f>
        <v/>
      </c>
      <c r="E125" s="13">
        <f>IF($A125="","",IF(AND(Resumo!$F$3&lt;&gt;"Todas",$D125&lt;&gt;Resumo!$F$3),0,COUNTIFS(Registros!$AB$2:$AB$501,"Sim",Registros!$B$2:$B$501,"&gt;="&amp;Resumo!$B$3,Registros!$B$2:$B$501,"&lt;="&amp;Resumo!$D$3,Registros!$C$2:$C$501,$B125,Registros!$E$2:$E$501,$D125)))</f>
        <v/>
      </c>
      <c r="F125" s="45">
        <f>IFERROR(IF($E125=0,"",COUNTIFS(Registros!$AB$2:$AB$501,"Sim",Registros!$B$2:$B$501,"&gt;="&amp;Resumo!$B$3,Registros!$B$2:$B$501,"&lt;="&amp;Resumo!$D$3,Registros!$C$2:$C$501,$B125,Registros!$E$2:$E$501,$D125,Registros!$T$2:$T$501,"Sim")/$E125),"")</f>
        <v/>
      </c>
      <c r="G125" s="45">
        <f>IFERROR(IF($E125=0,"",AVERAGEIFS(Registros!$U$2:$U$501,Registros!$AB$2:$AB$501,"Sim",Registros!$B$2:$B$501,"&gt;="&amp;Resumo!$B$3,Registros!$B$2:$B$501,"&lt;="&amp;Resumo!$D$3,Registros!$C$2:$C$501,$B125,Registros!$E$2:$E$501,$D125)),"")</f>
        <v/>
      </c>
      <c r="H125" s="13">
        <f>IF($E125=0,"",SUMIFS(Registros!$Q$2:$Q$501,Registros!$AB$2:$AB$501,"Sim",Registros!$B$2:$B$501,"&gt;="&amp;Resumo!$B$3,Registros!$B$2:$B$501,"&lt;="&amp;Resumo!$D$3,Registros!$C$2:$C$501,$B125,Registros!$E$2:$E$501,$D125))</f>
        <v/>
      </c>
      <c r="I125" s="46">
        <f>IF($E125=0,"",SUMIFS(Registros!$S$2:$S$501,Registros!$AB$2:$AB$501,"Sim",Registros!$B$2:$B$501,"&gt;="&amp;Resumo!$B$3,Registros!$B$2:$B$501,"&lt;="&amp;Resumo!$D$3,Registros!$C$2:$C$501,$B125,Registros!$E$2:$E$501,$D125))</f>
        <v/>
      </c>
      <c r="J125" s="13">
        <f>IF($E125=0,"",COUNTIFS(Registros!$AB$2:$AB$501,"Sim",Registros!$B$2:$B$501,"&gt;="&amp;Resumo!$B$3,Registros!$B$2:$B$501,"&lt;="&amp;Resumo!$D$3,Registros!$C$2:$C$501,$B125,Registros!$E$2:$E$501,$D125,Registros!$T$2:$T$501,"Não",Registros!$K$2:$K$501,"&lt;&gt;Concluída",Registros!$K$2:$K$501,"&lt;&gt;Dispensada"))</f>
        <v/>
      </c>
      <c r="K125" s="53">
        <f>IFERROR(IF($E125=0,"",_xlfn.MAXIFS(Registros!$B$2:$B$501,Registros!$AB$2:$AB$501,"Sim",Registros!$B$2:$B$501,"&gt;="&amp;Resumo!$B$3,Registros!$B$2:$B$501,"&lt;="&amp;Resumo!$D$3,Registros!$C$2:$C$501,$B125,Registros!$E$2:$E$501,$D125)),"")</f>
        <v/>
      </c>
      <c r="L125" s="13">
        <f>IF($E125=0,"",COUNTIFS($E$6:$E$505,"&gt;0",$F$6:$F$505,"&lt;"&amp;$F125)+COUNTIFS($E$6:$E125,"&gt;0",$F$6:$F125,$F125))</f>
        <v/>
      </c>
      <c r="N125" s="16">
        <f>IFERROR('Configurações'!F123,"")</f>
        <v/>
      </c>
      <c r="O125" s="13">
        <f>IF($N125="","",IF(Resumo!$F$3="Todas",COUNTIFS(Registros!$AB$2:$AB$501,"Sim",Registros!$B$2:$B$501,"&gt;="&amp;Resumo!$B$3,Registros!$B$2:$B$501,"&lt;="&amp;Resumo!$D$3,Registros!$V$2:$V$501,$N125),COUNTIFS(Registros!$AB$2:$AB$501,"Sim",Registros!$B$2:$B$501,"&gt;="&amp;Resumo!$B$3,Registros!$B$2:$B$501,"&lt;="&amp;Resumo!$D$3,Registros!$E$2:$E$501,Resumo!$F$3,Registros!$V$2:$V$501,$N125)))</f>
        <v/>
      </c>
      <c r="P125" s="46">
        <f>IF($N125="","",IF(Resumo!$F$3="Todas",SUMIFS(Registros!$S$2:$S$501,Registros!$AB$2:$AB$501,"Sim",Registros!$B$2:$B$501,"&gt;="&amp;Resumo!$B$3,Registros!$B$2:$B$501,"&lt;="&amp;Resumo!$D$3,Registros!$V$2:$V$501,$N125),SUMIFS(Registros!$S$2:$S$501,Registros!$AB$2:$AB$501,"Sim",Registros!$B$2:$B$501,"&gt;="&amp;Resumo!$B$3,Registros!$B$2:$B$501,"&lt;="&amp;Resumo!$D$3,Registros!$E$2:$E$501,Resumo!$F$3,Registros!$V$2:$V$501,$N125)))</f>
        <v/>
      </c>
      <c r="Q125" s="45">
        <f>IFERROR(IF(SUM($P$6:$P$15)=0,"",$P125/SUM($P$6:$P$15)),"")</f>
        <v/>
      </c>
      <c r="R125" s="13">
        <f>IF($O125=0,"",COUNTIFS($O$6:$O$15,"&gt;0",$P$6:$P$15,"&gt;"&amp;$P125)+COUNTIFS($O$6:$O125,"&gt;0",$P$6:$P125,$P125))</f>
        <v/>
      </c>
    </row>
    <row r="126">
      <c r="A126" s="21">
        <f>IFERROR(INDEX(Registros!$Z$2:$Z$501,AGGREGATE(15,6,(ROW(Registros!$Z$2:$Z$501)-ROW(Registros!$Z$2)+1)/(Registros!$AA$2:$AA$501&lt;&gt;""),ROWS($A$6:A126))),"")</f>
        <v/>
      </c>
      <c r="B126" s="18">
        <f>IFERROR(IF($A126="","",INDEX(Registros!$C$2:$C$501,MATCH($A126,Registros!$Z$2:$Z$501,0))),"")</f>
        <v/>
      </c>
      <c r="C126" s="21">
        <f>IFERROR(IF($A126="","",INDEX(Registros!$D$2:$D$501,MATCH($A126,Registros!$Z$2:$Z$501,0))),"")</f>
        <v/>
      </c>
      <c r="D126" s="21">
        <f>IFERROR(IF($A126="","",INDEX(Registros!$E$2:$E$501,MATCH($A126,Registros!$Z$2:$Z$501,0))),"")</f>
        <v/>
      </c>
      <c r="E126" s="18">
        <f>IF($A126="","",IF(AND(Resumo!$F$3&lt;&gt;"Todas",$D126&lt;&gt;Resumo!$F$3),0,COUNTIFS(Registros!$AB$2:$AB$501,"Sim",Registros!$B$2:$B$501,"&gt;="&amp;Resumo!$B$3,Registros!$B$2:$B$501,"&lt;="&amp;Resumo!$D$3,Registros!$C$2:$C$501,$B126,Registros!$E$2:$E$501,$D126)))</f>
        <v/>
      </c>
      <c r="F126" s="48">
        <f>IFERROR(IF($E126=0,"",COUNTIFS(Registros!$AB$2:$AB$501,"Sim",Registros!$B$2:$B$501,"&gt;="&amp;Resumo!$B$3,Registros!$B$2:$B$501,"&lt;="&amp;Resumo!$D$3,Registros!$C$2:$C$501,$B126,Registros!$E$2:$E$501,$D126,Registros!$T$2:$T$501,"Sim")/$E126),"")</f>
        <v/>
      </c>
      <c r="G126" s="48">
        <f>IFERROR(IF($E126=0,"",AVERAGEIFS(Registros!$U$2:$U$501,Registros!$AB$2:$AB$501,"Sim",Registros!$B$2:$B$501,"&gt;="&amp;Resumo!$B$3,Registros!$B$2:$B$501,"&lt;="&amp;Resumo!$D$3,Registros!$C$2:$C$501,$B126,Registros!$E$2:$E$501,$D126)),"")</f>
        <v/>
      </c>
      <c r="H126" s="18">
        <f>IF($E126=0,"",SUMIFS(Registros!$Q$2:$Q$501,Registros!$AB$2:$AB$501,"Sim",Registros!$B$2:$B$501,"&gt;="&amp;Resumo!$B$3,Registros!$B$2:$B$501,"&lt;="&amp;Resumo!$D$3,Registros!$C$2:$C$501,$B126,Registros!$E$2:$E$501,$D126))</f>
        <v/>
      </c>
      <c r="I126" s="49">
        <f>IF($E126=0,"",SUMIFS(Registros!$S$2:$S$501,Registros!$AB$2:$AB$501,"Sim",Registros!$B$2:$B$501,"&gt;="&amp;Resumo!$B$3,Registros!$B$2:$B$501,"&lt;="&amp;Resumo!$D$3,Registros!$C$2:$C$501,$B126,Registros!$E$2:$E$501,$D126))</f>
        <v/>
      </c>
      <c r="J126" s="18">
        <f>IF($E126=0,"",COUNTIFS(Registros!$AB$2:$AB$501,"Sim",Registros!$B$2:$B$501,"&gt;="&amp;Resumo!$B$3,Registros!$B$2:$B$501,"&lt;="&amp;Resumo!$D$3,Registros!$C$2:$C$501,$B126,Registros!$E$2:$E$501,$D126,Registros!$T$2:$T$501,"Não",Registros!$K$2:$K$501,"&lt;&gt;Concluída",Registros!$K$2:$K$501,"&lt;&gt;Dispensada"))</f>
        <v/>
      </c>
      <c r="K126" s="52">
        <f>IFERROR(IF($E126=0,"",_xlfn.MAXIFS(Registros!$B$2:$B$501,Registros!$AB$2:$AB$501,"Sim",Registros!$B$2:$B$501,"&gt;="&amp;Resumo!$B$3,Registros!$B$2:$B$501,"&lt;="&amp;Resumo!$D$3,Registros!$C$2:$C$501,$B126,Registros!$E$2:$E$501,$D126)),"")</f>
        <v/>
      </c>
      <c r="L126" s="18">
        <f>IF($E126=0,"",COUNTIFS($E$6:$E$505,"&gt;0",$F$6:$F$505,"&lt;"&amp;$F126)+COUNTIFS($E$6:$E126,"&gt;0",$F$6:$F126,$F126))</f>
        <v/>
      </c>
      <c r="N126" s="21">
        <f>IFERROR('Configurações'!F124,"")</f>
        <v/>
      </c>
      <c r="O126" s="18">
        <f>IF($N126="","",IF(Resumo!$F$3="Todas",COUNTIFS(Registros!$AB$2:$AB$501,"Sim",Registros!$B$2:$B$501,"&gt;="&amp;Resumo!$B$3,Registros!$B$2:$B$501,"&lt;="&amp;Resumo!$D$3,Registros!$V$2:$V$501,$N126),COUNTIFS(Registros!$AB$2:$AB$501,"Sim",Registros!$B$2:$B$501,"&gt;="&amp;Resumo!$B$3,Registros!$B$2:$B$501,"&lt;="&amp;Resumo!$D$3,Registros!$E$2:$E$501,Resumo!$F$3,Registros!$V$2:$V$501,$N126)))</f>
        <v/>
      </c>
      <c r="P126" s="49">
        <f>IF($N126="","",IF(Resumo!$F$3="Todas",SUMIFS(Registros!$S$2:$S$501,Registros!$AB$2:$AB$501,"Sim",Registros!$B$2:$B$501,"&gt;="&amp;Resumo!$B$3,Registros!$B$2:$B$501,"&lt;="&amp;Resumo!$D$3,Registros!$V$2:$V$501,$N126),SUMIFS(Registros!$S$2:$S$501,Registros!$AB$2:$AB$501,"Sim",Registros!$B$2:$B$501,"&gt;="&amp;Resumo!$B$3,Registros!$B$2:$B$501,"&lt;="&amp;Resumo!$D$3,Registros!$E$2:$E$501,Resumo!$F$3,Registros!$V$2:$V$501,$N126)))</f>
        <v/>
      </c>
      <c r="Q126" s="48">
        <f>IFERROR(IF(SUM($P$6:$P$15)=0,"",$P126/SUM($P$6:$P$15)),"")</f>
        <v/>
      </c>
      <c r="R126" s="18">
        <f>IF($O126=0,"",COUNTIFS($O$6:$O$15,"&gt;0",$P$6:$P$15,"&gt;"&amp;$P126)+COUNTIFS($O$6:$O126,"&gt;0",$P$6:$P126,$P126))</f>
        <v/>
      </c>
    </row>
    <row r="127">
      <c r="A127" s="16">
        <f>IFERROR(INDEX(Registros!$Z$2:$Z$501,AGGREGATE(15,6,(ROW(Registros!$Z$2:$Z$501)-ROW(Registros!$Z$2)+1)/(Registros!$AA$2:$AA$501&lt;&gt;""),ROWS($A$6:A127))),"")</f>
        <v/>
      </c>
      <c r="B127" s="13">
        <f>IFERROR(IF($A127="","",INDEX(Registros!$C$2:$C$501,MATCH($A127,Registros!$Z$2:$Z$501,0))),"")</f>
        <v/>
      </c>
      <c r="C127" s="16">
        <f>IFERROR(IF($A127="","",INDEX(Registros!$D$2:$D$501,MATCH($A127,Registros!$Z$2:$Z$501,0))),"")</f>
        <v/>
      </c>
      <c r="D127" s="16">
        <f>IFERROR(IF($A127="","",INDEX(Registros!$E$2:$E$501,MATCH($A127,Registros!$Z$2:$Z$501,0))),"")</f>
        <v/>
      </c>
      <c r="E127" s="13">
        <f>IF($A127="","",IF(AND(Resumo!$F$3&lt;&gt;"Todas",$D127&lt;&gt;Resumo!$F$3),0,COUNTIFS(Registros!$AB$2:$AB$501,"Sim",Registros!$B$2:$B$501,"&gt;="&amp;Resumo!$B$3,Registros!$B$2:$B$501,"&lt;="&amp;Resumo!$D$3,Registros!$C$2:$C$501,$B127,Registros!$E$2:$E$501,$D127)))</f>
        <v/>
      </c>
      <c r="F127" s="45">
        <f>IFERROR(IF($E127=0,"",COUNTIFS(Registros!$AB$2:$AB$501,"Sim",Registros!$B$2:$B$501,"&gt;="&amp;Resumo!$B$3,Registros!$B$2:$B$501,"&lt;="&amp;Resumo!$D$3,Registros!$C$2:$C$501,$B127,Registros!$E$2:$E$501,$D127,Registros!$T$2:$T$501,"Sim")/$E127),"")</f>
        <v/>
      </c>
      <c r="G127" s="45">
        <f>IFERROR(IF($E127=0,"",AVERAGEIFS(Registros!$U$2:$U$501,Registros!$AB$2:$AB$501,"Sim",Registros!$B$2:$B$501,"&gt;="&amp;Resumo!$B$3,Registros!$B$2:$B$501,"&lt;="&amp;Resumo!$D$3,Registros!$C$2:$C$501,$B127,Registros!$E$2:$E$501,$D127)),"")</f>
        <v/>
      </c>
      <c r="H127" s="13">
        <f>IF($E127=0,"",SUMIFS(Registros!$Q$2:$Q$501,Registros!$AB$2:$AB$501,"Sim",Registros!$B$2:$B$501,"&gt;="&amp;Resumo!$B$3,Registros!$B$2:$B$501,"&lt;="&amp;Resumo!$D$3,Registros!$C$2:$C$501,$B127,Registros!$E$2:$E$501,$D127))</f>
        <v/>
      </c>
      <c r="I127" s="46">
        <f>IF($E127=0,"",SUMIFS(Registros!$S$2:$S$501,Registros!$AB$2:$AB$501,"Sim",Registros!$B$2:$B$501,"&gt;="&amp;Resumo!$B$3,Registros!$B$2:$B$501,"&lt;="&amp;Resumo!$D$3,Registros!$C$2:$C$501,$B127,Registros!$E$2:$E$501,$D127))</f>
        <v/>
      </c>
      <c r="J127" s="13">
        <f>IF($E127=0,"",COUNTIFS(Registros!$AB$2:$AB$501,"Sim",Registros!$B$2:$B$501,"&gt;="&amp;Resumo!$B$3,Registros!$B$2:$B$501,"&lt;="&amp;Resumo!$D$3,Registros!$C$2:$C$501,$B127,Registros!$E$2:$E$501,$D127,Registros!$T$2:$T$501,"Não",Registros!$K$2:$K$501,"&lt;&gt;Concluída",Registros!$K$2:$K$501,"&lt;&gt;Dispensada"))</f>
        <v/>
      </c>
      <c r="K127" s="53">
        <f>IFERROR(IF($E127=0,"",_xlfn.MAXIFS(Registros!$B$2:$B$501,Registros!$AB$2:$AB$501,"Sim",Registros!$B$2:$B$501,"&gt;="&amp;Resumo!$B$3,Registros!$B$2:$B$501,"&lt;="&amp;Resumo!$D$3,Registros!$C$2:$C$501,$B127,Registros!$E$2:$E$501,$D127)),"")</f>
        <v/>
      </c>
      <c r="L127" s="13">
        <f>IF($E127=0,"",COUNTIFS($E$6:$E$505,"&gt;0",$F$6:$F$505,"&lt;"&amp;$F127)+COUNTIFS($E$6:$E127,"&gt;0",$F$6:$F127,$F127))</f>
        <v/>
      </c>
      <c r="N127" s="16">
        <f>IFERROR('Configurações'!F125,"")</f>
        <v/>
      </c>
      <c r="O127" s="13">
        <f>IF($N127="","",IF(Resumo!$F$3="Todas",COUNTIFS(Registros!$AB$2:$AB$501,"Sim",Registros!$B$2:$B$501,"&gt;="&amp;Resumo!$B$3,Registros!$B$2:$B$501,"&lt;="&amp;Resumo!$D$3,Registros!$V$2:$V$501,$N127),COUNTIFS(Registros!$AB$2:$AB$501,"Sim",Registros!$B$2:$B$501,"&gt;="&amp;Resumo!$B$3,Registros!$B$2:$B$501,"&lt;="&amp;Resumo!$D$3,Registros!$E$2:$E$501,Resumo!$F$3,Registros!$V$2:$V$501,$N127)))</f>
        <v/>
      </c>
      <c r="P127" s="46">
        <f>IF($N127="","",IF(Resumo!$F$3="Todas",SUMIFS(Registros!$S$2:$S$501,Registros!$AB$2:$AB$501,"Sim",Registros!$B$2:$B$501,"&gt;="&amp;Resumo!$B$3,Registros!$B$2:$B$501,"&lt;="&amp;Resumo!$D$3,Registros!$V$2:$V$501,$N127),SUMIFS(Registros!$S$2:$S$501,Registros!$AB$2:$AB$501,"Sim",Registros!$B$2:$B$501,"&gt;="&amp;Resumo!$B$3,Registros!$B$2:$B$501,"&lt;="&amp;Resumo!$D$3,Registros!$E$2:$E$501,Resumo!$F$3,Registros!$V$2:$V$501,$N127)))</f>
        <v/>
      </c>
      <c r="Q127" s="45">
        <f>IFERROR(IF(SUM($P$6:$P$15)=0,"",$P127/SUM($P$6:$P$15)),"")</f>
        <v/>
      </c>
      <c r="R127" s="13">
        <f>IF($O127=0,"",COUNTIFS($O$6:$O$15,"&gt;0",$P$6:$P$15,"&gt;"&amp;$P127)+COUNTIFS($O$6:$O127,"&gt;0",$P$6:$P127,$P127))</f>
        <v/>
      </c>
    </row>
    <row r="128">
      <c r="A128" s="21">
        <f>IFERROR(INDEX(Registros!$Z$2:$Z$501,AGGREGATE(15,6,(ROW(Registros!$Z$2:$Z$501)-ROW(Registros!$Z$2)+1)/(Registros!$AA$2:$AA$501&lt;&gt;""),ROWS($A$6:A128))),"")</f>
        <v/>
      </c>
      <c r="B128" s="18">
        <f>IFERROR(IF($A128="","",INDEX(Registros!$C$2:$C$501,MATCH($A128,Registros!$Z$2:$Z$501,0))),"")</f>
        <v/>
      </c>
      <c r="C128" s="21">
        <f>IFERROR(IF($A128="","",INDEX(Registros!$D$2:$D$501,MATCH($A128,Registros!$Z$2:$Z$501,0))),"")</f>
        <v/>
      </c>
      <c r="D128" s="21">
        <f>IFERROR(IF($A128="","",INDEX(Registros!$E$2:$E$501,MATCH($A128,Registros!$Z$2:$Z$501,0))),"")</f>
        <v/>
      </c>
      <c r="E128" s="18">
        <f>IF($A128="","",IF(AND(Resumo!$F$3&lt;&gt;"Todas",$D128&lt;&gt;Resumo!$F$3),0,COUNTIFS(Registros!$AB$2:$AB$501,"Sim",Registros!$B$2:$B$501,"&gt;="&amp;Resumo!$B$3,Registros!$B$2:$B$501,"&lt;="&amp;Resumo!$D$3,Registros!$C$2:$C$501,$B128,Registros!$E$2:$E$501,$D128)))</f>
        <v/>
      </c>
      <c r="F128" s="48">
        <f>IFERROR(IF($E128=0,"",COUNTIFS(Registros!$AB$2:$AB$501,"Sim",Registros!$B$2:$B$501,"&gt;="&amp;Resumo!$B$3,Registros!$B$2:$B$501,"&lt;="&amp;Resumo!$D$3,Registros!$C$2:$C$501,$B128,Registros!$E$2:$E$501,$D128,Registros!$T$2:$T$501,"Sim")/$E128),"")</f>
        <v/>
      </c>
      <c r="G128" s="48">
        <f>IFERROR(IF($E128=0,"",AVERAGEIFS(Registros!$U$2:$U$501,Registros!$AB$2:$AB$501,"Sim",Registros!$B$2:$B$501,"&gt;="&amp;Resumo!$B$3,Registros!$B$2:$B$501,"&lt;="&amp;Resumo!$D$3,Registros!$C$2:$C$501,$B128,Registros!$E$2:$E$501,$D128)),"")</f>
        <v/>
      </c>
      <c r="H128" s="18">
        <f>IF($E128=0,"",SUMIFS(Registros!$Q$2:$Q$501,Registros!$AB$2:$AB$501,"Sim",Registros!$B$2:$B$501,"&gt;="&amp;Resumo!$B$3,Registros!$B$2:$B$501,"&lt;="&amp;Resumo!$D$3,Registros!$C$2:$C$501,$B128,Registros!$E$2:$E$501,$D128))</f>
        <v/>
      </c>
      <c r="I128" s="49">
        <f>IF($E128=0,"",SUMIFS(Registros!$S$2:$S$501,Registros!$AB$2:$AB$501,"Sim",Registros!$B$2:$B$501,"&gt;="&amp;Resumo!$B$3,Registros!$B$2:$B$501,"&lt;="&amp;Resumo!$D$3,Registros!$C$2:$C$501,$B128,Registros!$E$2:$E$501,$D128))</f>
        <v/>
      </c>
      <c r="J128" s="18">
        <f>IF($E128=0,"",COUNTIFS(Registros!$AB$2:$AB$501,"Sim",Registros!$B$2:$B$501,"&gt;="&amp;Resumo!$B$3,Registros!$B$2:$B$501,"&lt;="&amp;Resumo!$D$3,Registros!$C$2:$C$501,$B128,Registros!$E$2:$E$501,$D128,Registros!$T$2:$T$501,"Não",Registros!$K$2:$K$501,"&lt;&gt;Concluída",Registros!$K$2:$K$501,"&lt;&gt;Dispensada"))</f>
        <v/>
      </c>
      <c r="K128" s="52">
        <f>IFERROR(IF($E128=0,"",_xlfn.MAXIFS(Registros!$B$2:$B$501,Registros!$AB$2:$AB$501,"Sim",Registros!$B$2:$B$501,"&gt;="&amp;Resumo!$B$3,Registros!$B$2:$B$501,"&lt;="&amp;Resumo!$D$3,Registros!$C$2:$C$501,$B128,Registros!$E$2:$E$501,$D128)),"")</f>
        <v/>
      </c>
      <c r="L128" s="18">
        <f>IF($E128=0,"",COUNTIFS($E$6:$E$505,"&gt;0",$F$6:$F$505,"&lt;"&amp;$F128)+COUNTIFS($E$6:$E128,"&gt;0",$F$6:$F128,$F128))</f>
        <v/>
      </c>
      <c r="N128" s="21">
        <f>IFERROR('Configurações'!F126,"")</f>
        <v/>
      </c>
      <c r="O128" s="18">
        <f>IF($N128="","",IF(Resumo!$F$3="Todas",COUNTIFS(Registros!$AB$2:$AB$501,"Sim",Registros!$B$2:$B$501,"&gt;="&amp;Resumo!$B$3,Registros!$B$2:$B$501,"&lt;="&amp;Resumo!$D$3,Registros!$V$2:$V$501,$N128),COUNTIFS(Registros!$AB$2:$AB$501,"Sim",Registros!$B$2:$B$501,"&gt;="&amp;Resumo!$B$3,Registros!$B$2:$B$501,"&lt;="&amp;Resumo!$D$3,Registros!$E$2:$E$501,Resumo!$F$3,Registros!$V$2:$V$501,$N128)))</f>
        <v/>
      </c>
      <c r="P128" s="49">
        <f>IF($N128="","",IF(Resumo!$F$3="Todas",SUMIFS(Registros!$S$2:$S$501,Registros!$AB$2:$AB$501,"Sim",Registros!$B$2:$B$501,"&gt;="&amp;Resumo!$B$3,Registros!$B$2:$B$501,"&lt;="&amp;Resumo!$D$3,Registros!$V$2:$V$501,$N128),SUMIFS(Registros!$S$2:$S$501,Registros!$AB$2:$AB$501,"Sim",Registros!$B$2:$B$501,"&gt;="&amp;Resumo!$B$3,Registros!$B$2:$B$501,"&lt;="&amp;Resumo!$D$3,Registros!$E$2:$E$501,Resumo!$F$3,Registros!$V$2:$V$501,$N128)))</f>
        <v/>
      </c>
      <c r="Q128" s="48">
        <f>IFERROR(IF(SUM($P$6:$P$15)=0,"",$P128/SUM($P$6:$P$15)),"")</f>
        <v/>
      </c>
      <c r="R128" s="18">
        <f>IF($O128=0,"",COUNTIFS($O$6:$O$15,"&gt;0",$P$6:$P$15,"&gt;"&amp;$P128)+COUNTIFS($O$6:$O128,"&gt;0",$P$6:$P128,$P128))</f>
        <v/>
      </c>
    </row>
    <row r="129">
      <c r="A129" s="16">
        <f>IFERROR(INDEX(Registros!$Z$2:$Z$501,AGGREGATE(15,6,(ROW(Registros!$Z$2:$Z$501)-ROW(Registros!$Z$2)+1)/(Registros!$AA$2:$AA$501&lt;&gt;""),ROWS($A$6:A129))),"")</f>
        <v/>
      </c>
      <c r="B129" s="13">
        <f>IFERROR(IF($A129="","",INDEX(Registros!$C$2:$C$501,MATCH($A129,Registros!$Z$2:$Z$501,0))),"")</f>
        <v/>
      </c>
      <c r="C129" s="16">
        <f>IFERROR(IF($A129="","",INDEX(Registros!$D$2:$D$501,MATCH($A129,Registros!$Z$2:$Z$501,0))),"")</f>
        <v/>
      </c>
      <c r="D129" s="16">
        <f>IFERROR(IF($A129="","",INDEX(Registros!$E$2:$E$501,MATCH($A129,Registros!$Z$2:$Z$501,0))),"")</f>
        <v/>
      </c>
      <c r="E129" s="13">
        <f>IF($A129="","",IF(AND(Resumo!$F$3&lt;&gt;"Todas",$D129&lt;&gt;Resumo!$F$3),0,COUNTIFS(Registros!$AB$2:$AB$501,"Sim",Registros!$B$2:$B$501,"&gt;="&amp;Resumo!$B$3,Registros!$B$2:$B$501,"&lt;="&amp;Resumo!$D$3,Registros!$C$2:$C$501,$B129,Registros!$E$2:$E$501,$D129)))</f>
        <v/>
      </c>
      <c r="F129" s="45">
        <f>IFERROR(IF($E129=0,"",COUNTIFS(Registros!$AB$2:$AB$501,"Sim",Registros!$B$2:$B$501,"&gt;="&amp;Resumo!$B$3,Registros!$B$2:$B$501,"&lt;="&amp;Resumo!$D$3,Registros!$C$2:$C$501,$B129,Registros!$E$2:$E$501,$D129,Registros!$T$2:$T$501,"Sim")/$E129),"")</f>
        <v/>
      </c>
      <c r="G129" s="45">
        <f>IFERROR(IF($E129=0,"",AVERAGEIFS(Registros!$U$2:$U$501,Registros!$AB$2:$AB$501,"Sim",Registros!$B$2:$B$501,"&gt;="&amp;Resumo!$B$3,Registros!$B$2:$B$501,"&lt;="&amp;Resumo!$D$3,Registros!$C$2:$C$501,$B129,Registros!$E$2:$E$501,$D129)),"")</f>
        <v/>
      </c>
      <c r="H129" s="13">
        <f>IF($E129=0,"",SUMIFS(Registros!$Q$2:$Q$501,Registros!$AB$2:$AB$501,"Sim",Registros!$B$2:$B$501,"&gt;="&amp;Resumo!$B$3,Registros!$B$2:$B$501,"&lt;="&amp;Resumo!$D$3,Registros!$C$2:$C$501,$B129,Registros!$E$2:$E$501,$D129))</f>
        <v/>
      </c>
      <c r="I129" s="46">
        <f>IF($E129=0,"",SUMIFS(Registros!$S$2:$S$501,Registros!$AB$2:$AB$501,"Sim",Registros!$B$2:$B$501,"&gt;="&amp;Resumo!$B$3,Registros!$B$2:$B$501,"&lt;="&amp;Resumo!$D$3,Registros!$C$2:$C$501,$B129,Registros!$E$2:$E$501,$D129))</f>
        <v/>
      </c>
      <c r="J129" s="13">
        <f>IF($E129=0,"",COUNTIFS(Registros!$AB$2:$AB$501,"Sim",Registros!$B$2:$B$501,"&gt;="&amp;Resumo!$B$3,Registros!$B$2:$B$501,"&lt;="&amp;Resumo!$D$3,Registros!$C$2:$C$501,$B129,Registros!$E$2:$E$501,$D129,Registros!$T$2:$T$501,"Não",Registros!$K$2:$K$501,"&lt;&gt;Concluída",Registros!$K$2:$K$501,"&lt;&gt;Dispensada"))</f>
        <v/>
      </c>
      <c r="K129" s="53">
        <f>IFERROR(IF($E129=0,"",_xlfn.MAXIFS(Registros!$B$2:$B$501,Registros!$AB$2:$AB$501,"Sim",Registros!$B$2:$B$501,"&gt;="&amp;Resumo!$B$3,Registros!$B$2:$B$501,"&lt;="&amp;Resumo!$D$3,Registros!$C$2:$C$501,$B129,Registros!$E$2:$E$501,$D129)),"")</f>
        <v/>
      </c>
      <c r="L129" s="13">
        <f>IF($E129=0,"",COUNTIFS($E$6:$E$505,"&gt;0",$F$6:$F$505,"&lt;"&amp;$F129)+COUNTIFS($E$6:$E129,"&gt;0",$F$6:$F129,$F129))</f>
        <v/>
      </c>
      <c r="N129" s="16">
        <f>IFERROR('Configurações'!F127,"")</f>
        <v/>
      </c>
      <c r="O129" s="13">
        <f>IF($N129="","",IF(Resumo!$F$3="Todas",COUNTIFS(Registros!$AB$2:$AB$501,"Sim",Registros!$B$2:$B$501,"&gt;="&amp;Resumo!$B$3,Registros!$B$2:$B$501,"&lt;="&amp;Resumo!$D$3,Registros!$V$2:$V$501,$N129),COUNTIFS(Registros!$AB$2:$AB$501,"Sim",Registros!$B$2:$B$501,"&gt;="&amp;Resumo!$B$3,Registros!$B$2:$B$501,"&lt;="&amp;Resumo!$D$3,Registros!$E$2:$E$501,Resumo!$F$3,Registros!$V$2:$V$501,$N129)))</f>
        <v/>
      </c>
      <c r="P129" s="46">
        <f>IF($N129="","",IF(Resumo!$F$3="Todas",SUMIFS(Registros!$S$2:$S$501,Registros!$AB$2:$AB$501,"Sim",Registros!$B$2:$B$501,"&gt;="&amp;Resumo!$B$3,Registros!$B$2:$B$501,"&lt;="&amp;Resumo!$D$3,Registros!$V$2:$V$501,$N129),SUMIFS(Registros!$S$2:$S$501,Registros!$AB$2:$AB$501,"Sim",Registros!$B$2:$B$501,"&gt;="&amp;Resumo!$B$3,Registros!$B$2:$B$501,"&lt;="&amp;Resumo!$D$3,Registros!$E$2:$E$501,Resumo!$F$3,Registros!$V$2:$V$501,$N129)))</f>
        <v/>
      </c>
      <c r="Q129" s="45">
        <f>IFERROR(IF(SUM($P$6:$P$15)=0,"",$P129/SUM($P$6:$P$15)),"")</f>
        <v/>
      </c>
      <c r="R129" s="13">
        <f>IF($O129=0,"",COUNTIFS($O$6:$O$15,"&gt;0",$P$6:$P$15,"&gt;"&amp;$P129)+COUNTIFS($O$6:$O129,"&gt;0",$P$6:$P129,$P129))</f>
        <v/>
      </c>
    </row>
    <row r="130">
      <c r="A130" s="21">
        <f>IFERROR(INDEX(Registros!$Z$2:$Z$501,AGGREGATE(15,6,(ROW(Registros!$Z$2:$Z$501)-ROW(Registros!$Z$2)+1)/(Registros!$AA$2:$AA$501&lt;&gt;""),ROWS($A$6:A130))),"")</f>
        <v/>
      </c>
      <c r="B130" s="18">
        <f>IFERROR(IF($A130="","",INDEX(Registros!$C$2:$C$501,MATCH($A130,Registros!$Z$2:$Z$501,0))),"")</f>
        <v/>
      </c>
      <c r="C130" s="21">
        <f>IFERROR(IF($A130="","",INDEX(Registros!$D$2:$D$501,MATCH($A130,Registros!$Z$2:$Z$501,0))),"")</f>
        <v/>
      </c>
      <c r="D130" s="21">
        <f>IFERROR(IF($A130="","",INDEX(Registros!$E$2:$E$501,MATCH($A130,Registros!$Z$2:$Z$501,0))),"")</f>
        <v/>
      </c>
      <c r="E130" s="18">
        <f>IF($A130="","",IF(AND(Resumo!$F$3&lt;&gt;"Todas",$D130&lt;&gt;Resumo!$F$3),0,COUNTIFS(Registros!$AB$2:$AB$501,"Sim",Registros!$B$2:$B$501,"&gt;="&amp;Resumo!$B$3,Registros!$B$2:$B$501,"&lt;="&amp;Resumo!$D$3,Registros!$C$2:$C$501,$B130,Registros!$E$2:$E$501,$D130)))</f>
        <v/>
      </c>
      <c r="F130" s="48">
        <f>IFERROR(IF($E130=0,"",COUNTIFS(Registros!$AB$2:$AB$501,"Sim",Registros!$B$2:$B$501,"&gt;="&amp;Resumo!$B$3,Registros!$B$2:$B$501,"&lt;="&amp;Resumo!$D$3,Registros!$C$2:$C$501,$B130,Registros!$E$2:$E$501,$D130,Registros!$T$2:$T$501,"Sim")/$E130),"")</f>
        <v/>
      </c>
      <c r="G130" s="48">
        <f>IFERROR(IF($E130=0,"",AVERAGEIFS(Registros!$U$2:$U$501,Registros!$AB$2:$AB$501,"Sim",Registros!$B$2:$B$501,"&gt;="&amp;Resumo!$B$3,Registros!$B$2:$B$501,"&lt;="&amp;Resumo!$D$3,Registros!$C$2:$C$501,$B130,Registros!$E$2:$E$501,$D130)),"")</f>
        <v/>
      </c>
      <c r="H130" s="18">
        <f>IF($E130=0,"",SUMIFS(Registros!$Q$2:$Q$501,Registros!$AB$2:$AB$501,"Sim",Registros!$B$2:$B$501,"&gt;="&amp;Resumo!$B$3,Registros!$B$2:$B$501,"&lt;="&amp;Resumo!$D$3,Registros!$C$2:$C$501,$B130,Registros!$E$2:$E$501,$D130))</f>
        <v/>
      </c>
      <c r="I130" s="49">
        <f>IF($E130=0,"",SUMIFS(Registros!$S$2:$S$501,Registros!$AB$2:$AB$501,"Sim",Registros!$B$2:$B$501,"&gt;="&amp;Resumo!$B$3,Registros!$B$2:$B$501,"&lt;="&amp;Resumo!$D$3,Registros!$C$2:$C$501,$B130,Registros!$E$2:$E$501,$D130))</f>
        <v/>
      </c>
      <c r="J130" s="18">
        <f>IF($E130=0,"",COUNTIFS(Registros!$AB$2:$AB$501,"Sim",Registros!$B$2:$B$501,"&gt;="&amp;Resumo!$B$3,Registros!$B$2:$B$501,"&lt;="&amp;Resumo!$D$3,Registros!$C$2:$C$501,$B130,Registros!$E$2:$E$501,$D130,Registros!$T$2:$T$501,"Não",Registros!$K$2:$K$501,"&lt;&gt;Concluída",Registros!$K$2:$K$501,"&lt;&gt;Dispensada"))</f>
        <v/>
      </c>
      <c r="K130" s="52">
        <f>IFERROR(IF($E130=0,"",_xlfn.MAXIFS(Registros!$B$2:$B$501,Registros!$AB$2:$AB$501,"Sim",Registros!$B$2:$B$501,"&gt;="&amp;Resumo!$B$3,Registros!$B$2:$B$501,"&lt;="&amp;Resumo!$D$3,Registros!$C$2:$C$501,$B130,Registros!$E$2:$E$501,$D130)),"")</f>
        <v/>
      </c>
      <c r="L130" s="18">
        <f>IF($E130=0,"",COUNTIFS($E$6:$E$505,"&gt;0",$F$6:$F$505,"&lt;"&amp;$F130)+COUNTIFS($E$6:$E130,"&gt;0",$F$6:$F130,$F130))</f>
        <v/>
      </c>
      <c r="N130" s="21">
        <f>IFERROR('Configurações'!F128,"")</f>
        <v/>
      </c>
      <c r="O130" s="18">
        <f>IF($N130="","",IF(Resumo!$F$3="Todas",COUNTIFS(Registros!$AB$2:$AB$501,"Sim",Registros!$B$2:$B$501,"&gt;="&amp;Resumo!$B$3,Registros!$B$2:$B$501,"&lt;="&amp;Resumo!$D$3,Registros!$V$2:$V$501,$N130),COUNTIFS(Registros!$AB$2:$AB$501,"Sim",Registros!$B$2:$B$501,"&gt;="&amp;Resumo!$B$3,Registros!$B$2:$B$501,"&lt;="&amp;Resumo!$D$3,Registros!$E$2:$E$501,Resumo!$F$3,Registros!$V$2:$V$501,$N130)))</f>
        <v/>
      </c>
      <c r="P130" s="49">
        <f>IF($N130="","",IF(Resumo!$F$3="Todas",SUMIFS(Registros!$S$2:$S$501,Registros!$AB$2:$AB$501,"Sim",Registros!$B$2:$B$501,"&gt;="&amp;Resumo!$B$3,Registros!$B$2:$B$501,"&lt;="&amp;Resumo!$D$3,Registros!$V$2:$V$501,$N130),SUMIFS(Registros!$S$2:$S$501,Registros!$AB$2:$AB$501,"Sim",Registros!$B$2:$B$501,"&gt;="&amp;Resumo!$B$3,Registros!$B$2:$B$501,"&lt;="&amp;Resumo!$D$3,Registros!$E$2:$E$501,Resumo!$F$3,Registros!$V$2:$V$501,$N130)))</f>
        <v/>
      </c>
      <c r="Q130" s="48">
        <f>IFERROR(IF(SUM($P$6:$P$15)=0,"",$P130/SUM($P$6:$P$15)),"")</f>
        <v/>
      </c>
      <c r="R130" s="18">
        <f>IF($O130=0,"",COUNTIFS($O$6:$O$15,"&gt;0",$P$6:$P$15,"&gt;"&amp;$P130)+COUNTIFS($O$6:$O130,"&gt;0",$P$6:$P130,$P130))</f>
        <v/>
      </c>
    </row>
    <row r="131">
      <c r="A131" s="16">
        <f>IFERROR(INDEX(Registros!$Z$2:$Z$501,AGGREGATE(15,6,(ROW(Registros!$Z$2:$Z$501)-ROW(Registros!$Z$2)+1)/(Registros!$AA$2:$AA$501&lt;&gt;""),ROWS($A$6:A131))),"")</f>
        <v/>
      </c>
      <c r="B131" s="13">
        <f>IFERROR(IF($A131="","",INDEX(Registros!$C$2:$C$501,MATCH($A131,Registros!$Z$2:$Z$501,0))),"")</f>
        <v/>
      </c>
      <c r="C131" s="16">
        <f>IFERROR(IF($A131="","",INDEX(Registros!$D$2:$D$501,MATCH($A131,Registros!$Z$2:$Z$501,0))),"")</f>
        <v/>
      </c>
      <c r="D131" s="16">
        <f>IFERROR(IF($A131="","",INDEX(Registros!$E$2:$E$501,MATCH($A131,Registros!$Z$2:$Z$501,0))),"")</f>
        <v/>
      </c>
      <c r="E131" s="13">
        <f>IF($A131="","",IF(AND(Resumo!$F$3&lt;&gt;"Todas",$D131&lt;&gt;Resumo!$F$3),0,COUNTIFS(Registros!$AB$2:$AB$501,"Sim",Registros!$B$2:$B$501,"&gt;="&amp;Resumo!$B$3,Registros!$B$2:$B$501,"&lt;="&amp;Resumo!$D$3,Registros!$C$2:$C$501,$B131,Registros!$E$2:$E$501,$D131)))</f>
        <v/>
      </c>
      <c r="F131" s="45">
        <f>IFERROR(IF($E131=0,"",COUNTIFS(Registros!$AB$2:$AB$501,"Sim",Registros!$B$2:$B$501,"&gt;="&amp;Resumo!$B$3,Registros!$B$2:$B$501,"&lt;="&amp;Resumo!$D$3,Registros!$C$2:$C$501,$B131,Registros!$E$2:$E$501,$D131,Registros!$T$2:$T$501,"Sim")/$E131),"")</f>
        <v/>
      </c>
      <c r="G131" s="45">
        <f>IFERROR(IF($E131=0,"",AVERAGEIFS(Registros!$U$2:$U$501,Registros!$AB$2:$AB$501,"Sim",Registros!$B$2:$B$501,"&gt;="&amp;Resumo!$B$3,Registros!$B$2:$B$501,"&lt;="&amp;Resumo!$D$3,Registros!$C$2:$C$501,$B131,Registros!$E$2:$E$501,$D131)),"")</f>
        <v/>
      </c>
      <c r="H131" s="13">
        <f>IF($E131=0,"",SUMIFS(Registros!$Q$2:$Q$501,Registros!$AB$2:$AB$501,"Sim",Registros!$B$2:$B$501,"&gt;="&amp;Resumo!$B$3,Registros!$B$2:$B$501,"&lt;="&amp;Resumo!$D$3,Registros!$C$2:$C$501,$B131,Registros!$E$2:$E$501,$D131))</f>
        <v/>
      </c>
      <c r="I131" s="46">
        <f>IF($E131=0,"",SUMIFS(Registros!$S$2:$S$501,Registros!$AB$2:$AB$501,"Sim",Registros!$B$2:$B$501,"&gt;="&amp;Resumo!$B$3,Registros!$B$2:$B$501,"&lt;="&amp;Resumo!$D$3,Registros!$C$2:$C$501,$B131,Registros!$E$2:$E$501,$D131))</f>
        <v/>
      </c>
      <c r="J131" s="13">
        <f>IF($E131=0,"",COUNTIFS(Registros!$AB$2:$AB$501,"Sim",Registros!$B$2:$B$501,"&gt;="&amp;Resumo!$B$3,Registros!$B$2:$B$501,"&lt;="&amp;Resumo!$D$3,Registros!$C$2:$C$501,$B131,Registros!$E$2:$E$501,$D131,Registros!$T$2:$T$501,"Não",Registros!$K$2:$K$501,"&lt;&gt;Concluída",Registros!$K$2:$K$501,"&lt;&gt;Dispensada"))</f>
        <v/>
      </c>
      <c r="K131" s="53">
        <f>IFERROR(IF($E131=0,"",_xlfn.MAXIFS(Registros!$B$2:$B$501,Registros!$AB$2:$AB$501,"Sim",Registros!$B$2:$B$501,"&gt;="&amp;Resumo!$B$3,Registros!$B$2:$B$501,"&lt;="&amp;Resumo!$D$3,Registros!$C$2:$C$501,$B131,Registros!$E$2:$E$501,$D131)),"")</f>
        <v/>
      </c>
      <c r="L131" s="13">
        <f>IF($E131=0,"",COUNTIFS($E$6:$E$505,"&gt;0",$F$6:$F$505,"&lt;"&amp;$F131)+COUNTIFS($E$6:$E131,"&gt;0",$F$6:$F131,$F131))</f>
        <v/>
      </c>
      <c r="N131" s="16">
        <f>IFERROR('Configurações'!F129,"")</f>
        <v/>
      </c>
      <c r="O131" s="13">
        <f>IF($N131="","",IF(Resumo!$F$3="Todas",COUNTIFS(Registros!$AB$2:$AB$501,"Sim",Registros!$B$2:$B$501,"&gt;="&amp;Resumo!$B$3,Registros!$B$2:$B$501,"&lt;="&amp;Resumo!$D$3,Registros!$V$2:$V$501,$N131),COUNTIFS(Registros!$AB$2:$AB$501,"Sim",Registros!$B$2:$B$501,"&gt;="&amp;Resumo!$B$3,Registros!$B$2:$B$501,"&lt;="&amp;Resumo!$D$3,Registros!$E$2:$E$501,Resumo!$F$3,Registros!$V$2:$V$501,$N131)))</f>
        <v/>
      </c>
      <c r="P131" s="46">
        <f>IF($N131="","",IF(Resumo!$F$3="Todas",SUMIFS(Registros!$S$2:$S$501,Registros!$AB$2:$AB$501,"Sim",Registros!$B$2:$B$501,"&gt;="&amp;Resumo!$B$3,Registros!$B$2:$B$501,"&lt;="&amp;Resumo!$D$3,Registros!$V$2:$V$501,$N131),SUMIFS(Registros!$S$2:$S$501,Registros!$AB$2:$AB$501,"Sim",Registros!$B$2:$B$501,"&gt;="&amp;Resumo!$B$3,Registros!$B$2:$B$501,"&lt;="&amp;Resumo!$D$3,Registros!$E$2:$E$501,Resumo!$F$3,Registros!$V$2:$V$501,$N131)))</f>
        <v/>
      </c>
      <c r="Q131" s="45">
        <f>IFERROR(IF(SUM($P$6:$P$15)=0,"",$P131/SUM($P$6:$P$15)),"")</f>
        <v/>
      </c>
      <c r="R131" s="13">
        <f>IF($O131=0,"",COUNTIFS($O$6:$O$15,"&gt;0",$P$6:$P$15,"&gt;"&amp;$P131)+COUNTIFS($O$6:$O131,"&gt;0",$P$6:$P131,$P131))</f>
        <v/>
      </c>
    </row>
    <row r="132">
      <c r="A132" s="21">
        <f>IFERROR(INDEX(Registros!$Z$2:$Z$501,AGGREGATE(15,6,(ROW(Registros!$Z$2:$Z$501)-ROW(Registros!$Z$2)+1)/(Registros!$AA$2:$AA$501&lt;&gt;""),ROWS($A$6:A132))),"")</f>
        <v/>
      </c>
      <c r="B132" s="18">
        <f>IFERROR(IF($A132="","",INDEX(Registros!$C$2:$C$501,MATCH($A132,Registros!$Z$2:$Z$501,0))),"")</f>
        <v/>
      </c>
      <c r="C132" s="21">
        <f>IFERROR(IF($A132="","",INDEX(Registros!$D$2:$D$501,MATCH($A132,Registros!$Z$2:$Z$501,0))),"")</f>
        <v/>
      </c>
      <c r="D132" s="21">
        <f>IFERROR(IF($A132="","",INDEX(Registros!$E$2:$E$501,MATCH($A132,Registros!$Z$2:$Z$501,0))),"")</f>
        <v/>
      </c>
      <c r="E132" s="18">
        <f>IF($A132="","",IF(AND(Resumo!$F$3&lt;&gt;"Todas",$D132&lt;&gt;Resumo!$F$3),0,COUNTIFS(Registros!$AB$2:$AB$501,"Sim",Registros!$B$2:$B$501,"&gt;="&amp;Resumo!$B$3,Registros!$B$2:$B$501,"&lt;="&amp;Resumo!$D$3,Registros!$C$2:$C$501,$B132,Registros!$E$2:$E$501,$D132)))</f>
        <v/>
      </c>
      <c r="F132" s="48">
        <f>IFERROR(IF($E132=0,"",COUNTIFS(Registros!$AB$2:$AB$501,"Sim",Registros!$B$2:$B$501,"&gt;="&amp;Resumo!$B$3,Registros!$B$2:$B$501,"&lt;="&amp;Resumo!$D$3,Registros!$C$2:$C$501,$B132,Registros!$E$2:$E$501,$D132,Registros!$T$2:$T$501,"Sim")/$E132),"")</f>
        <v/>
      </c>
      <c r="G132" s="48">
        <f>IFERROR(IF($E132=0,"",AVERAGEIFS(Registros!$U$2:$U$501,Registros!$AB$2:$AB$501,"Sim",Registros!$B$2:$B$501,"&gt;="&amp;Resumo!$B$3,Registros!$B$2:$B$501,"&lt;="&amp;Resumo!$D$3,Registros!$C$2:$C$501,$B132,Registros!$E$2:$E$501,$D132)),"")</f>
        <v/>
      </c>
      <c r="H132" s="18">
        <f>IF($E132=0,"",SUMIFS(Registros!$Q$2:$Q$501,Registros!$AB$2:$AB$501,"Sim",Registros!$B$2:$B$501,"&gt;="&amp;Resumo!$B$3,Registros!$B$2:$B$501,"&lt;="&amp;Resumo!$D$3,Registros!$C$2:$C$501,$B132,Registros!$E$2:$E$501,$D132))</f>
        <v/>
      </c>
      <c r="I132" s="49">
        <f>IF($E132=0,"",SUMIFS(Registros!$S$2:$S$501,Registros!$AB$2:$AB$501,"Sim",Registros!$B$2:$B$501,"&gt;="&amp;Resumo!$B$3,Registros!$B$2:$B$501,"&lt;="&amp;Resumo!$D$3,Registros!$C$2:$C$501,$B132,Registros!$E$2:$E$501,$D132))</f>
        <v/>
      </c>
      <c r="J132" s="18">
        <f>IF($E132=0,"",COUNTIFS(Registros!$AB$2:$AB$501,"Sim",Registros!$B$2:$B$501,"&gt;="&amp;Resumo!$B$3,Registros!$B$2:$B$501,"&lt;="&amp;Resumo!$D$3,Registros!$C$2:$C$501,$B132,Registros!$E$2:$E$501,$D132,Registros!$T$2:$T$501,"Não",Registros!$K$2:$K$501,"&lt;&gt;Concluída",Registros!$K$2:$K$501,"&lt;&gt;Dispensada"))</f>
        <v/>
      </c>
      <c r="K132" s="52">
        <f>IFERROR(IF($E132=0,"",_xlfn.MAXIFS(Registros!$B$2:$B$501,Registros!$AB$2:$AB$501,"Sim",Registros!$B$2:$B$501,"&gt;="&amp;Resumo!$B$3,Registros!$B$2:$B$501,"&lt;="&amp;Resumo!$D$3,Registros!$C$2:$C$501,$B132,Registros!$E$2:$E$501,$D132)),"")</f>
        <v/>
      </c>
      <c r="L132" s="18">
        <f>IF($E132=0,"",COUNTIFS($E$6:$E$505,"&gt;0",$F$6:$F$505,"&lt;"&amp;$F132)+COUNTIFS($E$6:$E132,"&gt;0",$F$6:$F132,$F132))</f>
        <v/>
      </c>
      <c r="N132" s="21">
        <f>IFERROR('Configurações'!F130,"")</f>
        <v/>
      </c>
      <c r="O132" s="18">
        <f>IF($N132="","",IF(Resumo!$F$3="Todas",COUNTIFS(Registros!$AB$2:$AB$501,"Sim",Registros!$B$2:$B$501,"&gt;="&amp;Resumo!$B$3,Registros!$B$2:$B$501,"&lt;="&amp;Resumo!$D$3,Registros!$V$2:$V$501,$N132),COUNTIFS(Registros!$AB$2:$AB$501,"Sim",Registros!$B$2:$B$501,"&gt;="&amp;Resumo!$B$3,Registros!$B$2:$B$501,"&lt;="&amp;Resumo!$D$3,Registros!$E$2:$E$501,Resumo!$F$3,Registros!$V$2:$V$501,$N132)))</f>
        <v/>
      </c>
      <c r="P132" s="49">
        <f>IF($N132="","",IF(Resumo!$F$3="Todas",SUMIFS(Registros!$S$2:$S$501,Registros!$AB$2:$AB$501,"Sim",Registros!$B$2:$B$501,"&gt;="&amp;Resumo!$B$3,Registros!$B$2:$B$501,"&lt;="&amp;Resumo!$D$3,Registros!$V$2:$V$501,$N132),SUMIFS(Registros!$S$2:$S$501,Registros!$AB$2:$AB$501,"Sim",Registros!$B$2:$B$501,"&gt;="&amp;Resumo!$B$3,Registros!$B$2:$B$501,"&lt;="&amp;Resumo!$D$3,Registros!$E$2:$E$501,Resumo!$F$3,Registros!$V$2:$V$501,$N132)))</f>
        <v/>
      </c>
      <c r="Q132" s="48">
        <f>IFERROR(IF(SUM($P$6:$P$15)=0,"",$P132/SUM($P$6:$P$15)),"")</f>
        <v/>
      </c>
      <c r="R132" s="18">
        <f>IF($O132=0,"",COUNTIFS($O$6:$O$15,"&gt;0",$P$6:$P$15,"&gt;"&amp;$P132)+COUNTIFS($O$6:$O132,"&gt;0",$P$6:$P132,$P132))</f>
        <v/>
      </c>
    </row>
    <row r="133">
      <c r="A133" s="16">
        <f>IFERROR(INDEX(Registros!$Z$2:$Z$501,AGGREGATE(15,6,(ROW(Registros!$Z$2:$Z$501)-ROW(Registros!$Z$2)+1)/(Registros!$AA$2:$AA$501&lt;&gt;""),ROWS($A$6:A133))),"")</f>
        <v/>
      </c>
      <c r="B133" s="13">
        <f>IFERROR(IF($A133="","",INDEX(Registros!$C$2:$C$501,MATCH($A133,Registros!$Z$2:$Z$501,0))),"")</f>
        <v/>
      </c>
      <c r="C133" s="16">
        <f>IFERROR(IF($A133="","",INDEX(Registros!$D$2:$D$501,MATCH($A133,Registros!$Z$2:$Z$501,0))),"")</f>
        <v/>
      </c>
      <c r="D133" s="16">
        <f>IFERROR(IF($A133="","",INDEX(Registros!$E$2:$E$501,MATCH($A133,Registros!$Z$2:$Z$501,0))),"")</f>
        <v/>
      </c>
      <c r="E133" s="13">
        <f>IF($A133="","",IF(AND(Resumo!$F$3&lt;&gt;"Todas",$D133&lt;&gt;Resumo!$F$3),0,COUNTIFS(Registros!$AB$2:$AB$501,"Sim",Registros!$B$2:$B$501,"&gt;="&amp;Resumo!$B$3,Registros!$B$2:$B$501,"&lt;="&amp;Resumo!$D$3,Registros!$C$2:$C$501,$B133,Registros!$E$2:$E$501,$D133)))</f>
        <v/>
      </c>
      <c r="F133" s="45">
        <f>IFERROR(IF($E133=0,"",COUNTIFS(Registros!$AB$2:$AB$501,"Sim",Registros!$B$2:$B$501,"&gt;="&amp;Resumo!$B$3,Registros!$B$2:$B$501,"&lt;="&amp;Resumo!$D$3,Registros!$C$2:$C$501,$B133,Registros!$E$2:$E$501,$D133,Registros!$T$2:$T$501,"Sim")/$E133),"")</f>
        <v/>
      </c>
      <c r="G133" s="45">
        <f>IFERROR(IF($E133=0,"",AVERAGEIFS(Registros!$U$2:$U$501,Registros!$AB$2:$AB$501,"Sim",Registros!$B$2:$B$501,"&gt;="&amp;Resumo!$B$3,Registros!$B$2:$B$501,"&lt;="&amp;Resumo!$D$3,Registros!$C$2:$C$501,$B133,Registros!$E$2:$E$501,$D133)),"")</f>
        <v/>
      </c>
      <c r="H133" s="13">
        <f>IF($E133=0,"",SUMIFS(Registros!$Q$2:$Q$501,Registros!$AB$2:$AB$501,"Sim",Registros!$B$2:$B$501,"&gt;="&amp;Resumo!$B$3,Registros!$B$2:$B$501,"&lt;="&amp;Resumo!$D$3,Registros!$C$2:$C$501,$B133,Registros!$E$2:$E$501,$D133))</f>
        <v/>
      </c>
      <c r="I133" s="46">
        <f>IF($E133=0,"",SUMIFS(Registros!$S$2:$S$501,Registros!$AB$2:$AB$501,"Sim",Registros!$B$2:$B$501,"&gt;="&amp;Resumo!$B$3,Registros!$B$2:$B$501,"&lt;="&amp;Resumo!$D$3,Registros!$C$2:$C$501,$B133,Registros!$E$2:$E$501,$D133))</f>
        <v/>
      </c>
      <c r="J133" s="13">
        <f>IF($E133=0,"",COUNTIFS(Registros!$AB$2:$AB$501,"Sim",Registros!$B$2:$B$501,"&gt;="&amp;Resumo!$B$3,Registros!$B$2:$B$501,"&lt;="&amp;Resumo!$D$3,Registros!$C$2:$C$501,$B133,Registros!$E$2:$E$501,$D133,Registros!$T$2:$T$501,"Não",Registros!$K$2:$K$501,"&lt;&gt;Concluída",Registros!$K$2:$K$501,"&lt;&gt;Dispensada"))</f>
        <v/>
      </c>
      <c r="K133" s="53">
        <f>IFERROR(IF($E133=0,"",_xlfn.MAXIFS(Registros!$B$2:$B$501,Registros!$AB$2:$AB$501,"Sim",Registros!$B$2:$B$501,"&gt;="&amp;Resumo!$B$3,Registros!$B$2:$B$501,"&lt;="&amp;Resumo!$D$3,Registros!$C$2:$C$501,$B133,Registros!$E$2:$E$501,$D133)),"")</f>
        <v/>
      </c>
      <c r="L133" s="13">
        <f>IF($E133=0,"",COUNTIFS($E$6:$E$505,"&gt;0",$F$6:$F$505,"&lt;"&amp;$F133)+COUNTIFS($E$6:$E133,"&gt;0",$F$6:$F133,$F133))</f>
        <v/>
      </c>
      <c r="N133" s="16">
        <f>IFERROR('Configurações'!F131,"")</f>
        <v/>
      </c>
      <c r="O133" s="13">
        <f>IF($N133="","",IF(Resumo!$F$3="Todas",COUNTIFS(Registros!$AB$2:$AB$501,"Sim",Registros!$B$2:$B$501,"&gt;="&amp;Resumo!$B$3,Registros!$B$2:$B$501,"&lt;="&amp;Resumo!$D$3,Registros!$V$2:$V$501,$N133),COUNTIFS(Registros!$AB$2:$AB$501,"Sim",Registros!$B$2:$B$501,"&gt;="&amp;Resumo!$B$3,Registros!$B$2:$B$501,"&lt;="&amp;Resumo!$D$3,Registros!$E$2:$E$501,Resumo!$F$3,Registros!$V$2:$V$501,$N133)))</f>
        <v/>
      </c>
      <c r="P133" s="46">
        <f>IF($N133="","",IF(Resumo!$F$3="Todas",SUMIFS(Registros!$S$2:$S$501,Registros!$AB$2:$AB$501,"Sim",Registros!$B$2:$B$501,"&gt;="&amp;Resumo!$B$3,Registros!$B$2:$B$501,"&lt;="&amp;Resumo!$D$3,Registros!$V$2:$V$501,$N133),SUMIFS(Registros!$S$2:$S$501,Registros!$AB$2:$AB$501,"Sim",Registros!$B$2:$B$501,"&gt;="&amp;Resumo!$B$3,Registros!$B$2:$B$501,"&lt;="&amp;Resumo!$D$3,Registros!$E$2:$E$501,Resumo!$F$3,Registros!$V$2:$V$501,$N133)))</f>
        <v/>
      </c>
      <c r="Q133" s="45">
        <f>IFERROR(IF(SUM($P$6:$P$15)=0,"",$P133/SUM($P$6:$P$15)),"")</f>
        <v/>
      </c>
      <c r="R133" s="13">
        <f>IF($O133=0,"",COUNTIFS($O$6:$O$15,"&gt;0",$P$6:$P$15,"&gt;"&amp;$P133)+COUNTIFS($O$6:$O133,"&gt;0",$P$6:$P133,$P133))</f>
        <v/>
      </c>
    </row>
    <row r="134">
      <c r="A134" s="21">
        <f>IFERROR(INDEX(Registros!$Z$2:$Z$501,AGGREGATE(15,6,(ROW(Registros!$Z$2:$Z$501)-ROW(Registros!$Z$2)+1)/(Registros!$AA$2:$AA$501&lt;&gt;""),ROWS($A$6:A134))),"")</f>
        <v/>
      </c>
      <c r="B134" s="18">
        <f>IFERROR(IF($A134="","",INDEX(Registros!$C$2:$C$501,MATCH($A134,Registros!$Z$2:$Z$501,0))),"")</f>
        <v/>
      </c>
      <c r="C134" s="21">
        <f>IFERROR(IF($A134="","",INDEX(Registros!$D$2:$D$501,MATCH($A134,Registros!$Z$2:$Z$501,0))),"")</f>
        <v/>
      </c>
      <c r="D134" s="21">
        <f>IFERROR(IF($A134="","",INDEX(Registros!$E$2:$E$501,MATCH($A134,Registros!$Z$2:$Z$501,0))),"")</f>
        <v/>
      </c>
      <c r="E134" s="18">
        <f>IF($A134="","",IF(AND(Resumo!$F$3&lt;&gt;"Todas",$D134&lt;&gt;Resumo!$F$3),0,COUNTIFS(Registros!$AB$2:$AB$501,"Sim",Registros!$B$2:$B$501,"&gt;="&amp;Resumo!$B$3,Registros!$B$2:$B$501,"&lt;="&amp;Resumo!$D$3,Registros!$C$2:$C$501,$B134,Registros!$E$2:$E$501,$D134)))</f>
        <v/>
      </c>
      <c r="F134" s="48">
        <f>IFERROR(IF($E134=0,"",COUNTIFS(Registros!$AB$2:$AB$501,"Sim",Registros!$B$2:$B$501,"&gt;="&amp;Resumo!$B$3,Registros!$B$2:$B$501,"&lt;="&amp;Resumo!$D$3,Registros!$C$2:$C$501,$B134,Registros!$E$2:$E$501,$D134,Registros!$T$2:$T$501,"Sim")/$E134),"")</f>
        <v/>
      </c>
      <c r="G134" s="48">
        <f>IFERROR(IF($E134=0,"",AVERAGEIFS(Registros!$U$2:$U$501,Registros!$AB$2:$AB$501,"Sim",Registros!$B$2:$B$501,"&gt;="&amp;Resumo!$B$3,Registros!$B$2:$B$501,"&lt;="&amp;Resumo!$D$3,Registros!$C$2:$C$501,$B134,Registros!$E$2:$E$501,$D134)),"")</f>
        <v/>
      </c>
      <c r="H134" s="18">
        <f>IF($E134=0,"",SUMIFS(Registros!$Q$2:$Q$501,Registros!$AB$2:$AB$501,"Sim",Registros!$B$2:$B$501,"&gt;="&amp;Resumo!$B$3,Registros!$B$2:$B$501,"&lt;="&amp;Resumo!$D$3,Registros!$C$2:$C$501,$B134,Registros!$E$2:$E$501,$D134))</f>
        <v/>
      </c>
      <c r="I134" s="49">
        <f>IF($E134=0,"",SUMIFS(Registros!$S$2:$S$501,Registros!$AB$2:$AB$501,"Sim",Registros!$B$2:$B$501,"&gt;="&amp;Resumo!$B$3,Registros!$B$2:$B$501,"&lt;="&amp;Resumo!$D$3,Registros!$C$2:$C$501,$B134,Registros!$E$2:$E$501,$D134))</f>
        <v/>
      </c>
      <c r="J134" s="18">
        <f>IF($E134=0,"",COUNTIFS(Registros!$AB$2:$AB$501,"Sim",Registros!$B$2:$B$501,"&gt;="&amp;Resumo!$B$3,Registros!$B$2:$B$501,"&lt;="&amp;Resumo!$D$3,Registros!$C$2:$C$501,$B134,Registros!$E$2:$E$501,$D134,Registros!$T$2:$T$501,"Não",Registros!$K$2:$K$501,"&lt;&gt;Concluída",Registros!$K$2:$K$501,"&lt;&gt;Dispensada"))</f>
        <v/>
      </c>
      <c r="K134" s="52">
        <f>IFERROR(IF($E134=0,"",_xlfn.MAXIFS(Registros!$B$2:$B$501,Registros!$AB$2:$AB$501,"Sim",Registros!$B$2:$B$501,"&gt;="&amp;Resumo!$B$3,Registros!$B$2:$B$501,"&lt;="&amp;Resumo!$D$3,Registros!$C$2:$C$501,$B134,Registros!$E$2:$E$501,$D134)),"")</f>
        <v/>
      </c>
      <c r="L134" s="18">
        <f>IF($E134=0,"",COUNTIFS($E$6:$E$505,"&gt;0",$F$6:$F$505,"&lt;"&amp;$F134)+COUNTIFS($E$6:$E134,"&gt;0",$F$6:$F134,$F134))</f>
        <v/>
      </c>
      <c r="N134" s="21">
        <f>IFERROR('Configurações'!F132,"")</f>
        <v/>
      </c>
      <c r="O134" s="18">
        <f>IF($N134="","",IF(Resumo!$F$3="Todas",COUNTIFS(Registros!$AB$2:$AB$501,"Sim",Registros!$B$2:$B$501,"&gt;="&amp;Resumo!$B$3,Registros!$B$2:$B$501,"&lt;="&amp;Resumo!$D$3,Registros!$V$2:$V$501,$N134),COUNTIFS(Registros!$AB$2:$AB$501,"Sim",Registros!$B$2:$B$501,"&gt;="&amp;Resumo!$B$3,Registros!$B$2:$B$501,"&lt;="&amp;Resumo!$D$3,Registros!$E$2:$E$501,Resumo!$F$3,Registros!$V$2:$V$501,$N134)))</f>
        <v/>
      </c>
      <c r="P134" s="49">
        <f>IF($N134="","",IF(Resumo!$F$3="Todas",SUMIFS(Registros!$S$2:$S$501,Registros!$AB$2:$AB$501,"Sim",Registros!$B$2:$B$501,"&gt;="&amp;Resumo!$B$3,Registros!$B$2:$B$501,"&lt;="&amp;Resumo!$D$3,Registros!$V$2:$V$501,$N134),SUMIFS(Registros!$S$2:$S$501,Registros!$AB$2:$AB$501,"Sim",Registros!$B$2:$B$501,"&gt;="&amp;Resumo!$B$3,Registros!$B$2:$B$501,"&lt;="&amp;Resumo!$D$3,Registros!$E$2:$E$501,Resumo!$F$3,Registros!$V$2:$V$501,$N134)))</f>
        <v/>
      </c>
      <c r="Q134" s="48">
        <f>IFERROR(IF(SUM($P$6:$P$15)=0,"",$P134/SUM($P$6:$P$15)),"")</f>
        <v/>
      </c>
      <c r="R134" s="18">
        <f>IF($O134=0,"",COUNTIFS($O$6:$O$15,"&gt;0",$P$6:$P$15,"&gt;"&amp;$P134)+COUNTIFS($O$6:$O134,"&gt;0",$P$6:$P134,$P134))</f>
        <v/>
      </c>
    </row>
    <row r="135">
      <c r="A135" s="16">
        <f>IFERROR(INDEX(Registros!$Z$2:$Z$501,AGGREGATE(15,6,(ROW(Registros!$Z$2:$Z$501)-ROW(Registros!$Z$2)+1)/(Registros!$AA$2:$AA$501&lt;&gt;""),ROWS($A$6:A135))),"")</f>
        <v/>
      </c>
      <c r="B135" s="13">
        <f>IFERROR(IF($A135="","",INDEX(Registros!$C$2:$C$501,MATCH($A135,Registros!$Z$2:$Z$501,0))),"")</f>
        <v/>
      </c>
      <c r="C135" s="16">
        <f>IFERROR(IF($A135="","",INDEX(Registros!$D$2:$D$501,MATCH($A135,Registros!$Z$2:$Z$501,0))),"")</f>
        <v/>
      </c>
      <c r="D135" s="16">
        <f>IFERROR(IF($A135="","",INDEX(Registros!$E$2:$E$501,MATCH($A135,Registros!$Z$2:$Z$501,0))),"")</f>
        <v/>
      </c>
      <c r="E135" s="13">
        <f>IF($A135="","",IF(AND(Resumo!$F$3&lt;&gt;"Todas",$D135&lt;&gt;Resumo!$F$3),0,COUNTIFS(Registros!$AB$2:$AB$501,"Sim",Registros!$B$2:$B$501,"&gt;="&amp;Resumo!$B$3,Registros!$B$2:$B$501,"&lt;="&amp;Resumo!$D$3,Registros!$C$2:$C$501,$B135,Registros!$E$2:$E$501,$D135)))</f>
        <v/>
      </c>
      <c r="F135" s="45">
        <f>IFERROR(IF($E135=0,"",COUNTIFS(Registros!$AB$2:$AB$501,"Sim",Registros!$B$2:$B$501,"&gt;="&amp;Resumo!$B$3,Registros!$B$2:$B$501,"&lt;="&amp;Resumo!$D$3,Registros!$C$2:$C$501,$B135,Registros!$E$2:$E$501,$D135,Registros!$T$2:$T$501,"Sim")/$E135),"")</f>
        <v/>
      </c>
      <c r="G135" s="45">
        <f>IFERROR(IF($E135=0,"",AVERAGEIFS(Registros!$U$2:$U$501,Registros!$AB$2:$AB$501,"Sim",Registros!$B$2:$B$501,"&gt;="&amp;Resumo!$B$3,Registros!$B$2:$B$501,"&lt;="&amp;Resumo!$D$3,Registros!$C$2:$C$501,$B135,Registros!$E$2:$E$501,$D135)),"")</f>
        <v/>
      </c>
      <c r="H135" s="13">
        <f>IF($E135=0,"",SUMIFS(Registros!$Q$2:$Q$501,Registros!$AB$2:$AB$501,"Sim",Registros!$B$2:$B$501,"&gt;="&amp;Resumo!$B$3,Registros!$B$2:$B$501,"&lt;="&amp;Resumo!$D$3,Registros!$C$2:$C$501,$B135,Registros!$E$2:$E$501,$D135))</f>
        <v/>
      </c>
      <c r="I135" s="46">
        <f>IF($E135=0,"",SUMIFS(Registros!$S$2:$S$501,Registros!$AB$2:$AB$501,"Sim",Registros!$B$2:$B$501,"&gt;="&amp;Resumo!$B$3,Registros!$B$2:$B$501,"&lt;="&amp;Resumo!$D$3,Registros!$C$2:$C$501,$B135,Registros!$E$2:$E$501,$D135))</f>
        <v/>
      </c>
      <c r="J135" s="13">
        <f>IF($E135=0,"",COUNTIFS(Registros!$AB$2:$AB$501,"Sim",Registros!$B$2:$B$501,"&gt;="&amp;Resumo!$B$3,Registros!$B$2:$B$501,"&lt;="&amp;Resumo!$D$3,Registros!$C$2:$C$501,$B135,Registros!$E$2:$E$501,$D135,Registros!$T$2:$T$501,"Não",Registros!$K$2:$K$501,"&lt;&gt;Concluída",Registros!$K$2:$K$501,"&lt;&gt;Dispensada"))</f>
        <v/>
      </c>
      <c r="K135" s="53">
        <f>IFERROR(IF($E135=0,"",_xlfn.MAXIFS(Registros!$B$2:$B$501,Registros!$AB$2:$AB$501,"Sim",Registros!$B$2:$B$501,"&gt;="&amp;Resumo!$B$3,Registros!$B$2:$B$501,"&lt;="&amp;Resumo!$D$3,Registros!$C$2:$C$501,$B135,Registros!$E$2:$E$501,$D135)),"")</f>
        <v/>
      </c>
      <c r="L135" s="13">
        <f>IF($E135=0,"",COUNTIFS($E$6:$E$505,"&gt;0",$F$6:$F$505,"&lt;"&amp;$F135)+COUNTIFS($E$6:$E135,"&gt;0",$F$6:$F135,$F135))</f>
        <v/>
      </c>
      <c r="N135" s="16">
        <f>IFERROR('Configurações'!F133,"")</f>
        <v/>
      </c>
      <c r="O135" s="13">
        <f>IF($N135="","",IF(Resumo!$F$3="Todas",COUNTIFS(Registros!$AB$2:$AB$501,"Sim",Registros!$B$2:$B$501,"&gt;="&amp;Resumo!$B$3,Registros!$B$2:$B$501,"&lt;="&amp;Resumo!$D$3,Registros!$V$2:$V$501,$N135),COUNTIFS(Registros!$AB$2:$AB$501,"Sim",Registros!$B$2:$B$501,"&gt;="&amp;Resumo!$B$3,Registros!$B$2:$B$501,"&lt;="&amp;Resumo!$D$3,Registros!$E$2:$E$501,Resumo!$F$3,Registros!$V$2:$V$501,$N135)))</f>
        <v/>
      </c>
      <c r="P135" s="46">
        <f>IF($N135="","",IF(Resumo!$F$3="Todas",SUMIFS(Registros!$S$2:$S$501,Registros!$AB$2:$AB$501,"Sim",Registros!$B$2:$B$501,"&gt;="&amp;Resumo!$B$3,Registros!$B$2:$B$501,"&lt;="&amp;Resumo!$D$3,Registros!$V$2:$V$501,$N135),SUMIFS(Registros!$S$2:$S$501,Registros!$AB$2:$AB$501,"Sim",Registros!$B$2:$B$501,"&gt;="&amp;Resumo!$B$3,Registros!$B$2:$B$501,"&lt;="&amp;Resumo!$D$3,Registros!$E$2:$E$501,Resumo!$F$3,Registros!$V$2:$V$501,$N135)))</f>
        <v/>
      </c>
      <c r="Q135" s="45">
        <f>IFERROR(IF(SUM($P$6:$P$15)=0,"",$P135/SUM($P$6:$P$15)),"")</f>
        <v/>
      </c>
      <c r="R135" s="13">
        <f>IF($O135=0,"",COUNTIFS($O$6:$O$15,"&gt;0",$P$6:$P$15,"&gt;"&amp;$P135)+COUNTIFS($O$6:$O135,"&gt;0",$P$6:$P135,$P135))</f>
        <v/>
      </c>
    </row>
    <row r="136">
      <c r="A136" s="21">
        <f>IFERROR(INDEX(Registros!$Z$2:$Z$501,AGGREGATE(15,6,(ROW(Registros!$Z$2:$Z$501)-ROW(Registros!$Z$2)+1)/(Registros!$AA$2:$AA$501&lt;&gt;""),ROWS($A$6:A136))),"")</f>
        <v/>
      </c>
      <c r="B136" s="18">
        <f>IFERROR(IF($A136="","",INDEX(Registros!$C$2:$C$501,MATCH($A136,Registros!$Z$2:$Z$501,0))),"")</f>
        <v/>
      </c>
      <c r="C136" s="21">
        <f>IFERROR(IF($A136="","",INDEX(Registros!$D$2:$D$501,MATCH($A136,Registros!$Z$2:$Z$501,0))),"")</f>
        <v/>
      </c>
      <c r="D136" s="21">
        <f>IFERROR(IF($A136="","",INDEX(Registros!$E$2:$E$501,MATCH($A136,Registros!$Z$2:$Z$501,0))),"")</f>
        <v/>
      </c>
      <c r="E136" s="18">
        <f>IF($A136="","",IF(AND(Resumo!$F$3&lt;&gt;"Todas",$D136&lt;&gt;Resumo!$F$3),0,COUNTIFS(Registros!$AB$2:$AB$501,"Sim",Registros!$B$2:$B$501,"&gt;="&amp;Resumo!$B$3,Registros!$B$2:$B$501,"&lt;="&amp;Resumo!$D$3,Registros!$C$2:$C$501,$B136,Registros!$E$2:$E$501,$D136)))</f>
        <v/>
      </c>
      <c r="F136" s="48">
        <f>IFERROR(IF($E136=0,"",COUNTIFS(Registros!$AB$2:$AB$501,"Sim",Registros!$B$2:$B$501,"&gt;="&amp;Resumo!$B$3,Registros!$B$2:$B$501,"&lt;="&amp;Resumo!$D$3,Registros!$C$2:$C$501,$B136,Registros!$E$2:$E$501,$D136,Registros!$T$2:$T$501,"Sim")/$E136),"")</f>
        <v/>
      </c>
      <c r="G136" s="48">
        <f>IFERROR(IF($E136=0,"",AVERAGEIFS(Registros!$U$2:$U$501,Registros!$AB$2:$AB$501,"Sim",Registros!$B$2:$B$501,"&gt;="&amp;Resumo!$B$3,Registros!$B$2:$B$501,"&lt;="&amp;Resumo!$D$3,Registros!$C$2:$C$501,$B136,Registros!$E$2:$E$501,$D136)),"")</f>
        <v/>
      </c>
      <c r="H136" s="18">
        <f>IF($E136=0,"",SUMIFS(Registros!$Q$2:$Q$501,Registros!$AB$2:$AB$501,"Sim",Registros!$B$2:$B$501,"&gt;="&amp;Resumo!$B$3,Registros!$B$2:$B$501,"&lt;="&amp;Resumo!$D$3,Registros!$C$2:$C$501,$B136,Registros!$E$2:$E$501,$D136))</f>
        <v/>
      </c>
      <c r="I136" s="49">
        <f>IF($E136=0,"",SUMIFS(Registros!$S$2:$S$501,Registros!$AB$2:$AB$501,"Sim",Registros!$B$2:$B$501,"&gt;="&amp;Resumo!$B$3,Registros!$B$2:$B$501,"&lt;="&amp;Resumo!$D$3,Registros!$C$2:$C$501,$B136,Registros!$E$2:$E$501,$D136))</f>
        <v/>
      </c>
      <c r="J136" s="18">
        <f>IF($E136=0,"",COUNTIFS(Registros!$AB$2:$AB$501,"Sim",Registros!$B$2:$B$501,"&gt;="&amp;Resumo!$B$3,Registros!$B$2:$B$501,"&lt;="&amp;Resumo!$D$3,Registros!$C$2:$C$501,$B136,Registros!$E$2:$E$501,$D136,Registros!$T$2:$T$501,"Não",Registros!$K$2:$K$501,"&lt;&gt;Concluída",Registros!$K$2:$K$501,"&lt;&gt;Dispensada"))</f>
        <v/>
      </c>
      <c r="K136" s="52">
        <f>IFERROR(IF($E136=0,"",_xlfn.MAXIFS(Registros!$B$2:$B$501,Registros!$AB$2:$AB$501,"Sim",Registros!$B$2:$B$501,"&gt;="&amp;Resumo!$B$3,Registros!$B$2:$B$501,"&lt;="&amp;Resumo!$D$3,Registros!$C$2:$C$501,$B136,Registros!$E$2:$E$501,$D136)),"")</f>
        <v/>
      </c>
      <c r="L136" s="18">
        <f>IF($E136=0,"",COUNTIFS($E$6:$E$505,"&gt;0",$F$6:$F$505,"&lt;"&amp;$F136)+COUNTIFS($E$6:$E136,"&gt;0",$F$6:$F136,$F136))</f>
        <v/>
      </c>
      <c r="N136" s="21">
        <f>IFERROR('Configurações'!F134,"")</f>
        <v/>
      </c>
      <c r="O136" s="18">
        <f>IF($N136="","",IF(Resumo!$F$3="Todas",COUNTIFS(Registros!$AB$2:$AB$501,"Sim",Registros!$B$2:$B$501,"&gt;="&amp;Resumo!$B$3,Registros!$B$2:$B$501,"&lt;="&amp;Resumo!$D$3,Registros!$V$2:$V$501,$N136),COUNTIFS(Registros!$AB$2:$AB$501,"Sim",Registros!$B$2:$B$501,"&gt;="&amp;Resumo!$B$3,Registros!$B$2:$B$501,"&lt;="&amp;Resumo!$D$3,Registros!$E$2:$E$501,Resumo!$F$3,Registros!$V$2:$V$501,$N136)))</f>
        <v/>
      </c>
      <c r="P136" s="49">
        <f>IF($N136="","",IF(Resumo!$F$3="Todas",SUMIFS(Registros!$S$2:$S$501,Registros!$AB$2:$AB$501,"Sim",Registros!$B$2:$B$501,"&gt;="&amp;Resumo!$B$3,Registros!$B$2:$B$501,"&lt;="&amp;Resumo!$D$3,Registros!$V$2:$V$501,$N136),SUMIFS(Registros!$S$2:$S$501,Registros!$AB$2:$AB$501,"Sim",Registros!$B$2:$B$501,"&gt;="&amp;Resumo!$B$3,Registros!$B$2:$B$501,"&lt;="&amp;Resumo!$D$3,Registros!$E$2:$E$501,Resumo!$F$3,Registros!$V$2:$V$501,$N136)))</f>
        <v/>
      </c>
      <c r="Q136" s="48">
        <f>IFERROR(IF(SUM($P$6:$P$15)=0,"",$P136/SUM($P$6:$P$15)),"")</f>
        <v/>
      </c>
      <c r="R136" s="18">
        <f>IF($O136=0,"",COUNTIFS($O$6:$O$15,"&gt;0",$P$6:$P$15,"&gt;"&amp;$P136)+COUNTIFS($O$6:$O136,"&gt;0",$P$6:$P136,$P136))</f>
        <v/>
      </c>
    </row>
    <row r="137">
      <c r="A137" s="16">
        <f>IFERROR(INDEX(Registros!$Z$2:$Z$501,AGGREGATE(15,6,(ROW(Registros!$Z$2:$Z$501)-ROW(Registros!$Z$2)+1)/(Registros!$AA$2:$AA$501&lt;&gt;""),ROWS($A$6:A137))),"")</f>
        <v/>
      </c>
      <c r="B137" s="13">
        <f>IFERROR(IF($A137="","",INDEX(Registros!$C$2:$C$501,MATCH($A137,Registros!$Z$2:$Z$501,0))),"")</f>
        <v/>
      </c>
      <c r="C137" s="16">
        <f>IFERROR(IF($A137="","",INDEX(Registros!$D$2:$D$501,MATCH($A137,Registros!$Z$2:$Z$501,0))),"")</f>
        <v/>
      </c>
      <c r="D137" s="16">
        <f>IFERROR(IF($A137="","",INDEX(Registros!$E$2:$E$501,MATCH($A137,Registros!$Z$2:$Z$501,0))),"")</f>
        <v/>
      </c>
      <c r="E137" s="13">
        <f>IF($A137="","",IF(AND(Resumo!$F$3&lt;&gt;"Todas",$D137&lt;&gt;Resumo!$F$3),0,COUNTIFS(Registros!$AB$2:$AB$501,"Sim",Registros!$B$2:$B$501,"&gt;="&amp;Resumo!$B$3,Registros!$B$2:$B$501,"&lt;="&amp;Resumo!$D$3,Registros!$C$2:$C$501,$B137,Registros!$E$2:$E$501,$D137)))</f>
        <v/>
      </c>
      <c r="F137" s="45">
        <f>IFERROR(IF($E137=0,"",COUNTIFS(Registros!$AB$2:$AB$501,"Sim",Registros!$B$2:$B$501,"&gt;="&amp;Resumo!$B$3,Registros!$B$2:$B$501,"&lt;="&amp;Resumo!$D$3,Registros!$C$2:$C$501,$B137,Registros!$E$2:$E$501,$D137,Registros!$T$2:$T$501,"Sim")/$E137),"")</f>
        <v/>
      </c>
      <c r="G137" s="45">
        <f>IFERROR(IF($E137=0,"",AVERAGEIFS(Registros!$U$2:$U$501,Registros!$AB$2:$AB$501,"Sim",Registros!$B$2:$B$501,"&gt;="&amp;Resumo!$B$3,Registros!$B$2:$B$501,"&lt;="&amp;Resumo!$D$3,Registros!$C$2:$C$501,$B137,Registros!$E$2:$E$501,$D137)),"")</f>
        <v/>
      </c>
      <c r="H137" s="13">
        <f>IF($E137=0,"",SUMIFS(Registros!$Q$2:$Q$501,Registros!$AB$2:$AB$501,"Sim",Registros!$B$2:$B$501,"&gt;="&amp;Resumo!$B$3,Registros!$B$2:$B$501,"&lt;="&amp;Resumo!$D$3,Registros!$C$2:$C$501,$B137,Registros!$E$2:$E$501,$D137))</f>
        <v/>
      </c>
      <c r="I137" s="46">
        <f>IF($E137=0,"",SUMIFS(Registros!$S$2:$S$501,Registros!$AB$2:$AB$501,"Sim",Registros!$B$2:$B$501,"&gt;="&amp;Resumo!$B$3,Registros!$B$2:$B$501,"&lt;="&amp;Resumo!$D$3,Registros!$C$2:$C$501,$B137,Registros!$E$2:$E$501,$D137))</f>
        <v/>
      </c>
      <c r="J137" s="13">
        <f>IF($E137=0,"",COUNTIFS(Registros!$AB$2:$AB$501,"Sim",Registros!$B$2:$B$501,"&gt;="&amp;Resumo!$B$3,Registros!$B$2:$B$501,"&lt;="&amp;Resumo!$D$3,Registros!$C$2:$C$501,$B137,Registros!$E$2:$E$501,$D137,Registros!$T$2:$T$501,"Não",Registros!$K$2:$K$501,"&lt;&gt;Concluída",Registros!$K$2:$K$501,"&lt;&gt;Dispensada"))</f>
        <v/>
      </c>
      <c r="K137" s="53">
        <f>IFERROR(IF($E137=0,"",_xlfn.MAXIFS(Registros!$B$2:$B$501,Registros!$AB$2:$AB$501,"Sim",Registros!$B$2:$B$501,"&gt;="&amp;Resumo!$B$3,Registros!$B$2:$B$501,"&lt;="&amp;Resumo!$D$3,Registros!$C$2:$C$501,$B137,Registros!$E$2:$E$501,$D137)),"")</f>
        <v/>
      </c>
      <c r="L137" s="13">
        <f>IF($E137=0,"",COUNTIFS($E$6:$E$505,"&gt;0",$F$6:$F$505,"&lt;"&amp;$F137)+COUNTIFS($E$6:$E137,"&gt;0",$F$6:$F137,$F137))</f>
        <v/>
      </c>
      <c r="N137" s="16">
        <f>IFERROR('Configurações'!F135,"")</f>
        <v/>
      </c>
      <c r="O137" s="13">
        <f>IF($N137="","",IF(Resumo!$F$3="Todas",COUNTIFS(Registros!$AB$2:$AB$501,"Sim",Registros!$B$2:$B$501,"&gt;="&amp;Resumo!$B$3,Registros!$B$2:$B$501,"&lt;="&amp;Resumo!$D$3,Registros!$V$2:$V$501,$N137),COUNTIFS(Registros!$AB$2:$AB$501,"Sim",Registros!$B$2:$B$501,"&gt;="&amp;Resumo!$B$3,Registros!$B$2:$B$501,"&lt;="&amp;Resumo!$D$3,Registros!$E$2:$E$501,Resumo!$F$3,Registros!$V$2:$V$501,$N137)))</f>
        <v/>
      </c>
      <c r="P137" s="46">
        <f>IF($N137="","",IF(Resumo!$F$3="Todas",SUMIFS(Registros!$S$2:$S$501,Registros!$AB$2:$AB$501,"Sim",Registros!$B$2:$B$501,"&gt;="&amp;Resumo!$B$3,Registros!$B$2:$B$501,"&lt;="&amp;Resumo!$D$3,Registros!$V$2:$V$501,$N137),SUMIFS(Registros!$S$2:$S$501,Registros!$AB$2:$AB$501,"Sim",Registros!$B$2:$B$501,"&gt;="&amp;Resumo!$B$3,Registros!$B$2:$B$501,"&lt;="&amp;Resumo!$D$3,Registros!$E$2:$E$501,Resumo!$F$3,Registros!$V$2:$V$501,$N137)))</f>
        <v/>
      </c>
      <c r="Q137" s="45">
        <f>IFERROR(IF(SUM($P$6:$P$15)=0,"",$P137/SUM($P$6:$P$15)),"")</f>
        <v/>
      </c>
      <c r="R137" s="13">
        <f>IF($O137=0,"",COUNTIFS($O$6:$O$15,"&gt;0",$P$6:$P$15,"&gt;"&amp;$P137)+COUNTIFS($O$6:$O137,"&gt;0",$P$6:$P137,$P137))</f>
        <v/>
      </c>
    </row>
    <row r="138">
      <c r="A138" s="21">
        <f>IFERROR(INDEX(Registros!$Z$2:$Z$501,AGGREGATE(15,6,(ROW(Registros!$Z$2:$Z$501)-ROW(Registros!$Z$2)+1)/(Registros!$AA$2:$AA$501&lt;&gt;""),ROWS($A$6:A138))),"")</f>
        <v/>
      </c>
      <c r="B138" s="18">
        <f>IFERROR(IF($A138="","",INDEX(Registros!$C$2:$C$501,MATCH($A138,Registros!$Z$2:$Z$501,0))),"")</f>
        <v/>
      </c>
      <c r="C138" s="21">
        <f>IFERROR(IF($A138="","",INDEX(Registros!$D$2:$D$501,MATCH($A138,Registros!$Z$2:$Z$501,0))),"")</f>
        <v/>
      </c>
      <c r="D138" s="21">
        <f>IFERROR(IF($A138="","",INDEX(Registros!$E$2:$E$501,MATCH($A138,Registros!$Z$2:$Z$501,0))),"")</f>
        <v/>
      </c>
      <c r="E138" s="18">
        <f>IF($A138="","",IF(AND(Resumo!$F$3&lt;&gt;"Todas",$D138&lt;&gt;Resumo!$F$3),0,COUNTIFS(Registros!$AB$2:$AB$501,"Sim",Registros!$B$2:$B$501,"&gt;="&amp;Resumo!$B$3,Registros!$B$2:$B$501,"&lt;="&amp;Resumo!$D$3,Registros!$C$2:$C$501,$B138,Registros!$E$2:$E$501,$D138)))</f>
        <v/>
      </c>
      <c r="F138" s="48">
        <f>IFERROR(IF($E138=0,"",COUNTIFS(Registros!$AB$2:$AB$501,"Sim",Registros!$B$2:$B$501,"&gt;="&amp;Resumo!$B$3,Registros!$B$2:$B$501,"&lt;="&amp;Resumo!$D$3,Registros!$C$2:$C$501,$B138,Registros!$E$2:$E$501,$D138,Registros!$T$2:$T$501,"Sim")/$E138),"")</f>
        <v/>
      </c>
      <c r="G138" s="48">
        <f>IFERROR(IF($E138=0,"",AVERAGEIFS(Registros!$U$2:$U$501,Registros!$AB$2:$AB$501,"Sim",Registros!$B$2:$B$501,"&gt;="&amp;Resumo!$B$3,Registros!$B$2:$B$501,"&lt;="&amp;Resumo!$D$3,Registros!$C$2:$C$501,$B138,Registros!$E$2:$E$501,$D138)),"")</f>
        <v/>
      </c>
      <c r="H138" s="18">
        <f>IF($E138=0,"",SUMIFS(Registros!$Q$2:$Q$501,Registros!$AB$2:$AB$501,"Sim",Registros!$B$2:$B$501,"&gt;="&amp;Resumo!$B$3,Registros!$B$2:$B$501,"&lt;="&amp;Resumo!$D$3,Registros!$C$2:$C$501,$B138,Registros!$E$2:$E$501,$D138))</f>
        <v/>
      </c>
      <c r="I138" s="49">
        <f>IF($E138=0,"",SUMIFS(Registros!$S$2:$S$501,Registros!$AB$2:$AB$501,"Sim",Registros!$B$2:$B$501,"&gt;="&amp;Resumo!$B$3,Registros!$B$2:$B$501,"&lt;="&amp;Resumo!$D$3,Registros!$C$2:$C$501,$B138,Registros!$E$2:$E$501,$D138))</f>
        <v/>
      </c>
      <c r="J138" s="18">
        <f>IF($E138=0,"",COUNTIFS(Registros!$AB$2:$AB$501,"Sim",Registros!$B$2:$B$501,"&gt;="&amp;Resumo!$B$3,Registros!$B$2:$B$501,"&lt;="&amp;Resumo!$D$3,Registros!$C$2:$C$501,$B138,Registros!$E$2:$E$501,$D138,Registros!$T$2:$T$501,"Não",Registros!$K$2:$K$501,"&lt;&gt;Concluída",Registros!$K$2:$K$501,"&lt;&gt;Dispensada"))</f>
        <v/>
      </c>
      <c r="K138" s="52">
        <f>IFERROR(IF($E138=0,"",_xlfn.MAXIFS(Registros!$B$2:$B$501,Registros!$AB$2:$AB$501,"Sim",Registros!$B$2:$B$501,"&gt;="&amp;Resumo!$B$3,Registros!$B$2:$B$501,"&lt;="&amp;Resumo!$D$3,Registros!$C$2:$C$501,$B138,Registros!$E$2:$E$501,$D138)),"")</f>
        <v/>
      </c>
      <c r="L138" s="18">
        <f>IF($E138=0,"",COUNTIFS($E$6:$E$505,"&gt;0",$F$6:$F$505,"&lt;"&amp;$F138)+COUNTIFS($E$6:$E138,"&gt;0",$F$6:$F138,$F138))</f>
        <v/>
      </c>
      <c r="N138" s="21">
        <f>IFERROR('Configurações'!F136,"")</f>
        <v/>
      </c>
      <c r="O138" s="18">
        <f>IF($N138="","",IF(Resumo!$F$3="Todas",COUNTIFS(Registros!$AB$2:$AB$501,"Sim",Registros!$B$2:$B$501,"&gt;="&amp;Resumo!$B$3,Registros!$B$2:$B$501,"&lt;="&amp;Resumo!$D$3,Registros!$V$2:$V$501,$N138),COUNTIFS(Registros!$AB$2:$AB$501,"Sim",Registros!$B$2:$B$501,"&gt;="&amp;Resumo!$B$3,Registros!$B$2:$B$501,"&lt;="&amp;Resumo!$D$3,Registros!$E$2:$E$501,Resumo!$F$3,Registros!$V$2:$V$501,$N138)))</f>
        <v/>
      </c>
      <c r="P138" s="49">
        <f>IF($N138="","",IF(Resumo!$F$3="Todas",SUMIFS(Registros!$S$2:$S$501,Registros!$AB$2:$AB$501,"Sim",Registros!$B$2:$B$501,"&gt;="&amp;Resumo!$B$3,Registros!$B$2:$B$501,"&lt;="&amp;Resumo!$D$3,Registros!$V$2:$V$501,$N138),SUMIFS(Registros!$S$2:$S$501,Registros!$AB$2:$AB$501,"Sim",Registros!$B$2:$B$501,"&gt;="&amp;Resumo!$B$3,Registros!$B$2:$B$501,"&lt;="&amp;Resumo!$D$3,Registros!$E$2:$E$501,Resumo!$F$3,Registros!$V$2:$V$501,$N138)))</f>
        <v/>
      </c>
      <c r="Q138" s="48">
        <f>IFERROR(IF(SUM($P$6:$P$15)=0,"",$P138/SUM($P$6:$P$15)),"")</f>
        <v/>
      </c>
      <c r="R138" s="18">
        <f>IF($O138=0,"",COUNTIFS($O$6:$O$15,"&gt;0",$P$6:$P$15,"&gt;"&amp;$P138)+COUNTIFS($O$6:$O138,"&gt;0",$P$6:$P138,$P138))</f>
        <v/>
      </c>
    </row>
    <row r="139">
      <c r="A139" s="16">
        <f>IFERROR(INDEX(Registros!$Z$2:$Z$501,AGGREGATE(15,6,(ROW(Registros!$Z$2:$Z$501)-ROW(Registros!$Z$2)+1)/(Registros!$AA$2:$AA$501&lt;&gt;""),ROWS($A$6:A139))),"")</f>
        <v/>
      </c>
      <c r="B139" s="13">
        <f>IFERROR(IF($A139="","",INDEX(Registros!$C$2:$C$501,MATCH($A139,Registros!$Z$2:$Z$501,0))),"")</f>
        <v/>
      </c>
      <c r="C139" s="16">
        <f>IFERROR(IF($A139="","",INDEX(Registros!$D$2:$D$501,MATCH($A139,Registros!$Z$2:$Z$501,0))),"")</f>
        <v/>
      </c>
      <c r="D139" s="16">
        <f>IFERROR(IF($A139="","",INDEX(Registros!$E$2:$E$501,MATCH($A139,Registros!$Z$2:$Z$501,0))),"")</f>
        <v/>
      </c>
      <c r="E139" s="13">
        <f>IF($A139="","",IF(AND(Resumo!$F$3&lt;&gt;"Todas",$D139&lt;&gt;Resumo!$F$3),0,COUNTIFS(Registros!$AB$2:$AB$501,"Sim",Registros!$B$2:$B$501,"&gt;="&amp;Resumo!$B$3,Registros!$B$2:$B$501,"&lt;="&amp;Resumo!$D$3,Registros!$C$2:$C$501,$B139,Registros!$E$2:$E$501,$D139)))</f>
        <v/>
      </c>
      <c r="F139" s="45">
        <f>IFERROR(IF($E139=0,"",COUNTIFS(Registros!$AB$2:$AB$501,"Sim",Registros!$B$2:$B$501,"&gt;="&amp;Resumo!$B$3,Registros!$B$2:$B$501,"&lt;="&amp;Resumo!$D$3,Registros!$C$2:$C$501,$B139,Registros!$E$2:$E$501,$D139,Registros!$T$2:$T$501,"Sim")/$E139),"")</f>
        <v/>
      </c>
      <c r="G139" s="45">
        <f>IFERROR(IF($E139=0,"",AVERAGEIFS(Registros!$U$2:$U$501,Registros!$AB$2:$AB$501,"Sim",Registros!$B$2:$B$501,"&gt;="&amp;Resumo!$B$3,Registros!$B$2:$B$501,"&lt;="&amp;Resumo!$D$3,Registros!$C$2:$C$501,$B139,Registros!$E$2:$E$501,$D139)),"")</f>
        <v/>
      </c>
      <c r="H139" s="13">
        <f>IF($E139=0,"",SUMIFS(Registros!$Q$2:$Q$501,Registros!$AB$2:$AB$501,"Sim",Registros!$B$2:$B$501,"&gt;="&amp;Resumo!$B$3,Registros!$B$2:$B$501,"&lt;="&amp;Resumo!$D$3,Registros!$C$2:$C$501,$B139,Registros!$E$2:$E$501,$D139))</f>
        <v/>
      </c>
      <c r="I139" s="46">
        <f>IF($E139=0,"",SUMIFS(Registros!$S$2:$S$501,Registros!$AB$2:$AB$501,"Sim",Registros!$B$2:$B$501,"&gt;="&amp;Resumo!$B$3,Registros!$B$2:$B$501,"&lt;="&amp;Resumo!$D$3,Registros!$C$2:$C$501,$B139,Registros!$E$2:$E$501,$D139))</f>
        <v/>
      </c>
      <c r="J139" s="13">
        <f>IF($E139=0,"",COUNTIFS(Registros!$AB$2:$AB$501,"Sim",Registros!$B$2:$B$501,"&gt;="&amp;Resumo!$B$3,Registros!$B$2:$B$501,"&lt;="&amp;Resumo!$D$3,Registros!$C$2:$C$501,$B139,Registros!$E$2:$E$501,$D139,Registros!$T$2:$T$501,"Não",Registros!$K$2:$K$501,"&lt;&gt;Concluída",Registros!$K$2:$K$501,"&lt;&gt;Dispensada"))</f>
        <v/>
      </c>
      <c r="K139" s="53">
        <f>IFERROR(IF($E139=0,"",_xlfn.MAXIFS(Registros!$B$2:$B$501,Registros!$AB$2:$AB$501,"Sim",Registros!$B$2:$B$501,"&gt;="&amp;Resumo!$B$3,Registros!$B$2:$B$501,"&lt;="&amp;Resumo!$D$3,Registros!$C$2:$C$501,$B139,Registros!$E$2:$E$501,$D139)),"")</f>
        <v/>
      </c>
      <c r="L139" s="13">
        <f>IF($E139=0,"",COUNTIFS($E$6:$E$505,"&gt;0",$F$6:$F$505,"&lt;"&amp;$F139)+COUNTIFS($E$6:$E139,"&gt;0",$F$6:$F139,$F139))</f>
        <v/>
      </c>
      <c r="N139" s="16">
        <f>IFERROR('Configurações'!F137,"")</f>
        <v/>
      </c>
      <c r="O139" s="13">
        <f>IF($N139="","",IF(Resumo!$F$3="Todas",COUNTIFS(Registros!$AB$2:$AB$501,"Sim",Registros!$B$2:$B$501,"&gt;="&amp;Resumo!$B$3,Registros!$B$2:$B$501,"&lt;="&amp;Resumo!$D$3,Registros!$V$2:$V$501,$N139),COUNTIFS(Registros!$AB$2:$AB$501,"Sim",Registros!$B$2:$B$501,"&gt;="&amp;Resumo!$B$3,Registros!$B$2:$B$501,"&lt;="&amp;Resumo!$D$3,Registros!$E$2:$E$501,Resumo!$F$3,Registros!$V$2:$V$501,$N139)))</f>
        <v/>
      </c>
      <c r="P139" s="46">
        <f>IF($N139="","",IF(Resumo!$F$3="Todas",SUMIFS(Registros!$S$2:$S$501,Registros!$AB$2:$AB$501,"Sim",Registros!$B$2:$B$501,"&gt;="&amp;Resumo!$B$3,Registros!$B$2:$B$501,"&lt;="&amp;Resumo!$D$3,Registros!$V$2:$V$501,$N139),SUMIFS(Registros!$S$2:$S$501,Registros!$AB$2:$AB$501,"Sim",Registros!$B$2:$B$501,"&gt;="&amp;Resumo!$B$3,Registros!$B$2:$B$501,"&lt;="&amp;Resumo!$D$3,Registros!$E$2:$E$501,Resumo!$F$3,Registros!$V$2:$V$501,$N139)))</f>
        <v/>
      </c>
      <c r="Q139" s="45">
        <f>IFERROR(IF(SUM($P$6:$P$15)=0,"",$P139/SUM($P$6:$P$15)),"")</f>
        <v/>
      </c>
      <c r="R139" s="13">
        <f>IF($O139=0,"",COUNTIFS($O$6:$O$15,"&gt;0",$P$6:$P$15,"&gt;"&amp;$P139)+COUNTIFS($O$6:$O139,"&gt;0",$P$6:$P139,$P139))</f>
        <v/>
      </c>
    </row>
    <row r="140">
      <c r="A140" s="21">
        <f>IFERROR(INDEX(Registros!$Z$2:$Z$501,AGGREGATE(15,6,(ROW(Registros!$Z$2:$Z$501)-ROW(Registros!$Z$2)+1)/(Registros!$AA$2:$AA$501&lt;&gt;""),ROWS($A$6:A140))),"")</f>
        <v/>
      </c>
      <c r="B140" s="18">
        <f>IFERROR(IF($A140="","",INDEX(Registros!$C$2:$C$501,MATCH($A140,Registros!$Z$2:$Z$501,0))),"")</f>
        <v/>
      </c>
      <c r="C140" s="21">
        <f>IFERROR(IF($A140="","",INDEX(Registros!$D$2:$D$501,MATCH($A140,Registros!$Z$2:$Z$501,0))),"")</f>
        <v/>
      </c>
      <c r="D140" s="21">
        <f>IFERROR(IF($A140="","",INDEX(Registros!$E$2:$E$501,MATCH($A140,Registros!$Z$2:$Z$501,0))),"")</f>
        <v/>
      </c>
      <c r="E140" s="18">
        <f>IF($A140="","",IF(AND(Resumo!$F$3&lt;&gt;"Todas",$D140&lt;&gt;Resumo!$F$3),0,COUNTIFS(Registros!$AB$2:$AB$501,"Sim",Registros!$B$2:$B$501,"&gt;="&amp;Resumo!$B$3,Registros!$B$2:$B$501,"&lt;="&amp;Resumo!$D$3,Registros!$C$2:$C$501,$B140,Registros!$E$2:$E$501,$D140)))</f>
        <v/>
      </c>
      <c r="F140" s="48">
        <f>IFERROR(IF($E140=0,"",COUNTIFS(Registros!$AB$2:$AB$501,"Sim",Registros!$B$2:$B$501,"&gt;="&amp;Resumo!$B$3,Registros!$B$2:$B$501,"&lt;="&amp;Resumo!$D$3,Registros!$C$2:$C$501,$B140,Registros!$E$2:$E$501,$D140,Registros!$T$2:$T$501,"Sim")/$E140),"")</f>
        <v/>
      </c>
      <c r="G140" s="48">
        <f>IFERROR(IF($E140=0,"",AVERAGEIFS(Registros!$U$2:$U$501,Registros!$AB$2:$AB$501,"Sim",Registros!$B$2:$B$501,"&gt;="&amp;Resumo!$B$3,Registros!$B$2:$B$501,"&lt;="&amp;Resumo!$D$3,Registros!$C$2:$C$501,$B140,Registros!$E$2:$E$501,$D140)),"")</f>
        <v/>
      </c>
      <c r="H140" s="18">
        <f>IF($E140=0,"",SUMIFS(Registros!$Q$2:$Q$501,Registros!$AB$2:$AB$501,"Sim",Registros!$B$2:$B$501,"&gt;="&amp;Resumo!$B$3,Registros!$B$2:$B$501,"&lt;="&amp;Resumo!$D$3,Registros!$C$2:$C$501,$B140,Registros!$E$2:$E$501,$D140))</f>
        <v/>
      </c>
      <c r="I140" s="49">
        <f>IF($E140=0,"",SUMIFS(Registros!$S$2:$S$501,Registros!$AB$2:$AB$501,"Sim",Registros!$B$2:$B$501,"&gt;="&amp;Resumo!$B$3,Registros!$B$2:$B$501,"&lt;="&amp;Resumo!$D$3,Registros!$C$2:$C$501,$B140,Registros!$E$2:$E$501,$D140))</f>
        <v/>
      </c>
      <c r="J140" s="18">
        <f>IF($E140=0,"",COUNTIFS(Registros!$AB$2:$AB$501,"Sim",Registros!$B$2:$B$501,"&gt;="&amp;Resumo!$B$3,Registros!$B$2:$B$501,"&lt;="&amp;Resumo!$D$3,Registros!$C$2:$C$501,$B140,Registros!$E$2:$E$501,$D140,Registros!$T$2:$T$501,"Não",Registros!$K$2:$K$501,"&lt;&gt;Concluída",Registros!$K$2:$K$501,"&lt;&gt;Dispensada"))</f>
        <v/>
      </c>
      <c r="K140" s="52">
        <f>IFERROR(IF($E140=0,"",_xlfn.MAXIFS(Registros!$B$2:$B$501,Registros!$AB$2:$AB$501,"Sim",Registros!$B$2:$B$501,"&gt;="&amp;Resumo!$B$3,Registros!$B$2:$B$501,"&lt;="&amp;Resumo!$D$3,Registros!$C$2:$C$501,$B140,Registros!$E$2:$E$501,$D140)),"")</f>
        <v/>
      </c>
      <c r="L140" s="18">
        <f>IF($E140=0,"",COUNTIFS($E$6:$E$505,"&gt;0",$F$6:$F$505,"&lt;"&amp;$F140)+COUNTIFS($E$6:$E140,"&gt;0",$F$6:$F140,$F140))</f>
        <v/>
      </c>
      <c r="N140" s="21">
        <f>IFERROR('Configurações'!F138,"")</f>
        <v/>
      </c>
      <c r="O140" s="18">
        <f>IF($N140="","",IF(Resumo!$F$3="Todas",COUNTIFS(Registros!$AB$2:$AB$501,"Sim",Registros!$B$2:$B$501,"&gt;="&amp;Resumo!$B$3,Registros!$B$2:$B$501,"&lt;="&amp;Resumo!$D$3,Registros!$V$2:$V$501,$N140),COUNTIFS(Registros!$AB$2:$AB$501,"Sim",Registros!$B$2:$B$501,"&gt;="&amp;Resumo!$B$3,Registros!$B$2:$B$501,"&lt;="&amp;Resumo!$D$3,Registros!$E$2:$E$501,Resumo!$F$3,Registros!$V$2:$V$501,$N140)))</f>
        <v/>
      </c>
      <c r="P140" s="49">
        <f>IF($N140="","",IF(Resumo!$F$3="Todas",SUMIFS(Registros!$S$2:$S$501,Registros!$AB$2:$AB$501,"Sim",Registros!$B$2:$B$501,"&gt;="&amp;Resumo!$B$3,Registros!$B$2:$B$501,"&lt;="&amp;Resumo!$D$3,Registros!$V$2:$V$501,$N140),SUMIFS(Registros!$S$2:$S$501,Registros!$AB$2:$AB$501,"Sim",Registros!$B$2:$B$501,"&gt;="&amp;Resumo!$B$3,Registros!$B$2:$B$501,"&lt;="&amp;Resumo!$D$3,Registros!$E$2:$E$501,Resumo!$F$3,Registros!$V$2:$V$501,$N140)))</f>
        <v/>
      </c>
      <c r="Q140" s="48">
        <f>IFERROR(IF(SUM($P$6:$P$15)=0,"",$P140/SUM($P$6:$P$15)),"")</f>
        <v/>
      </c>
      <c r="R140" s="18">
        <f>IF($O140=0,"",COUNTIFS($O$6:$O$15,"&gt;0",$P$6:$P$15,"&gt;"&amp;$P140)+COUNTIFS($O$6:$O140,"&gt;0",$P$6:$P140,$P140))</f>
        <v/>
      </c>
    </row>
    <row r="141">
      <c r="A141" s="16">
        <f>IFERROR(INDEX(Registros!$Z$2:$Z$501,AGGREGATE(15,6,(ROW(Registros!$Z$2:$Z$501)-ROW(Registros!$Z$2)+1)/(Registros!$AA$2:$AA$501&lt;&gt;""),ROWS($A$6:A141))),"")</f>
        <v/>
      </c>
      <c r="B141" s="13">
        <f>IFERROR(IF($A141="","",INDEX(Registros!$C$2:$C$501,MATCH($A141,Registros!$Z$2:$Z$501,0))),"")</f>
        <v/>
      </c>
      <c r="C141" s="16">
        <f>IFERROR(IF($A141="","",INDEX(Registros!$D$2:$D$501,MATCH($A141,Registros!$Z$2:$Z$501,0))),"")</f>
        <v/>
      </c>
      <c r="D141" s="16">
        <f>IFERROR(IF($A141="","",INDEX(Registros!$E$2:$E$501,MATCH($A141,Registros!$Z$2:$Z$501,0))),"")</f>
        <v/>
      </c>
      <c r="E141" s="13">
        <f>IF($A141="","",IF(AND(Resumo!$F$3&lt;&gt;"Todas",$D141&lt;&gt;Resumo!$F$3),0,COUNTIFS(Registros!$AB$2:$AB$501,"Sim",Registros!$B$2:$B$501,"&gt;="&amp;Resumo!$B$3,Registros!$B$2:$B$501,"&lt;="&amp;Resumo!$D$3,Registros!$C$2:$C$501,$B141,Registros!$E$2:$E$501,$D141)))</f>
        <v/>
      </c>
      <c r="F141" s="45">
        <f>IFERROR(IF($E141=0,"",COUNTIFS(Registros!$AB$2:$AB$501,"Sim",Registros!$B$2:$B$501,"&gt;="&amp;Resumo!$B$3,Registros!$B$2:$B$501,"&lt;="&amp;Resumo!$D$3,Registros!$C$2:$C$501,$B141,Registros!$E$2:$E$501,$D141,Registros!$T$2:$T$501,"Sim")/$E141),"")</f>
        <v/>
      </c>
      <c r="G141" s="45">
        <f>IFERROR(IF($E141=0,"",AVERAGEIFS(Registros!$U$2:$U$501,Registros!$AB$2:$AB$501,"Sim",Registros!$B$2:$B$501,"&gt;="&amp;Resumo!$B$3,Registros!$B$2:$B$501,"&lt;="&amp;Resumo!$D$3,Registros!$C$2:$C$501,$B141,Registros!$E$2:$E$501,$D141)),"")</f>
        <v/>
      </c>
      <c r="H141" s="13">
        <f>IF($E141=0,"",SUMIFS(Registros!$Q$2:$Q$501,Registros!$AB$2:$AB$501,"Sim",Registros!$B$2:$B$501,"&gt;="&amp;Resumo!$B$3,Registros!$B$2:$B$501,"&lt;="&amp;Resumo!$D$3,Registros!$C$2:$C$501,$B141,Registros!$E$2:$E$501,$D141))</f>
        <v/>
      </c>
      <c r="I141" s="46">
        <f>IF($E141=0,"",SUMIFS(Registros!$S$2:$S$501,Registros!$AB$2:$AB$501,"Sim",Registros!$B$2:$B$501,"&gt;="&amp;Resumo!$B$3,Registros!$B$2:$B$501,"&lt;="&amp;Resumo!$D$3,Registros!$C$2:$C$501,$B141,Registros!$E$2:$E$501,$D141))</f>
        <v/>
      </c>
      <c r="J141" s="13">
        <f>IF($E141=0,"",COUNTIFS(Registros!$AB$2:$AB$501,"Sim",Registros!$B$2:$B$501,"&gt;="&amp;Resumo!$B$3,Registros!$B$2:$B$501,"&lt;="&amp;Resumo!$D$3,Registros!$C$2:$C$501,$B141,Registros!$E$2:$E$501,$D141,Registros!$T$2:$T$501,"Não",Registros!$K$2:$K$501,"&lt;&gt;Concluída",Registros!$K$2:$K$501,"&lt;&gt;Dispensada"))</f>
        <v/>
      </c>
      <c r="K141" s="53">
        <f>IFERROR(IF($E141=0,"",_xlfn.MAXIFS(Registros!$B$2:$B$501,Registros!$AB$2:$AB$501,"Sim",Registros!$B$2:$B$501,"&gt;="&amp;Resumo!$B$3,Registros!$B$2:$B$501,"&lt;="&amp;Resumo!$D$3,Registros!$C$2:$C$501,$B141,Registros!$E$2:$E$501,$D141)),"")</f>
        <v/>
      </c>
      <c r="L141" s="13">
        <f>IF($E141=0,"",COUNTIFS($E$6:$E$505,"&gt;0",$F$6:$F$505,"&lt;"&amp;$F141)+COUNTIFS($E$6:$E141,"&gt;0",$F$6:$F141,$F141))</f>
        <v/>
      </c>
      <c r="N141" s="16">
        <f>IFERROR('Configurações'!F139,"")</f>
        <v/>
      </c>
      <c r="O141" s="13">
        <f>IF($N141="","",IF(Resumo!$F$3="Todas",COUNTIFS(Registros!$AB$2:$AB$501,"Sim",Registros!$B$2:$B$501,"&gt;="&amp;Resumo!$B$3,Registros!$B$2:$B$501,"&lt;="&amp;Resumo!$D$3,Registros!$V$2:$V$501,$N141),COUNTIFS(Registros!$AB$2:$AB$501,"Sim",Registros!$B$2:$B$501,"&gt;="&amp;Resumo!$B$3,Registros!$B$2:$B$501,"&lt;="&amp;Resumo!$D$3,Registros!$E$2:$E$501,Resumo!$F$3,Registros!$V$2:$V$501,$N141)))</f>
        <v/>
      </c>
      <c r="P141" s="46">
        <f>IF($N141="","",IF(Resumo!$F$3="Todas",SUMIFS(Registros!$S$2:$S$501,Registros!$AB$2:$AB$501,"Sim",Registros!$B$2:$B$501,"&gt;="&amp;Resumo!$B$3,Registros!$B$2:$B$501,"&lt;="&amp;Resumo!$D$3,Registros!$V$2:$V$501,$N141),SUMIFS(Registros!$S$2:$S$501,Registros!$AB$2:$AB$501,"Sim",Registros!$B$2:$B$501,"&gt;="&amp;Resumo!$B$3,Registros!$B$2:$B$501,"&lt;="&amp;Resumo!$D$3,Registros!$E$2:$E$501,Resumo!$F$3,Registros!$V$2:$V$501,$N141)))</f>
        <v/>
      </c>
      <c r="Q141" s="45">
        <f>IFERROR(IF(SUM($P$6:$P$15)=0,"",$P141/SUM($P$6:$P$15)),"")</f>
        <v/>
      </c>
      <c r="R141" s="13">
        <f>IF($O141=0,"",COUNTIFS($O$6:$O$15,"&gt;0",$P$6:$P$15,"&gt;"&amp;$P141)+COUNTIFS($O$6:$O141,"&gt;0",$P$6:$P141,$P141))</f>
        <v/>
      </c>
    </row>
    <row r="142">
      <c r="A142" s="21">
        <f>IFERROR(INDEX(Registros!$Z$2:$Z$501,AGGREGATE(15,6,(ROW(Registros!$Z$2:$Z$501)-ROW(Registros!$Z$2)+1)/(Registros!$AA$2:$AA$501&lt;&gt;""),ROWS($A$6:A142))),"")</f>
        <v/>
      </c>
      <c r="B142" s="18">
        <f>IFERROR(IF($A142="","",INDEX(Registros!$C$2:$C$501,MATCH($A142,Registros!$Z$2:$Z$501,0))),"")</f>
        <v/>
      </c>
      <c r="C142" s="21">
        <f>IFERROR(IF($A142="","",INDEX(Registros!$D$2:$D$501,MATCH($A142,Registros!$Z$2:$Z$501,0))),"")</f>
        <v/>
      </c>
      <c r="D142" s="21">
        <f>IFERROR(IF($A142="","",INDEX(Registros!$E$2:$E$501,MATCH($A142,Registros!$Z$2:$Z$501,0))),"")</f>
        <v/>
      </c>
      <c r="E142" s="18">
        <f>IF($A142="","",IF(AND(Resumo!$F$3&lt;&gt;"Todas",$D142&lt;&gt;Resumo!$F$3),0,COUNTIFS(Registros!$AB$2:$AB$501,"Sim",Registros!$B$2:$B$501,"&gt;="&amp;Resumo!$B$3,Registros!$B$2:$B$501,"&lt;="&amp;Resumo!$D$3,Registros!$C$2:$C$501,$B142,Registros!$E$2:$E$501,$D142)))</f>
        <v/>
      </c>
      <c r="F142" s="48">
        <f>IFERROR(IF($E142=0,"",COUNTIFS(Registros!$AB$2:$AB$501,"Sim",Registros!$B$2:$B$501,"&gt;="&amp;Resumo!$B$3,Registros!$B$2:$B$501,"&lt;="&amp;Resumo!$D$3,Registros!$C$2:$C$501,$B142,Registros!$E$2:$E$501,$D142,Registros!$T$2:$T$501,"Sim")/$E142),"")</f>
        <v/>
      </c>
      <c r="G142" s="48">
        <f>IFERROR(IF($E142=0,"",AVERAGEIFS(Registros!$U$2:$U$501,Registros!$AB$2:$AB$501,"Sim",Registros!$B$2:$B$501,"&gt;="&amp;Resumo!$B$3,Registros!$B$2:$B$501,"&lt;="&amp;Resumo!$D$3,Registros!$C$2:$C$501,$B142,Registros!$E$2:$E$501,$D142)),"")</f>
        <v/>
      </c>
      <c r="H142" s="18">
        <f>IF($E142=0,"",SUMIFS(Registros!$Q$2:$Q$501,Registros!$AB$2:$AB$501,"Sim",Registros!$B$2:$B$501,"&gt;="&amp;Resumo!$B$3,Registros!$B$2:$B$501,"&lt;="&amp;Resumo!$D$3,Registros!$C$2:$C$501,$B142,Registros!$E$2:$E$501,$D142))</f>
        <v/>
      </c>
      <c r="I142" s="49">
        <f>IF($E142=0,"",SUMIFS(Registros!$S$2:$S$501,Registros!$AB$2:$AB$501,"Sim",Registros!$B$2:$B$501,"&gt;="&amp;Resumo!$B$3,Registros!$B$2:$B$501,"&lt;="&amp;Resumo!$D$3,Registros!$C$2:$C$501,$B142,Registros!$E$2:$E$501,$D142))</f>
        <v/>
      </c>
      <c r="J142" s="18">
        <f>IF($E142=0,"",COUNTIFS(Registros!$AB$2:$AB$501,"Sim",Registros!$B$2:$B$501,"&gt;="&amp;Resumo!$B$3,Registros!$B$2:$B$501,"&lt;="&amp;Resumo!$D$3,Registros!$C$2:$C$501,$B142,Registros!$E$2:$E$501,$D142,Registros!$T$2:$T$501,"Não",Registros!$K$2:$K$501,"&lt;&gt;Concluída",Registros!$K$2:$K$501,"&lt;&gt;Dispensada"))</f>
        <v/>
      </c>
      <c r="K142" s="52">
        <f>IFERROR(IF($E142=0,"",_xlfn.MAXIFS(Registros!$B$2:$B$501,Registros!$AB$2:$AB$501,"Sim",Registros!$B$2:$B$501,"&gt;="&amp;Resumo!$B$3,Registros!$B$2:$B$501,"&lt;="&amp;Resumo!$D$3,Registros!$C$2:$C$501,$B142,Registros!$E$2:$E$501,$D142)),"")</f>
        <v/>
      </c>
      <c r="L142" s="18">
        <f>IF($E142=0,"",COUNTIFS($E$6:$E$505,"&gt;0",$F$6:$F$505,"&lt;"&amp;$F142)+COUNTIFS($E$6:$E142,"&gt;0",$F$6:$F142,$F142))</f>
        <v/>
      </c>
      <c r="N142" s="21">
        <f>IFERROR('Configurações'!F140,"")</f>
        <v/>
      </c>
      <c r="O142" s="18">
        <f>IF($N142="","",IF(Resumo!$F$3="Todas",COUNTIFS(Registros!$AB$2:$AB$501,"Sim",Registros!$B$2:$B$501,"&gt;="&amp;Resumo!$B$3,Registros!$B$2:$B$501,"&lt;="&amp;Resumo!$D$3,Registros!$V$2:$V$501,$N142),COUNTIFS(Registros!$AB$2:$AB$501,"Sim",Registros!$B$2:$B$501,"&gt;="&amp;Resumo!$B$3,Registros!$B$2:$B$501,"&lt;="&amp;Resumo!$D$3,Registros!$E$2:$E$501,Resumo!$F$3,Registros!$V$2:$V$501,$N142)))</f>
        <v/>
      </c>
      <c r="P142" s="49">
        <f>IF($N142="","",IF(Resumo!$F$3="Todas",SUMIFS(Registros!$S$2:$S$501,Registros!$AB$2:$AB$501,"Sim",Registros!$B$2:$B$501,"&gt;="&amp;Resumo!$B$3,Registros!$B$2:$B$501,"&lt;="&amp;Resumo!$D$3,Registros!$V$2:$V$501,$N142),SUMIFS(Registros!$S$2:$S$501,Registros!$AB$2:$AB$501,"Sim",Registros!$B$2:$B$501,"&gt;="&amp;Resumo!$B$3,Registros!$B$2:$B$501,"&lt;="&amp;Resumo!$D$3,Registros!$E$2:$E$501,Resumo!$F$3,Registros!$V$2:$V$501,$N142)))</f>
        <v/>
      </c>
      <c r="Q142" s="48">
        <f>IFERROR(IF(SUM($P$6:$P$15)=0,"",$P142/SUM($P$6:$P$15)),"")</f>
        <v/>
      </c>
      <c r="R142" s="18">
        <f>IF($O142=0,"",COUNTIFS($O$6:$O$15,"&gt;0",$P$6:$P$15,"&gt;"&amp;$P142)+COUNTIFS($O$6:$O142,"&gt;0",$P$6:$P142,$P142))</f>
        <v/>
      </c>
    </row>
    <row r="143">
      <c r="A143" s="16">
        <f>IFERROR(INDEX(Registros!$Z$2:$Z$501,AGGREGATE(15,6,(ROW(Registros!$Z$2:$Z$501)-ROW(Registros!$Z$2)+1)/(Registros!$AA$2:$AA$501&lt;&gt;""),ROWS($A$6:A143))),"")</f>
        <v/>
      </c>
      <c r="B143" s="13">
        <f>IFERROR(IF($A143="","",INDEX(Registros!$C$2:$C$501,MATCH($A143,Registros!$Z$2:$Z$501,0))),"")</f>
        <v/>
      </c>
      <c r="C143" s="16">
        <f>IFERROR(IF($A143="","",INDEX(Registros!$D$2:$D$501,MATCH($A143,Registros!$Z$2:$Z$501,0))),"")</f>
        <v/>
      </c>
      <c r="D143" s="16">
        <f>IFERROR(IF($A143="","",INDEX(Registros!$E$2:$E$501,MATCH($A143,Registros!$Z$2:$Z$501,0))),"")</f>
        <v/>
      </c>
      <c r="E143" s="13">
        <f>IF($A143="","",IF(AND(Resumo!$F$3&lt;&gt;"Todas",$D143&lt;&gt;Resumo!$F$3),0,COUNTIFS(Registros!$AB$2:$AB$501,"Sim",Registros!$B$2:$B$501,"&gt;="&amp;Resumo!$B$3,Registros!$B$2:$B$501,"&lt;="&amp;Resumo!$D$3,Registros!$C$2:$C$501,$B143,Registros!$E$2:$E$501,$D143)))</f>
        <v/>
      </c>
      <c r="F143" s="45">
        <f>IFERROR(IF($E143=0,"",COUNTIFS(Registros!$AB$2:$AB$501,"Sim",Registros!$B$2:$B$501,"&gt;="&amp;Resumo!$B$3,Registros!$B$2:$B$501,"&lt;="&amp;Resumo!$D$3,Registros!$C$2:$C$501,$B143,Registros!$E$2:$E$501,$D143,Registros!$T$2:$T$501,"Sim")/$E143),"")</f>
        <v/>
      </c>
      <c r="G143" s="45">
        <f>IFERROR(IF($E143=0,"",AVERAGEIFS(Registros!$U$2:$U$501,Registros!$AB$2:$AB$501,"Sim",Registros!$B$2:$B$501,"&gt;="&amp;Resumo!$B$3,Registros!$B$2:$B$501,"&lt;="&amp;Resumo!$D$3,Registros!$C$2:$C$501,$B143,Registros!$E$2:$E$501,$D143)),"")</f>
        <v/>
      </c>
      <c r="H143" s="13">
        <f>IF($E143=0,"",SUMIFS(Registros!$Q$2:$Q$501,Registros!$AB$2:$AB$501,"Sim",Registros!$B$2:$B$501,"&gt;="&amp;Resumo!$B$3,Registros!$B$2:$B$501,"&lt;="&amp;Resumo!$D$3,Registros!$C$2:$C$501,$B143,Registros!$E$2:$E$501,$D143))</f>
        <v/>
      </c>
      <c r="I143" s="46">
        <f>IF($E143=0,"",SUMIFS(Registros!$S$2:$S$501,Registros!$AB$2:$AB$501,"Sim",Registros!$B$2:$B$501,"&gt;="&amp;Resumo!$B$3,Registros!$B$2:$B$501,"&lt;="&amp;Resumo!$D$3,Registros!$C$2:$C$501,$B143,Registros!$E$2:$E$501,$D143))</f>
        <v/>
      </c>
      <c r="J143" s="13">
        <f>IF($E143=0,"",COUNTIFS(Registros!$AB$2:$AB$501,"Sim",Registros!$B$2:$B$501,"&gt;="&amp;Resumo!$B$3,Registros!$B$2:$B$501,"&lt;="&amp;Resumo!$D$3,Registros!$C$2:$C$501,$B143,Registros!$E$2:$E$501,$D143,Registros!$T$2:$T$501,"Não",Registros!$K$2:$K$501,"&lt;&gt;Concluída",Registros!$K$2:$K$501,"&lt;&gt;Dispensada"))</f>
        <v/>
      </c>
      <c r="K143" s="53">
        <f>IFERROR(IF($E143=0,"",_xlfn.MAXIFS(Registros!$B$2:$B$501,Registros!$AB$2:$AB$501,"Sim",Registros!$B$2:$B$501,"&gt;="&amp;Resumo!$B$3,Registros!$B$2:$B$501,"&lt;="&amp;Resumo!$D$3,Registros!$C$2:$C$501,$B143,Registros!$E$2:$E$501,$D143)),"")</f>
        <v/>
      </c>
      <c r="L143" s="13">
        <f>IF($E143=0,"",COUNTIFS($E$6:$E$505,"&gt;0",$F$6:$F$505,"&lt;"&amp;$F143)+COUNTIFS($E$6:$E143,"&gt;0",$F$6:$F143,$F143))</f>
        <v/>
      </c>
      <c r="N143" s="16">
        <f>IFERROR('Configurações'!F141,"")</f>
        <v/>
      </c>
      <c r="O143" s="13">
        <f>IF($N143="","",IF(Resumo!$F$3="Todas",COUNTIFS(Registros!$AB$2:$AB$501,"Sim",Registros!$B$2:$B$501,"&gt;="&amp;Resumo!$B$3,Registros!$B$2:$B$501,"&lt;="&amp;Resumo!$D$3,Registros!$V$2:$V$501,$N143),COUNTIFS(Registros!$AB$2:$AB$501,"Sim",Registros!$B$2:$B$501,"&gt;="&amp;Resumo!$B$3,Registros!$B$2:$B$501,"&lt;="&amp;Resumo!$D$3,Registros!$E$2:$E$501,Resumo!$F$3,Registros!$V$2:$V$501,$N143)))</f>
        <v/>
      </c>
      <c r="P143" s="46">
        <f>IF($N143="","",IF(Resumo!$F$3="Todas",SUMIFS(Registros!$S$2:$S$501,Registros!$AB$2:$AB$501,"Sim",Registros!$B$2:$B$501,"&gt;="&amp;Resumo!$B$3,Registros!$B$2:$B$501,"&lt;="&amp;Resumo!$D$3,Registros!$V$2:$V$501,$N143),SUMIFS(Registros!$S$2:$S$501,Registros!$AB$2:$AB$501,"Sim",Registros!$B$2:$B$501,"&gt;="&amp;Resumo!$B$3,Registros!$B$2:$B$501,"&lt;="&amp;Resumo!$D$3,Registros!$E$2:$E$501,Resumo!$F$3,Registros!$V$2:$V$501,$N143)))</f>
        <v/>
      </c>
      <c r="Q143" s="45">
        <f>IFERROR(IF(SUM($P$6:$P$15)=0,"",$P143/SUM($P$6:$P$15)),"")</f>
        <v/>
      </c>
      <c r="R143" s="13">
        <f>IF($O143=0,"",COUNTIFS($O$6:$O$15,"&gt;0",$P$6:$P$15,"&gt;"&amp;$P143)+COUNTIFS($O$6:$O143,"&gt;0",$P$6:$P143,$P143))</f>
        <v/>
      </c>
    </row>
    <row r="144">
      <c r="A144" s="21">
        <f>IFERROR(INDEX(Registros!$Z$2:$Z$501,AGGREGATE(15,6,(ROW(Registros!$Z$2:$Z$501)-ROW(Registros!$Z$2)+1)/(Registros!$AA$2:$AA$501&lt;&gt;""),ROWS($A$6:A144))),"")</f>
        <v/>
      </c>
      <c r="B144" s="18">
        <f>IFERROR(IF($A144="","",INDEX(Registros!$C$2:$C$501,MATCH($A144,Registros!$Z$2:$Z$501,0))),"")</f>
        <v/>
      </c>
      <c r="C144" s="21">
        <f>IFERROR(IF($A144="","",INDEX(Registros!$D$2:$D$501,MATCH($A144,Registros!$Z$2:$Z$501,0))),"")</f>
        <v/>
      </c>
      <c r="D144" s="21">
        <f>IFERROR(IF($A144="","",INDEX(Registros!$E$2:$E$501,MATCH($A144,Registros!$Z$2:$Z$501,0))),"")</f>
        <v/>
      </c>
      <c r="E144" s="18">
        <f>IF($A144="","",IF(AND(Resumo!$F$3&lt;&gt;"Todas",$D144&lt;&gt;Resumo!$F$3),0,COUNTIFS(Registros!$AB$2:$AB$501,"Sim",Registros!$B$2:$B$501,"&gt;="&amp;Resumo!$B$3,Registros!$B$2:$B$501,"&lt;="&amp;Resumo!$D$3,Registros!$C$2:$C$501,$B144,Registros!$E$2:$E$501,$D144)))</f>
        <v/>
      </c>
      <c r="F144" s="48">
        <f>IFERROR(IF($E144=0,"",COUNTIFS(Registros!$AB$2:$AB$501,"Sim",Registros!$B$2:$B$501,"&gt;="&amp;Resumo!$B$3,Registros!$B$2:$B$501,"&lt;="&amp;Resumo!$D$3,Registros!$C$2:$C$501,$B144,Registros!$E$2:$E$501,$D144,Registros!$T$2:$T$501,"Sim")/$E144),"")</f>
        <v/>
      </c>
      <c r="G144" s="48">
        <f>IFERROR(IF($E144=0,"",AVERAGEIFS(Registros!$U$2:$U$501,Registros!$AB$2:$AB$501,"Sim",Registros!$B$2:$B$501,"&gt;="&amp;Resumo!$B$3,Registros!$B$2:$B$501,"&lt;="&amp;Resumo!$D$3,Registros!$C$2:$C$501,$B144,Registros!$E$2:$E$501,$D144)),"")</f>
        <v/>
      </c>
      <c r="H144" s="18">
        <f>IF($E144=0,"",SUMIFS(Registros!$Q$2:$Q$501,Registros!$AB$2:$AB$501,"Sim",Registros!$B$2:$B$501,"&gt;="&amp;Resumo!$B$3,Registros!$B$2:$B$501,"&lt;="&amp;Resumo!$D$3,Registros!$C$2:$C$501,$B144,Registros!$E$2:$E$501,$D144))</f>
        <v/>
      </c>
      <c r="I144" s="49">
        <f>IF($E144=0,"",SUMIFS(Registros!$S$2:$S$501,Registros!$AB$2:$AB$501,"Sim",Registros!$B$2:$B$501,"&gt;="&amp;Resumo!$B$3,Registros!$B$2:$B$501,"&lt;="&amp;Resumo!$D$3,Registros!$C$2:$C$501,$B144,Registros!$E$2:$E$501,$D144))</f>
        <v/>
      </c>
      <c r="J144" s="18">
        <f>IF($E144=0,"",COUNTIFS(Registros!$AB$2:$AB$501,"Sim",Registros!$B$2:$B$501,"&gt;="&amp;Resumo!$B$3,Registros!$B$2:$B$501,"&lt;="&amp;Resumo!$D$3,Registros!$C$2:$C$501,$B144,Registros!$E$2:$E$501,$D144,Registros!$T$2:$T$501,"Não",Registros!$K$2:$K$501,"&lt;&gt;Concluída",Registros!$K$2:$K$501,"&lt;&gt;Dispensada"))</f>
        <v/>
      </c>
      <c r="K144" s="52">
        <f>IFERROR(IF($E144=0,"",_xlfn.MAXIFS(Registros!$B$2:$B$501,Registros!$AB$2:$AB$501,"Sim",Registros!$B$2:$B$501,"&gt;="&amp;Resumo!$B$3,Registros!$B$2:$B$501,"&lt;="&amp;Resumo!$D$3,Registros!$C$2:$C$501,$B144,Registros!$E$2:$E$501,$D144)),"")</f>
        <v/>
      </c>
      <c r="L144" s="18">
        <f>IF($E144=0,"",COUNTIFS($E$6:$E$505,"&gt;0",$F$6:$F$505,"&lt;"&amp;$F144)+COUNTIFS($E$6:$E144,"&gt;0",$F$6:$F144,$F144))</f>
        <v/>
      </c>
      <c r="N144" s="21">
        <f>IFERROR('Configurações'!F142,"")</f>
        <v/>
      </c>
      <c r="O144" s="18">
        <f>IF($N144="","",IF(Resumo!$F$3="Todas",COUNTIFS(Registros!$AB$2:$AB$501,"Sim",Registros!$B$2:$B$501,"&gt;="&amp;Resumo!$B$3,Registros!$B$2:$B$501,"&lt;="&amp;Resumo!$D$3,Registros!$V$2:$V$501,$N144),COUNTIFS(Registros!$AB$2:$AB$501,"Sim",Registros!$B$2:$B$501,"&gt;="&amp;Resumo!$B$3,Registros!$B$2:$B$501,"&lt;="&amp;Resumo!$D$3,Registros!$E$2:$E$501,Resumo!$F$3,Registros!$V$2:$V$501,$N144)))</f>
        <v/>
      </c>
      <c r="P144" s="49">
        <f>IF($N144="","",IF(Resumo!$F$3="Todas",SUMIFS(Registros!$S$2:$S$501,Registros!$AB$2:$AB$501,"Sim",Registros!$B$2:$B$501,"&gt;="&amp;Resumo!$B$3,Registros!$B$2:$B$501,"&lt;="&amp;Resumo!$D$3,Registros!$V$2:$V$501,$N144),SUMIFS(Registros!$S$2:$S$501,Registros!$AB$2:$AB$501,"Sim",Registros!$B$2:$B$501,"&gt;="&amp;Resumo!$B$3,Registros!$B$2:$B$501,"&lt;="&amp;Resumo!$D$3,Registros!$E$2:$E$501,Resumo!$F$3,Registros!$V$2:$V$501,$N144)))</f>
        <v/>
      </c>
      <c r="Q144" s="48">
        <f>IFERROR(IF(SUM($P$6:$P$15)=0,"",$P144/SUM($P$6:$P$15)),"")</f>
        <v/>
      </c>
      <c r="R144" s="18">
        <f>IF($O144=0,"",COUNTIFS($O$6:$O$15,"&gt;0",$P$6:$P$15,"&gt;"&amp;$P144)+COUNTIFS($O$6:$O144,"&gt;0",$P$6:$P144,$P144))</f>
        <v/>
      </c>
    </row>
    <row r="145">
      <c r="A145" s="16">
        <f>IFERROR(INDEX(Registros!$Z$2:$Z$501,AGGREGATE(15,6,(ROW(Registros!$Z$2:$Z$501)-ROW(Registros!$Z$2)+1)/(Registros!$AA$2:$AA$501&lt;&gt;""),ROWS($A$6:A145))),"")</f>
        <v/>
      </c>
      <c r="B145" s="13">
        <f>IFERROR(IF($A145="","",INDEX(Registros!$C$2:$C$501,MATCH($A145,Registros!$Z$2:$Z$501,0))),"")</f>
        <v/>
      </c>
      <c r="C145" s="16">
        <f>IFERROR(IF($A145="","",INDEX(Registros!$D$2:$D$501,MATCH($A145,Registros!$Z$2:$Z$501,0))),"")</f>
        <v/>
      </c>
      <c r="D145" s="16">
        <f>IFERROR(IF($A145="","",INDEX(Registros!$E$2:$E$501,MATCH($A145,Registros!$Z$2:$Z$501,0))),"")</f>
        <v/>
      </c>
      <c r="E145" s="13">
        <f>IF($A145="","",IF(AND(Resumo!$F$3&lt;&gt;"Todas",$D145&lt;&gt;Resumo!$F$3),0,COUNTIFS(Registros!$AB$2:$AB$501,"Sim",Registros!$B$2:$B$501,"&gt;="&amp;Resumo!$B$3,Registros!$B$2:$B$501,"&lt;="&amp;Resumo!$D$3,Registros!$C$2:$C$501,$B145,Registros!$E$2:$E$501,$D145)))</f>
        <v/>
      </c>
      <c r="F145" s="45">
        <f>IFERROR(IF($E145=0,"",COUNTIFS(Registros!$AB$2:$AB$501,"Sim",Registros!$B$2:$B$501,"&gt;="&amp;Resumo!$B$3,Registros!$B$2:$B$501,"&lt;="&amp;Resumo!$D$3,Registros!$C$2:$C$501,$B145,Registros!$E$2:$E$501,$D145,Registros!$T$2:$T$501,"Sim")/$E145),"")</f>
        <v/>
      </c>
      <c r="G145" s="45">
        <f>IFERROR(IF($E145=0,"",AVERAGEIFS(Registros!$U$2:$U$501,Registros!$AB$2:$AB$501,"Sim",Registros!$B$2:$B$501,"&gt;="&amp;Resumo!$B$3,Registros!$B$2:$B$501,"&lt;="&amp;Resumo!$D$3,Registros!$C$2:$C$501,$B145,Registros!$E$2:$E$501,$D145)),"")</f>
        <v/>
      </c>
      <c r="H145" s="13">
        <f>IF($E145=0,"",SUMIFS(Registros!$Q$2:$Q$501,Registros!$AB$2:$AB$501,"Sim",Registros!$B$2:$B$501,"&gt;="&amp;Resumo!$B$3,Registros!$B$2:$B$501,"&lt;="&amp;Resumo!$D$3,Registros!$C$2:$C$501,$B145,Registros!$E$2:$E$501,$D145))</f>
        <v/>
      </c>
      <c r="I145" s="46">
        <f>IF($E145=0,"",SUMIFS(Registros!$S$2:$S$501,Registros!$AB$2:$AB$501,"Sim",Registros!$B$2:$B$501,"&gt;="&amp;Resumo!$B$3,Registros!$B$2:$B$501,"&lt;="&amp;Resumo!$D$3,Registros!$C$2:$C$501,$B145,Registros!$E$2:$E$501,$D145))</f>
        <v/>
      </c>
      <c r="J145" s="13">
        <f>IF($E145=0,"",COUNTIFS(Registros!$AB$2:$AB$501,"Sim",Registros!$B$2:$B$501,"&gt;="&amp;Resumo!$B$3,Registros!$B$2:$B$501,"&lt;="&amp;Resumo!$D$3,Registros!$C$2:$C$501,$B145,Registros!$E$2:$E$501,$D145,Registros!$T$2:$T$501,"Não",Registros!$K$2:$K$501,"&lt;&gt;Concluída",Registros!$K$2:$K$501,"&lt;&gt;Dispensada"))</f>
        <v/>
      </c>
      <c r="K145" s="53">
        <f>IFERROR(IF($E145=0,"",_xlfn.MAXIFS(Registros!$B$2:$B$501,Registros!$AB$2:$AB$501,"Sim",Registros!$B$2:$B$501,"&gt;="&amp;Resumo!$B$3,Registros!$B$2:$B$501,"&lt;="&amp;Resumo!$D$3,Registros!$C$2:$C$501,$B145,Registros!$E$2:$E$501,$D145)),"")</f>
        <v/>
      </c>
      <c r="L145" s="13">
        <f>IF($E145=0,"",COUNTIFS($E$6:$E$505,"&gt;0",$F$6:$F$505,"&lt;"&amp;$F145)+COUNTIFS($E$6:$E145,"&gt;0",$F$6:$F145,$F145))</f>
        <v/>
      </c>
      <c r="N145" s="16">
        <f>IFERROR('Configurações'!F143,"")</f>
        <v/>
      </c>
      <c r="O145" s="13">
        <f>IF($N145="","",IF(Resumo!$F$3="Todas",COUNTIFS(Registros!$AB$2:$AB$501,"Sim",Registros!$B$2:$B$501,"&gt;="&amp;Resumo!$B$3,Registros!$B$2:$B$501,"&lt;="&amp;Resumo!$D$3,Registros!$V$2:$V$501,$N145),COUNTIFS(Registros!$AB$2:$AB$501,"Sim",Registros!$B$2:$B$501,"&gt;="&amp;Resumo!$B$3,Registros!$B$2:$B$501,"&lt;="&amp;Resumo!$D$3,Registros!$E$2:$E$501,Resumo!$F$3,Registros!$V$2:$V$501,$N145)))</f>
        <v/>
      </c>
      <c r="P145" s="46">
        <f>IF($N145="","",IF(Resumo!$F$3="Todas",SUMIFS(Registros!$S$2:$S$501,Registros!$AB$2:$AB$501,"Sim",Registros!$B$2:$B$501,"&gt;="&amp;Resumo!$B$3,Registros!$B$2:$B$501,"&lt;="&amp;Resumo!$D$3,Registros!$V$2:$V$501,$N145),SUMIFS(Registros!$S$2:$S$501,Registros!$AB$2:$AB$501,"Sim",Registros!$B$2:$B$501,"&gt;="&amp;Resumo!$B$3,Registros!$B$2:$B$501,"&lt;="&amp;Resumo!$D$3,Registros!$E$2:$E$501,Resumo!$F$3,Registros!$V$2:$V$501,$N145)))</f>
        <v/>
      </c>
      <c r="Q145" s="45">
        <f>IFERROR(IF(SUM($P$6:$P$15)=0,"",$P145/SUM($P$6:$P$15)),"")</f>
        <v/>
      </c>
      <c r="R145" s="13">
        <f>IF($O145=0,"",COUNTIFS($O$6:$O$15,"&gt;0",$P$6:$P$15,"&gt;"&amp;$P145)+COUNTIFS($O$6:$O145,"&gt;0",$P$6:$P145,$P145))</f>
        <v/>
      </c>
    </row>
    <row r="146">
      <c r="A146" s="21">
        <f>IFERROR(INDEX(Registros!$Z$2:$Z$501,AGGREGATE(15,6,(ROW(Registros!$Z$2:$Z$501)-ROW(Registros!$Z$2)+1)/(Registros!$AA$2:$AA$501&lt;&gt;""),ROWS($A$6:A146))),"")</f>
        <v/>
      </c>
      <c r="B146" s="18">
        <f>IFERROR(IF($A146="","",INDEX(Registros!$C$2:$C$501,MATCH($A146,Registros!$Z$2:$Z$501,0))),"")</f>
        <v/>
      </c>
      <c r="C146" s="21">
        <f>IFERROR(IF($A146="","",INDEX(Registros!$D$2:$D$501,MATCH($A146,Registros!$Z$2:$Z$501,0))),"")</f>
        <v/>
      </c>
      <c r="D146" s="21">
        <f>IFERROR(IF($A146="","",INDEX(Registros!$E$2:$E$501,MATCH($A146,Registros!$Z$2:$Z$501,0))),"")</f>
        <v/>
      </c>
      <c r="E146" s="18">
        <f>IF($A146="","",IF(AND(Resumo!$F$3&lt;&gt;"Todas",$D146&lt;&gt;Resumo!$F$3),0,COUNTIFS(Registros!$AB$2:$AB$501,"Sim",Registros!$B$2:$B$501,"&gt;="&amp;Resumo!$B$3,Registros!$B$2:$B$501,"&lt;="&amp;Resumo!$D$3,Registros!$C$2:$C$501,$B146,Registros!$E$2:$E$501,$D146)))</f>
        <v/>
      </c>
      <c r="F146" s="48">
        <f>IFERROR(IF($E146=0,"",COUNTIFS(Registros!$AB$2:$AB$501,"Sim",Registros!$B$2:$B$501,"&gt;="&amp;Resumo!$B$3,Registros!$B$2:$B$501,"&lt;="&amp;Resumo!$D$3,Registros!$C$2:$C$501,$B146,Registros!$E$2:$E$501,$D146,Registros!$T$2:$T$501,"Sim")/$E146),"")</f>
        <v/>
      </c>
      <c r="G146" s="48">
        <f>IFERROR(IF($E146=0,"",AVERAGEIFS(Registros!$U$2:$U$501,Registros!$AB$2:$AB$501,"Sim",Registros!$B$2:$B$501,"&gt;="&amp;Resumo!$B$3,Registros!$B$2:$B$501,"&lt;="&amp;Resumo!$D$3,Registros!$C$2:$C$501,$B146,Registros!$E$2:$E$501,$D146)),"")</f>
        <v/>
      </c>
      <c r="H146" s="18">
        <f>IF($E146=0,"",SUMIFS(Registros!$Q$2:$Q$501,Registros!$AB$2:$AB$501,"Sim",Registros!$B$2:$B$501,"&gt;="&amp;Resumo!$B$3,Registros!$B$2:$B$501,"&lt;="&amp;Resumo!$D$3,Registros!$C$2:$C$501,$B146,Registros!$E$2:$E$501,$D146))</f>
        <v/>
      </c>
      <c r="I146" s="49">
        <f>IF($E146=0,"",SUMIFS(Registros!$S$2:$S$501,Registros!$AB$2:$AB$501,"Sim",Registros!$B$2:$B$501,"&gt;="&amp;Resumo!$B$3,Registros!$B$2:$B$501,"&lt;="&amp;Resumo!$D$3,Registros!$C$2:$C$501,$B146,Registros!$E$2:$E$501,$D146))</f>
        <v/>
      </c>
      <c r="J146" s="18">
        <f>IF($E146=0,"",COUNTIFS(Registros!$AB$2:$AB$501,"Sim",Registros!$B$2:$B$501,"&gt;="&amp;Resumo!$B$3,Registros!$B$2:$B$501,"&lt;="&amp;Resumo!$D$3,Registros!$C$2:$C$501,$B146,Registros!$E$2:$E$501,$D146,Registros!$T$2:$T$501,"Não",Registros!$K$2:$K$501,"&lt;&gt;Concluída",Registros!$K$2:$K$501,"&lt;&gt;Dispensada"))</f>
        <v/>
      </c>
      <c r="K146" s="52">
        <f>IFERROR(IF($E146=0,"",_xlfn.MAXIFS(Registros!$B$2:$B$501,Registros!$AB$2:$AB$501,"Sim",Registros!$B$2:$B$501,"&gt;="&amp;Resumo!$B$3,Registros!$B$2:$B$501,"&lt;="&amp;Resumo!$D$3,Registros!$C$2:$C$501,$B146,Registros!$E$2:$E$501,$D146)),"")</f>
        <v/>
      </c>
      <c r="L146" s="18">
        <f>IF($E146=0,"",COUNTIFS($E$6:$E$505,"&gt;0",$F$6:$F$505,"&lt;"&amp;$F146)+COUNTIFS($E$6:$E146,"&gt;0",$F$6:$F146,$F146))</f>
        <v/>
      </c>
      <c r="N146" s="21">
        <f>IFERROR('Configurações'!F144,"")</f>
        <v/>
      </c>
      <c r="O146" s="18">
        <f>IF($N146="","",IF(Resumo!$F$3="Todas",COUNTIFS(Registros!$AB$2:$AB$501,"Sim",Registros!$B$2:$B$501,"&gt;="&amp;Resumo!$B$3,Registros!$B$2:$B$501,"&lt;="&amp;Resumo!$D$3,Registros!$V$2:$V$501,$N146),COUNTIFS(Registros!$AB$2:$AB$501,"Sim",Registros!$B$2:$B$501,"&gt;="&amp;Resumo!$B$3,Registros!$B$2:$B$501,"&lt;="&amp;Resumo!$D$3,Registros!$E$2:$E$501,Resumo!$F$3,Registros!$V$2:$V$501,$N146)))</f>
        <v/>
      </c>
      <c r="P146" s="49">
        <f>IF($N146="","",IF(Resumo!$F$3="Todas",SUMIFS(Registros!$S$2:$S$501,Registros!$AB$2:$AB$501,"Sim",Registros!$B$2:$B$501,"&gt;="&amp;Resumo!$B$3,Registros!$B$2:$B$501,"&lt;="&amp;Resumo!$D$3,Registros!$V$2:$V$501,$N146),SUMIFS(Registros!$S$2:$S$501,Registros!$AB$2:$AB$501,"Sim",Registros!$B$2:$B$501,"&gt;="&amp;Resumo!$B$3,Registros!$B$2:$B$501,"&lt;="&amp;Resumo!$D$3,Registros!$E$2:$E$501,Resumo!$F$3,Registros!$V$2:$V$501,$N146)))</f>
        <v/>
      </c>
      <c r="Q146" s="48">
        <f>IFERROR(IF(SUM($P$6:$P$15)=0,"",$P146/SUM($P$6:$P$15)),"")</f>
        <v/>
      </c>
      <c r="R146" s="18">
        <f>IF($O146=0,"",COUNTIFS($O$6:$O$15,"&gt;0",$P$6:$P$15,"&gt;"&amp;$P146)+COUNTIFS($O$6:$O146,"&gt;0",$P$6:$P146,$P146))</f>
        <v/>
      </c>
    </row>
    <row r="147">
      <c r="A147" s="16">
        <f>IFERROR(INDEX(Registros!$Z$2:$Z$501,AGGREGATE(15,6,(ROW(Registros!$Z$2:$Z$501)-ROW(Registros!$Z$2)+1)/(Registros!$AA$2:$AA$501&lt;&gt;""),ROWS($A$6:A147))),"")</f>
        <v/>
      </c>
      <c r="B147" s="13">
        <f>IFERROR(IF($A147="","",INDEX(Registros!$C$2:$C$501,MATCH($A147,Registros!$Z$2:$Z$501,0))),"")</f>
        <v/>
      </c>
      <c r="C147" s="16">
        <f>IFERROR(IF($A147="","",INDEX(Registros!$D$2:$D$501,MATCH($A147,Registros!$Z$2:$Z$501,0))),"")</f>
        <v/>
      </c>
      <c r="D147" s="16">
        <f>IFERROR(IF($A147="","",INDEX(Registros!$E$2:$E$501,MATCH($A147,Registros!$Z$2:$Z$501,0))),"")</f>
        <v/>
      </c>
      <c r="E147" s="13">
        <f>IF($A147="","",IF(AND(Resumo!$F$3&lt;&gt;"Todas",$D147&lt;&gt;Resumo!$F$3),0,COUNTIFS(Registros!$AB$2:$AB$501,"Sim",Registros!$B$2:$B$501,"&gt;="&amp;Resumo!$B$3,Registros!$B$2:$B$501,"&lt;="&amp;Resumo!$D$3,Registros!$C$2:$C$501,$B147,Registros!$E$2:$E$501,$D147)))</f>
        <v/>
      </c>
      <c r="F147" s="45">
        <f>IFERROR(IF($E147=0,"",COUNTIFS(Registros!$AB$2:$AB$501,"Sim",Registros!$B$2:$B$501,"&gt;="&amp;Resumo!$B$3,Registros!$B$2:$B$501,"&lt;="&amp;Resumo!$D$3,Registros!$C$2:$C$501,$B147,Registros!$E$2:$E$501,$D147,Registros!$T$2:$T$501,"Sim")/$E147),"")</f>
        <v/>
      </c>
      <c r="G147" s="45">
        <f>IFERROR(IF($E147=0,"",AVERAGEIFS(Registros!$U$2:$U$501,Registros!$AB$2:$AB$501,"Sim",Registros!$B$2:$B$501,"&gt;="&amp;Resumo!$B$3,Registros!$B$2:$B$501,"&lt;="&amp;Resumo!$D$3,Registros!$C$2:$C$501,$B147,Registros!$E$2:$E$501,$D147)),"")</f>
        <v/>
      </c>
      <c r="H147" s="13">
        <f>IF($E147=0,"",SUMIFS(Registros!$Q$2:$Q$501,Registros!$AB$2:$AB$501,"Sim",Registros!$B$2:$B$501,"&gt;="&amp;Resumo!$B$3,Registros!$B$2:$B$501,"&lt;="&amp;Resumo!$D$3,Registros!$C$2:$C$501,$B147,Registros!$E$2:$E$501,$D147))</f>
        <v/>
      </c>
      <c r="I147" s="46">
        <f>IF($E147=0,"",SUMIFS(Registros!$S$2:$S$501,Registros!$AB$2:$AB$501,"Sim",Registros!$B$2:$B$501,"&gt;="&amp;Resumo!$B$3,Registros!$B$2:$B$501,"&lt;="&amp;Resumo!$D$3,Registros!$C$2:$C$501,$B147,Registros!$E$2:$E$501,$D147))</f>
        <v/>
      </c>
      <c r="J147" s="13">
        <f>IF($E147=0,"",COUNTIFS(Registros!$AB$2:$AB$501,"Sim",Registros!$B$2:$B$501,"&gt;="&amp;Resumo!$B$3,Registros!$B$2:$B$501,"&lt;="&amp;Resumo!$D$3,Registros!$C$2:$C$501,$B147,Registros!$E$2:$E$501,$D147,Registros!$T$2:$T$501,"Não",Registros!$K$2:$K$501,"&lt;&gt;Concluída",Registros!$K$2:$K$501,"&lt;&gt;Dispensada"))</f>
        <v/>
      </c>
      <c r="K147" s="53">
        <f>IFERROR(IF($E147=0,"",_xlfn.MAXIFS(Registros!$B$2:$B$501,Registros!$AB$2:$AB$501,"Sim",Registros!$B$2:$B$501,"&gt;="&amp;Resumo!$B$3,Registros!$B$2:$B$501,"&lt;="&amp;Resumo!$D$3,Registros!$C$2:$C$501,$B147,Registros!$E$2:$E$501,$D147)),"")</f>
        <v/>
      </c>
      <c r="L147" s="13">
        <f>IF($E147=0,"",COUNTIFS($E$6:$E$505,"&gt;0",$F$6:$F$505,"&lt;"&amp;$F147)+COUNTIFS($E$6:$E147,"&gt;0",$F$6:$F147,$F147))</f>
        <v/>
      </c>
      <c r="N147" s="16">
        <f>IFERROR('Configurações'!F145,"")</f>
        <v/>
      </c>
      <c r="O147" s="13">
        <f>IF($N147="","",IF(Resumo!$F$3="Todas",COUNTIFS(Registros!$AB$2:$AB$501,"Sim",Registros!$B$2:$B$501,"&gt;="&amp;Resumo!$B$3,Registros!$B$2:$B$501,"&lt;="&amp;Resumo!$D$3,Registros!$V$2:$V$501,$N147),COUNTIFS(Registros!$AB$2:$AB$501,"Sim",Registros!$B$2:$B$501,"&gt;="&amp;Resumo!$B$3,Registros!$B$2:$B$501,"&lt;="&amp;Resumo!$D$3,Registros!$E$2:$E$501,Resumo!$F$3,Registros!$V$2:$V$501,$N147)))</f>
        <v/>
      </c>
      <c r="P147" s="46">
        <f>IF($N147="","",IF(Resumo!$F$3="Todas",SUMIFS(Registros!$S$2:$S$501,Registros!$AB$2:$AB$501,"Sim",Registros!$B$2:$B$501,"&gt;="&amp;Resumo!$B$3,Registros!$B$2:$B$501,"&lt;="&amp;Resumo!$D$3,Registros!$V$2:$V$501,$N147),SUMIFS(Registros!$S$2:$S$501,Registros!$AB$2:$AB$501,"Sim",Registros!$B$2:$B$501,"&gt;="&amp;Resumo!$B$3,Registros!$B$2:$B$501,"&lt;="&amp;Resumo!$D$3,Registros!$E$2:$E$501,Resumo!$F$3,Registros!$V$2:$V$501,$N147)))</f>
        <v/>
      </c>
      <c r="Q147" s="45">
        <f>IFERROR(IF(SUM($P$6:$P$15)=0,"",$P147/SUM($P$6:$P$15)),"")</f>
        <v/>
      </c>
      <c r="R147" s="13">
        <f>IF($O147=0,"",COUNTIFS($O$6:$O$15,"&gt;0",$P$6:$P$15,"&gt;"&amp;$P147)+COUNTIFS($O$6:$O147,"&gt;0",$P$6:$P147,$P147))</f>
        <v/>
      </c>
    </row>
    <row r="148">
      <c r="A148" s="21">
        <f>IFERROR(INDEX(Registros!$Z$2:$Z$501,AGGREGATE(15,6,(ROW(Registros!$Z$2:$Z$501)-ROW(Registros!$Z$2)+1)/(Registros!$AA$2:$AA$501&lt;&gt;""),ROWS($A$6:A148))),"")</f>
        <v/>
      </c>
      <c r="B148" s="18">
        <f>IFERROR(IF($A148="","",INDEX(Registros!$C$2:$C$501,MATCH($A148,Registros!$Z$2:$Z$501,0))),"")</f>
        <v/>
      </c>
      <c r="C148" s="21">
        <f>IFERROR(IF($A148="","",INDEX(Registros!$D$2:$D$501,MATCH($A148,Registros!$Z$2:$Z$501,0))),"")</f>
        <v/>
      </c>
      <c r="D148" s="21">
        <f>IFERROR(IF($A148="","",INDEX(Registros!$E$2:$E$501,MATCH($A148,Registros!$Z$2:$Z$501,0))),"")</f>
        <v/>
      </c>
      <c r="E148" s="18">
        <f>IF($A148="","",IF(AND(Resumo!$F$3&lt;&gt;"Todas",$D148&lt;&gt;Resumo!$F$3),0,COUNTIFS(Registros!$AB$2:$AB$501,"Sim",Registros!$B$2:$B$501,"&gt;="&amp;Resumo!$B$3,Registros!$B$2:$B$501,"&lt;="&amp;Resumo!$D$3,Registros!$C$2:$C$501,$B148,Registros!$E$2:$E$501,$D148)))</f>
        <v/>
      </c>
      <c r="F148" s="48">
        <f>IFERROR(IF($E148=0,"",COUNTIFS(Registros!$AB$2:$AB$501,"Sim",Registros!$B$2:$B$501,"&gt;="&amp;Resumo!$B$3,Registros!$B$2:$B$501,"&lt;="&amp;Resumo!$D$3,Registros!$C$2:$C$501,$B148,Registros!$E$2:$E$501,$D148,Registros!$T$2:$T$501,"Sim")/$E148),"")</f>
        <v/>
      </c>
      <c r="G148" s="48">
        <f>IFERROR(IF($E148=0,"",AVERAGEIFS(Registros!$U$2:$U$501,Registros!$AB$2:$AB$501,"Sim",Registros!$B$2:$B$501,"&gt;="&amp;Resumo!$B$3,Registros!$B$2:$B$501,"&lt;="&amp;Resumo!$D$3,Registros!$C$2:$C$501,$B148,Registros!$E$2:$E$501,$D148)),"")</f>
        <v/>
      </c>
      <c r="H148" s="18">
        <f>IF($E148=0,"",SUMIFS(Registros!$Q$2:$Q$501,Registros!$AB$2:$AB$501,"Sim",Registros!$B$2:$B$501,"&gt;="&amp;Resumo!$B$3,Registros!$B$2:$B$501,"&lt;="&amp;Resumo!$D$3,Registros!$C$2:$C$501,$B148,Registros!$E$2:$E$501,$D148))</f>
        <v/>
      </c>
      <c r="I148" s="49">
        <f>IF($E148=0,"",SUMIFS(Registros!$S$2:$S$501,Registros!$AB$2:$AB$501,"Sim",Registros!$B$2:$B$501,"&gt;="&amp;Resumo!$B$3,Registros!$B$2:$B$501,"&lt;="&amp;Resumo!$D$3,Registros!$C$2:$C$501,$B148,Registros!$E$2:$E$501,$D148))</f>
        <v/>
      </c>
      <c r="J148" s="18">
        <f>IF($E148=0,"",COUNTIFS(Registros!$AB$2:$AB$501,"Sim",Registros!$B$2:$B$501,"&gt;="&amp;Resumo!$B$3,Registros!$B$2:$B$501,"&lt;="&amp;Resumo!$D$3,Registros!$C$2:$C$501,$B148,Registros!$E$2:$E$501,$D148,Registros!$T$2:$T$501,"Não",Registros!$K$2:$K$501,"&lt;&gt;Concluída",Registros!$K$2:$K$501,"&lt;&gt;Dispensada"))</f>
        <v/>
      </c>
      <c r="K148" s="52">
        <f>IFERROR(IF($E148=0,"",_xlfn.MAXIFS(Registros!$B$2:$B$501,Registros!$AB$2:$AB$501,"Sim",Registros!$B$2:$B$501,"&gt;="&amp;Resumo!$B$3,Registros!$B$2:$B$501,"&lt;="&amp;Resumo!$D$3,Registros!$C$2:$C$501,$B148,Registros!$E$2:$E$501,$D148)),"")</f>
        <v/>
      </c>
      <c r="L148" s="18">
        <f>IF($E148=0,"",COUNTIFS($E$6:$E$505,"&gt;0",$F$6:$F$505,"&lt;"&amp;$F148)+COUNTIFS($E$6:$E148,"&gt;0",$F$6:$F148,$F148))</f>
        <v/>
      </c>
      <c r="N148" s="21">
        <f>IFERROR('Configurações'!F146,"")</f>
        <v/>
      </c>
      <c r="O148" s="18">
        <f>IF($N148="","",IF(Resumo!$F$3="Todas",COUNTIFS(Registros!$AB$2:$AB$501,"Sim",Registros!$B$2:$B$501,"&gt;="&amp;Resumo!$B$3,Registros!$B$2:$B$501,"&lt;="&amp;Resumo!$D$3,Registros!$V$2:$V$501,$N148),COUNTIFS(Registros!$AB$2:$AB$501,"Sim",Registros!$B$2:$B$501,"&gt;="&amp;Resumo!$B$3,Registros!$B$2:$B$501,"&lt;="&amp;Resumo!$D$3,Registros!$E$2:$E$501,Resumo!$F$3,Registros!$V$2:$V$501,$N148)))</f>
        <v/>
      </c>
      <c r="P148" s="49">
        <f>IF($N148="","",IF(Resumo!$F$3="Todas",SUMIFS(Registros!$S$2:$S$501,Registros!$AB$2:$AB$501,"Sim",Registros!$B$2:$B$501,"&gt;="&amp;Resumo!$B$3,Registros!$B$2:$B$501,"&lt;="&amp;Resumo!$D$3,Registros!$V$2:$V$501,$N148),SUMIFS(Registros!$S$2:$S$501,Registros!$AB$2:$AB$501,"Sim",Registros!$B$2:$B$501,"&gt;="&amp;Resumo!$B$3,Registros!$B$2:$B$501,"&lt;="&amp;Resumo!$D$3,Registros!$E$2:$E$501,Resumo!$F$3,Registros!$V$2:$V$501,$N148)))</f>
        <v/>
      </c>
      <c r="Q148" s="48">
        <f>IFERROR(IF(SUM($P$6:$P$15)=0,"",$P148/SUM($P$6:$P$15)),"")</f>
        <v/>
      </c>
      <c r="R148" s="18">
        <f>IF($O148=0,"",COUNTIFS($O$6:$O$15,"&gt;0",$P$6:$P$15,"&gt;"&amp;$P148)+COUNTIFS($O$6:$O148,"&gt;0",$P$6:$P148,$P148))</f>
        <v/>
      </c>
    </row>
    <row r="149">
      <c r="A149" s="16">
        <f>IFERROR(INDEX(Registros!$Z$2:$Z$501,AGGREGATE(15,6,(ROW(Registros!$Z$2:$Z$501)-ROW(Registros!$Z$2)+1)/(Registros!$AA$2:$AA$501&lt;&gt;""),ROWS($A$6:A149))),"")</f>
        <v/>
      </c>
      <c r="B149" s="13">
        <f>IFERROR(IF($A149="","",INDEX(Registros!$C$2:$C$501,MATCH($A149,Registros!$Z$2:$Z$501,0))),"")</f>
        <v/>
      </c>
      <c r="C149" s="16">
        <f>IFERROR(IF($A149="","",INDEX(Registros!$D$2:$D$501,MATCH($A149,Registros!$Z$2:$Z$501,0))),"")</f>
        <v/>
      </c>
      <c r="D149" s="16">
        <f>IFERROR(IF($A149="","",INDEX(Registros!$E$2:$E$501,MATCH($A149,Registros!$Z$2:$Z$501,0))),"")</f>
        <v/>
      </c>
      <c r="E149" s="13">
        <f>IF($A149="","",IF(AND(Resumo!$F$3&lt;&gt;"Todas",$D149&lt;&gt;Resumo!$F$3),0,COUNTIFS(Registros!$AB$2:$AB$501,"Sim",Registros!$B$2:$B$501,"&gt;="&amp;Resumo!$B$3,Registros!$B$2:$B$501,"&lt;="&amp;Resumo!$D$3,Registros!$C$2:$C$501,$B149,Registros!$E$2:$E$501,$D149)))</f>
        <v/>
      </c>
      <c r="F149" s="45">
        <f>IFERROR(IF($E149=0,"",COUNTIFS(Registros!$AB$2:$AB$501,"Sim",Registros!$B$2:$B$501,"&gt;="&amp;Resumo!$B$3,Registros!$B$2:$B$501,"&lt;="&amp;Resumo!$D$3,Registros!$C$2:$C$501,$B149,Registros!$E$2:$E$501,$D149,Registros!$T$2:$T$501,"Sim")/$E149),"")</f>
        <v/>
      </c>
      <c r="G149" s="45">
        <f>IFERROR(IF($E149=0,"",AVERAGEIFS(Registros!$U$2:$U$501,Registros!$AB$2:$AB$501,"Sim",Registros!$B$2:$B$501,"&gt;="&amp;Resumo!$B$3,Registros!$B$2:$B$501,"&lt;="&amp;Resumo!$D$3,Registros!$C$2:$C$501,$B149,Registros!$E$2:$E$501,$D149)),"")</f>
        <v/>
      </c>
      <c r="H149" s="13">
        <f>IF($E149=0,"",SUMIFS(Registros!$Q$2:$Q$501,Registros!$AB$2:$AB$501,"Sim",Registros!$B$2:$B$501,"&gt;="&amp;Resumo!$B$3,Registros!$B$2:$B$501,"&lt;="&amp;Resumo!$D$3,Registros!$C$2:$C$501,$B149,Registros!$E$2:$E$501,$D149))</f>
        <v/>
      </c>
      <c r="I149" s="46">
        <f>IF($E149=0,"",SUMIFS(Registros!$S$2:$S$501,Registros!$AB$2:$AB$501,"Sim",Registros!$B$2:$B$501,"&gt;="&amp;Resumo!$B$3,Registros!$B$2:$B$501,"&lt;="&amp;Resumo!$D$3,Registros!$C$2:$C$501,$B149,Registros!$E$2:$E$501,$D149))</f>
        <v/>
      </c>
      <c r="J149" s="13">
        <f>IF($E149=0,"",COUNTIFS(Registros!$AB$2:$AB$501,"Sim",Registros!$B$2:$B$501,"&gt;="&amp;Resumo!$B$3,Registros!$B$2:$B$501,"&lt;="&amp;Resumo!$D$3,Registros!$C$2:$C$501,$B149,Registros!$E$2:$E$501,$D149,Registros!$T$2:$T$501,"Não",Registros!$K$2:$K$501,"&lt;&gt;Concluída",Registros!$K$2:$K$501,"&lt;&gt;Dispensada"))</f>
        <v/>
      </c>
      <c r="K149" s="53">
        <f>IFERROR(IF($E149=0,"",_xlfn.MAXIFS(Registros!$B$2:$B$501,Registros!$AB$2:$AB$501,"Sim",Registros!$B$2:$B$501,"&gt;="&amp;Resumo!$B$3,Registros!$B$2:$B$501,"&lt;="&amp;Resumo!$D$3,Registros!$C$2:$C$501,$B149,Registros!$E$2:$E$501,$D149)),"")</f>
        <v/>
      </c>
      <c r="L149" s="13">
        <f>IF($E149=0,"",COUNTIFS($E$6:$E$505,"&gt;0",$F$6:$F$505,"&lt;"&amp;$F149)+COUNTIFS($E$6:$E149,"&gt;0",$F$6:$F149,$F149))</f>
        <v/>
      </c>
      <c r="N149" s="16">
        <f>IFERROR('Configurações'!F147,"")</f>
        <v/>
      </c>
      <c r="O149" s="13">
        <f>IF($N149="","",IF(Resumo!$F$3="Todas",COUNTIFS(Registros!$AB$2:$AB$501,"Sim",Registros!$B$2:$B$501,"&gt;="&amp;Resumo!$B$3,Registros!$B$2:$B$501,"&lt;="&amp;Resumo!$D$3,Registros!$V$2:$V$501,$N149),COUNTIFS(Registros!$AB$2:$AB$501,"Sim",Registros!$B$2:$B$501,"&gt;="&amp;Resumo!$B$3,Registros!$B$2:$B$501,"&lt;="&amp;Resumo!$D$3,Registros!$E$2:$E$501,Resumo!$F$3,Registros!$V$2:$V$501,$N149)))</f>
        <v/>
      </c>
      <c r="P149" s="46">
        <f>IF($N149="","",IF(Resumo!$F$3="Todas",SUMIFS(Registros!$S$2:$S$501,Registros!$AB$2:$AB$501,"Sim",Registros!$B$2:$B$501,"&gt;="&amp;Resumo!$B$3,Registros!$B$2:$B$501,"&lt;="&amp;Resumo!$D$3,Registros!$V$2:$V$501,$N149),SUMIFS(Registros!$S$2:$S$501,Registros!$AB$2:$AB$501,"Sim",Registros!$B$2:$B$501,"&gt;="&amp;Resumo!$B$3,Registros!$B$2:$B$501,"&lt;="&amp;Resumo!$D$3,Registros!$E$2:$E$501,Resumo!$F$3,Registros!$V$2:$V$501,$N149)))</f>
        <v/>
      </c>
      <c r="Q149" s="45">
        <f>IFERROR(IF(SUM($P$6:$P$15)=0,"",$P149/SUM($P$6:$P$15)),"")</f>
        <v/>
      </c>
      <c r="R149" s="13">
        <f>IF($O149=0,"",COUNTIFS($O$6:$O$15,"&gt;0",$P$6:$P$15,"&gt;"&amp;$P149)+COUNTIFS($O$6:$O149,"&gt;0",$P$6:$P149,$P149))</f>
        <v/>
      </c>
    </row>
    <row r="150">
      <c r="A150" s="21">
        <f>IFERROR(INDEX(Registros!$Z$2:$Z$501,AGGREGATE(15,6,(ROW(Registros!$Z$2:$Z$501)-ROW(Registros!$Z$2)+1)/(Registros!$AA$2:$AA$501&lt;&gt;""),ROWS($A$6:A150))),"")</f>
        <v/>
      </c>
      <c r="B150" s="18">
        <f>IFERROR(IF($A150="","",INDEX(Registros!$C$2:$C$501,MATCH($A150,Registros!$Z$2:$Z$501,0))),"")</f>
        <v/>
      </c>
      <c r="C150" s="21">
        <f>IFERROR(IF($A150="","",INDEX(Registros!$D$2:$D$501,MATCH($A150,Registros!$Z$2:$Z$501,0))),"")</f>
        <v/>
      </c>
      <c r="D150" s="21">
        <f>IFERROR(IF($A150="","",INDEX(Registros!$E$2:$E$501,MATCH($A150,Registros!$Z$2:$Z$501,0))),"")</f>
        <v/>
      </c>
      <c r="E150" s="18">
        <f>IF($A150="","",IF(AND(Resumo!$F$3&lt;&gt;"Todas",$D150&lt;&gt;Resumo!$F$3),0,COUNTIFS(Registros!$AB$2:$AB$501,"Sim",Registros!$B$2:$B$501,"&gt;="&amp;Resumo!$B$3,Registros!$B$2:$B$501,"&lt;="&amp;Resumo!$D$3,Registros!$C$2:$C$501,$B150,Registros!$E$2:$E$501,$D150)))</f>
        <v/>
      </c>
      <c r="F150" s="48">
        <f>IFERROR(IF($E150=0,"",COUNTIFS(Registros!$AB$2:$AB$501,"Sim",Registros!$B$2:$B$501,"&gt;="&amp;Resumo!$B$3,Registros!$B$2:$B$501,"&lt;="&amp;Resumo!$D$3,Registros!$C$2:$C$501,$B150,Registros!$E$2:$E$501,$D150,Registros!$T$2:$T$501,"Sim")/$E150),"")</f>
        <v/>
      </c>
      <c r="G150" s="48">
        <f>IFERROR(IF($E150=0,"",AVERAGEIFS(Registros!$U$2:$U$501,Registros!$AB$2:$AB$501,"Sim",Registros!$B$2:$B$501,"&gt;="&amp;Resumo!$B$3,Registros!$B$2:$B$501,"&lt;="&amp;Resumo!$D$3,Registros!$C$2:$C$501,$B150,Registros!$E$2:$E$501,$D150)),"")</f>
        <v/>
      </c>
      <c r="H150" s="18">
        <f>IF($E150=0,"",SUMIFS(Registros!$Q$2:$Q$501,Registros!$AB$2:$AB$501,"Sim",Registros!$B$2:$B$501,"&gt;="&amp;Resumo!$B$3,Registros!$B$2:$B$501,"&lt;="&amp;Resumo!$D$3,Registros!$C$2:$C$501,$B150,Registros!$E$2:$E$501,$D150))</f>
        <v/>
      </c>
      <c r="I150" s="49">
        <f>IF($E150=0,"",SUMIFS(Registros!$S$2:$S$501,Registros!$AB$2:$AB$501,"Sim",Registros!$B$2:$B$501,"&gt;="&amp;Resumo!$B$3,Registros!$B$2:$B$501,"&lt;="&amp;Resumo!$D$3,Registros!$C$2:$C$501,$B150,Registros!$E$2:$E$501,$D150))</f>
        <v/>
      </c>
      <c r="J150" s="18">
        <f>IF($E150=0,"",COUNTIFS(Registros!$AB$2:$AB$501,"Sim",Registros!$B$2:$B$501,"&gt;="&amp;Resumo!$B$3,Registros!$B$2:$B$501,"&lt;="&amp;Resumo!$D$3,Registros!$C$2:$C$501,$B150,Registros!$E$2:$E$501,$D150,Registros!$T$2:$T$501,"Não",Registros!$K$2:$K$501,"&lt;&gt;Concluída",Registros!$K$2:$K$501,"&lt;&gt;Dispensada"))</f>
        <v/>
      </c>
      <c r="K150" s="52">
        <f>IFERROR(IF($E150=0,"",_xlfn.MAXIFS(Registros!$B$2:$B$501,Registros!$AB$2:$AB$501,"Sim",Registros!$B$2:$B$501,"&gt;="&amp;Resumo!$B$3,Registros!$B$2:$B$501,"&lt;="&amp;Resumo!$D$3,Registros!$C$2:$C$501,$B150,Registros!$E$2:$E$501,$D150)),"")</f>
        <v/>
      </c>
      <c r="L150" s="18">
        <f>IF($E150=0,"",COUNTIFS($E$6:$E$505,"&gt;0",$F$6:$F$505,"&lt;"&amp;$F150)+COUNTIFS($E$6:$E150,"&gt;0",$F$6:$F150,$F150))</f>
        <v/>
      </c>
      <c r="N150" s="21">
        <f>IFERROR('Configurações'!F148,"")</f>
        <v/>
      </c>
      <c r="O150" s="18">
        <f>IF($N150="","",IF(Resumo!$F$3="Todas",COUNTIFS(Registros!$AB$2:$AB$501,"Sim",Registros!$B$2:$B$501,"&gt;="&amp;Resumo!$B$3,Registros!$B$2:$B$501,"&lt;="&amp;Resumo!$D$3,Registros!$V$2:$V$501,$N150),COUNTIFS(Registros!$AB$2:$AB$501,"Sim",Registros!$B$2:$B$501,"&gt;="&amp;Resumo!$B$3,Registros!$B$2:$B$501,"&lt;="&amp;Resumo!$D$3,Registros!$E$2:$E$501,Resumo!$F$3,Registros!$V$2:$V$501,$N150)))</f>
        <v/>
      </c>
      <c r="P150" s="49">
        <f>IF($N150="","",IF(Resumo!$F$3="Todas",SUMIFS(Registros!$S$2:$S$501,Registros!$AB$2:$AB$501,"Sim",Registros!$B$2:$B$501,"&gt;="&amp;Resumo!$B$3,Registros!$B$2:$B$501,"&lt;="&amp;Resumo!$D$3,Registros!$V$2:$V$501,$N150),SUMIFS(Registros!$S$2:$S$501,Registros!$AB$2:$AB$501,"Sim",Registros!$B$2:$B$501,"&gt;="&amp;Resumo!$B$3,Registros!$B$2:$B$501,"&lt;="&amp;Resumo!$D$3,Registros!$E$2:$E$501,Resumo!$F$3,Registros!$V$2:$V$501,$N150)))</f>
        <v/>
      </c>
      <c r="Q150" s="48">
        <f>IFERROR(IF(SUM($P$6:$P$15)=0,"",$P150/SUM($P$6:$P$15)),"")</f>
        <v/>
      </c>
      <c r="R150" s="18">
        <f>IF($O150=0,"",COUNTIFS($O$6:$O$15,"&gt;0",$P$6:$P$15,"&gt;"&amp;$P150)+COUNTIFS($O$6:$O150,"&gt;0",$P$6:$P150,$P150))</f>
        <v/>
      </c>
    </row>
    <row r="151">
      <c r="A151" s="16">
        <f>IFERROR(INDEX(Registros!$Z$2:$Z$501,AGGREGATE(15,6,(ROW(Registros!$Z$2:$Z$501)-ROW(Registros!$Z$2)+1)/(Registros!$AA$2:$AA$501&lt;&gt;""),ROWS($A$6:A151))),"")</f>
        <v/>
      </c>
      <c r="B151" s="13">
        <f>IFERROR(IF($A151="","",INDEX(Registros!$C$2:$C$501,MATCH($A151,Registros!$Z$2:$Z$501,0))),"")</f>
        <v/>
      </c>
      <c r="C151" s="16">
        <f>IFERROR(IF($A151="","",INDEX(Registros!$D$2:$D$501,MATCH($A151,Registros!$Z$2:$Z$501,0))),"")</f>
        <v/>
      </c>
      <c r="D151" s="16">
        <f>IFERROR(IF($A151="","",INDEX(Registros!$E$2:$E$501,MATCH($A151,Registros!$Z$2:$Z$501,0))),"")</f>
        <v/>
      </c>
      <c r="E151" s="13">
        <f>IF($A151="","",IF(AND(Resumo!$F$3&lt;&gt;"Todas",$D151&lt;&gt;Resumo!$F$3),0,COUNTIFS(Registros!$AB$2:$AB$501,"Sim",Registros!$B$2:$B$501,"&gt;="&amp;Resumo!$B$3,Registros!$B$2:$B$501,"&lt;="&amp;Resumo!$D$3,Registros!$C$2:$C$501,$B151,Registros!$E$2:$E$501,$D151)))</f>
        <v/>
      </c>
      <c r="F151" s="45">
        <f>IFERROR(IF($E151=0,"",COUNTIFS(Registros!$AB$2:$AB$501,"Sim",Registros!$B$2:$B$501,"&gt;="&amp;Resumo!$B$3,Registros!$B$2:$B$501,"&lt;="&amp;Resumo!$D$3,Registros!$C$2:$C$501,$B151,Registros!$E$2:$E$501,$D151,Registros!$T$2:$T$501,"Sim")/$E151),"")</f>
        <v/>
      </c>
      <c r="G151" s="45">
        <f>IFERROR(IF($E151=0,"",AVERAGEIFS(Registros!$U$2:$U$501,Registros!$AB$2:$AB$501,"Sim",Registros!$B$2:$B$501,"&gt;="&amp;Resumo!$B$3,Registros!$B$2:$B$501,"&lt;="&amp;Resumo!$D$3,Registros!$C$2:$C$501,$B151,Registros!$E$2:$E$501,$D151)),"")</f>
        <v/>
      </c>
      <c r="H151" s="13">
        <f>IF($E151=0,"",SUMIFS(Registros!$Q$2:$Q$501,Registros!$AB$2:$AB$501,"Sim",Registros!$B$2:$B$501,"&gt;="&amp;Resumo!$B$3,Registros!$B$2:$B$501,"&lt;="&amp;Resumo!$D$3,Registros!$C$2:$C$501,$B151,Registros!$E$2:$E$501,$D151))</f>
        <v/>
      </c>
      <c r="I151" s="46">
        <f>IF($E151=0,"",SUMIFS(Registros!$S$2:$S$501,Registros!$AB$2:$AB$501,"Sim",Registros!$B$2:$B$501,"&gt;="&amp;Resumo!$B$3,Registros!$B$2:$B$501,"&lt;="&amp;Resumo!$D$3,Registros!$C$2:$C$501,$B151,Registros!$E$2:$E$501,$D151))</f>
        <v/>
      </c>
      <c r="J151" s="13">
        <f>IF($E151=0,"",COUNTIFS(Registros!$AB$2:$AB$501,"Sim",Registros!$B$2:$B$501,"&gt;="&amp;Resumo!$B$3,Registros!$B$2:$B$501,"&lt;="&amp;Resumo!$D$3,Registros!$C$2:$C$501,$B151,Registros!$E$2:$E$501,$D151,Registros!$T$2:$T$501,"Não",Registros!$K$2:$K$501,"&lt;&gt;Concluída",Registros!$K$2:$K$501,"&lt;&gt;Dispensada"))</f>
        <v/>
      </c>
      <c r="K151" s="53">
        <f>IFERROR(IF($E151=0,"",_xlfn.MAXIFS(Registros!$B$2:$B$501,Registros!$AB$2:$AB$501,"Sim",Registros!$B$2:$B$501,"&gt;="&amp;Resumo!$B$3,Registros!$B$2:$B$501,"&lt;="&amp;Resumo!$D$3,Registros!$C$2:$C$501,$B151,Registros!$E$2:$E$501,$D151)),"")</f>
        <v/>
      </c>
      <c r="L151" s="13">
        <f>IF($E151=0,"",COUNTIFS($E$6:$E$505,"&gt;0",$F$6:$F$505,"&lt;"&amp;$F151)+COUNTIFS($E$6:$E151,"&gt;0",$F$6:$F151,$F151))</f>
        <v/>
      </c>
      <c r="N151" s="16">
        <f>IFERROR('Configurações'!F149,"")</f>
        <v/>
      </c>
      <c r="O151" s="13">
        <f>IF($N151="","",IF(Resumo!$F$3="Todas",COUNTIFS(Registros!$AB$2:$AB$501,"Sim",Registros!$B$2:$B$501,"&gt;="&amp;Resumo!$B$3,Registros!$B$2:$B$501,"&lt;="&amp;Resumo!$D$3,Registros!$V$2:$V$501,$N151),COUNTIFS(Registros!$AB$2:$AB$501,"Sim",Registros!$B$2:$B$501,"&gt;="&amp;Resumo!$B$3,Registros!$B$2:$B$501,"&lt;="&amp;Resumo!$D$3,Registros!$E$2:$E$501,Resumo!$F$3,Registros!$V$2:$V$501,$N151)))</f>
        <v/>
      </c>
      <c r="P151" s="46">
        <f>IF($N151="","",IF(Resumo!$F$3="Todas",SUMIFS(Registros!$S$2:$S$501,Registros!$AB$2:$AB$501,"Sim",Registros!$B$2:$B$501,"&gt;="&amp;Resumo!$B$3,Registros!$B$2:$B$501,"&lt;="&amp;Resumo!$D$3,Registros!$V$2:$V$501,$N151),SUMIFS(Registros!$S$2:$S$501,Registros!$AB$2:$AB$501,"Sim",Registros!$B$2:$B$501,"&gt;="&amp;Resumo!$B$3,Registros!$B$2:$B$501,"&lt;="&amp;Resumo!$D$3,Registros!$E$2:$E$501,Resumo!$F$3,Registros!$V$2:$V$501,$N151)))</f>
        <v/>
      </c>
      <c r="Q151" s="45">
        <f>IFERROR(IF(SUM($P$6:$P$15)=0,"",$P151/SUM($P$6:$P$15)),"")</f>
        <v/>
      </c>
      <c r="R151" s="13">
        <f>IF($O151=0,"",COUNTIFS($O$6:$O$15,"&gt;0",$P$6:$P$15,"&gt;"&amp;$P151)+COUNTIFS($O$6:$O151,"&gt;0",$P$6:$P151,$P151))</f>
        <v/>
      </c>
    </row>
    <row r="152">
      <c r="A152" s="21">
        <f>IFERROR(INDEX(Registros!$Z$2:$Z$501,AGGREGATE(15,6,(ROW(Registros!$Z$2:$Z$501)-ROW(Registros!$Z$2)+1)/(Registros!$AA$2:$AA$501&lt;&gt;""),ROWS($A$6:A152))),"")</f>
        <v/>
      </c>
      <c r="B152" s="18">
        <f>IFERROR(IF($A152="","",INDEX(Registros!$C$2:$C$501,MATCH($A152,Registros!$Z$2:$Z$501,0))),"")</f>
        <v/>
      </c>
      <c r="C152" s="21">
        <f>IFERROR(IF($A152="","",INDEX(Registros!$D$2:$D$501,MATCH($A152,Registros!$Z$2:$Z$501,0))),"")</f>
        <v/>
      </c>
      <c r="D152" s="21">
        <f>IFERROR(IF($A152="","",INDEX(Registros!$E$2:$E$501,MATCH($A152,Registros!$Z$2:$Z$501,0))),"")</f>
        <v/>
      </c>
      <c r="E152" s="18">
        <f>IF($A152="","",IF(AND(Resumo!$F$3&lt;&gt;"Todas",$D152&lt;&gt;Resumo!$F$3),0,COUNTIFS(Registros!$AB$2:$AB$501,"Sim",Registros!$B$2:$B$501,"&gt;="&amp;Resumo!$B$3,Registros!$B$2:$B$501,"&lt;="&amp;Resumo!$D$3,Registros!$C$2:$C$501,$B152,Registros!$E$2:$E$501,$D152)))</f>
        <v/>
      </c>
      <c r="F152" s="48">
        <f>IFERROR(IF($E152=0,"",COUNTIFS(Registros!$AB$2:$AB$501,"Sim",Registros!$B$2:$B$501,"&gt;="&amp;Resumo!$B$3,Registros!$B$2:$B$501,"&lt;="&amp;Resumo!$D$3,Registros!$C$2:$C$501,$B152,Registros!$E$2:$E$501,$D152,Registros!$T$2:$T$501,"Sim")/$E152),"")</f>
        <v/>
      </c>
      <c r="G152" s="48">
        <f>IFERROR(IF($E152=0,"",AVERAGEIFS(Registros!$U$2:$U$501,Registros!$AB$2:$AB$501,"Sim",Registros!$B$2:$B$501,"&gt;="&amp;Resumo!$B$3,Registros!$B$2:$B$501,"&lt;="&amp;Resumo!$D$3,Registros!$C$2:$C$501,$B152,Registros!$E$2:$E$501,$D152)),"")</f>
        <v/>
      </c>
      <c r="H152" s="18">
        <f>IF($E152=0,"",SUMIFS(Registros!$Q$2:$Q$501,Registros!$AB$2:$AB$501,"Sim",Registros!$B$2:$B$501,"&gt;="&amp;Resumo!$B$3,Registros!$B$2:$B$501,"&lt;="&amp;Resumo!$D$3,Registros!$C$2:$C$501,$B152,Registros!$E$2:$E$501,$D152))</f>
        <v/>
      </c>
      <c r="I152" s="49">
        <f>IF($E152=0,"",SUMIFS(Registros!$S$2:$S$501,Registros!$AB$2:$AB$501,"Sim",Registros!$B$2:$B$501,"&gt;="&amp;Resumo!$B$3,Registros!$B$2:$B$501,"&lt;="&amp;Resumo!$D$3,Registros!$C$2:$C$501,$B152,Registros!$E$2:$E$501,$D152))</f>
        <v/>
      </c>
      <c r="J152" s="18">
        <f>IF($E152=0,"",COUNTIFS(Registros!$AB$2:$AB$501,"Sim",Registros!$B$2:$B$501,"&gt;="&amp;Resumo!$B$3,Registros!$B$2:$B$501,"&lt;="&amp;Resumo!$D$3,Registros!$C$2:$C$501,$B152,Registros!$E$2:$E$501,$D152,Registros!$T$2:$T$501,"Não",Registros!$K$2:$K$501,"&lt;&gt;Concluída",Registros!$K$2:$K$501,"&lt;&gt;Dispensada"))</f>
        <v/>
      </c>
      <c r="K152" s="52">
        <f>IFERROR(IF($E152=0,"",_xlfn.MAXIFS(Registros!$B$2:$B$501,Registros!$AB$2:$AB$501,"Sim",Registros!$B$2:$B$501,"&gt;="&amp;Resumo!$B$3,Registros!$B$2:$B$501,"&lt;="&amp;Resumo!$D$3,Registros!$C$2:$C$501,$B152,Registros!$E$2:$E$501,$D152)),"")</f>
        <v/>
      </c>
      <c r="L152" s="18">
        <f>IF($E152=0,"",COUNTIFS($E$6:$E$505,"&gt;0",$F$6:$F$505,"&lt;"&amp;$F152)+COUNTIFS($E$6:$E152,"&gt;0",$F$6:$F152,$F152))</f>
        <v/>
      </c>
      <c r="N152" s="21">
        <f>IFERROR('Configurações'!F150,"")</f>
        <v/>
      </c>
      <c r="O152" s="18">
        <f>IF($N152="","",IF(Resumo!$F$3="Todas",COUNTIFS(Registros!$AB$2:$AB$501,"Sim",Registros!$B$2:$B$501,"&gt;="&amp;Resumo!$B$3,Registros!$B$2:$B$501,"&lt;="&amp;Resumo!$D$3,Registros!$V$2:$V$501,$N152),COUNTIFS(Registros!$AB$2:$AB$501,"Sim",Registros!$B$2:$B$501,"&gt;="&amp;Resumo!$B$3,Registros!$B$2:$B$501,"&lt;="&amp;Resumo!$D$3,Registros!$E$2:$E$501,Resumo!$F$3,Registros!$V$2:$V$501,$N152)))</f>
        <v/>
      </c>
      <c r="P152" s="49">
        <f>IF($N152="","",IF(Resumo!$F$3="Todas",SUMIFS(Registros!$S$2:$S$501,Registros!$AB$2:$AB$501,"Sim",Registros!$B$2:$B$501,"&gt;="&amp;Resumo!$B$3,Registros!$B$2:$B$501,"&lt;="&amp;Resumo!$D$3,Registros!$V$2:$V$501,$N152),SUMIFS(Registros!$S$2:$S$501,Registros!$AB$2:$AB$501,"Sim",Registros!$B$2:$B$501,"&gt;="&amp;Resumo!$B$3,Registros!$B$2:$B$501,"&lt;="&amp;Resumo!$D$3,Registros!$E$2:$E$501,Resumo!$F$3,Registros!$V$2:$V$501,$N152)))</f>
        <v/>
      </c>
      <c r="Q152" s="48">
        <f>IFERROR(IF(SUM($P$6:$P$15)=0,"",$P152/SUM($P$6:$P$15)),"")</f>
        <v/>
      </c>
      <c r="R152" s="18">
        <f>IF($O152=0,"",COUNTIFS($O$6:$O$15,"&gt;0",$P$6:$P$15,"&gt;"&amp;$P152)+COUNTIFS($O$6:$O152,"&gt;0",$P$6:$P152,$P152))</f>
        <v/>
      </c>
    </row>
    <row r="153">
      <c r="A153" s="16">
        <f>IFERROR(INDEX(Registros!$Z$2:$Z$501,AGGREGATE(15,6,(ROW(Registros!$Z$2:$Z$501)-ROW(Registros!$Z$2)+1)/(Registros!$AA$2:$AA$501&lt;&gt;""),ROWS($A$6:A153))),"")</f>
        <v/>
      </c>
      <c r="B153" s="13">
        <f>IFERROR(IF($A153="","",INDEX(Registros!$C$2:$C$501,MATCH($A153,Registros!$Z$2:$Z$501,0))),"")</f>
        <v/>
      </c>
      <c r="C153" s="16">
        <f>IFERROR(IF($A153="","",INDEX(Registros!$D$2:$D$501,MATCH($A153,Registros!$Z$2:$Z$501,0))),"")</f>
        <v/>
      </c>
      <c r="D153" s="16">
        <f>IFERROR(IF($A153="","",INDEX(Registros!$E$2:$E$501,MATCH($A153,Registros!$Z$2:$Z$501,0))),"")</f>
        <v/>
      </c>
      <c r="E153" s="13">
        <f>IF($A153="","",IF(AND(Resumo!$F$3&lt;&gt;"Todas",$D153&lt;&gt;Resumo!$F$3),0,COUNTIFS(Registros!$AB$2:$AB$501,"Sim",Registros!$B$2:$B$501,"&gt;="&amp;Resumo!$B$3,Registros!$B$2:$B$501,"&lt;="&amp;Resumo!$D$3,Registros!$C$2:$C$501,$B153,Registros!$E$2:$E$501,$D153)))</f>
        <v/>
      </c>
      <c r="F153" s="45">
        <f>IFERROR(IF($E153=0,"",COUNTIFS(Registros!$AB$2:$AB$501,"Sim",Registros!$B$2:$B$501,"&gt;="&amp;Resumo!$B$3,Registros!$B$2:$B$501,"&lt;="&amp;Resumo!$D$3,Registros!$C$2:$C$501,$B153,Registros!$E$2:$E$501,$D153,Registros!$T$2:$T$501,"Sim")/$E153),"")</f>
        <v/>
      </c>
      <c r="G153" s="45">
        <f>IFERROR(IF($E153=0,"",AVERAGEIFS(Registros!$U$2:$U$501,Registros!$AB$2:$AB$501,"Sim",Registros!$B$2:$B$501,"&gt;="&amp;Resumo!$B$3,Registros!$B$2:$B$501,"&lt;="&amp;Resumo!$D$3,Registros!$C$2:$C$501,$B153,Registros!$E$2:$E$501,$D153)),"")</f>
        <v/>
      </c>
      <c r="H153" s="13">
        <f>IF($E153=0,"",SUMIFS(Registros!$Q$2:$Q$501,Registros!$AB$2:$AB$501,"Sim",Registros!$B$2:$B$501,"&gt;="&amp;Resumo!$B$3,Registros!$B$2:$B$501,"&lt;="&amp;Resumo!$D$3,Registros!$C$2:$C$501,$B153,Registros!$E$2:$E$501,$D153))</f>
        <v/>
      </c>
      <c r="I153" s="46">
        <f>IF($E153=0,"",SUMIFS(Registros!$S$2:$S$501,Registros!$AB$2:$AB$501,"Sim",Registros!$B$2:$B$501,"&gt;="&amp;Resumo!$B$3,Registros!$B$2:$B$501,"&lt;="&amp;Resumo!$D$3,Registros!$C$2:$C$501,$B153,Registros!$E$2:$E$501,$D153))</f>
        <v/>
      </c>
      <c r="J153" s="13">
        <f>IF($E153=0,"",COUNTIFS(Registros!$AB$2:$AB$501,"Sim",Registros!$B$2:$B$501,"&gt;="&amp;Resumo!$B$3,Registros!$B$2:$B$501,"&lt;="&amp;Resumo!$D$3,Registros!$C$2:$C$501,$B153,Registros!$E$2:$E$501,$D153,Registros!$T$2:$T$501,"Não",Registros!$K$2:$K$501,"&lt;&gt;Concluída",Registros!$K$2:$K$501,"&lt;&gt;Dispensada"))</f>
        <v/>
      </c>
      <c r="K153" s="53">
        <f>IFERROR(IF($E153=0,"",_xlfn.MAXIFS(Registros!$B$2:$B$501,Registros!$AB$2:$AB$501,"Sim",Registros!$B$2:$B$501,"&gt;="&amp;Resumo!$B$3,Registros!$B$2:$B$501,"&lt;="&amp;Resumo!$D$3,Registros!$C$2:$C$501,$B153,Registros!$E$2:$E$501,$D153)),"")</f>
        <v/>
      </c>
      <c r="L153" s="13">
        <f>IF($E153=0,"",COUNTIFS($E$6:$E$505,"&gt;0",$F$6:$F$505,"&lt;"&amp;$F153)+COUNTIFS($E$6:$E153,"&gt;0",$F$6:$F153,$F153))</f>
        <v/>
      </c>
      <c r="N153" s="16">
        <f>IFERROR('Configurações'!F151,"")</f>
        <v/>
      </c>
      <c r="O153" s="13">
        <f>IF($N153="","",IF(Resumo!$F$3="Todas",COUNTIFS(Registros!$AB$2:$AB$501,"Sim",Registros!$B$2:$B$501,"&gt;="&amp;Resumo!$B$3,Registros!$B$2:$B$501,"&lt;="&amp;Resumo!$D$3,Registros!$V$2:$V$501,$N153),COUNTIFS(Registros!$AB$2:$AB$501,"Sim",Registros!$B$2:$B$501,"&gt;="&amp;Resumo!$B$3,Registros!$B$2:$B$501,"&lt;="&amp;Resumo!$D$3,Registros!$E$2:$E$501,Resumo!$F$3,Registros!$V$2:$V$501,$N153)))</f>
        <v/>
      </c>
      <c r="P153" s="46">
        <f>IF($N153="","",IF(Resumo!$F$3="Todas",SUMIFS(Registros!$S$2:$S$501,Registros!$AB$2:$AB$501,"Sim",Registros!$B$2:$B$501,"&gt;="&amp;Resumo!$B$3,Registros!$B$2:$B$501,"&lt;="&amp;Resumo!$D$3,Registros!$V$2:$V$501,$N153),SUMIFS(Registros!$S$2:$S$501,Registros!$AB$2:$AB$501,"Sim",Registros!$B$2:$B$501,"&gt;="&amp;Resumo!$B$3,Registros!$B$2:$B$501,"&lt;="&amp;Resumo!$D$3,Registros!$E$2:$E$501,Resumo!$F$3,Registros!$V$2:$V$501,$N153)))</f>
        <v/>
      </c>
      <c r="Q153" s="45">
        <f>IFERROR(IF(SUM($P$6:$P$15)=0,"",$P153/SUM($P$6:$P$15)),"")</f>
        <v/>
      </c>
      <c r="R153" s="13">
        <f>IF($O153=0,"",COUNTIFS($O$6:$O$15,"&gt;0",$P$6:$P$15,"&gt;"&amp;$P153)+COUNTIFS($O$6:$O153,"&gt;0",$P$6:$P153,$P153))</f>
        <v/>
      </c>
    </row>
    <row r="154">
      <c r="A154" s="21">
        <f>IFERROR(INDEX(Registros!$Z$2:$Z$501,AGGREGATE(15,6,(ROW(Registros!$Z$2:$Z$501)-ROW(Registros!$Z$2)+1)/(Registros!$AA$2:$AA$501&lt;&gt;""),ROWS($A$6:A154))),"")</f>
        <v/>
      </c>
      <c r="B154" s="18">
        <f>IFERROR(IF($A154="","",INDEX(Registros!$C$2:$C$501,MATCH($A154,Registros!$Z$2:$Z$501,0))),"")</f>
        <v/>
      </c>
      <c r="C154" s="21">
        <f>IFERROR(IF($A154="","",INDEX(Registros!$D$2:$D$501,MATCH($A154,Registros!$Z$2:$Z$501,0))),"")</f>
        <v/>
      </c>
      <c r="D154" s="21">
        <f>IFERROR(IF($A154="","",INDEX(Registros!$E$2:$E$501,MATCH($A154,Registros!$Z$2:$Z$501,0))),"")</f>
        <v/>
      </c>
      <c r="E154" s="18">
        <f>IF($A154="","",IF(AND(Resumo!$F$3&lt;&gt;"Todas",$D154&lt;&gt;Resumo!$F$3),0,COUNTIFS(Registros!$AB$2:$AB$501,"Sim",Registros!$B$2:$B$501,"&gt;="&amp;Resumo!$B$3,Registros!$B$2:$B$501,"&lt;="&amp;Resumo!$D$3,Registros!$C$2:$C$501,$B154,Registros!$E$2:$E$501,$D154)))</f>
        <v/>
      </c>
      <c r="F154" s="48">
        <f>IFERROR(IF($E154=0,"",COUNTIFS(Registros!$AB$2:$AB$501,"Sim",Registros!$B$2:$B$501,"&gt;="&amp;Resumo!$B$3,Registros!$B$2:$B$501,"&lt;="&amp;Resumo!$D$3,Registros!$C$2:$C$501,$B154,Registros!$E$2:$E$501,$D154,Registros!$T$2:$T$501,"Sim")/$E154),"")</f>
        <v/>
      </c>
      <c r="G154" s="48">
        <f>IFERROR(IF($E154=0,"",AVERAGEIFS(Registros!$U$2:$U$501,Registros!$AB$2:$AB$501,"Sim",Registros!$B$2:$B$501,"&gt;="&amp;Resumo!$B$3,Registros!$B$2:$B$501,"&lt;="&amp;Resumo!$D$3,Registros!$C$2:$C$501,$B154,Registros!$E$2:$E$501,$D154)),"")</f>
        <v/>
      </c>
      <c r="H154" s="18">
        <f>IF($E154=0,"",SUMIFS(Registros!$Q$2:$Q$501,Registros!$AB$2:$AB$501,"Sim",Registros!$B$2:$B$501,"&gt;="&amp;Resumo!$B$3,Registros!$B$2:$B$501,"&lt;="&amp;Resumo!$D$3,Registros!$C$2:$C$501,$B154,Registros!$E$2:$E$501,$D154))</f>
        <v/>
      </c>
      <c r="I154" s="49">
        <f>IF($E154=0,"",SUMIFS(Registros!$S$2:$S$501,Registros!$AB$2:$AB$501,"Sim",Registros!$B$2:$B$501,"&gt;="&amp;Resumo!$B$3,Registros!$B$2:$B$501,"&lt;="&amp;Resumo!$D$3,Registros!$C$2:$C$501,$B154,Registros!$E$2:$E$501,$D154))</f>
        <v/>
      </c>
      <c r="J154" s="18">
        <f>IF($E154=0,"",COUNTIFS(Registros!$AB$2:$AB$501,"Sim",Registros!$B$2:$B$501,"&gt;="&amp;Resumo!$B$3,Registros!$B$2:$B$501,"&lt;="&amp;Resumo!$D$3,Registros!$C$2:$C$501,$B154,Registros!$E$2:$E$501,$D154,Registros!$T$2:$T$501,"Não",Registros!$K$2:$K$501,"&lt;&gt;Concluída",Registros!$K$2:$K$501,"&lt;&gt;Dispensada"))</f>
        <v/>
      </c>
      <c r="K154" s="52">
        <f>IFERROR(IF($E154=0,"",_xlfn.MAXIFS(Registros!$B$2:$B$501,Registros!$AB$2:$AB$501,"Sim",Registros!$B$2:$B$501,"&gt;="&amp;Resumo!$B$3,Registros!$B$2:$B$501,"&lt;="&amp;Resumo!$D$3,Registros!$C$2:$C$501,$B154,Registros!$E$2:$E$501,$D154)),"")</f>
        <v/>
      </c>
      <c r="L154" s="18">
        <f>IF($E154=0,"",COUNTIFS($E$6:$E$505,"&gt;0",$F$6:$F$505,"&lt;"&amp;$F154)+COUNTIFS($E$6:$E154,"&gt;0",$F$6:$F154,$F154))</f>
        <v/>
      </c>
      <c r="N154" s="21">
        <f>IFERROR('Configurações'!F152,"")</f>
        <v/>
      </c>
      <c r="O154" s="18">
        <f>IF($N154="","",IF(Resumo!$F$3="Todas",COUNTIFS(Registros!$AB$2:$AB$501,"Sim",Registros!$B$2:$B$501,"&gt;="&amp;Resumo!$B$3,Registros!$B$2:$B$501,"&lt;="&amp;Resumo!$D$3,Registros!$V$2:$V$501,$N154),COUNTIFS(Registros!$AB$2:$AB$501,"Sim",Registros!$B$2:$B$501,"&gt;="&amp;Resumo!$B$3,Registros!$B$2:$B$501,"&lt;="&amp;Resumo!$D$3,Registros!$E$2:$E$501,Resumo!$F$3,Registros!$V$2:$V$501,$N154)))</f>
        <v/>
      </c>
      <c r="P154" s="49">
        <f>IF($N154="","",IF(Resumo!$F$3="Todas",SUMIFS(Registros!$S$2:$S$501,Registros!$AB$2:$AB$501,"Sim",Registros!$B$2:$B$501,"&gt;="&amp;Resumo!$B$3,Registros!$B$2:$B$501,"&lt;="&amp;Resumo!$D$3,Registros!$V$2:$V$501,$N154),SUMIFS(Registros!$S$2:$S$501,Registros!$AB$2:$AB$501,"Sim",Registros!$B$2:$B$501,"&gt;="&amp;Resumo!$B$3,Registros!$B$2:$B$501,"&lt;="&amp;Resumo!$D$3,Registros!$E$2:$E$501,Resumo!$F$3,Registros!$V$2:$V$501,$N154)))</f>
        <v/>
      </c>
      <c r="Q154" s="48">
        <f>IFERROR(IF(SUM($P$6:$P$15)=0,"",$P154/SUM($P$6:$P$15)),"")</f>
        <v/>
      </c>
      <c r="R154" s="18">
        <f>IF($O154=0,"",COUNTIFS($O$6:$O$15,"&gt;0",$P$6:$P$15,"&gt;"&amp;$P154)+COUNTIFS($O$6:$O154,"&gt;0",$P$6:$P154,$P154))</f>
        <v/>
      </c>
    </row>
    <row r="155">
      <c r="A155" s="16">
        <f>IFERROR(INDEX(Registros!$Z$2:$Z$501,AGGREGATE(15,6,(ROW(Registros!$Z$2:$Z$501)-ROW(Registros!$Z$2)+1)/(Registros!$AA$2:$AA$501&lt;&gt;""),ROWS($A$6:A155))),"")</f>
        <v/>
      </c>
      <c r="B155" s="13">
        <f>IFERROR(IF($A155="","",INDEX(Registros!$C$2:$C$501,MATCH($A155,Registros!$Z$2:$Z$501,0))),"")</f>
        <v/>
      </c>
      <c r="C155" s="16">
        <f>IFERROR(IF($A155="","",INDEX(Registros!$D$2:$D$501,MATCH($A155,Registros!$Z$2:$Z$501,0))),"")</f>
        <v/>
      </c>
      <c r="D155" s="16">
        <f>IFERROR(IF($A155="","",INDEX(Registros!$E$2:$E$501,MATCH($A155,Registros!$Z$2:$Z$501,0))),"")</f>
        <v/>
      </c>
      <c r="E155" s="13">
        <f>IF($A155="","",IF(AND(Resumo!$F$3&lt;&gt;"Todas",$D155&lt;&gt;Resumo!$F$3),0,COUNTIFS(Registros!$AB$2:$AB$501,"Sim",Registros!$B$2:$B$501,"&gt;="&amp;Resumo!$B$3,Registros!$B$2:$B$501,"&lt;="&amp;Resumo!$D$3,Registros!$C$2:$C$501,$B155,Registros!$E$2:$E$501,$D155)))</f>
        <v/>
      </c>
      <c r="F155" s="45">
        <f>IFERROR(IF($E155=0,"",COUNTIFS(Registros!$AB$2:$AB$501,"Sim",Registros!$B$2:$B$501,"&gt;="&amp;Resumo!$B$3,Registros!$B$2:$B$501,"&lt;="&amp;Resumo!$D$3,Registros!$C$2:$C$501,$B155,Registros!$E$2:$E$501,$D155,Registros!$T$2:$T$501,"Sim")/$E155),"")</f>
        <v/>
      </c>
      <c r="G155" s="45">
        <f>IFERROR(IF($E155=0,"",AVERAGEIFS(Registros!$U$2:$U$501,Registros!$AB$2:$AB$501,"Sim",Registros!$B$2:$B$501,"&gt;="&amp;Resumo!$B$3,Registros!$B$2:$B$501,"&lt;="&amp;Resumo!$D$3,Registros!$C$2:$C$501,$B155,Registros!$E$2:$E$501,$D155)),"")</f>
        <v/>
      </c>
      <c r="H155" s="13">
        <f>IF($E155=0,"",SUMIFS(Registros!$Q$2:$Q$501,Registros!$AB$2:$AB$501,"Sim",Registros!$B$2:$B$501,"&gt;="&amp;Resumo!$B$3,Registros!$B$2:$B$501,"&lt;="&amp;Resumo!$D$3,Registros!$C$2:$C$501,$B155,Registros!$E$2:$E$501,$D155))</f>
        <v/>
      </c>
      <c r="I155" s="46">
        <f>IF($E155=0,"",SUMIFS(Registros!$S$2:$S$501,Registros!$AB$2:$AB$501,"Sim",Registros!$B$2:$B$501,"&gt;="&amp;Resumo!$B$3,Registros!$B$2:$B$501,"&lt;="&amp;Resumo!$D$3,Registros!$C$2:$C$501,$B155,Registros!$E$2:$E$501,$D155))</f>
        <v/>
      </c>
      <c r="J155" s="13">
        <f>IF($E155=0,"",COUNTIFS(Registros!$AB$2:$AB$501,"Sim",Registros!$B$2:$B$501,"&gt;="&amp;Resumo!$B$3,Registros!$B$2:$B$501,"&lt;="&amp;Resumo!$D$3,Registros!$C$2:$C$501,$B155,Registros!$E$2:$E$501,$D155,Registros!$T$2:$T$501,"Não",Registros!$K$2:$K$501,"&lt;&gt;Concluída",Registros!$K$2:$K$501,"&lt;&gt;Dispensada"))</f>
        <v/>
      </c>
      <c r="K155" s="53">
        <f>IFERROR(IF($E155=0,"",_xlfn.MAXIFS(Registros!$B$2:$B$501,Registros!$AB$2:$AB$501,"Sim",Registros!$B$2:$B$501,"&gt;="&amp;Resumo!$B$3,Registros!$B$2:$B$501,"&lt;="&amp;Resumo!$D$3,Registros!$C$2:$C$501,$B155,Registros!$E$2:$E$501,$D155)),"")</f>
        <v/>
      </c>
      <c r="L155" s="13">
        <f>IF($E155=0,"",COUNTIFS($E$6:$E$505,"&gt;0",$F$6:$F$505,"&lt;"&amp;$F155)+COUNTIFS($E$6:$E155,"&gt;0",$F$6:$F155,$F155))</f>
        <v/>
      </c>
      <c r="N155" s="16">
        <f>IFERROR('Configurações'!F153,"")</f>
        <v/>
      </c>
      <c r="O155" s="13">
        <f>IF($N155="","",IF(Resumo!$F$3="Todas",COUNTIFS(Registros!$AB$2:$AB$501,"Sim",Registros!$B$2:$B$501,"&gt;="&amp;Resumo!$B$3,Registros!$B$2:$B$501,"&lt;="&amp;Resumo!$D$3,Registros!$V$2:$V$501,$N155),COUNTIFS(Registros!$AB$2:$AB$501,"Sim",Registros!$B$2:$B$501,"&gt;="&amp;Resumo!$B$3,Registros!$B$2:$B$501,"&lt;="&amp;Resumo!$D$3,Registros!$E$2:$E$501,Resumo!$F$3,Registros!$V$2:$V$501,$N155)))</f>
        <v/>
      </c>
      <c r="P155" s="46">
        <f>IF($N155="","",IF(Resumo!$F$3="Todas",SUMIFS(Registros!$S$2:$S$501,Registros!$AB$2:$AB$501,"Sim",Registros!$B$2:$B$501,"&gt;="&amp;Resumo!$B$3,Registros!$B$2:$B$501,"&lt;="&amp;Resumo!$D$3,Registros!$V$2:$V$501,$N155),SUMIFS(Registros!$S$2:$S$501,Registros!$AB$2:$AB$501,"Sim",Registros!$B$2:$B$501,"&gt;="&amp;Resumo!$B$3,Registros!$B$2:$B$501,"&lt;="&amp;Resumo!$D$3,Registros!$E$2:$E$501,Resumo!$F$3,Registros!$V$2:$V$501,$N155)))</f>
        <v/>
      </c>
      <c r="Q155" s="45">
        <f>IFERROR(IF(SUM($P$6:$P$15)=0,"",$P155/SUM($P$6:$P$15)),"")</f>
        <v/>
      </c>
      <c r="R155" s="13">
        <f>IF($O155=0,"",COUNTIFS($O$6:$O$15,"&gt;0",$P$6:$P$15,"&gt;"&amp;$P155)+COUNTIFS($O$6:$O155,"&gt;0",$P$6:$P155,$P155))</f>
        <v/>
      </c>
    </row>
    <row r="156">
      <c r="A156" s="21">
        <f>IFERROR(INDEX(Registros!$Z$2:$Z$501,AGGREGATE(15,6,(ROW(Registros!$Z$2:$Z$501)-ROW(Registros!$Z$2)+1)/(Registros!$AA$2:$AA$501&lt;&gt;""),ROWS($A$6:A156))),"")</f>
        <v/>
      </c>
      <c r="B156" s="18">
        <f>IFERROR(IF($A156="","",INDEX(Registros!$C$2:$C$501,MATCH($A156,Registros!$Z$2:$Z$501,0))),"")</f>
        <v/>
      </c>
      <c r="C156" s="21">
        <f>IFERROR(IF($A156="","",INDEX(Registros!$D$2:$D$501,MATCH($A156,Registros!$Z$2:$Z$501,0))),"")</f>
        <v/>
      </c>
      <c r="D156" s="21">
        <f>IFERROR(IF($A156="","",INDEX(Registros!$E$2:$E$501,MATCH($A156,Registros!$Z$2:$Z$501,0))),"")</f>
        <v/>
      </c>
      <c r="E156" s="18">
        <f>IF($A156="","",IF(AND(Resumo!$F$3&lt;&gt;"Todas",$D156&lt;&gt;Resumo!$F$3),0,COUNTIFS(Registros!$AB$2:$AB$501,"Sim",Registros!$B$2:$B$501,"&gt;="&amp;Resumo!$B$3,Registros!$B$2:$B$501,"&lt;="&amp;Resumo!$D$3,Registros!$C$2:$C$501,$B156,Registros!$E$2:$E$501,$D156)))</f>
        <v/>
      </c>
      <c r="F156" s="48">
        <f>IFERROR(IF($E156=0,"",COUNTIFS(Registros!$AB$2:$AB$501,"Sim",Registros!$B$2:$B$501,"&gt;="&amp;Resumo!$B$3,Registros!$B$2:$B$501,"&lt;="&amp;Resumo!$D$3,Registros!$C$2:$C$501,$B156,Registros!$E$2:$E$501,$D156,Registros!$T$2:$T$501,"Sim")/$E156),"")</f>
        <v/>
      </c>
      <c r="G156" s="48">
        <f>IFERROR(IF($E156=0,"",AVERAGEIFS(Registros!$U$2:$U$501,Registros!$AB$2:$AB$501,"Sim",Registros!$B$2:$B$501,"&gt;="&amp;Resumo!$B$3,Registros!$B$2:$B$501,"&lt;="&amp;Resumo!$D$3,Registros!$C$2:$C$501,$B156,Registros!$E$2:$E$501,$D156)),"")</f>
        <v/>
      </c>
      <c r="H156" s="18">
        <f>IF($E156=0,"",SUMIFS(Registros!$Q$2:$Q$501,Registros!$AB$2:$AB$501,"Sim",Registros!$B$2:$B$501,"&gt;="&amp;Resumo!$B$3,Registros!$B$2:$B$501,"&lt;="&amp;Resumo!$D$3,Registros!$C$2:$C$501,$B156,Registros!$E$2:$E$501,$D156))</f>
        <v/>
      </c>
      <c r="I156" s="49">
        <f>IF($E156=0,"",SUMIFS(Registros!$S$2:$S$501,Registros!$AB$2:$AB$501,"Sim",Registros!$B$2:$B$501,"&gt;="&amp;Resumo!$B$3,Registros!$B$2:$B$501,"&lt;="&amp;Resumo!$D$3,Registros!$C$2:$C$501,$B156,Registros!$E$2:$E$501,$D156))</f>
        <v/>
      </c>
      <c r="J156" s="18">
        <f>IF($E156=0,"",COUNTIFS(Registros!$AB$2:$AB$501,"Sim",Registros!$B$2:$B$501,"&gt;="&amp;Resumo!$B$3,Registros!$B$2:$B$501,"&lt;="&amp;Resumo!$D$3,Registros!$C$2:$C$501,$B156,Registros!$E$2:$E$501,$D156,Registros!$T$2:$T$501,"Não",Registros!$K$2:$K$501,"&lt;&gt;Concluída",Registros!$K$2:$K$501,"&lt;&gt;Dispensada"))</f>
        <v/>
      </c>
      <c r="K156" s="52">
        <f>IFERROR(IF($E156=0,"",_xlfn.MAXIFS(Registros!$B$2:$B$501,Registros!$AB$2:$AB$501,"Sim",Registros!$B$2:$B$501,"&gt;="&amp;Resumo!$B$3,Registros!$B$2:$B$501,"&lt;="&amp;Resumo!$D$3,Registros!$C$2:$C$501,$B156,Registros!$E$2:$E$501,$D156)),"")</f>
        <v/>
      </c>
      <c r="L156" s="18">
        <f>IF($E156=0,"",COUNTIFS($E$6:$E$505,"&gt;0",$F$6:$F$505,"&lt;"&amp;$F156)+COUNTIFS($E$6:$E156,"&gt;0",$F$6:$F156,$F156))</f>
        <v/>
      </c>
      <c r="N156" s="21">
        <f>IFERROR('Configurações'!F154,"")</f>
        <v/>
      </c>
      <c r="O156" s="18">
        <f>IF($N156="","",IF(Resumo!$F$3="Todas",COUNTIFS(Registros!$AB$2:$AB$501,"Sim",Registros!$B$2:$B$501,"&gt;="&amp;Resumo!$B$3,Registros!$B$2:$B$501,"&lt;="&amp;Resumo!$D$3,Registros!$V$2:$V$501,$N156),COUNTIFS(Registros!$AB$2:$AB$501,"Sim",Registros!$B$2:$B$501,"&gt;="&amp;Resumo!$B$3,Registros!$B$2:$B$501,"&lt;="&amp;Resumo!$D$3,Registros!$E$2:$E$501,Resumo!$F$3,Registros!$V$2:$V$501,$N156)))</f>
        <v/>
      </c>
      <c r="P156" s="49">
        <f>IF($N156="","",IF(Resumo!$F$3="Todas",SUMIFS(Registros!$S$2:$S$501,Registros!$AB$2:$AB$501,"Sim",Registros!$B$2:$B$501,"&gt;="&amp;Resumo!$B$3,Registros!$B$2:$B$501,"&lt;="&amp;Resumo!$D$3,Registros!$V$2:$V$501,$N156),SUMIFS(Registros!$S$2:$S$501,Registros!$AB$2:$AB$501,"Sim",Registros!$B$2:$B$501,"&gt;="&amp;Resumo!$B$3,Registros!$B$2:$B$501,"&lt;="&amp;Resumo!$D$3,Registros!$E$2:$E$501,Resumo!$F$3,Registros!$V$2:$V$501,$N156)))</f>
        <v/>
      </c>
      <c r="Q156" s="48">
        <f>IFERROR(IF(SUM($P$6:$P$15)=0,"",$P156/SUM($P$6:$P$15)),"")</f>
        <v/>
      </c>
      <c r="R156" s="18">
        <f>IF($O156=0,"",COUNTIFS($O$6:$O$15,"&gt;0",$P$6:$P$15,"&gt;"&amp;$P156)+COUNTIFS($O$6:$O156,"&gt;0",$P$6:$P156,$P156))</f>
        <v/>
      </c>
    </row>
    <row r="157">
      <c r="A157" s="16">
        <f>IFERROR(INDEX(Registros!$Z$2:$Z$501,AGGREGATE(15,6,(ROW(Registros!$Z$2:$Z$501)-ROW(Registros!$Z$2)+1)/(Registros!$AA$2:$AA$501&lt;&gt;""),ROWS($A$6:A157))),"")</f>
        <v/>
      </c>
      <c r="B157" s="13">
        <f>IFERROR(IF($A157="","",INDEX(Registros!$C$2:$C$501,MATCH($A157,Registros!$Z$2:$Z$501,0))),"")</f>
        <v/>
      </c>
      <c r="C157" s="16">
        <f>IFERROR(IF($A157="","",INDEX(Registros!$D$2:$D$501,MATCH($A157,Registros!$Z$2:$Z$501,0))),"")</f>
        <v/>
      </c>
      <c r="D157" s="16">
        <f>IFERROR(IF($A157="","",INDEX(Registros!$E$2:$E$501,MATCH($A157,Registros!$Z$2:$Z$501,0))),"")</f>
        <v/>
      </c>
      <c r="E157" s="13">
        <f>IF($A157="","",IF(AND(Resumo!$F$3&lt;&gt;"Todas",$D157&lt;&gt;Resumo!$F$3),0,COUNTIFS(Registros!$AB$2:$AB$501,"Sim",Registros!$B$2:$B$501,"&gt;="&amp;Resumo!$B$3,Registros!$B$2:$B$501,"&lt;="&amp;Resumo!$D$3,Registros!$C$2:$C$501,$B157,Registros!$E$2:$E$501,$D157)))</f>
        <v/>
      </c>
      <c r="F157" s="45">
        <f>IFERROR(IF($E157=0,"",COUNTIFS(Registros!$AB$2:$AB$501,"Sim",Registros!$B$2:$B$501,"&gt;="&amp;Resumo!$B$3,Registros!$B$2:$B$501,"&lt;="&amp;Resumo!$D$3,Registros!$C$2:$C$501,$B157,Registros!$E$2:$E$501,$D157,Registros!$T$2:$T$501,"Sim")/$E157),"")</f>
        <v/>
      </c>
      <c r="G157" s="45">
        <f>IFERROR(IF($E157=0,"",AVERAGEIFS(Registros!$U$2:$U$501,Registros!$AB$2:$AB$501,"Sim",Registros!$B$2:$B$501,"&gt;="&amp;Resumo!$B$3,Registros!$B$2:$B$501,"&lt;="&amp;Resumo!$D$3,Registros!$C$2:$C$501,$B157,Registros!$E$2:$E$501,$D157)),"")</f>
        <v/>
      </c>
      <c r="H157" s="13">
        <f>IF($E157=0,"",SUMIFS(Registros!$Q$2:$Q$501,Registros!$AB$2:$AB$501,"Sim",Registros!$B$2:$B$501,"&gt;="&amp;Resumo!$B$3,Registros!$B$2:$B$501,"&lt;="&amp;Resumo!$D$3,Registros!$C$2:$C$501,$B157,Registros!$E$2:$E$501,$D157))</f>
        <v/>
      </c>
      <c r="I157" s="46">
        <f>IF($E157=0,"",SUMIFS(Registros!$S$2:$S$501,Registros!$AB$2:$AB$501,"Sim",Registros!$B$2:$B$501,"&gt;="&amp;Resumo!$B$3,Registros!$B$2:$B$501,"&lt;="&amp;Resumo!$D$3,Registros!$C$2:$C$501,$B157,Registros!$E$2:$E$501,$D157))</f>
        <v/>
      </c>
      <c r="J157" s="13">
        <f>IF($E157=0,"",COUNTIFS(Registros!$AB$2:$AB$501,"Sim",Registros!$B$2:$B$501,"&gt;="&amp;Resumo!$B$3,Registros!$B$2:$B$501,"&lt;="&amp;Resumo!$D$3,Registros!$C$2:$C$501,$B157,Registros!$E$2:$E$501,$D157,Registros!$T$2:$T$501,"Não",Registros!$K$2:$K$501,"&lt;&gt;Concluída",Registros!$K$2:$K$501,"&lt;&gt;Dispensada"))</f>
        <v/>
      </c>
      <c r="K157" s="53">
        <f>IFERROR(IF($E157=0,"",_xlfn.MAXIFS(Registros!$B$2:$B$501,Registros!$AB$2:$AB$501,"Sim",Registros!$B$2:$B$501,"&gt;="&amp;Resumo!$B$3,Registros!$B$2:$B$501,"&lt;="&amp;Resumo!$D$3,Registros!$C$2:$C$501,$B157,Registros!$E$2:$E$501,$D157)),"")</f>
        <v/>
      </c>
      <c r="L157" s="13">
        <f>IF($E157=0,"",COUNTIFS($E$6:$E$505,"&gt;0",$F$6:$F$505,"&lt;"&amp;$F157)+COUNTIFS($E$6:$E157,"&gt;0",$F$6:$F157,$F157))</f>
        <v/>
      </c>
      <c r="N157" s="16">
        <f>IFERROR('Configurações'!F155,"")</f>
        <v/>
      </c>
      <c r="O157" s="13">
        <f>IF($N157="","",IF(Resumo!$F$3="Todas",COUNTIFS(Registros!$AB$2:$AB$501,"Sim",Registros!$B$2:$B$501,"&gt;="&amp;Resumo!$B$3,Registros!$B$2:$B$501,"&lt;="&amp;Resumo!$D$3,Registros!$V$2:$V$501,$N157),COUNTIFS(Registros!$AB$2:$AB$501,"Sim",Registros!$B$2:$B$501,"&gt;="&amp;Resumo!$B$3,Registros!$B$2:$B$501,"&lt;="&amp;Resumo!$D$3,Registros!$E$2:$E$501,Resumo!$F$3,Registros!$V$2:$V$501,$N157)))</f>
        <v/>
      </c>
      <c r="P157" s="46">
        <f>IF($N157="","",IF(Resumo!$F$3="Todas",SUMIFS(Registros!$S$2:$S$501,Registros!$AB$2:$AB$501,"Sim",Registros!$B$2:$B$501,"&gt;="&amp;Resumo!$B$3,Registros!$B$2:$B$501,"&lt;="&amp;Resumo!$D$3,Registros!$V$2:$V$501,$N157),SUMIFS(Registros!$S$2:$S$501,Registros!$AB$2:$AB$501,"Sim",Registros!$B$2:$B$501,"&gt;="&amp;Resumo!$B$3,Registros!$B$2:$B$501,"&lt;="&amp;Resumo!$D$3,Registros!$E$2:$E$501,Resumo!$F$3,Registros!$V$2:$V$501,$N157)))</f>
        <v/>
      </c>
      <c r="Q157" s="45">
        <f>IFERROR(IF(SUM($P$6:$P$15)=0,"",$P157/SUM($P$6:$P$15)),"")</f>
        <v/>
      </c>
      <c r="R157" s="13">
        <f>IF($O157=0,"",COUNTIFS($O$6:$O$15,"&gt;0",$P$6:$P$15,"&gt;"&amp;$P157)+COUNTIFS($O$6:$O157,"&gt;0",$P$6:$P157,$P157))</f>
        <v/>
      </c>
    </row>
    <row r="158">
      <c r="A158" s="21">
        <f>IFERROR(INDEX(Registros!$Z$2:$Z$501,AGGREGATE(15,6,(ROW(Registros!$Z$2:$Z$501)-ROW(Registros!$Z$2)+1)/(Registros!$AA$2:$AA$501&lt;&gt;""),ROWS($A$6:A158))),"")</f>
        <v/>
      </c>
      <c r="B158" s="18">
        <f>IFERROR(IF($A158="","",INDEX(Registros!$C$2:$C$501,MATCH($A158,Registros!$Z$2:$Z$501,0))),"")</f>
        <v/>
      </c>
      <c r="C158" s="21">
        <f>IFERROR(IF($A158="","",INDEX(Registros!$D$2:$D$501,MATCH($A158,Registros!$Z$2:$Z$501,0))),"")</f>
        <v/>
      </c>
      <c r="D158" s="21">
        <f>IFERROR(IF($A158="","",INDEX(Registros!$E$2:$E$501,MATCH($A158,Registros!$Z$2:$Z$501,0))),"")</f>
        <v/>
      </c>
      <c r="E158" s="18">
        <f>IF($A158="","",IF(AND(Resumo!$F$3&lt;&gt;"Todas",$D158&lt;&gt;Resumo!$F$3),0,COUNTIFS(Registros!$AB$2:$AB$501,"Sim",Registros!$B$2:$B$501,"&gt;="&amp;Resumo!$B$3,Registros!$B$2:$B$501,"&lt;="&amp;Resumo!$D$3,Registros!$C$2:$C$501,$B158,Registros!$E$2:$E$501,$D158)))</f>
        <v/>
      </c>
      <c r="F158" s="48">
        <f>IFERROR(IF($E158=0,"",COUNTIFS(Registros!$AB$2:$AB$501,"Sim",Registros!$B$2:$B$501,"&gt;="&amp;Resumo!$B$3,Registros!$B$2:$B$501,"&lt;="&amp;Resumo!$D$3,Registros!$C$2:$C$501,$B158,Registros!$E$2:$E$501,$D158,Registros!$T$2:$T$501,"Sim")/$E158),"")</f>
        <v/>
      </c>
      <c r="G158" s="48">
        <f>IFERROR(IF($E158=0,"",AVERAGEIFS(Registros!$U$2:$U$501,Registros!$AB$2:$AB$501,"Sim",Registros!$B$2:$B$501,"&gt;="&amp;Resumo!$B$3,Registros!$B$2:$B$501,"&lt;="&amp;Resumo!$D$3,Registros!$C$2:$C$501,$B158,Registros!$E$2:$E$501,$D158)),"")</f>
        <v/>
      </c>
      <c r="H158" s="18">
        <f>IF($E158=0,"",SUMIFS(Registros!$Q$2:$Q$501,Registros!$AB$2:$AB$501,"Sim",Registros!$B$2:$B$501,"&gt;="&amp;Resumo!$B$3,Registros!$B$2:$B$501,"&lt;="&amp;Resumo!$D$3,Registros!$C$2:$C$501,$B158,Registros!$E$2:$E$501,$D158))</f>
        <v/>
      </c>
      <c r="I158" s="49">
        <f>IF($E158=0,"",SUMIFS(Registros!$S$2:$S$501,Registros!$AB$2:$AB$501,"Sim",Registros!$B$2:$B$501,"&gt;="&amp;Resumo!$B$3,Registros!$B$2:$B$501,"&lt;="&amp;Resumo!$D$3,Registros!$C$2:$C$501,$B158,Registros!$E$2:$E$501,$D158))</f>
        <v/>
      </c>
      <c r="J158" s="18">
        <f>IF($E158=0,"",COUNTIFS(Registros!$AB$2:$AB$501,"Sim",Registros!$B$2:$B$501,"&gt;="&amp;Resumo!$B$3,Registros!$B$2:$B$501,"&lt;="&amp;Resumo!$D$3,Registros!$C$2:$C$501,$B158,Registros!$E$2:$E$501,$D158,Registros!$T$2:$T$501,"Não",Registros!$K$2:$K$501,"&lt;&gt;Concluída",Registros!$K$2:$K$501,"&lt;&gt;Dispensada"))</f>
        <v/>
      </c>
      <c r="K158" s="52">
        <f>IFERROR(IF($E158=0,"",_xlfn.MAXIFS(Registros!$B$2:$B$501,Registros!$AB$2:$AB$501,"Sim",Registros!$B$2:$B$501,"&gt;="&amp;Resumo!$B$3,Registros!$B$2:$B$501,"&lt;="&amp;Resumo!$D$3,Registros!$C$2:$C$501,$B158,Registros!$E$2:$E$501,$D158)),"")</f>
        <v/>
      </c>
      <c r="L158" s="18">
        <f>IF($E158=0,"",COUNTIFS($E$6:$E$505,"&gt;0",$F$6:$F$505,"&lt;"&amp;$F158)+COUNTIFS($E$6:$E158,"&gt;0",$F$6:$F158,$F158))</f>
        <v/>
      </c>
      <c r="N158" s="21">
        <f>IFERROR('Configurações'!F156,"")</f>
        <v/>
      </c>
      <c r="O158" s="18">
        <f>IF($N158="","",IF(Resumo!$F$3="Todas",COUNTIFS(Registros!$AB$2:$AB$501,"Sim",Registros!$B$2:$B$501,"&gt;="&amp;Resumo!$B$3,Registros!$B$2:$B$501,"&lt;="&amp;Resumo!$D$3,Registros!$V$2:$V$501,$N158),COUNTIFS(Registros!$AB$2:$AB$501,"Sim",Registros!$B$2:$B$501,"&gt;="&amp;Resumo!$B$3,Registros!$B$2:$B$501,"&lt;="&amp;Resumo!$D$3,Registros!$E$2:$E$501,Resumo!$F$3,Registros!$V$2:$V$501,$N158)))</f>
        <v/>
      </c>
      <c r="P158" s="49">
        <f>IF($N158="","",IF(Resumo!$F$3="Todas",SUMIFS(Registros!$S$2:$S$501,Registros!$AB$2:$AB$501,"Sim",Registros!$B$2:$B$501,"&gt;="&amp;Resumo!$B$3,Registros!$B$2:$B$501,"&lt;="&amp;Resumo!$D$3,Registros!$V$2:$V$501,$N158),SUMIFS(Registros!$S$2:$S$501,Registros!$AB$2:$AB$501,"Sim",Registros!$B$2:$B$501,"&gt;="&amp;Resumo!$B$3,Registros!$B$2:$B$501,"&lt;="&amp;Resumo!$D$3,Registros!$E$2:$E$501,Resumo!$F$3,Registros!$V$2:$V$501,$N158)))</f>
        <v/>
      </c>
      <c r="Q158" s="48">
        <f>IFERROR(IF(SUM($P$6:$P$15)=0,"",$P158/SUM($P$6:$P$15)),"")</f>
        <v/>
      </c>
      <c r="R158" s="18">
        <f>IF($O158=0,"",COUNTIFS($O$6:$O$15,"&gt;0",$P$6:$P$15,"&gt;"&amp;$P158)+COUNTIFS($O$6:$O158,"&gt;0",$P$6:$P158,$P158))</f>
        <v/>
      </c>
    </row>
    <row r="159">
      <c r="A159" s="16">
        <f>IFERROR(INDEX(Registros!$Z$2:$Z$501,AGGREGATE(15,6,(ROW(Registros!$Z$2:$Z$501)-ROW(Registros!$Z$2)+1)/(Registros!$AA$2:$AA$501&lt;&gt;""),ROWS($A$6:A159))),"")</f>
        <v/>
      </c>
      <c r="B159" s="13">
        <f>IFERROR(IF($A159="","",INDEX(Registros!$C$2:$C$501,MATCH($A159,Registros!$Z$2:$Z$501,0))),"")</f>
        <v/>
      </c>
      <c r="C159" s="16">
        <f>IFERROR(IF($A159="","",INDEX(Registros!$D$2:$D$501,MATCH($A159,Registros!$Z$2:$Z$501,0))),"")</f>
        <v/>
      </c>
      <c r="D159" s="16">
        <f>IFERROR(IF($A159="","",INDEX(Registros!$E$2:$E$501,MATCH($A159,Registros!$Z$2:$Z$501,0))),"")</f>
        <v/>
      </c>
      <c r="E159" s="13">
        <f>IF($A159="","",IF(AND(Resumo!$F$3&lt;&gt;"Todas",$D159&lt;&gt;Resumo!$F$3),0,COUNTIFS(Registros!$AB$2:$AB$501,"Sim",Registros!$B$2:$B$501,"&gt;="&amp;Resumo!$B$3,Registros!$B$2:$B$501,"&lt;="&amp;Resumo!$D$3,Registros!$C$2:$C$501,$B159,Registros!$E$2:$E$501,$D159)))</f>
        <v/>
      </c>
      <c r="F159" s="45">
        <f>IFERROR(IF($E159=0,"",COUNTIFS(Registros!$AB$2:$AB$501,"Sim",Registros!$B$2:$B$501,"&gt;="&amp;Resumo!$B$3,Registros!$B$2:$B$501,"&lt;="&amp;Resumo!$D$3,Registros!$C$2:$C$501,$B159,Registros!$E$2:$E$501,$D159,Registros!$T$2:$T$501,"Sim")/$E159),"")</f>
        <v/>
      </c>
      <c r="G159" s="45">
        <f>IFERROR(IF($E159=0,"",AVERAGEIFS(Registros!$U$2:$U$501,Registros!$AB$2:$AB$501,"Sim",Registros!$B$2:$B$501,"&gt;="&amp;Resumo!$B$3,Registros!$B$2:$B$501,"&lt;="&amp;Resumo!$D$3,Registros!$C$2:$C$501,$B159,Registros!$E$2:$E$501,$D159)),"")</f>
        <v/>
      </c>
      <c r="H159" s="13">
        <f>IF($E159=0,"",SUMIFS(Registros!$Q$2:$Q$501,Registros!$AB$2:$AB$501,"Sim",Registros!$B$2:$B$501,"&gt;="&amp;Resumo!$B$3,Registros!$B$2:$B$501,"&lt;="&amp;Resumo!$D$3,Registros!$C$2:$C$501,$B159,Registros!$E$2:$E$501,$D159))</f>
        <v/>
      </c>
      <c r="I159" s="46">
        <f>IF($E159=0,"",SUMIFS(Registros!$S$2:$S$501,Registros!$AB$2:$AB$501,"Sim",Registros!$B$2:$B$501,"&gt;="&amp;Resumo!$B$3,Registros!$B$2:$B$501,"&lt;="&amp;Resumo!$D$3,Registros!$C$2:$C$501,$B159,Registros!$E$2:$E$501,$D159))</f>
        <v/>
      </c>
      <c r="J159" s="13">
        <f>IF($E159=0,"",COUNTIFS(Registros!$AB$2:$AB$501,"Sim",Registros!$B$2:$B$501,"&gt;="&amp;Resumo!$B$3,Registros!$B$2:$B$501,"&lt;="&amp;Resumo!$D$3,Registros!$C$2:$C$501,$B159,Registros!$E$2:$E$501,$D159,Registros!$T$2:$T$501,"Não",Registros!$K$2:$K$501,"&lt;&gt;Concluída",Registros!$K$2:$K$501,"&lt;&gt;Dispensada"))</f>
        <v/>
      </c>
      <c r="K159" s="53">
        <f>IFERROR(IF($E159=0,"",_xlfn.MAXIFS(Registros!$B$2:$B$501,Registros!$AB$2:$AB$501,"Sim",Registros!$B$2:$B$501,"&gt;="&amp;Resumo!$B$3,Registros!$B$2:$B$501,"&lt;="&amp;Resumo!$D$3,Registros!$C$2:$C$501,$B159,Registros!$E$2:$E$501,$D159)),"")</f>
        <v/>
      </c>
      <c r="L159" s="13">
        <f>IF($E159=0,"",COUNTIFS($E$6:$E$505,"&gt;0",$F$6:$F$505,"&lt;"&amp;$F159)+COUNTIFS($E$6:$E159,"&gt;0",$F$6:$F159,$F159))</f>
        <v/>
      </c>
      <c r="N159" s="16">
        <f>IFERROR('Configurações'!F157,"")</f>
        <v/>
      </c>
      <c r="O159" s="13">
        <f>IF($N159="","",IF(Resumo!$F$3="Todas",COUNTIFS(Registros!$AB$2:$AB$501,"Sim",Registros!$B$2:$B$501,"&gt;="&amp;Resumo!$B$3,Registros!$B$2:$B$501,"&lt;="&amp;Resumo!$D$3,Registros!$V$2:$V$501,$N159),COUNTIFS(Registros!$AB$2:$AB$501,"Sim",Registros!$B$2:$B$501,"&gt;="&amp;Resumo!$B$3,Registros!$B$2:$B$501,"&lt;="&amp;Resumo!$D$3,Registros!$E$2:$E$501,Resumo!$F$3,Registros!$V$2:$V$501,$N159)))</f>
        <v/>
      </c>
      <c r="P159" s="46">
        <f>IF($N159="","",IF(Resumo!$F$3="Todas",SUMIFS(Registros!$S$2:$S$501,Registros!$AB$2:$AB$501,"Sim",Registros!$B$2:$B$501,"&gt;="&amp;Resumo!$B$3,Registros!$B$2:$B$501,"&lt;="&amp;Resumo!$D$3,Registros!$V$2:$V$501,$N159),SUMIFS(Registros!$S$2:$S$501,Registros!$AB$2:$AB$501,"Sim",Registros!$B$2:$B$501,"&gt;="&amp;Resumo!$B$3,Registros!$B$2:$B$501,"&lt;="&amp;Resumo!$D$3,Registros!$E$2:$E$501,Resumo!$F$3,Registros!$V$2:$V$501,$N159)))</f>
        <v/>
      </c>
      <c r="Q159" s="45">
        <f>IFERROR(IF(SUM($P$6:$P$15)=0,"",$P159/SUM($P$6:$P$15)),"")</f>
        <v/>
      </c>
      <c r="R159" s="13">
        <f>IF($O159=0,"",COUNTIFS($O$6:$O$15,"&gt;0",$P$6:$P$15,"&gt;"&amp;$P159)+COUNTIFS($O$6:$O159,"&gt;0",$P$6:$P159,$P159))</f>
        <v/>
      </c>
    </row>
    <row r="160">
      <c r="A160" s="21">
        <f>IFERROR(INDEX(Registros!$Z$2:$Z$501,AGGREGATE(15,6,(ROW(Registros!$Z$2:$Z$501)-ROW(Registros!$Z$2)+1)/(Registros!$AA$2:$AA$501&lt;&gt;""),ROWS($A$6:A160))),"")</f>
        <v/>
      </c>
      <c r="B160" s="18">
        <f>IFERROR(IF($A160="","",INDEX(Registros!$C$2:$C$501,MATCH($A160,Registros!$Z$2:$Z$501,0))),"")</f>
        <v/>
      </c>
      <c r="C160" s="21">
        <f>IFERROR(IF($A160="","",INDEX(Registros!$D$2:$D$501,MATCH($A160,Registros!$Z$2:$Z$501,0))),"")</f>
        <v/>
      </c>
      <c r="D160" s="21">
        <f>IFERROR(IF($A160="","",INDEX(Registros!$E$2:$E$501,MATCH($A160,Registros!$Z$2:$Z$501,0))),"")</f>
        <v/>
      </c>
      <c r="E160" s="18">
        <f>IF($A160="","",IF(AND(Resumo!$F$3&lt;&gt;"Todas",$D160&lt;&gt;Resumo!$F$3),0,COUNTIFS(Registros!$AB$2:$AB$501,"Sim",Registros!$B$2:$B$501,"&gt;="&amp;Resumo!$B$3,Registros!$B$2:$B$501,"&lt;="&amp;Resumo!$D$3,Registros!$C$2:$C$501,$B160,Registros!$E$2:$E$501,$D160)))</f>
        <v/>
      </c>
      <c r="F160" s="48">
        <f>IFERROR(IF($E160=0,"",COUNTIFS(Registros!$AB$2:$AB$501,"Sim",Registros!$B$2:$B$501,"&gt;="&amp;Resumo!$B$3,Registros!$B$2:$B$501,"&lt;="&amp;Resumo!$D$3,Registros!$C$2:$C$501,$B160,Registros!$E$2:$E$501,$D160,Registros!$T$2:$T$501,"Sim")/$E160),"")</f>
        <v/>
      </c>
      <c r="G160" s="48">
        <f>IFERROR(IF($E160=0,"",AVERAGEIFS(Registros!$U$2:$U$501,Registros!$AB$2:$AB$501,"Sim",Registros!$B$2:$B$501,"&gt;="&amp;Resumo!$B$3,Registros!$B$2:$B$501,"&lt;="&amp;Resumo!$D$3,Registros!$C$2:$C$501,$B160,Registros!$E$2:$E$501,$D160)),"")</f>
        <v/>
      </c>
      <c r="H160" s="18">
        <f>IF($E160=0,"",SUMIFS(Registros!$Q$2:$Q$501,Registros!$AB$2:$AB$501,"Sim",Registros!$B$2:$B$501,"&gt;="&amp;Resumo!$B$3,Registros!$B$2:$B$501,"&lt;="&amp;Resumo!$D$3,Registros!$C$2:$C$501,$B160,Registros!$E$2:$E$501,$D160))</f>
        <v/>
      </c>
      <c r="I160" s="49">
        <f>IF($E160=0,"",SUMIFS(Registros!$S$2:$S$501,Registros!$AB$2:$AB$501,"Sim",Registros!$B$2:$B$501,"&gt;="&amp;Resumo!$B$3,Registros!$B$2:$B$501,"&lt;="&amp;Resumo!$D$3,Registros!$C$2:$C$501,$B160,Registros!$E$2:$E$501,$D160))</f>
        <v/>
      </c>
      <c r="J160" s="18">
        <f>IF($E160=0,"",COUNTIFS(Registros!$AB$2:$AB$501,"Sim",Registros!$B$2:$B$501,"&gt;="&amp;Resumo!$B$3,Registros!$B$2:$B$501,"&lt;="&amp;Resumo!$D$3,Registros!$C$2:$C$501,$B160,Registros!$E$2:$E$501,$D160,Registros!$T$2:$T$501,"Não",Registros!$K$2:$K$501,"&lt;&gt;Concluída",Registros!$K$2:$K$501,"&lt;&gt;Dispensada"))</f>
        <v/>
      </c>
      <c r="K160" s="52">
        <f>IFERROR(IF($E160=0,"",_xlfn.MAXIFS(Registros!$B$2:$B$501,Registros!$AB$2:$AB$501,"Sim",Registros!$B$2:$B$501,"&gt;="&amp;Resumo!$B$3,Registros!$B$2:$B$501,"&lt;="&amp;Resumo!$D$3,Registros!$C$2:$C$501,$B160,Registros!$E$2:$E$501,$D160)),"")</f>
        <v/>
      </c>
      <c r="L160" s="18">
        <f>IF($E160=0,"",COUNTIFS($E$6:$E$505,"&gt;0",$F$6:$F$505,"&lt;"&amp;$F160)+COUNTIFS($E$6:$E160,"&gt;0",$F$6:$F160,$F160))</f>
        <v/>
      </c>
      <c r="N160" s="21">
        <f>IFERROR('Configurações'!F158,"")</f>
        <v/>
      </c>
      <c r="O160" s="18">
        <f>IF($N160="","",IF(Resumo!$F$3="Todas",COUNTIFS(Registros!$AB$2:$AB$501,"Sim",Registros!$B$2:$B$501,"&gt;="&amp;Resumo!$B$3,Registros!$B$2:$B$501,"&lt;="&amp;Resumo!$D$3,Registros!$V$2:$V$501,$N160),COUNTIFS(Registros!$AB$2:$AB$501,"Sim",Registros!$B$2:$B$501,"&gt;="&amp;Resumo!$B$3,Registros!$B$2:$B$501,"&lt;="&amp;Resumo!$D$3,Registros!$E$2:$E$501,Resumo!$F$3,Registros!$V$2:$V$501,$N160)))</f>
        <v/>
      </c>
      <c r="P160" s="49">
        <f>IF($N160="","",IF(Resumo!$F$3="Todas",SUMIFS(Registros!$S$2:$S$501,Registros!$AB$2:$AB$501,"Sim",Registros!$B$2:$B$501,"&gt;="&amp;Resumo!$B$3,Registros!$B$2:$B$501,"&lt;="&amp;Resumo!$D$3,Registros!$V$2:$V$501,$N160),SUMIFS(Registros!$S$2:$S$501,Registros!$AB$2:$AB$501,"Sim",Registros!$B$2:$B$501,"&gt;="&amp;Resumo!$B$3,Registros!$B$2:$B$501,"&lt;="&amp;Resumo!$D$3,Registros!$E$2:$E$501,Resumo!$F$3,Registros!$V$2:$V$501,$N160)))</f>
        <v/>
      </c>
      <c r="Q160" s="48">
        <f>IFERROR(IF(SUM($P$6:$P$15)=0,"",$P160/SUM($P$6:$P$15)),"")</f>
        <v/>
      </c>
      <c r="R160" s="18">
        <f>IF($O160=0,"",COUNTIFS($O$6:$O$15,"&gt;0",$P$6:$P$15,"&gt;"&amp;$P160)+COUNTIFS($O$6:$O160,"&gt;0",$P$6:$P160,$P160))</f>
        <v/>
      </c>
    </row>
    <row r="161">
      <c r="A161" s="16">
        <f>IFERROR(INDEX(Registros!$Z$2:$Z$501,AGGREGATE(15,6,(ROW(Registros!$Z$2:$Z$501)-ROW(Registros!$Z$2)+1)/(Registros!$AA$2:$AA$501&lt;&gt;""),ROWS($A$6:A161))),"")</f>
        <v/>
      </c>
      <c r="B161" s="13">
        <f>IFERROR(IF($A161="","",INDEX(Registros!$C$2:$C$501,MATCH($A161,Registros!$Z$2:$Z$501,0))),"")</f>
        <v/>
      </c>
      <c r="C161" s="16">
        <f>IFERROR(IF($A161="","",INDEX(Registros!$D$2:$D$501,MATCH($A161,Registros!$Z$2:$Z$501,0))),"")</f>
        <v/>
      </c>
      <c r="D161" s="16">
        <f>IFERROR(IF($A161="","",INDEX(Registros!$E$2:$E$501,MATCH($A161,Registros!$Z$2:$Z$501,0))),"")</f>
        <v/>
      </c>
      <c r="E161" s="13">
        <f>IF($A161="","",IF(AND(Resumo!$F$3&lt;&gt;"Todas",$D161&lt;&gt;Resumo!$F$3),0,COUNTIFS(Registros!$AB$2:$AB$501,"Sim",Registros!$B$2:$B$501,"&gt;="&amp;Resumo!$B$3,Registros!$B$2:$B$501,"&lt;="&amp;Resumo!$D$3,Registros!$C$2:$C$501,$B161,Registros!$E$2:$E$501,$D161)))</f>
        <v/>
      </c>
      <c r="F161" s="45">
        <f>IFERROR(IF($E161=0,"",COUNTIFS(Registros!$AB$2:$AB$501,"Sim",Registros!$B$2:$B$501,"&gt;="&amp;Resumo!$B$3,Registros!$B$2:$B$501,"&lt;="&amp;Resumo!$D$3,Registros!$C$2:$C$501,$B161,Registros!$E$2:$E$501,$D161,Registros!$T$2:$T$501,"Sim")/$E161),"")</f>
        <v/>
      </c>
      <c r="G161" s="45">
        <f>IFERROR(IF($E161=0,"",AVERAGEIFS(Registros!$U$2:$U$501,Registros!$AB$2:$AB$501,"Sim",Registros!$B$2:$B$501,"&gt;="&amp;Resumo!$B$3,Registros!$B$2:$B$501,"&lt;="&amp;Resumo!$D$3,Registros!$C$2:$C$501,$B161,Registros!$E$2:$E$501,$D161)),"")</f>
        <v/>
      </c>
      <c r="H161" s="13">
        <f>IF($E161=0,"",SUMIFS(Registros!$Q$2:$Q$501,Registros!$AB$2:$AB$501,"Sim",Registros!$B$2:$B$501,"&gt;="&amp;Resumo!$B$3,Registros!$B$2:$B$501,"&lt;="&amp;Resumo!$D$3,Registros!$C$2:$C$501,$B161,Registros!$E$2:$E$501,$D161))</f>
        <v/>
      </c>
      <c r="I161" s="46">
        <f>IF($E161=0,"",SUMIFS(Registros!$S$2:$S$501,Registros!$AB$2:$AB$501,"Sim",Registros!$B$2:$B$501,"&gt;="&amp;Resumo!$B$3,Registros!$B$2:$B$501,"&lt;="&amp;Resumo!$D$3,Registros!$C$2:$C$501,$B161,Registros!$E$2:$E$501,$D161))</f>
        <v/>
      </c>
      <c r="J161" s="13">
        <f>IF($E161=0,"",COUNTIFS(Registros!$AB$2:$AB$501,"Sim",Registros!$B$2:$B$501,"&gt;="&amp;Resumo!$B$3,Registros!$B$2:$B$501,"&lt;="&amp;Resumo!$D$3,Registros!$C$2:$C$501,$B161,Registros!$E$2:$E$501,$D161,Registros!$T$2:$T$501,"Não",Registros!$K$2:$K$501,"&lt;&gt;Concluída",Registros!$K$2:$K$501,"&lt;&gt;Dispensada"))</f>
        <v/>
      </c>
      <c r="K161" s="53">
        <f>IFERROR(IF($E161=0,"",_xlfn.MAXIFS(Registros!$B$2:$B$501,Registros!$AB$2:$AB$501,"Sim",Registros!$B$2:$B$501,"&gt;="&amp;Resumo!$B$3,Registros!$B$2:$B$501,"&lt;="&amp;Resumo!$D$3,Registros!$C$2:$C$501,$B161,Registros!$E$2:$E$501,$D161)),"")</f>
        <v/>
      </c>
      <c r="L161" s="13">
        <f>IF($E161=0,"",COUNTIFS($E$6:$E$505,"&gt;0",$F$6:$F$505,"&lt;"&amp;$F161)+COUNTIFS($E$6:$E161,"&gt;0",$F$6:$F161,$F161))</f>
        <v/>
      </c>
      <c r="N161" s="16">
        <f>IFERROR('Configurações'!F159,"")</f>
        <v/>
      </c>
      <c r="O161" s="13">
        <f>IF($N161="","",IF(Resumo!$F$3="Todas",COUNTIFS(Registros!$AB$2:$AB$501,"Sim",Registros!$B$2:$B$501,"&gt;="&amp;Resumo!$B$3,Registros!$B$2:$B$501,"&lt;="&amp;Resumo!$D$3,Registros!$V$2:$V$501,$N161),COUNTIFS(Registros!$AB$2:$AB$501,"Sim",Registros!$B$2:$B$501,"&gt;="&amp;Resumo!$B$3,Registros!$B$2:$B$501,"&lt;="&amp;Resumo!$D$3,Registros!$E$2:$E$501,Resumo!$F$3,Registros!$V$2:$V$501,$N161)))</f>
        <v/>
      </c>
      <c r="P161" s="46">
        <f>IF($N161="","",IF(Resumo!$F$3="Todas",SUMIFS(Registros!$S$2:$S$501,Registros!$AB$2:$AB$501,"Sim",Registros!$B$2:$B$501,"&gt;="&amp;Resumo!$B$3,Registros!$B$2:$B$501,"&lt;="&amp;Resumo!$D$3,Registros!$V$2:$V$501,$N161),SUMIFS(Registros!$S$2:$S$501,Registros!$AB$2:$AB$501,"Sim",Registros!$B$2:$B$501,"&gt;="&amp;Resumo!$B$3,Registros!$B$2:$B$501,"&lt;="&amp;Resumo!$D$3,Registros!$E$2:$E$501,Resumo!$F$3,Registros!$V$2:$V$501,$N161)))</f>
        <v/>
      </c>
      <c r="Q161" s="45">
        <f>IFERROR(IF(SUM($P$6:$P$15)=0,"",$P161/SUM($P$6:$P$15)),"")</f>
        <v/>
      </c>
      <c r="R161" s="13">
        <f>IF($O161=0,"",COUNTIFS($O$6:$O$15,"&gt;0",$P$6:$P$15,"&gt;"&amp;$P161)+COUNTIFS($O$6:$O161,"&gt;0",$P$6:$P161,$P161))</f>
        <v/>
      </c>
    </row>
    <row r="162">
      <c r="A162" s="21">
        <f>IFERROR(INDEX(Registros!$Z$2:$Z$501,AGGREGATE(15,6,(ROW(Registros!$Z$2:$Z$501)-ROW(Registros!$Z$2)+1)/(Registros!$AA$2:$AA$501&lt;&gt;""),ROWS($A$6:A162))),"")</f>
        <v/>
      </c>
      <c r="B162" s="18">
        <f>IFERROR(IF($A162="","",INDEX(Registros!$C$2:$C$501,MATCH($A162,Registros!$Z$2:$Z$501,0))),"")</f>
        <v/>
      </c>
      <c r="C162" s="21">
        <f>IFERROR(IF($A162="","",INDEX(Registros!$D$2:$D$501,MATCH($A162,Registros!$Z$2:$Z$501,0))),"")</f>
        <v/>
      </c>
      <c r="D162" s="21">
        <f>IFERROR(IF($A162="","",INDEX(Registros!$E$2:$E$501,MATCH($A162,Registros!$Z$2:$Z$501,0))),"")</f>
        <v/>
      </c>
      <c r="E162" s="18">
        <f>IF($A162="","",IF(AND(Resumo!$F$3&lt;&gt;"Todas",$D162&lt;&gt;Resumo!$F$3),0,COUNTIFS(Registros!$AB$2:$AB$501,"Sim",Registros!$B$2:$B$501,"&gt;="&amp;Resumo!$B$3,Registros!$B$2:$B$501,"&lt;="&amp;Resumo!$D$3,Registros!$C$2:$C$501,$B162,Registros!$E$2:$E$501,$D162)))</f>
        <v/>
      </c>
      <c r="F162" s="48">
        <f>IFERROR(IF($E162=0,"",COUNTIFS(Registros!$AB$2:$AB$501,"Sim",Registros!$B$2:$B$501,"&gt;="&amp;Resumo!$B$3,Registros!$B$2:$B$501,"&lt;="&amp;Resumo!$D$3,Registros!$C$2:$C$501,$B162,Registros!$E$2:$E$501,$D162,Registros!$T$2:$T$501,"Sim")/$E162),"")</f>
        <v/>
      </c>
      <c r="G162" s="48">
        <f>IFERROR(IF($E162=0,"",AVERAGEIFS(Registros!$U$2:$U$501,Registros!$AB$2:$AB$501,"Sim",Registros!$B$2:$B$501,"&gt;="&amp;Resumo!$B$3,Registros!$B$2:$B$501,"&lt;="&amp;Resumo!$D$3,Registros!$C$2:$C$501,$B162,Registros!$E$2:$E$501,$D162)),"")</f>
        <v/>
      </c>
      <c r="H162" s="18">
        <f>IF($E162=0,"",SUMIFS(Registros!$Q$2:$Q$501,Registros!$AB$2:$AB$501,"Sim",Registros!$B$2:$B$501,"&gt;="&amp;Resumo!$B$3,Registros!$B$2:$B$501,"&lt;="&amp;Resumo!$D$3,Registros!$C$2:$C$501,$B162,Registros!$E$2:$E$501,$D162))</f>
        <v/>
      </c>
      <c r="I162" s="49">
        <f>IF($E162=0,"",SUMIFS(Registros!$S$2:$S$501,Registros!$AB$2:$AB$501,"Sim",Registros!$B$2:$B$501,"&gt;="&amp;Resumo!$B$3,Registros!$B$2:$B$501,"&lt;="&amp;Resumo!$D$3,Registros!$C$2:$C$501,$B162,Registros!$E$2:$E$501,$D162))</f>
        <v/>
      </c>
      <c r="J162" s="18">
        <f>IF($E162=0,"",COUNTIFS(Registros!$AB$2:$AB$501,"Sim",Registros!$B$2:$B$501,"&gt;="&amp;Resumo!$B$3,Registros!$B$2:$B$501,"&lt;="&amp;Resumo!$D$3,Registros!$C$2:$C$501,$B162,Registros!$E$2:$E$501,$D162,Registros!$T$2:$T$501,"Não",Registros!$K$2:$K$501,"&lt;&gt;Concluída",Registros!$K$2:$K$501,"&lt;&gt;Dispensada"))</f>
        <v/>
      </c>
      <c r="K162" s="52">
        <f>IFERROR(IF($E162=0,"",_xlfn.MAXIFS(Registros!$B$2:$B$501,Registros!$AB$2:$AB$501,"Sim",Registros!$B$2:$B$501,"&gt;="&amp;Resumo!$B$3,Registros!$B$2:$B$501,"&lt;="&amp;Resumo!$D$3,Registros!$C$2:$C$501,$B162,Registros!$E$2:$E$501,$D162)),"")</f>
        <v/>
      </c>
      <c r="L162" s="18">
        <f>IF($E162=0,"",COUNTIFS($E$6:$E$505,"&gt;0",$F$6:$F$505,"&lt;"&amp;$F162)+COUNTIFS($E$6:$E162,"&gt;0",$F$6:$F162,$F162))</f>
        <v/>
      </c>
      <c r="N162" s="21">
        <f>IFERROR('Configurações'!F160,"")</f>
        <v/>
      </c>
      <c r="O162" s="18">
        <f>IF($N162="","",IF(Resumo!$F$3="Todas",COUNTIFS(Registros!$AB$2:$AB$501,"Sim",Registros!$B$2:$B$501,"&gt;="&amp;Resumo!$B$3,Registros!$B$2:$B$501,"&lt;="&amp;Resumo!$D$3,Registros!$V$2:$V$501,$N162),COUNTIFS(Registros!$AB$2:$AB$501,"Sim",Registros!$B$2:$B$501,"&gt;="&amp;Resumo!$B$3,Registros!$B$2:$B$501,"&lt;="&amp;Resumo!$D$3,Registros!$E$2:$E$501,Resumo!$F$3,Registros!$V$2:$V$501,$N162)))</f>
        <v/>
      </c>
      <c r="P162" s="49">
        <f>IF($N162="","",IF(Resumo!$F$3="Todas",SUMIFS(Registros!$S$2:$S$501,Registros!$AB$2:$AB$501,"Sim",Registros!$B$2:$B$501,"&gt;="&amp;Resumo!$B$3,Registros!$B$2:$B$501,"&lt;="&amp;Resumo!$D$3,Registros!$V$2:$V$501,$N162),SUMIFS(Registros!$S$2:$S$501,Registros!$AB$2:$AB$501,"Sim",Registros!$B$2:$B$501,"&gt;="&amp;Resumo!$B$3,Registros!$B$2:$B$501,"&lt;="&amp;Resumo!$D$3,Registros!$E$2:$E$501,Resumo!$F$3,Registros!$V$2:$V$501,$N162)))</f>
        <v/>
      </c>
      <c r="Q162" s="48">
        <f>IFERROR(IF(SUM($P$6:$P$15)=0,"",$P162/SUM($P$6:$P$15)),"")</f>
        <v/>
      </c>
      <c r="R162" s="18">
        <f>IF($O162=0,"",COUNTIFS($O$6:$O$15,"&gt;0",$P$6:$P$15,"&gt;"&amp;$P162)+COUNTIFS($O$6:$O162,"&gt;0",$P$6:$P162,$P162))</f>
        <v/>
      </c>
    </row>
    <row r="163">
      <c r="A163" s="16">
        <f>IFERROR(INDEX(Registros!$Z$2:$Z$501,AGGREGATE(15,6,(ROW(Registros!$Z$2:$Z$501)-ROW(Registros!$Z$2)+1)/(Registros!$AA$2:$AA$501&lt;&gt;""),ROWS($A$6:A163))),"")</f>
        <v/>
      </c>
      <c r="B163" s="13">
        <f>IFERROR(IF($A163="","",INDEX(Registros!$C$2:$C$501,MATCH($A163,Registros!$Z$2:$Z$501,0))),"")</f>
        <v/>
      </c>
      <c r="C163" s="16">
        <f>IFERROR(IF($A163="","",INDEX(Registros!$D$2:$D$501,MATCH($A163,Registros!$Z$2:$Z$501,0))),"")</f>
        <v/>
      </c>
      <c r="D163" s="16">
        <f>IFERROR(IF($A163="","",INDEX(Registros!$E$2:$E$501,MATCH($A163,Registros!$Z$2:$Z$501,0))),"")</f>
        <v/>
      </c>
      <c r="E163" s="13">
        <f>IF($A163="","",IF(AND(Resumo!$F$3&lt;&gt;"Todas",$D163&lt;&gt;Resumo!$F$3),0,COUNTIFS(Registros!$AB$2:$AB$501,"Sim",Registros!$B$2:$B$501,"&gt;="&amp;Resumo!$B$3,Registros!$B$2:$B$501,"&lt;="&amp;Resumo!$D$3,Registros!$C$2:$C$501,$B163,Registros!$E$2:$E$501,$D163)))</f>
        <v/>
      </c>
      <c r="F163" s="45">
        <f>IFERROR(IF($E163=0,"",COUNTIFS(Registros!$AB$2:$AB$501,"Sim",Registros!$B$2:$B$501,"&gt;="&amp;Resumo!$B$3,Registros!$B$2:$B$501,"&lt;="&amp;Resumo!$D$3,Registros!$C$2:$C$501,$B163,Registros!$E$2:$E$501,$D163,Registros!$T$2:$T$501,"Sim")/$E163),"")</f>
        <v/>
      </c>
      <c r="G163" s="45">
        <f>IFERROR(IF($E163=0,"",AVERAGEIFS(Registros!$U$2:$U$501,Registros!$AB$2:$AB$501,"Sim",Registros!$B$2:$B$501,"&gt;="&amp;Resumo!$B$3,Registros!$B$2:$B$501,"&lt;="&amp;Resumo!$D$3,Registros!$C$2:$C$501,$B163,Registros!$E$2:$E$501,$D163)),"")</f>
        <v/>
      </c>
      <c r="H163" s="13">
        <f>IF($E163=0,"",SUMIFS(Registros!$Q$2:$Q$501,Registros!$AB$2:$AB$501,"Sim",Registros!$B$2:$B$501,"&gt;="&amp;Resumo!$B$3,Registros!$B$2:$B$501,"&lt;="&amp;Resumo!$D$3,Registros!$C$2:$C$501,$B163,Registros!$E$2:$E$501,$D163))</f>
        <v/>
      </c>
      <c r="I163" s="46">
        <f>IF($E163=0,"",SUMIFS(Registros!$S$2:$S$501,Registros!$AB$2:$AB$501,"Sim",Registros!$B$2:$B$501,"&gt;="&amp;Resumo!$B$3,Registros!$B$2:$B$501,"&lt;="&amp;Resumo!$D$3,Registros!$C$2:$C$501,$B163,Registros!$E$2:$E$501,$D163))</f>
        <v/>
      </c>
      <c r="J163" s="13">
        <f>IF($E163=0,"",COUNTIFS(Registros!$AB$2:$AB$501,"Sim",Registros!$B$2:$B$501,"&gt;="&amp;Resumo!$B$3,Registros!$B$2:$B$501,"&lt;="&amp;Resumo!$D$3,Registros!$C$2:$C$501,$B163,Registros!$E$2:$E$501,$D163,Registros!$T$2:$T$501,"Não",Registros!$K$2:$K$501,"&lt;&gt;Concluída",Registros!$K$2:$K$501,"&lt;&gt;Dispensada"))</f>
        <v/>
      </c>
      <c r="K163" s="53">
        <f>IFERROR(IF($E163=0,"",_xlfn.MAXIFS(Registros!$B$2:$B$501,Registros!$AB$2:$AB$501,"Sim",Registros!$B$2:$B$501,"&gt;="&amp;Resumo!$B$3,Registros!$B$2:$B$501,"&lt;="&amp;Resumo!$D$3,Registros!$C$2:$C$501,$B163,Registros!$E$2:$E$501,$D163)),"")</f>
        <v/>
      </c>
      <c r="L163" s="13">
        <f>IF($E163=0,"",COUNTIFS($E$6:$E$505,"&gt;0",$F$6:$F$505,"&lt;"&amp;$F163)+COUNTIFS($E$6:$E163,"&gt;0",$F$6:$F163,$F163))</f>
        <v/>
      </c>
      <c r="N163" s="16">
        <f>IFERROR('Configurações'!F161,"")</f>
        <v/>
      </c>
      <c r="O163" s="13">
        <f>IF($N163="","",IF(Resumo!$F$3="Todas",COUNTIFS(Registros!$AB$2:$AB$501,"Sim",Registros!$B$2:$B$501,"&gt;="&amp;Resumo!$B$3,Registros!$B$2:$B$501,"&lt;="&amp;Resumo!$D$3,Registros!$V$2:$V$501,$N163),COUNTIFS(Registros!$AB$2:$AB$501,"Sim",Registros!$B$2:$B$501,"&gt;="&amp;Resumo!$B$3,Registros!$B$2:$B$501,"&lt;="&amp;Resumo!$D$3,Registros!$E$2:$E$501,Resumo!$F$3,Registros!$V$2:$V$501,$N163)))</f>
        <v/>
      </c>
      <c r="P163" s="46">
        <f>IF($N163="","",IF(Resumo!$F$3="Todas",SUMIFS(Registros!$S$2:$S$501,Registros!$AB$2:$AB$501,"Sim",Registros!$B$2:$B$501,"&gt;="&amp;Resumo!$B$3,Registros!$B$2:$B$501,"&lt;="&amp;Resumo!$D$3,Registros!$V$2:$V$501,$N163),SUMIFS(Registros!$S$2:$S$501,Registros!$AB$2:$AB$501,"Sim",Registros!$B$2:$B$501,"&gt;="&amp;Resumo!$B$3,Registros!$B$2:$B$501,"&lt;="&amp;Resumo!$D$3,Registros!$E$2:$E$501,Resumo!$F$3,Registros!$V$2:$V$501,$N163)))</f>
        <v/>
      </c>
      <c r="Q163" s="45">
        <f>IFERROR(IF(SUM($P$6:$P$15)=0,"",$P163/SUM($P$6:$P$15)),"")</f>
        <v/>
      </c>
      <c r="R163" s="13">
        <f>IF($O163=0,"",COUNTIFS($O$6:$O$15,"&gt;0",$P$6:$P$15,"&gt;"&amp;$P163)+COUNTIFS($O$6:$O163,"&gt;0",$P$6:$P163,$P163))</f>
        <v/>
      </c>
    </row>
    <row r="164">
      <c r="A164" s="21">
        <f>IFERROR(INDEX(Registros!$Z$2:$Z$501,AGGREGATE(15,6,(ROW(Registros!$Z$2:$Z$501)-ROW(Registros!$Z$2)+1)/(Registros!$AA$2:$AA$501&lt;&gt;""),ROWS($A$6:A164))),"")</f>
        <v/>
      </c>
      <c r="B164" s="18">
        <f>IFERROR(IF($A164="","",INDEX(Registros!$C$2:$C$501,MATCH($A164,Registros!$Z$2:$Z$501,0))),"")</f>
        <v/>
      </c>
      <c r="C164" s="21">
        <f>IFERROR(IF($A164="","",INDEX(Registros!$D$2:$D$501,MATCH($A164,Registros!$Z$2:$Z$501,0))),"")</f>
        <v/>
      </c>
      <c r="D164" s="21">
        <f>IFERROR(IF($A164="","",INDEX(Registros!$E$2:$E$501,MATCH($A164,Registros!$Z$2:$Z$501,0))),"")</f>
        <v/>
      </c>
      <c r="E164" s="18">
        <f>IF($A164="","",IF(AND(Resumo!$F$3&lt;&gt;"Todas",$D164&lt;&gt;Resumo!$F$3),0,COUNTIFS(Registros!$AB$2:$AB$501,"Sim",Registros!$B$2:$B$501,"&gt;="&amp;Resumo!$B$3,Registros!$B$2:$B$501,"&lt;="&amp;Resumo!$D$3,Registros!$C$2:$C$501,$B164,Registros!$E$2:$E$501,$D164)))</f>
        <v/>
      </c>
      <c r="F164" s="48">
        <f>IFERROR(IF($E164=0,"",COUNTIFS(Registros!$AB$2:$AB$501,"Sim",Registros!$B$2:$B$501,"&gt;="&amp;Resumo!$B$3,Registros!$B$2:$B$501,"&lt;="&amp;Resumo!$D$3,Registros!$C$2:$C$501,$B164,Registros!$E$2:$E$501,$D164,Registros!$T$2:$T$501,"Sim")/$E164),"")</f>
        <v/>
      </c>
      <c r="G164" s="48">
        <f>IFERROR(IF($E164=0,"",AVERAGEIFS(Registros!$U$2:$U$501,Registros!$AB$2:$AB$501,"Sim",Registros!$B$2:$B$501,"&gt;="&amp;Resumo!$B$3,Registros!$B$2:$B$501,"&lt;="&amp;Resumo!$D$3,Registros!$C$2:$C$501,$B164,Registros!$E$2:$E$501,$D164)),"")</f>
        <v/>
      </c>
      <c r="H164" s="18">
        <f>IF($E164=0,"",SUMIFS(Registros!$Q$2:$Q$501,Registros!$AB$2:$AB$501,"Sim",Registros!$B$2:$B$501,"&gt;="&amp;Resumo!$B$3,Registros!$B$2:$B$501,"&lt;="&amp;Resumo!$D$3,Registros!$C$2:$C$501,$B164,Registros!$E$2:$E$501,$D164))</f>
        <v/>
      </c>
      <c r="I164" s="49">
        <f>IF($E164=0,"",SUMIFS(Registros!$S$2:$S$501,Registros!$AB$2:$AB$501,"Sim",Registros!$B$2:$B$501,"&gt;="&amp;Resumo!$B$3,Registros!$B$2:$B$501,"&lt;="&amp;Resumo!$D$3,Registros!$C$2:$C$501,$B164,Registros!$E$2:$E$501,$D164))</f>
        <v/>
      </c>
      <c r="J164" s="18">
        <f>IF($E164=0,"",COUNTIFS(Registros!$AB$2:$AB$501,"Sim",Registros!$B$2:$B$501,"&gt;="&amp;Resumo!$B$3,Registros!$B$2:$B$501,"&lt;="&amp;Resumo!$D$3,Registros!$C$2:$C$501,$B164,Registros!$E$2:$E$501,$D164,Registros!$T$2:$T$501,"Não",Registros!$K$2:$K$501,"&lt;&gt;Concluída",Registros!$K$2:$K$501,"&lt;&gt;Dispensada"))</f>
        <v/>
      </c>
      <c r="K164" s="52">
        <f>IFERROR(IF($E164=0,"",_xlfn.MAXIFS(Registros!$B$2:$B$501,Registros!$AB$2:$AB$501,"Sim",Registros!$B$2:$B$501,"&gt;="&amp;Resumo!$B$3,Registros!$B$2:$B$501,"&lt;="&amp;Resumo!$D$3,Registros!$C$2:$C$501,$B164,Registros!$E$2:$E$501,$D164)),"")</f>
        <v/>
      </c>
      <c r="L164" s="18">
        <f>IF($E164=0,"",COUNTIFS($E$6:$E$505,"&gt;0",$F$6:$F$505,"&lt;"&amp;$F164)+COUNTIFS($E$6:$E164,"&gt;0",$F$6:$F164,$F164))</f>
        <v/>
      </c>
      <c r="N164" s="21">
        <f>IFERROR('Configurações'!F162,"")</f>
        <v/>
      </c>
      <c r="O164" s="18">
        <f>IF($N164="","",IF(Resumo!$F$3="Todas",COUNTIFS(Registros!$AB$2:$AB$501,"Sim",Registros!$B$2:$B$501,"&gt;="&amp;Resumo!$B$3,Registros!$B$2:$B$501,"&lt;="&amp;Resumo!$D$3,Registros!$V$2:$V$501,$N164),COUNTIFS(Registros!$AB$2:$AB$501,"Sim",Registros!$B$2:$B$501,"&gt;="&amp;Resumo!$B$3,Registros!$B$2:$B$501,"&lt;="&amp;Resumo!$D$3,Registros!$E$2:$E$501,Resumo!$F$3,Registros!$V$2:$V$501,$N164)))</f>
        <v/>
      </c>
      <c r="P164" s="49">
        <f>IF($N164="","",IF(Resumo!$F$3="Todas",SUMIFS(Registros!$S$2:$S$501,Registros!$AB$2:$AB$501,"Sim",Registros!$B$2:$B$501,"&gt;="&amp;Resumo!$B$3,Registros!$B$2:$B$501,"&lt;="&amp;Resumo!$D$3,Registros!$V$2:$V$501,$N164),SUMIFS(Registros!$S$2:$S$501,Registros!$AB$2:$AB$501,"Sim",Registros!$B$2:$B$501,"&gt;="&amp;Resumo!$B$3,Registros!$B$2:$B$501,"&lt;="&amp;Resumo!$D$3,Registros!$E$2:$E$501,Resumo!$F$3,Registros!$V$2:$V$501,$N164)))</f>
        <v/>
      </c>
      <c r="Q164" s="48">
        <f>IFERROR(IF(SUM($P$6:$P$15)=0,"",$P164/SUM($P$6:$P$15)),"")</f>
        <v/>
      </c>
      <c r="R164" s="18">
        <f>IF($O164=0,"",COUNTIFS($O$6:$O$15,"&gt;0",$P$6:$P$15,"&gt;"&amp;$P164)+COUNTIFS($O$6:$O164,"&gt;0",$P$6:$P164,$P164))</f>
        <v/>
      </c>
    </row>
    <row r="165">
      <c r="A165" s="16">
        <f>IFERROR(INDEX(Registros!$Z$2:$Z$501,AGGREGATE(15,6,(ROW(Registros!$Z$2:$Z$501)-ROW(Registros!$Z$2)+1)/(Registros!$AA$2:$AA$501&lt;&gt;""),ROWS($A$6:A165))),"")</f>
        <v/>
      </c>
      <c r="B165" s="13">
        <f>IFERROR(IF($A165="","",INDEX(Registros!$C$2:$C$501,MATCH($A165,Registros!$Z$2:$Z$501,0))),"")</f>
        <v/>
      </c>
      <c r="C165" s="16">
        <f>IFERROR(IF($A165="","",INDEX(Registros!$D$2:$D$501,MATCH($A165,Registros!$Z$2:$Z$501,0))),"")</f>
        <v/>
      </c>
      <c r="D165" s="16">
        <f>IFERROR(IF($A165="","",INDEX(Registros!$E$2:$E$501,MATCH($A165,Registros!$Z$2:$Z$501,0))),"")</f>
        <v/>
      </c>
      <c r="E165" s="13">
        <f>IF($A165="","",IF(AND(Resumo!$F$3&lt;&gt;"Todas",$D165&lt;&gt;Resumo!$F$3),0,COUNTIFS(Registros!$AB$2:$AB$501,"Sim",Registros!$B$2:$B$501,"&gt;="&amp;Resumo!$B$3,Registros!$B$2:$B$501,"&lt;="&amp;Resumo!$D$3,Registros!$C$2:$C$501,$B165,Registros!$E$2:$E$501,$D165)))</f>
        <v/>
      </c>
      <c r="F165" s="45">
        <f>IFERROR(IF($E165=0,"",COUNTIFS(Registros!$AB$2:$AB$501,"Sim",Registros!$B$2:$B$501,"&gt;="&amp;Resumo!$B$3,Registros!$B$2:$B$501,"&lt;="&amp;Resumo!$D$3,Registros!$C$2:$C$501,$B165,Registros!$E$2:$E$501,$D165,Registros!$T$2:$T$501,"Sim")/$E165),"")</f>
        <v/>
      </c>
      <c r="G165" s="45">
        <f>IFERROR(IF($E165=0,"",AVERAGEIFS(Registros!$U$2:$U$501,Registros!$AB$2:$AB$501,"Sim",Registros!$B$2:$B$501,"&gt;="&amp;Resumo!$B$3,Registros!$B$2:$B$501,"&lt;="&amp;Resumo!$D$3,Registros!$C$2:$C$501,$B165,Registros!$E$2:$E$501,$D165)),"")</f>
        <v/>
      </c>
      <c r="H165" s="13">
        <f>IF($E165=0,"",SUMIFS(Registros!$Q$2:$Q$501,Registros!$AB$2:$AB$501,"Sim",Registros!$B$2:$B$501,"&gt;="&amp;Resumo!$B$3,Registros!$B$2:$B$501,"&lt;="&amp;Resumo!$D$3,Registros!$C$2:$C$501,$B165,Registros!$E$2:$E$501,$D165))</f>
        <v/>
      </c>
      <c r="I165" s="46">
        <f>IF($E165=0,"",SUMIFS(Registros!$S$2:$S$501,Registros!$AB$2:$AB$501,"Sim",Registros!$B$2:$B$501,"&gt;="&amp;Resumo!$B$3,Registros!$B$2:$B$501,"&lt;="&amp;Resumo!$D$3,Registros!$C$2:$C$501,$B165,Registros!$E$2:$E$501,$D165))</f>
        <v/>
      </c>
      <c r="J165" s="13">
        <f>IF($E165=0,"",COUNTIFS(Registros!$AB$2:$AB$501,"Sim",Registros!$B$2:$B$501,"&gt;="&amp;Resumo!$B$3,Registros!$B$2:$B$501,"&lt;="&amp;Resumo!$D$3,Registros!$C$2:$C$501,$B165,Registros!$E$2:$E$501,$D165,Registros!$T$2:$T$501,"Não",Registros!$K$2:$K$501,"&lt;&gt;Concluída",Registros!$K$2:$K$501,"&lt;&gt;Dispensada"))</f>
        <v/>
      </c>
      <c r="K165" s="53">
        <f>IFERROR(IF($E165=0,"",_xlfn.MAXIFS(Registros!$B$2:$B$501,Registros!$AB$2:$AB$501,"Sim",Registros!$B$2:$B$501,"&gt;="&amp;Resumo!$B$3,Registros!$B$2:$B$501,"&lt;="&amp;Resumo!$D$3,Registros!$C$2:$C$501,$B165,Registros!$E$2:$E$501,$D165)),"")</f>
        <v/>
      </c>
      <c r="L165" s="13">
        <f>IF($E165=0,"",COUNTIFS($E$6:$E$505,"&gt;0",$F$6:$F$505,"&lt;"&amp;$F165)+COUNTIFS($E$6:$E165,"&gt;0",$F$6:$F165,$F165))</f>
        <v/>
      </c>
      <c r="N165" s="16">
        <f>IFERROR('Configurações'!F163,"")</f>
        <v/>
      </c>
      <c r="O165" s="13">
        <f>IF($N165="","",IF(Resumo!$F$3="Todas",COUNTIFS(Registros!$AB$2:$AB$501,"Sim",Registros!$B$2:$B$501,"&gt;="&amp;Resumo!$B$3,Registros!$B$2:$B$501,"&lt;="&amp;Resumo!$D$3,Registros!$V$2:$V$501,$N165),COUNTIFS(Registros!$AB$2:$AB$501,"Sim",Registros!$B$2:$B$501,"&gt;="&amp;Resumo!$B$3,Registros!$B$2:$B$501,"&lt;="&amp;Resumo!$D$3,Registros!$E$2:$E$501,Resumo!$F$3,Registros!$V$2:$V$501,$N165)))</f>
        <v/>
      </c>
      <c r="P165" s="46">
        <f>IF($N165="","",IF(Resumo!$F$3="Todas",SUMIFS(Registros!$S$2:$S$501,Registros!$AB$2:$AB$501,"Sim",Registros!$B$2:$B$501,"&gt;="&amp;Resumo!$B$3,Registros!$B$2:$B$501,"&lt;="&amp;Resumo!$D$3,Registros!$V$2:$V$501,$N165),SUMIFS(Registros!$S$2:$S$501,Registros!$AB$2:$AB$501,"Sim",Registros!$B$2:$B$501,"&gt;="&amp;Resumo!$B$3,Registros!$B$2:$B$501,"&lt;="&amp;Resumo!$D$3,Registros!$E$2:$E$501,Resumo!$F$3,Registros!$V$2:$V$501,$N165)))</f>
        <v/>
      </c>
      <c r="Q165" s="45">
        <f>IFERROR(IF(SUM($P$6:$P$15)=0,"",$P165/SUM($P$6:$P$15)),"")</f>
        <v/>
      </c>
      <c r="R165" s="13">
        <f>IF($O165=0,"",COUNTIFS($O$6:$O$15,"&gt;0",$P$6:$P$15,"&gt;"&amp;$P165)+COUNTIFS($O$6:$O165,"&gt;0",$P$6:$P165,$P165))</f>
        <v/>
      </c>
    </row>
    <row r="166">
      <c r="A166" s="21">
        <f>IFERROR(INDEX(Registros!$Z$2:$Z$501,AGGREGATE(15,6,(ROW(Registros!$Z$2:$Z$501)-ROW(Registros!$Z$2)+1)/(Registros!$AA$2:$AA$501&lt;&gt;""),ROWS($A$6:A166))),"")</f>
        <v/>
      </c>
      <c r="B166" s="18">
        <f>IFERROR(IF($A166="","",INDEX(Registros!$C$2:$C$501,MATCH($A166,Registros!$Z$2:$Z$501,0))),"")</f>
        <v/>
      </c>
      <c r="C166" s="21">
        <f>IFERROR(IF($A166="","",INDEX(Registros!$D$2:$D$501,MATCH($A166,Registros!$Z$2:$Z$501,0))),"")</f>
        <v/>
      </c>
      <c r="D166" s="21">
        <f>IFERROR(IF($A166="","",INDEX(Registros!$E$2:$E$501,MATCH($A166,Registros!$Z$2:$Z$501,0))),"")</f>
        <v/>
      </c>
      <c r="E166" s="18">
        <f>IF($A166="","",IF(AND(Resumo!$F$3&lt;&gt;"Todas",$D166&lt;&gt;Resumo!$F$3),0,COUNTIFS(Registros!$AB$2:$AB$501,"Sim",Registros!$B$2:$B$501,"&gt;="&amp;Resumo!$B$3,Registros!$B$2:$B$501,"&lt;="&amp;Resumo!$D$3,Registros!$C$2:$C$501,$B166,Registros!$E$2:$E$501,$D166)))</f>
        <v/>
      </c>
      <c r="F166" s="48">
        <f>IFERROR(IF($E166=0,"",COUNTIFS(Registros!$AB$2:$AB$501,"Sim",Registros!$B$2:$B$501,"&gt;="&amp;Resumo!$B$3,Registros!$B$2:$B$501,"&lt;="&amp;Resumo!$D$3,Registros!$C$2:$C$501,$B166,Registros!$E$2:$E$501,$D166,Registros!$T$2:$T$501,"Sim")/$E166),"")</f>
        <v/>
      </c>
      <c r="G166" s="48">
        <f>IFERROR(IF($E166=0,"",AVERAGEIFS(Registros!$U$2:$U$501,Registros!$AB$2:$AB$501,"Sim",Registros!$B$2:$B$501,"&gt;="&amp;Resumo!$B$3,Registros!$B$2:$B$501,"&lt;="&amp;Resumo!$D$3,Registros!$C$2:$C$501,$B166,Registros!$E$2:$E$501,$D166)),"")</f>
        <v/>
      </c>
      <c r="H166" s="18">
        <f>IF($E166=0,"",SUMIFS(Registros!$Q$2:$Q$501,Registros!$AB$2:$AB$501,"Sim",Registros!$B$2:$B$501,"&gt;="&amp;Resumo!$B$3,Registros!$B$2:$B$501,"&lt;="&amp;Resumo!$D$3,Registros!$C$2:$C$501,$B166,Registros!$E$2:$E$501,$D166))</f>
        <v/>
      </c>
      <c r="I166" s="49">
        <f>IF($E166=0,"",SUMIFS(Registros!$S$2:$S$501,Registros!$AB$2:$AB$501,"Sim",Registros!$B$2:$B$501,"&gt;="&amp;Resumo!$B$3,Registros!$B$2:$B$501,"&lt;="&amp;Resumo!$D$3,Registros!$C$2:$C$501,$B166,Registros!$E$2:$E$501,$D166))</f>
        <v/>
      </c>
      <c r="J166" s="18">
        <f>IF($E166=0,"",COUNTIFS(Registros!$AB$2:$AB$501,"Sim",Registros!$B$2:$B$501,"&gt;="&amp;Resumo!$B$3,Registros!$B$2:$B$501,"&lt;="&amp;Resumo!$D$3,Registros!$C$2:$C$501,$B166,Registros!$E$2:$E$501,$D166,Registros!$T$2:$T$501,"Não",Registros!$K$2:$K$501,"&lt;&gt;Concluída",Registros!$K$2:$K$501,"&lt;&gt;Dispensada"))</f>
        <v/>
      </c>
      <c r="K166" s="52">
        <f>IFERROR(IF($E166=0,"",_xlfn.MAXIFS(Registros!$B$2:$B$501,Registros!$AB$2:$AB$501,"Sim",Registros!$B$2:$B$501,"&gt;="&amp;Resumo!$B$3,Registros!$B$2:$B$501,"&lt;="&amp;Resumo!$D$3,Registros!$C$2:$C$501,$B166,Registros!$E$2:$E$501,$D166)),"")</f>
        <v/>
      </c>
      <c r="L166" s="18">
        <f>IF($E166=0,"",COUNTIFS($E$6:$E$505,"&gt;0",$F$6:$F$505,"&lt;"&amp;$F166)+COUNTIFS($E$6:$E166,"&gt;0",$F$6:$F166,$F166))</f>
        <v/>
      </c>
      <c r="N166" s="21">
        <f>IFERROR('Configurações'!F164,"")</f>
        <v/>
      </c>
      <c r="O166" s="18">
        <f>IF($N166="","",IF(Resumo!$F$3="Todas",COUNTIFS(Registros!$AB$2:$AB$501,"Sim",Registros!$B$2:$B$501,"&gt;="&amp;Resumo!$B$3,Registros!$B$2:$B$501,"&lt;="&amp;Resumo!$D$3,Registros!$V$2:$V$501,$N166),COUNTIFS(Registros!$AB$2:$AB$501,"Sim",Registros!$B$2:$B$501,"&gt;="&amp;Resumo!$B$3,Registros!$B$2:$B$501,"&lt;="&amp;Resumo!$D$3,Registros!$E$2:$E$501,Resumo!$F$3,Registros!$V$2:$V$501,$N166)))</f>
        <v/>
      </c>
      <c r="P166" s="49">
        <f>IF($N166="","",IF(Resumo!$F$3="Todas",SUMIFS(Registros!$S$2:$S$501,Registros!$AB$2:$AB$501,"Sim",Registros!$B$2:$B$501,"&gt;="&amp;Resumo!$B$3,Registros!$B$2:$B$501,"&lt;="&amp;Resumo!$D$3,Registros!$V$2:$V$501,$N166),SUMIFS(Registros!$S$2:$S$501,Registros!$AB$2:$AB$501,"Sim",Registros!$B$2:$B$501,"&gt;="&amp;Resumo!$B$3,Registros!$B$2:$B$501,"&lt;="&amp;Resumo!$D$3,Registros!$E$2:$E$501,Resumo!$F$3,Registros!$V$2:$V$501,$N166)))</f>
        <v/>
      </c>
      <c r="Q166" s="48">
        <f>IFERROR(IF(SUM($P$6:$P$15)=0,"",$P166/SUM($P$6:$P$15)),"")</f>
        <v/>
      </c>
      <c r="R166" s="18">
        <f>IF($O166=0,"",COUNTIFS($O$6:$O$15,"&gt;0",$P$6:$P$15,"&gt;"&amp;$P166)+COUNTIFS($O$6:$O166,"&gt;0",$P$6:$P166,$P166))</f>
        <v/>
      </c>
    </row>
    <row r="167">
      <c r="A167" s="16">
        <f>IFERROR(INDEX(Registros!$Z$2:$Z$501,AGGREGATE(15,6,(ROW(Registros!$Z$2:$Z$501)-ROW(Registros!$Z$2)+1)/(Registros!$AA$2:$AA$501&lt;&gt;""),ROWS($A$6:A167))),"")</f>
        <v/>
      </c>
      <c r="B167" s="13">
        <f>IFERROR(IF($A167="","",INDEX(Registros!$C$2:$C$501,MATCH($A167,Registros!$Z$2:$Z$501,0))),"")</f>
        <v/>
      </c>
      <c r="C167" s="16">
        <f>IFERROR(IF($A167="","",INDEX(Registros!$D$2:$D$501,MATCH($A167,Registros!$Z$2:$Z$501,0))),"")</f>
        <v/>
      </c>
      <c r="D167" s="16">
        <f>IFERROR(IF($A167="","",INDEX(Registros!$E$2:$E$501,MATCH($A167,Registros!$Z$2:$Z$501,0))),"")</f>
        <v/>
      </c>
      <c r="E167" s="13">
        <f>IF($A167="","",IF(AND(Resumo!$F$3&lt;&gt;"Todas",$D167&lt;&gt;Resumo!$F$3),0,COUNTIFS(Registros!$AB$2:$AB$501,"Sim",Registros!$B$2:$B$501,"&gt;="&amp;Resumo!$B$3,Registros!$B$2:$B$501,"&lt;="&amp;Resumo!$D$3,Registros!$C$2:$C$501,$B167,Registros!$E$2:$E$501,$D167)))</f>
        <v/>
      </c>
      <c r="F167" s="45">
        <f>IFERROR(IF($E167=0,"",COUNTIFS(Registros!$AB$2:$AB$501,"Sim",Registros!$B$2:$B$501,"&gt;="&amp;Resumo!$B$3,Registros!$B$2:$B$501,"&lt;="&amp;Resumo!$D$3,Registros!$C$2:$C$501,$B167,Registros!$E$2:$E$501,$D167,Registros!$T$2:$T$501,"Sim")/$E167),"")</f>
        <v/>
      </c>
      <c r="G167" s="45">
        <f>IFERROR(IF($E167=0,"",AVERAGEIFS(Registros!$U$2:$U$501,Registros!$AB$2:$AB$501,"Sim",Registros!$B$2:$B$501,"&gt;="&amp;Resumo!$B$3,Registros!$B$2:$B$501,"&lt;="&amp;Resumo!$D$3,Registros!$C$2:$C$501,$B167,Registros!$E$2:$E$501,$D167)),"")</f>
        <v/>
      </c>
      <c r="H167" s="13">
        <f>IF($E167=0,"",SUMIFS(Registros!$Q$2:$Q$501,Registros!$AB$2:$AB$501,"Sim",Registros!$B$2:$B$501,"&gt;="&amp;Resumo!$B$3,Registros!$B$2:$B$501,"&lt;="&amp;Resumo!$D$3,Registros!$C$2:$C$501,$B167,Registros!$E$2:$E$501,$D167))</f>
        <v/>
      </c>
      <c r="I167" s="46">
        <f>IF($E167=0,"",SUMIFS(Registros!$S$2:$S$501,Registros!$AB$2:$AB$501,"Sim",Registros!$B$2:$B$501,"&gt;="&amp;Resumo!$B$3,Registros!$B$2:$B$501,"&lt;="&amp;Resumo!$D$3,Registros!$C$2:$C$501,$B167,Registros!$E$2:$E$501,$D167))</f>
        <v/>
      </c>
      <c r="J167" s="13">
        <f>IF($E167=0,"",COUNTIFS(Registros!$AB$2:$AB$501,"Sim",Registros!$B$2:$B$501,"&gt;="&amp;Resumo!$B$3,Registros!$B$2:$B$501,"&lt;="&amp;Resumo!$D$3,Registros!$C$2:$C$501,$B167,Registros!$E$2:$E$501,$D167,Registros!$T$2:$T$501,"Não",Registros!$K$2:$K$501,"&lt;&gt;Concluída",Registros!$K$2:$K$501,"&lt;&gt;Dispensada"))</f>
        <v/>
      </c>
      <c r="K167" s="53">
        <f>IFERROR(IF($E167=0,"",_xlfn.MAXIFS(Registros!$B$2:$B$501,Registros!$AB$2:$AB$501,"Sim",Registros!$B$2:$B$501,"&gt;="&amp;Resumo!$B$3,Registros!$B$2:$B$501,"&lt;="&amp;Resumo!$D$3,Registros!$C$2:$C$501,$B167,Registros!$E$2:$E$501,$D167)),"")</f>
        <v/>
      </c>
      <c r="L167" s="13">
        <f>IF($E167=0,"",COUNTIFS($E$6:$E$505,"&gt;0",$F$6:$F$505,"&lt;"&amp;$F167)+COUNTIFS($E$6:$E167,"&gt;0",$F$6:$F167,$F167))</f>
        <v/>
      </c>
      <c r="N167" s="16">
        <f>IFERROR('Configurações'!F165,"")</f>
        <v/>
      </c>
      <c r="O167" s="13">
        <f>IF($N167="","",IF(Resumo!$F$3="Todas",COUNTIFS(Registros!$AB$2:$AB$501,"Sim",Registros!$B$2:$B$501,"&gt;="&amp;Resumo!$B$3,Registros!$B$2:$B$501,"&lt;="&amp;Resumo!$D$3,Registros!$V$2:$V$501,$N167),COUNTIFS(Registros!$AB$2:$AB$501,"Sim",Registros!$B$2:$B$501,"&gt;="&amp;Resumo!$B$3,Registros!$B$2:$B$501,"&lt;="&amp;Resumo!$D$3,Registros!$E$2:$E$501,Resumo!$F$3,Registros!$V$2:$V$501,$N167)))</f>
        <v/>
      </c>
      <c r="P167" s="46">
        <f>IF($N167="","",IF(Resumo!$F$3="Todas",SUMIFS(Registros!$S$2:$S$501,Registros!$AB$2:$AB$501,"Sim",Registros!$B$2:$B$501,"&gt;="&amp;Resumo!$B$3,Registros!$B$2:$B$501,"&lt;="&amp;Resumo!$D$3,Registros!$V$2:$V$501,$N167),SUMIFS(Registros!$S$2:$S$501,Registros!$AB$2:$AB$501,"Sim",Registros!$B$2:$B$501,"&gt;="&amp;Resumo!$B$3,Registros!$B$2:$B$501,"&lt;="&amp;Resumo!$D$3,Registros!$E$2:$E$501,Resumo!$F$3,Registros!$V$2:$V$501,$N167)))</f>
        <v/>
      </c>
      <c r="Q167" s="45">
        <f>IFERROR(IF(SUM($P$6:$P$15)=0,"",$P167/SUM($P$6:$P$15)),"")</f>
        <v/>
      </c>
      <c r="R167" s="13">
        <f>IF($O167=0,"",COUNTIFS($O$6:$O$15,"&gt;0",$P$6:$P$15,"&gt;"&amp;$P167)+COUNTIFS($O$6:$O167,"&gt;0",$P$6:$P167,$P167))</f>
        <v/>
      </c>
    </row>
    <row r="168">
      <c r="A168" s="21">
        <f>IFERROR(INDEX(Registros!$Z$2:$Z$501,AGGREGATE(15,6,(ROW(Registros!$Z$2:$Z$501)-ROW(Registros!$Z$2)+1)/(Registros!$AA$2:$AA$501&lt;&gt;""),ROWS($A$6:A168))),"")</f>
        <v/>
      </c>
      <c r="B168" s="18">
        <f>IFERROR(IF($A168="","",INDEX(Registros!$C$2:$C$501,MATCH($A168,Registros!$Z$2:$Z$501,0))),"")</f>
        <v/>
      </c>
      <c r="C168" s="21">
        <f>IFERROR(IF($A168="","",INDEX(Registros!$D$2:$D$501,MATCH($A168,Registros!$Z$2:$Z$501,0))),"")</f>
        <v/>
      </c>
      <c r="D168" s="21">
        <f>IFERROR(IF($A168="","",INDEX(Registros!$E$2:$E$501,MATCH($A168,Registros!$Z$2:$Z$501,0))),"")</f>
        <v/>
      </c>
      <c r="E168" s="18">
        <f>IF($A168="","",IF(AND(Resumo!$F$3&lt;&gt;"Todas",$D168&lt;&gt;Resumo!$F$3),0,COUNTIFS(Registros!$AB$2:$AB$501,"Sim",Registros!$B$2:$B$501,"&gt;="&amp;Resumo!$B$3,Registros!$B$2:$B$501,"&lt;="&amp;Resumo!$D$3,Registros!$C$2:$C$501,$B168,Registros!$E$2:$E$501,$D168)))</f>
        <v/>
      </c>
      <c r="F168" s="48">
        <f>IFERROR(IF($E168=0,"",COUNTIFS(Registros!$AB$2:$AB$501,"Sim",Registros!$B$2:$B$501,"&gt;="&amp;Resumo!$B$3,Registros!$B$2:$B$501,"&lt;="&amp;Resumo!$D$3,Registros!$C$2:$C$501,$B168,Registros!$E$2:$E$501,$D168,Registros!$T$2:$T$501,"Sim")/$E168),"")</f>
        <v/>
      </c>
      <c r="G168" s="48">
        <f>IFERROR(IF($E168=0,"",AVERAGEIFS(Registros!$U$2:$U$501,Registros!$AB$2:$AB$501,"Sim",Registros!$B$2:$B$501,"&gt;="&amp;Resumo!$B$3,Registros!$B$2:$B$501,"&lt;="&amp;Resumo!$D$3,Registros!$C$2:$C$501,$B168,Registros!$E$2:$E$501,$D168)),"")</f>
        <v/>
      </c>
      <c r="H168" s="18">
        <f>IF($E168=0,"",SUMIFS(Registros!$Q$2:$Q$501,Registros!$AB$2:$AB$501,"Sim",Registros!$B$2:$B$501,"&gt;="&amp;Resumo!$B$3,Registros!$B$2:$B$501,"&lt;="&amp;Resumo!$D$3,Registros!$C$2:$C$501,$B168,Registros!$E$2:$E$501,$D168))</f>
        <v/>
      </c>
      <c r="I168" s="49">
        <f>IF($E168=0,"",SUMIFS(Registros!$S$2:$S$501,Registros!$AB$2:$AB$501,"Sim",Registros!$B$2:$B$501,"&gt;="&amp;Resumo!$B$3,Registros!$B$2:$B$501,"&lt;="&amp;Resumo!$D$3,Registros!$C$2:$C$501,$B168,Registros!$E$2:$E$501,$D168))</f>
        <v/>
      </c>
      <c r="J168" s="18">
        <f>IF($E168=0,"",COUNTIFS(Registros!$AB$2:$AB$501,"Sim",Registros!$B$2:$B$501,"&gt;="&amp;Resumo!$B$3,Registros!$B$2:$B$501,"&lt;="&amp;Resumo!$D$3,Registros!$C$2:$C$501,$B168,Registros!$E$2:$E$501,$D168,Registros!$T$2:$T$501,"Não",Registros!$K$2:$K$501,"&lt;&gt;Concluída",Registros!$K$2:$K$501,"&lt;&gt;Dispensada"))</f>
        <v/>
      </c>
      <c r="K168" s="52">
        <f>IFERROR(IF($E168=0,"",_xlfn.MAXIFS(Registros!$B$2:$B$501,Registros!$AB$2:$AB$501,"Sim",Registros!$B$2:$B$501,"&gt;="&amp;Resumo!$B$3,Registros!$B$2:$B$501,"&lt;="&amp;Resumo!$D$3,Registros!$C$2:$C$501,$B168,Registros!$E$2:$E$501,$D168)),"")</f>
        <v/>
      </c>
      <c r="L168" s="18">
        <f>IF($E168=0,"",COUNTIFS($E$6:$E$505,"&gt;0",$F$6:$F$505,"&lt;"&amp;$F168)+COUNTIFS($E$6:$E168,"&gt;0",$F$6:$F168,$F168))</f>
        <v/>
      </c>
      <c r="N168" s="21">
        <f>IFERROR('Configurações'!F166,"")</f>
        <v/>
      </c>
      <c r="O168" s="18">
        <f>IF($N168="","",IF(Resumo!$F$3="Todas",COUNTIFS(Registros!$AB$2:$AB$501,"Sim",Registros!$B$2:$B$501,"&gt;="&amp;Resumo!$B$3,Registros!$B$2:$B$501,"&lt;="&amp;Resumo!$D$3,Registros!$V$2:$V$501,$N168),COUNTIFS(Registros!$AB$2:$AB$501,"Sim",Registros!$B$2:$B$501,"&gt;="&amp;Resumo!$B$3,Registros!$B$2:$B$501,"&lt;="&amp;Resumo!$D$3,Registros!$E$2:$E$501,Resumo!$F$3,Registros!$V$2:$V$501,$N168)))</f>
        <v/>
      </c>
      <c r="P168" s="49">
        <f>IF($N168="","",IF(Resumo!$F$3="Todas",SUMIFS(Registros!$S$2:$S$501,Registros!$AB$2:$AB$501,"Sim",Registros!$B$2:$B$501,"&gt;="&amp;Resumo!$B$3,Registros!$B$2:$B$501,"&lt;="&amp;Resumo!$D$3,Registros!$V$2:$V$501,$N168),SUMIFS(Registros!$S$2:$S$501,Registros!$AB$2:$AB$501,"Sim",Registros!$B$2:$B$501,"&gt;="&amp;Resumo!$B$3,Registros!$B$2:$B$501,"&lt;="&amp;Resumo!$D$3,Registros!$E$2:$E$501,Resumo!$F$3,Registros!$V$2:$V$501,$N168)))</f>
        <v/>
      </c>
      <c r="Q168" s="48">
        <f>IFERROR(IF(SUM($P$6:$P$15)=0,"",$P168/SUM($P$6:$P$15)),"")</f>
        <v/>
      </c>
      <c r="R168" s="18">
        <f>IF($O168=0,"",COUNTIFS($O$6:$O$15,"&gt;0",$P$6:$P$15,"&gt;"&amp;$P168)+COUNTIFS($O$6:$O168,"&gt;0",$P$6:$P168,$P168))</f>
        <v/>
      </c>
    </row>
    <row r="169">
      <c r="A169" s="16">
        <f>IFERROR(INDEX(Registros!$Z$2:$Z$501,AGGREGATE(15,6,(ROW(Registros!$Z$2:$Z$501)-ROW(Registros!$Z$2)+1)/(Registros!$AA$2:$AA$501&lt;&gt;""),ROWS($A$6:A169))),"")</f>
        <v/>
      </c>
      <c r="B169" s="13">
        <f>IFERROR(IF($A169="","",INDEX(Registros!$C$2:$C$501,MATCH($A169,Registros!$Z$2:$Z$501,0))),"")</f>
        <v/>
      </c>
      <c r="C169" s="16">
        <f>IFERROR(IF($A169="","",INDEX(Registros!$D$2:$D$501,MATCH($A169,Registros!$Z$2:$Z$501,0))),"")</f>
        <v/>
      </c>
      <c r="D169" s="16">
        <f>IFERROR(IF($A169="","",INDEX(Registros!$E$2:$E$501,MATCH($A169,Registros!$Z$2:$Z$501,0))),"")</f>
        <v/>
      </c>
      <c r="E169" s="13">
        <f>IF($A169="","",IF(AND(Resumo!$F$3&lt;&gt;"Todas",$D169&lt;&gt;Resumo!$F$3),0,COUNTIFS(Registros!$AB$2:$AB$501,"Sim",Registros!$B$2:$B$501,"&gt;="&amp;Resumo!$B$3,Registros!$B$2:$B$501,"&lt;="&amp;Resumo!$D$3,Registros!$C$2:$C$501,$B169,Registros!$E$2:$E$501,$D169)))</f>
        <v/>
      </c>
      <c r="F169" s="45">
        <f>IFERROR(IF($E169=0,"",COUNTIFS(Registros!$AB$2:$AB$501,"Sim",Registros!$B$2:$B$501,"&gt;="&amp;Resumo!$B$3,Registros!$B$2:$B$501,"&lt;="&amp;Resumo!$D$3,Registros!$C$2:$C$501,$B169,Registros!$E$2:$E$501,$D169,Registros!$T$2:$T$501,"Sim")/$E169),"")</f>
        <v/>
      </c>
      <c r="G169" s="45">
        <f>IFERROR(IF($E169=0,"",AVERAGEIFS(Registros!$U$2:$U$501,Registros!$AB$2:$AB$501,"Sim",Registros!$B$2:$B$501,"&gt;="&amp;Resumo!$B$3,Registros!$B$2:$B$501,"&lt;="&amp;Resumo!$D$3,Registros!$C$2:$C$501,$B169,Registros!$E$2:$E$501,$D169)),"")</f>
        <v/>
      </c>
      <c r="H169" s="13">
        <f>IF($E169=0,"",SUMIFS(Registros!$Q$2:$Q$501,Registros!$AB$2:$AB$501,"Sim",Registros!$B$2:$B$501,"&gt;="&amp;Resumo!$B$3,Registros!$B$2:$B$501,"&lt;="&amp;Resumo!$D$3,Registros!$C$2:$C$501,$B169,Registros!$E$2:$E$501,$D169))</f>
        <v/>
      </c>
      <c r="I169" s="46">
        <f>IF($E169=0,"",SUMIFS(Registros!$S$2:$S$501,Registros!$AB$2:$AB$501,"Sim",Registros!$B$2:$B$501,"&gt;="&amp;Resumo!$B$3,Registros!$B$2:$B$501,"&lt;="&amp;Resumo!$D$3,Registros!$C$2:$C$501,$B169,Registros!$E$2:$E$501,$D169))</f>
        <v/>
      </c>
      <c r="J169" s="13">
        <f>IF($E169=0,"",COUNTIFS(Registros!$AB$2:$AB$501,"Sim",Registros!$B$2:$B$501,"&gt;="&amp;Resumo!$B$3,Registros!$B$2:$B$501,"&lt;="&amp;Resumo!$D$3,Registros!$C$2:$C$501,$B169,Registros!$E$2:$E$501,$D169,Registros!$T$2:$T$501,"Não",Registros!$K$2:$K$501,"&lt;&gt;Concluída",Registros!$K$2:$K$501,"&lt;&gt;Dispensada"))</f>
        <v/>
      </c>
      <c r="K169" s="53">
        <f>IFERROR(IF($E169=0,"",_xlfn.MAXIFS(Registros!$B$2:$B$501,Registros!$AB$2:$AB$501,"Sim",Registros!$B$2:$B$501,"&gt;="&amp;Resumo!$B$3,Registros!$B$2:$B$501,"&lt;="&amp;Resumo!$D$3,Registros!$C$2:$C$501,$B169,Registros!$E$2:$E$501,$D169)),"")</f>
        <v/>
      </c>
      <c r="L169" s="13">
        <f>IF($E169=0,"",COUNTIFS($E$6:$E$505,"&gt;0",$F$6:$F$505,"&lt;"&amp;$F169)+COUNTIFS($E$6:$E169,"&gt;0",$F$6:$F169,$F169))</f>
        <v/>
      </c>
      <c r="N169" s="16">
        <f>IFERROR('Configurações'!F167,"")</f>
        <v/>
      </c>
      <c r="O169" s="13">
        <f>IF($N169="","",IF(Resumo!$F$3="Todas",COUNTIFS(Registros!$AB$2:$AB$501,"Sim",Registros!$B$2:$B$501,"&gt;="&amp;Resumo!$B$3,Registros!$B$2:$B$501,"&lt;="&amp;Resumo!$D$3,Registros!$V$2:$V$501,$N169),COUNTIFS(Registros!$AB$2:$AB$501,"Sim",Registros!$B$2:$B$501,"&gt;="&amp;Resumo!$B$3,Registros!$B$2:$B$501,"&lt;="&amp;Resumo!$D$3,Registros!$E$2:$E$501,Resumo!$F$3,Registros!$V$2:$V$501,$N169)))</f>
        <v/>
      </c>
      <c r="P169" s="46">
        <f>IF($N169="","",IF(Resumo!$F$3="Todas",SUMIFS(Registros!$S$2:$S$501,Registros!$AB$2:$AB$501,"Sim",Registros!$B$2:$B$501,"&gt;="&amp;Resumo!$B$3,Registros!$B$2:$B$501,"&lt;="&amp;Resumo!$D$3,Registros!$V$2:$V$501,$N169),SUMIFS(Registros!$S$2:$S$501,Registros!$AB$2:$AB$501,"Sim",Registros!$B$2:$B$501,"&gt;="&amp;Resumo!$B$3,Registros!$B$2:$B$501,"&lt;="&amp;Resumo!$D$3,Registros!$E$2:$E$501,Resumo!$F$3,Registros!$V$2:$V$501,$N169)))</f>
        <v/>
      </c>
      <c r="Q169" s="45">
        <f>IFERROR(IF(SUM($P$6:$P$15)=0,"",$P169/SUM($P$6:$P$15)),"")</f>
        <v/>
      </c>
      <c r="R169" s="13">
        <f>IF($O169=0,"",COUNTIFS($O$6:$O$15,"&gt;0",$P$6:$P$15,"&gt;"&amp;$P169)+COUNTIFS($O$6:$O169,"&gt;0",$P$6:$P169,$P169))</f>
        <v/>
      </c>
    </row>
    <row r="170">
      <c r="A170" s="21">
        <f>IFERROR(INDEX(Registros!$Z$2:$Z$501,AGGREGATE(15,6,(ROW(Registros!$Z$2:$Z$501)-ROW(Registros!$Z$2)+1)/(Registros!$AA$2:$AA$501&lt;&gt;""),ROWS($A$6:A170))),"")</f>
        <v/>
      </c>
      <c r="B170" s="18">
        <f>IFERROR(IF($A170="","",INDEX(Registros!$C$2:$C$501,MATCH($A170,Registros!$Z$2:$Z$501,0))),"")</f>
        <v/>
      </c>
      <c r="C170" s="21">
        <f>IFERROR(IF($A170="","",INDEX(Registros!$D$2:$D$501,MATCH($A170,Registros!$Z$2:$Z$501,0))),"")</f>
        <v/>
      </c>
      <c r="D170" s="21">
        <f>IFERROR(IF($A170="","",INDEX(Registros!$E$2:$E$501,MATCH($A170,Registros!$Z$2:$Z$501,0))),"")</f>
        <v/>
      </c>
      <c r="E170" s="18">
        <f>IF($A170="","",IF(AND(Resumo!$F$3&lt;&gt;"Todas",$D170&lt;&gt;Resumo!$F$3),0,COUNTIFS(Registros!$AB$2:$AB$501,"Sim",Registros!$B$2:$B$501,"&gt;="&amp;Resumo!$B$3,Registros!$B$2:$B$501,"&lt;="&amp;Resumo!$D$3,Registros!$C$2:$C$501,$B170,Registros!$E$2:$E$501,$D170)))</f>
        <v/>
      </c>
      <c r="F170" s="48">
        <f>IFERROR(IF($E170=0,"",COUNTIFS(Registros!$AB$2:$AB$501,"Sim",Registros!$B$2:$B$501,"&gt;="&amp;Resumo!$B$3,Registros!$B$2:$B$501,"&lt;="&amp;Resumo!$D$3,Registros!$C$2:$C$501,$B170,Registros!$E$2:$E$501,$D170,Registros!$T$2:$T$501,"Sim")/$E170),"")</f>
        <v/>
      </c>
      <c r="G170" s="48">
        <f>IFERROR(IF($E170=0,"",AVERAGEIFS(Registros!$U$2:$U$501,Registros!$AB$2:$AB$501,"Sim",Registros!$B$2:$B$501,"&gt;="&amp;Resumo!$B$3,Registros!$B$2:$B$501,"&lt;="&amp;Resumo!$D$3,Registros!$C$2:$C$501,$B170,Registros!$E$2:$E$501,$D170)),"")</f>
        <v/>
      </c>
      <c r="H170" s="18">
        <f>IF($E170=0,"",SUMIFS(Registros!$Q$2:$Q$501,Registros!$AB$2:$AB$501,"Sim",Registros!$B$2:$B$501,"&gt;="&amp;Resumo!$B$3,Registros!$B$2:$B$501,"&lt;="&amp;Resumo!$D$3,Registros!$C$2:$C$501,$B170,Registros!$E$2:$E$501,$D170))</f>
        <v/>
      </c>
      <c r="I170" s="49">
        <f>IF($E170=0,"",SUMIFS(Registros!$S$2:$S$501,Registros!$AB$2:$AB$501,"Sim",Registros!$B$2:$B$501,"&gt;="&amp;Resumo!$B$3,Registros!$B$2:$B$501,"&lt;="&amp;Resumo!$D$3,Registros!$C$2:$C$501,$B170,Registros!$E$2:$E$501,$D170))</f>
        <v/>
      </c>
      <c r="J170" s="18">
        <f>IF($E170=0,"",COUNTIFS(Registros!$AB$2:$AB$501,"Sim",Registros!$B$2:$B$501,"&gt;="&amp;Resumo!$B$3,Registros!$B$2:$B$501,"&lt;="&amp;Resumo!$D$3,Registros!$C$2:$C$501,$B170,Registros!$E$2:$E$501,$D170,Registros!$T$2:$T$501,"Não",Registros!$K$2:$K$501,"&lt;&gt;Concluída",Registros!$K$2:$K$501,"&lt;&gt;Dispensada"))</f>
        <v/>
      </c>
      <c r="K170" s="52">
        <f>IFERROR(IF($E170=0,"",_xlfn.MAXIFS(Registros!$B$2:$B$501,Registros!$AB$2:$AB$501,"Sim",Registros!$B$2:$B$501,"&gt;="&amp;Resumo!$B$3,Registros!$B$2:$B$501,"&lt;="&amp;Resumo!$D$3,Registros!$C$2:$C$501,$B170,Registros!$E$2:$E$501,$D170)),"")</f>
        <v/>
      </c>
      <c r="L170" s="18">
        <f>IF($E170=0,"",COUNTIFS($E$6:$E$505,"&gt;0",$F$6:$F$505,"&lt;"&amp;$F170)+COUNTIFS($E$6:$E170,"&gt;0",$F$6:$F170,$F170))</f>
        <v/>
      </c>
      <c r="N170" s="21">
        <f>IFERROR('Configurações'!F168,"")</f>
        <v/>
      </c>
      <c r="O170" s="18">
        <f>IF($N170="","",IF(Resumo!$F$3="Todas",COUNTIFS(Registros!$AB$2:$AB$501,"Sim",Registros!$B$2:$B$501,"&gt;="&amp;Resumo!$B$3,Registros!$B$2:$B$501,"&lt;="&amp;Resumo!$D$3,Registros!$V$2:$V$501,$N170),COUNTIFS(Registros!$AB$2:$AB$501,"Sim",Registros!$B$2:$B$501,"&gt;="&amp;Resumo!$B$3,Registros!$B$2:$B$501,"&lt;="&amp;Resumo!$D$3,Registros!$E$2:$E$501,Resumo!$F$3,Registros!$V$2:$V$501,$N170)))</f>
        <v/>
      </c>
      <c r="P170" s="49">
        <f>IF($N170="","",IF(Resumo!$F$3="Todas",SUMIFS(Registros!$S$2:$S$501,Registros!$AB$2:$AB$501,"Sim",Registros!$B$2:$B$501,"&gt;="&amp;Resumo!$B$3,Registros!$B$2:$B$501,"&lt;="&amp;Resumo!$D$3,Registros!$V$2:$V$501,$N170),SUMIFS(Registros!$S$2:$S$501,Registros!$AB$2:$AB$501,"Sim",Registros!$B$2:$B$501,"&gt;="&amp;Resumo!$B$3,Registros!$B$2:$B$501,"&lt;="&amp;Resumo!$D$3,Registros!$E$2:$E$501,Resumo!$F$3,Registros!$V$2:$V$501,$N170)))</f>
        <v/>
      </c>
      <c r="Q170" s="48">
        <f>IFERROR(IF(SUM($P$6:$P$15)=0,"",$P170/SUM($P$6:$P$15)),"")</f>
        <v/>
      </c>
      <c r="R170" s="18">
        <f>IF($O170=0,"",COUNTIFS($O$6:$O$15,"&gt;0",$P$6:$P$15,"&gt;"&amp;$P170)+COUNTIFS($O$6:$O170,"&gt;0",$P$6:$P170,$P170))</f>
        <v/>
      </c>
    </row>
    <row r="171">
      <c r="A171" s="16">
        <f>IFERROR(INDEX(Registros!$Z$2:$Z$501,AGGREGATE(15,6,(ROW(Registros!$Z$2:$Z$501)-ROW(Registros!$Z$2)+1)/(Registros!$AA$2:$AA$501&lt;&gt;""),ROWS($A$6:A171))),"")</f>
        <v/>
      </c>
      <c r="B171" s="13">
        <f>IFERROR(IF($A171="","",INDEX(Registros!$C$2:$C$501,MATCH($A171,Registros!$Z$2:$Z$501,0))),"")</f>
        <v/>
      </c>
      <c r="C171" s="16">
        <f>IFERROR(IF($A171="","",INDEX(Registros!$D$2:$D$501,MATCH($A171,Registros!$Z$2:$Z$501,0))),"")</f>
        <v/>
      </c>
      <c r="D171" s="16">
        <f>IFERROR(IF($A171="","",INDEX(Registros!$E$2:$E$501,MATCH($A171,Registros!$Z$2:$Z$501,0))),"")</f>
        <v/>
      </c>
      <c r="E171" s="13">
        <f>IF($A171="","",IF(AND(Resumo!$F$3&lt;&gt;"Todas",$D171&lt;&gt;Resumo!$F$3),0,COUNTIFS(Registros!$AB$2:$AB$501,"Sim",Registros!$B$2:$B$501,"&gt;="&amp;Resumo!$B$3,Registros!$B$2:$B$501,"&lt;="&amp;Resumo!$D$3,Registros!$C$2:$C$501,$B171,Registros!$E$2:$E$501,$D171)))</f>
        <v/>
      </c>
      <c r="F171" s="45">
        <f>IFERROR(IF($E171=0,"",COUNTIFS(Registros!$AB$2:$AB$501,"Sim",Registros!$B$2:$B$501,"&gt;="&amp;Resumo!$B$3,Registros!$B$2:$B$501,"&lt;="&amp;Resumo!$D$3,Registros!$C$2:$C$501,$B171,Registros!$E$2:$E$501,$D171,Registros!$T$2:$T$501,"Sim")/$E171),"")</f>
        <v/>
      </c>
      <c r="G171" s="45">
        <f>IFERROR(IF($E171=0,"",AVERAGEIFS(Registros!$U$2:$U$501,Registros!$AB$2:$AB$501,"Sim",Registros!$B$2:$B$501,"&gt;="&amp;Resumo!$B$3,Registros!$B$2:$B$501,"&lt;="&amp;Resumo!$D$3,Registros!$C$2:$C$501,$B171,Registros!$E$2:$E$501,$D171)),"")</f>
        <v/>
      </c>
      <c r="H171" s="13">
        <f>IF($E171=0,"",SUMIFS(Registros!$Q$2:$Q$501,Registros!$AB$2:$AB$501,"Sim",Registros!$B$2:$B$501,"&gt;="&amp;Resumo!$B$3,Registros!$B$2:$B$501,"&lt;="&amp;Resumo!$D$3,Registros!$C$2:$C$501,$B171,Registros!$E$2:$E$501,$D171))</f>
        <v/>
      </c>
      <c r="I171" s="46">
        <f>IF($E171=0,"",SUMIFS(Registros!$S$2:$S$501,Registros!$AB$2:$AB$501,"Sim",Registros!$B$2:$B$501,"&gt;="&amp;Resumo!$B$3,Registros!$B$2:$B$501,"&lt;="&amp;Resumo!$D$3,Registros!$C$2:$C$501,$B171,Registros!$E$2:$E$501,$D171))</f>
        <v/>
      </c>
      <c r="J171" s="13">
        <f>IF($E171=0,"",COUNTIFS(Registros!$AB$2:$AB$501,"Sim",Registros!$B$2:$B$501,"&gt;="&amp;Resumo!$B$3,Registros!$B$2:$B$501,"&lt;="&amp;Resumo!$D$3,Registros!$C$2:$C$501,$B171,Registros!$E$2:$E$501,$D171,Registros!$T$2:$T$501,"Não",Registros!$K$2:$K$501,"&lt;&gt;Concluída",Registros!$K$2:$K$501,"&lt;&gt;Dispensada"))</f>
        <v/>
      </c>
      <c r="K171" s="53">
        <f>IFERROR(IF($E171=0,"",_xlfn.MAXIFS(Registros!$B$2:$B$501,Registros!$AB$2:$AB$501,"Sim",Registros!$B$2:$B$501,"&gt;="&amp;Resumo!$B$3,Registros!$B$2:$B$501,"&lt;="&amp;Resumo!$D$3,Registros!$C$2:$C$501,$B171,Registros!$E$2:$E$501,$D171)),"")</f>
        <v/>
      </c>
      <c r="L171" s="13">
        <f>IF($E171=0,"",COUNTIFS($E$6:$E$505,"&gt;0",$F$6:$F$505,"&lt;"&amp;$F171)+COUNTIFS($E$6:$E171,"&gt;0",$F$6:$F171,$F171))</f>
        <v/>
      </c>
      <c r="N171" s="16">
        <f>IFERROR('Configurações'!F169,"")</f>
        <v/>
      </c>
      <c r="O171" s="13">
        <f>IF($N171="","",IF(Resumo!$F$3="Todas",COUNTIFS(Registros!$AB$2:$AB$501,"Sim",Registros!$B$2:$B$501,"&gt;="&amp;Resumo!$B$3,Registros!$B$2:$B$501,"&lt;="&amp;Resumo!$D$3,Registros!$V$2:$V$501,$N171),COUNTIFS(Registros!$AB$2:$AB$501,"Sim",Registros!$B$2:$B$501,"&gt;="&amp;Resumo!$B$3,Registros!$B$2:$B$501,"&lt;="&amp;Resumo!$D$3,Registros!$E$2:$E$501,Resumo!$F$3,Registros!$V$2:$V$501,$N171)))</f>
        <v/>
      </c>
      <c r="P171" s="46">
        <f>IF($N171="","",IF(Resumo!$F$3="Todas",SUMIFS(Registros!$S$2:$S$501,Registros!$AB$2:$AB$501,"Sim",Registros!$B$2:$B$501,"&gt;="&amp;Resumo!$B$3,Registros!$B$2:$B$501,"&lt;="&amp;Resumo!$D$3,Registros!$V$2:$V$501,$N171),SUMIFS(Registros!$S$2:$S$501,Registros!$AB$2:$AB$501,"Sim",Registros!$B$2:$B$501,"&gt;="&amp;Resumo!$B$3,Registros!$B$2:$B$501,"&lt;="&amp;Resumo!$D$3,Registros!$E$2:$E$501,Resumo!$F$3,Registros!$V$2:$V$501,$N171)))</f>
        <v/>
      </c>
      <c r="Q171" s="45">
        <f>IFERROR(IF(SUM($P$6:$P$15)=0,"",$P171/SUM($P$6:$P$15)),"")</f>
        <v/>
      </c>
      <c r="R171" s="13">
        <f>IF($O171=0,"",COUNTIFS($O$6:$O$15,"&gt;0",$P$6:$P$15,"&gt;"&amp;$P171)+COUNTIFS($O$6:$O171,"&gt;0",$P$6:$P171,$P171))</f>
        <v/>
      </c>
    </row>
    <row r="172">
      <c r="A172" s="21">
        <f>IFERROR(INDEX(Registros!$Z$2:$Z$501,AGGREGATE(15,6,(ROW(Registros!$Z$2:$Z$501)-ROW(Registros!$Z$2)+1)/(Registros!$AA$2:$AA$501&lt;&gt;""),ROWS($A$6:A172))),"")</f>
        <v/>
      </c>
      <c r="B172" s="18">
        <f>IFERROR(IF($A172="","",INDEX(Registros!$C$2:$C$501,MATCH($A172,Registros!$Z$2:$Z$501,0))),"")</f>
        <v/>
      </c>
      <c r="C172" s="21">
        <f>IFERROR(IF($A172="","",INDEX(Registros!$D$2:$D$501,MATCH($A172,Registros!$Z$2:$Z$501,0))),"")</f>
        <v/>
      </c>
      <c r="D172" s="21">
        <f>IFERROR(IF($A172="","",INDEX(Registros!$E$2:$E$501,MATCH($A172,Registros!$Z$2:$Z$501,0))),"")</f>
        <v/>
      </c>
      <c r="E172" s="18">
        <f>IF($A172="","",IF(AND(Resumo!$F$3&lt;&gt;"Todas",$D172&lt;&gt;Resumo!$F$3),0,COUNTIFS(Registros!$AB$2:$AB$501,"Sim",Registros!$B$2:$B$501,"&gt;="&amp;Resumo!$B$3,Registros!$B$2:$B$501,"&lt;="&amp;Resumo!$D$3,Registros!$C$2:$C$501,$B172,Registros!$E$2:$E$501,$D172)))</f>
        <v/>
      </c>
      <c r="F172" s="48">
        <f>IFERROR(IF($E172=0,"",COUNTIFS(Registros!$AB$2:$AB$501,"Sim",Registros!$B$2:$B$501,"&gt;="&amp;Resumo!$B$3,Registros!$B$2:$B$501,"&lt;="&amp;Resumo!$D$3,Registros!$C$2:$C$501,$B172,Registros!$E$2:$E$501,$D172,Registros!$T$2:$T$501,"Sim")/$E172),"")</f>
        <v/>
      </c>
      <c r="G172" s="48">
        <f>IFERROR(IF($E172=0,"",AVERAGEIFS(Registros!$U$2:$U$501,Registros!$AB$2:$AB$501,"Sim",Registros!$B$2:$B$501,"&gt;="&amp;Resumo!$B$3,Registros!$B$2:$B$501,"&lt;="&amp;Resumo!$D$3,Registros!$C$2:$C$501,$B172,Registros!$E$2:$E$501,$D172)),"")</f>
        <v/>
      </c>
      <c r="H172" s="18">
        <f>IF($E172=0,"",SUMIFS(Registros!$Q$2:$Q$501,Registros!$AB$2:$AB$501,"Sim",Registros!$B$2:$B$501,"&gt;="&amp;Resumo!$B$3,Registros!$B$2:$B$501,"&lt;="&amp;Resumo!$D$3,Registros!$C$2:$C$501,$B172,Registros!$E$2:$E$501,$D172))</f>
        <v/>
      </c>
      <c r="I172" s="49">
        <f>IF($E172=0,"",SUMIFS(Registros!$S$2:$S$501,Registros!$AB$2:$AB$501,"Sim",Registros!$B$2:$B$501,"&gt;="&amp;Resumo!$B$3,Registros!$B$2:$B$501,"&lt;="&amp;Resumo!$D$3,Registros!$C$2:$C$501,$B172,Registros!$E$2:$E$501,$D172))</f>
        <v/>
      </c>
      <c r="J172" s="18">
        <f>IF($E172=0,"",COUNTIFS(Registros!$AB$2:$AB$501,"Sim",Registros!$B$2:$B$501,"&gt;="&amp;Resumo!$B$3,Registros!$B$2:$B$501,"&lt;="&amp;Resumo!$D$3,Registros!$C$2:$C$501,$B172,Registros!$E$2:$E$501,$D172,Registros!$T$2:$T$501,"Não",Registros!$K$2:$K$501,"&lt;&gt;Concluída",Registros!$K$2:$K$501,"&lt;&gt;Dispensada"))</f>
        <v/>
      </c>
      <c r="K172" s="52">
        <f>IFERROR(IF($E172=0,"",_xlfn.MAXIFS(Registros!$B$2:$B$501,Registros!$AB$2:$AB$501,"Sim",Registros!$B$2:$B$501,"&gt;="&amp;Resumo!$B$3,Registros!$B$2:$B$501,"&lt;="&amp;Resumo!$D$3,Registros!$C$2:$C$501,$B172,Registros!$E$2:$E$501,$D172)),"")</f>
        <v/>
      </c>
      <c r="L172" s="18">
        <f>IF($E172=0,"",COUNTIFS($E$6:$E$505,"&gt;0",$F$6:$F$505,"&lt;"&amp;$F172)+COUNTIFS($E$6:$E172,"&gt;0",$F$6:$F172,$F172))</f>
        <v/>
      </c>
      <c r="N172" s="21">
        <f>IFERROR('Configurações'!F170,"")</f>
        <v/>
      </c>
      <c r="O172" s="18">
        <f>IF($N172="","",IF(Resumo!$F$3="Todas",COUNTIFS(Registros!$AB$2:$AB$501,"Sim",Registros!$B$2:$B$501,"&gt;="&amp;Resumo!$B$3,Registros!$B$2:$B$501,"&lt;="&amp;Resumo!$D$3,Registros!$V$2:$V$501,$N172),COUNTIFS(Registros!$AB$2:$AB$501,"Sim",Registros!$B$2:$B$501,"&gt;="&amp;Resumo!$B$3,Registros!$B$2:$B$501,"&lt;="&amp;Resumo!$D$3,Registros!$E$2:$E$501,Resumo!$F$3,Registros!$V$2:$V$501,$N172)))</f>
        <v/>
      </c>
      <c r="P172" s="49">
        <f>IF($N172="","",IF(Resumo!$F$3="Todas",SUMIFS(Registros!$S$2:$S$501,Registros!$AB$2:$AB$501,"Sim",Registros!$B$2:$B$501,"&gt;="&amp;Resumo!$B$3,Registros!$B$2:$B$501,"&lt;="&amp;Resumo!$D$3,Registros!$V$2:$V$501,$N172),SUMIFS(Registros!$S$2:$S$501,Registros!$AB$2:$AB$501,"Sim",Registros!$B$2:$B$501,"&gt;="&amp;Resumo!$B$3,Registros!$B$2:$B$501,"&lt;="&amp;Resumo!$D$3,Registros!$E$2:$E$501,Resumo!$F$3,Registros!$V$2:$V$501,$N172)))</f>
        <v/>
      </c>
      <c r="Q172" s="48">
        <f>IFERROR(IF(SUM($P$6:$P$15)=0,"",$P172/SUM($P$6:$P$15)),"")</f>
        <v/>
      </c>
      <c r="R172" s="18">
        <f>IF($O172=0,"",COUNTIFS($O$6:$O$15,"&gt;0",$P$6:$P$15,"&gt;"&amp;$P172)+COUNTIFS($O$6:$O172,"&gt;0",$P$6:$P172,$P172))</f>
        <v/>
      </c>
    </row>
    <row r="173">
      <c r="A173" s="16">
        <f>IFERROR(INDEX(Registros!$Z$2:$Z$501,AGGREGATE(15,6,(ROW(Registros!$Z$2:$Z$501)-ROW(Registros!$Z$2)+1)/(Registros!$AA$2:$AA$501&lt;&gt;""),ROWS($A$6:A173))),"")</f>
        <v/>
      </c>
      <c r="B173" s="13">
        <f>IFERROR(IF($A173="","",INDEX(Registros!$C$2:$C$501,MATCH($A173,Registros!$Z$2:$Z$501,0))),"")</f>
        <v/>
      </c>
      <c r="C173" s="16">
        <f>IFERROR(IF($A173="","",INDEX(Registros!$D$2:$D$501,MATCH($A173,Registros!$Z$2:$Z$501,0))),"")</f>
        <v/>
      </c>
      <c r="D173" s="16">
        <f>IFERROR(IF($A173="","",INDEX(Registros!$E$2:$E$501,MATCH($A173,Registros!$Z$2:$Z$501,0))),"")</f>
        <v/>
      </c>
      <c r="E173" s="13">
        <f>IF($A173="","",IF(AND(Resumo!$F$3&lt;&gt;"Todas",$D173&lt;&gt;Resumo!$F$3),0,COUNTIFS(Registros!$AB$2:$AB$501,"Sim",Registros!$B$2:$B$501,"&gt;="&amp;Resumo!$B$3,Registros!$B$2:$B$501,"&lt;="&amp;Resumo!$D$3,Registros!$C$2:$C$501,$B173,Registros!$E$2:$E$501,$D173)))</f>
        <v/>
      </c>
      <c r="F173" s="45">
        <f>IFERROR(IF($E173=0,"",COUNTIFS(Registros!$AB$2:$AB$501,"Sim",Registros!$B$2:$B$501,"&gt;="&amp;Resumo!$B$3,Registros!$B$2:$B$501,"&lt;="&amp;Resumo!$D$3,Registros!$C$2:$C$501,$B173,Registros!$E$2:$E$501,$D173,Registros!$T$2:$T$501,"Sim")/$E173),"")</f>
        <v/>
      </c>
      <c r="G173" s="45">
        <f>IFERROR(IF($E173=0,"",AVERAGEIFS(Registros!$U$2:$U$501,Registros!$AB$2:$AB$501,"Sim",Registros!$B$2:$B$501,"&gt;="&amp;Resumo!$B$3,Registros!$B$2:$B$501,"&lt;="&amp;Resumo!$D$3,Registros!$C$2:$C$501,$B173,Registros!$E$2:$E$501,$D173)),"")</f>
        <v/>
      </c>
      <c r="H173" s="13">
        <f>IF($E173=0,"",SUMIFS(Registros!$Q$2:$Q$501,Registros!$AB$2:$AB$501,"Sim",Registros!$B$2:$B$501,"&gt;="&amp;Resumo!$B$3,Registros!$B$2:$B$501,"&lt;="&amp;Resumo!$D$3,Registros!$C$2:$C$501,$B173,Registros!$E$2:$E$501,$D173))</f>
        <v/>
      </c>
      <c r="I173" s="46">
        <f>IF($E173=0,"",SUMIFS(Registros!$S$2:$S$501,Registros!$AB$2:$AB$501,"Sim",Registros!$B$2:$B$501,"&gt;="&amp;Resumo!$B$3,Registros!$B$2:$B$501,"&lt;="&amp;Resumo!$D$3,Registros!$C$2:$C$501,$B173,Registros!$E$2:$E$501,$D173))</f>
        <v/>
      </c>
      <c r="J173" s="13">
        <f>IF($E173=0,"",COUNTIFS(Registros!$AB$2:$AB$501,"Sim",Registros!$B$2:$B$501,"&gt;="&amp;Resumo!$B$3,Registros!$B$2:$B$501,"&lt;="&amp;Resumo!$D$3,Registros!$C$2:$C$501,$B173,Registros!$E$2:$E$501,$D173,Registros!$T$2:$T$501,"Não",Registros!$K$2:$K$501,"&lt;&gt;Concluída",Registros!$K$2:$K$501,"&lt;&gt;Dispensada"))</f>
        <v/>
      </c>
      <c r="K173" s="53">
        <f>IFERROR(IF($E173=0,"",_xlfn.MAXIFS(Registros!$B$2:$B$501,Registros!$AB$2:$AB$501,"Sim",Registros!$B$2:$B$501,"&gt;="&amp;Resumo!$B$3,Registros!$B$2:$B$501,"&lt;="&amp;Resumo!$D$3,Registros!$C$2:$C$501,$B173,Registros!$E$2:$E$501,$D173)),"")</f>
        <v/>
      </c>
      <c r="L173" s="13">
        <f>IF($E173=0,"",COUNTIFS($E$6:$E$505,"&gt;0",$F$6:$F$505,"&lt;"&amp;$F173)+COUNTIFS($E$6:$E173,"&gt;0",$F$6:$F173,$F173))</f>
        <v/>
      </c>
      <c r="N173" s="16">
        <f>IFERROR('Configurações'!F171,"")</f>
        <v/>
      </c>
      <c r="O173" s="13">
        <f>IF($N173="","",IF(Resumo!$F$3="Todas",COUNTIFS(Registros!$AB$2:$AB$501,"Sim",Registros!$B$2:$B$501,"&gt;="&amp;Resumo!$B$3,Registros!$B$2:$B$501,"&lt;="&amp;Resumo!$D$3,Registros!$V$2:$V$501,$N173),COUNTIFS(Registros!$AB$2:$AB$501,"Sim",Registros!$B$2:$B$501,"&gt;="&amp;Resumo!$B$3,Registros!$B$2:$B$501,"&lt;="&amp;Resumo!$D$3,Registros!$E$2:$E$501,Resumo!$F$3,Registros!$V$2:$V$501,$N173)))</f>
        <v/>
      </c>
      <c r="P173" s="46">
        <f>IF($N173="","",IF(Resumo!$F$3="Todas",SUMIFS(Registros!$S$2:$S$501,Registros!$AB$2:$AB$501,"Sim",Registros!$B$2:$B$501,"&gt;="&amp;Resumo!$B$3,Registros!$B$2:$B$501,"&lt;="&amp;Resumo!$D$3,Registros!$V$2:$V$501,$N173),SUMIFS(Registros!$S$2:$S$501,Registros!$AB$2:$AB$501,"Sim",Registros!$B$2:$B$501,"&gt;="&amp;Resumo!$B$3,Registros!$B$2:$B$501,"&lt;="&amp;Resumo!$D$3,Registros!$E$2:$E$501,Resumo!$F$3,Registros!$V$2:$V$501,$N173)))</f>
        <v/>
      </c>
      <c r="Q173" s="45">
        <f>IFERROR(IF(SUM($P$6:$P$15)=0,"",$P173/SUM($P$6:$P$15)),"")</f>
        <v/>
      </c>
      <c r="R173" s="13">
        <f>IF($O173=0,"",COUNTIFS($O$6:$O$15,"&gt;0",$P$6:$P$15,"&gt;"&amp;$P173)+COUNTIFS($O$6:$O173,"&gt;0",$P$6:$P173,$P173))</f>
        <v/>
      </c>
    </row>
    <row r="174">
      <c r="A174" s="21">
        <f>IFERROR(INDEX(Registros!$Z$2:$Z$501,AGGREGATE(15,6,(ROW(Registros!$Z$2:$Z$501)-ROW(Registros!$Z$2)+1)/(Registros!$AA$2:$AA$501&lt;&gt;""),ROWS($A$6:A174))),"")</f>
        <v/>
      </c>
      <c r="B174" s="18">
        <f>IFERROR(IF($A174="","",INDEX(Registros!$C$2:$C$501,MATCH($A174,Registros!$Z$2:$Z$501,0))),"")</f>
        <v/>
      </c>
      <c r="C174" s="21">
        <f>IFERROR(IF($A174="","",INDEX(Registros!$D$2:$D$501,MATCH($A174,Registros!$Z$2:$Z$501,0))),"")</f>
        <v/>
      </c>
      <c r="D174" s="21">
        <f>IFERROR(IF($A174="","",INDEX(Registros!$E$2:$E$501,MATCH($A174,Registros!$Z$2:$Z$501,0))),"")</f>
        <v/>
      </c>
      <c r="E174" s="18">
        <f>IF($A174="","",IF(AND(Resumo!$F$3&lt;&gt;"Todas",$D174&lt;&gt;Resumo!$F$3),0,COUNTIFS(Registros!$AB$2:$AB$501,"Sim",Registros!$B$2:$B$501,"&gt;="&amp;Resumo!$B$3,Registros!$B$2:$B$501,"&lt;="&amp;Resumo!$D$3,Registros!$C$2:$C$501,$B174,Registros!$E$2:$E$501,$D174)))</f>
        <v/>
      </c>
      <c r="F174" s="48">
        <f>IFERROR(IF($E174=0,"",COUNTIFS(Registros!$AB$2:$AB$501,"Sim",Registros!$B$2:$B$501,"&gt;="&amp;Resumo!$B$3,Registros!$B$2:$B$501,"&lt;="&amp;Resumo!$D$3,Registros!$C$2:$C$501,$B174,Registros!$E$2:$E$501,$D174,Registros!$T$2:$T$501,"Sim")/$E174),"")</f>
        <v/>
      </c>
      <c r="G174" s="48">
        <f>IFERROR(IF($E174=0,"",AVERAGEIFS(Registros!$U$2:$U$501,Registros!$AB$2:$AB$501,"Sim",Registros!$B$2:$B$501,"&gt;="&amp;Resumo!$B$3,Registros!$B$2:$B$501,"&lt;="&amp;Resumo!$D$3,Registros!$C$2:$C$501,$B174,Registros!$E$2:$E$501,$D174)),"")</f>
        <v/>
      </c>
      <c r="H174" s="18">
        <f>IF($E174=0,"",SUMIFS(Registros!$Q$2:$Q$501,Registros!$AB$2:$AB$501,"Sim",Registros!$B$2:$B$501,"&gt;="&amp;Resumo!$B$3,Registros!$B$2:$B$501,"&lt;="&amp;Resumo!$D$3,Registros!$C$2:$C$501,$B174,Registros!$E$2:$E$501,$D174))</f>
        <v/>
      </c>
      <c r="I174" s="49">
        <f>IF($E174=0,"",SUMIFS(Registros!$S$2:$S$501,Registros!$AB$2:$AB$501,"Sim",Registros!$B$2:$B$501,"&gt;="&amp;Resumo!$B$3,Registros!$B$2:$B$501,"&lt;="&amp;Resumo!$D$3,Registros!$C$2:$C$501,$B174,Registros!$E$2:$E$501,$D174))</f>
        <v/>
      </c>
      <c r="J174" s="18">
        <f>IF($E174=0,"",COUNTIFS(Registros!$AB$2:$AB$501,"Sim",Registros!$B$2:$B$501,"&gt;="&amp;Resumo!$B$3,Registros!$B$2:$B$501,"&lt;="&amp;Resumo!$D$3,Registros!$C$2:$C$501,$B174,Registros!$E$2:$E$501,$D174,Registros!$T$2:$T$501,"Não",Registros!$K$2:$K$501,"&lt;&gt;Concluída",Registros!$K$2:$K$501,"&lt;&gt;Dispensada"))</f>
        <v/>
      </c>
      <c r="K174" s="52">
        <f>IFERROR(IF($E174=0,"",_xlfn.MAXIFS(Registros!$B$2:$B$501,Registros!$AB$2:$AB$501,"Sim",Registros!$B$2:$B$501,"&gt;="&amp;Resumo!$B$3,Registros!$B$2:$B$501,"&lt;="&amp;Resumo!$D$3,Registros!$C$2:$C$501,$B174,Registros!$E$2:$E$501,$D174)),"")</f>
        <v/>
      </c>
      <c r="L174" s="18">
        <f>IF($E174=0,"",COUNTIFS($E$6:$E$505,"&gt;0",$F$6:$F$505,"&lt;"&amp;$F174)+COUNTIFS($E$6:$E174,"&gt;0",$F$6:$F174,$F174))</f>
        <v/>
      </c>
      <c r="N174" s="21">
        <f>IFERROR('Configurações'!F172,"")</f>
        <v/>
      </c>
      <c r="O174" s="18">
        <f>IF($N174="","",IF(Resumo!$F$3="Todas",COUNTIFS(Registros!$AB$2:$AB$501,"Sim",Registros!$B$2:$B$501,"&gt;="&amp;Resumo!$B$3,Registros!$B$2:$B$501,"&lt;="&amp;Resumo!$D$3,Registros!$V$2:$V$501,$N174),COUNTIFS(Registros!$AB$2:$AB$501,"Sim",Registros!$B$2:$B$501,"&gt;="&amp;Resumo!$B$3,Registros!$B$2:$B$501,"&lt;="&amp;Resumo!$D$3,Registros!$E$2:$E$501,Resumo!$F$3,Registros!$V$2:$V$501,$N174)))</f>
        <v/>
      </c>
      <c r="P174" s="49">
        <f>IF($N174="","",IF(Resumo!$F$3="Todas",SUMIFS(Registros!$S$2:$S$501,Registros!$AB$2:$AB$501,"Sim",Registros!$B$2:$B$501,"&gt;="&amp;Resumo!$B$3,Registros!$B$2:$B$501,"&lt;="&amp;Resumo!$D$3,Registros!$V$2:$V$501,$N174),SUMIFS(Registros!$S$2:$S$501,Registros!$AB$2:$AB$501,"Sim",Registros!$B$2:$B$501,"&gt;="&amp;Resumo!$B$3,Registros!$B$2:$B$501,"&lt;="&amp;Resumo!$D$3,Registros!$E$2:$E$501,Resumo!$F$3,Registros!$V$2:$V$501,$N174)))</f>
        <v/>
      </c>
      <c r="Q174" s="48">
        <f>IFERROR(IF(SUM($P$6:$P$15)=0,"",$P174/SUM($P$6:$P$15)),"")</f>
        <v/>
      </c>
      <c r="R174" s="18">
        <f>IF($O174=0,"",COUNTIFS($O$6:$O$15,"&gt;0",$P$6:$P$15,"&gt;"&amp;$P174)+COUNTIFS($O$6:$O174,"&gt;0",$P$6:$P174,$P174))</f>
        <v/>
      </c>
    </row>
    <row r="175">
      <c r="A175" s="16">
        <f>IFERROR(INDEX(Registros!$Z$2:$Z$501,AGGREGATE(15,6,(ROW(Registros!$Z$2:$Z$501)-ROW(Registros!$Z$2)+1)/(Registros!$AA$2:$AA$501&lt;&gt;""),ROWS($A$6:A175))),"")</f>
        <v/>
      </c>
      <c r="B175" s="13">
        <f>IFERROR(IF($A175="","",INDEX(Registros!$C$2:$C$501,MATCH($A175,Registros!$Z$2:$Z$501,0))),"")</f>
        <v/>
      </c>
      <c r="C175" s="16">
        <f>IFERROR(IF($A175="","",INDEX(Registros!$D$2:$D$501,MATCH($A175,Registros!$Z$2:$Z$501,0))),"")</f>
        <v/>
      </c>
      <c r="D175" s="16">
        <f>IFERROR(IF($A175="","",INDEX(Registros!$E$2:$E$501,MATCH($A175,Registros!$Z$2:$Z$501,0))),"")</f>
        <v/>
      </c>
      <c r="E175" s="13">
        <f>IF($A175="","",IF(AND(Resumo!$F$3&lt;&gt;"Todas",$D175&lt;&gt;Resumo!$F$3),0,COUNTIFS(Registros!$AB$2:$AB$501,"Sim",Registros!$B$2:$B$501,"&gt;="&amp;Resumo!$B$3,Registros!$B$2:$B$501,"&lt;="&amp;Resumo!$D$3,Registros!$C$2:$C$501,$B175,Registros!$E$2:$E$501,$D175)))</f>
        <v/>
      </c>
      <c r="F175" s="45">
        <f>IFERROR(IF($E175=0,"",COUNTIFS(Registros!$AB$2:$AB$501,"Sim",Registros!$B$2:$B$501,"&gt;="&amp;Resumo!$B$3,Registros!$B$2:$B$501,"&lt;="&amp;Resumo!$D$3,Registros!$C$2:$C$501,$B175,Registros!$E$2:$E$501,$D175,Registros!$T$2:$T$501,"Sim")/$E175),"")</f>
        <v/>
      </c>
      <c r="G175" s="45">
        <f>IFERROR(IF($E175=0,"",AVERAGEIFS(Registros!$U$2:$U$501,Registros!$AB$2:$AB$501,"Sim",Registros!$B$2:$B$501,"&gt;="&amp;Resumo!$B$3,Registros!$B$2:$B$501,"&lt;="&amp;Resumo!$D$3,Registros!$C$2:$C$501,$B175,Registros!$E$2:$E$501,$D175)),"")</f>
        <v/>
      </c>
      <c r="H175" s="13">
        <f>IF($E175=0,"",SUMIFS(Registros!$Q$2:$Q$501,Registros!$AB$2:$AB$501,"Sim",Registros!$B$2:$B$501,"&gt;="&amp;Resumo!$B$3,Registros!$B$2:$B$501,"&lt;="&amp;Resumo!$D$3,Registros!$C$2:$C$501,$B175,Registros!$E$2:$E$501,$D175))</f>
        <v/>
      </c>
      <c r="I175" s="46">
        <f>IF($E175=0,"",SUMIFS(Registros!$S$2:$S$501,Registros!$AB$2:$AB$501,"Sim",Registros!$B$2:$B$501,"&gt;="&amp;Resumo!$B$3,Registros!$B$2:$B$501,"&lt;="&amp;Resumo!$D$3,Registros!$C$2:$C$501,$B175,Registros!$E$2:$E$501,$D175))</f>
        <v/>
      </c>
      <c r="J175" s="13">
        <f>IF($E175=0,"",COUNTIFS(Registros!$AB$2:$AB$501,"Sim",Registros!$B$2:$B$501,"&gt;="&amp;Resumo!$B$3,Registros!$B$2:$B$501,"&lt;="&amp;Resumo!$D$3,Registros!$C$2:$C$501,$B175,Registros!$E$2:$E$501,$D175,Registros!$T$2:$T$501,"Não",Registros!$K$2:$K$501,"&lt;&gt;Concluída",Registros!$K$2:$K$501,"&lt;&gt;Dispensada"))</f>
        <v/>
      </c>
      <c r="K175" s="53">
        <f>IFERROR(IF($E175=0,"",_xlfn.MAXIFS(Registros!$B$2:$B$501,Registros!$AB$2:$AB$501,"Sim",Registros!$B$2:$B$501,"&gt;="&amp;Resumo!$B$3,Registros!$B$2:$B$501,"&lt;="&amp;Resumo!$D$3,Registros!$C$2:$C$501,$B175,Registros!$E$2:$E$501,$D175)),"")</f>
        <v/>
      </c>
      <c r="L175" s="13">
        <f>IF($E175=0,"",COUNTIFS($E$6:$E$505,"&gt;0",$F$6:$F$505,"&lt;"&amp;$F175)+COUNTIFS($E$6:$E175,"&gt;0",$F$6:$F175,$F175))</f>
        <v/>
      </c>
      <c r="N175" s="16">
        <f>IFERROR('Configurações'!F173,"")</f>
        <v/>
      </c>
      <c r="O175" s="13">
        <f>IF($N175="","",IF(Resumo!$F$3="Todas",COUNTIFS(Registros!$AB$2:$AB$501,"Sim",Registros!$B$2:$B$501,"&gt;="&amp;Resumo!$B$3,Registros!$B$2:$B$501,"&lt;="&amp;Resumo!$D$3,Registros!$V$2:$V$501,$N175),COUNTIFS(Registros!$AB$2:$AB$501,"Sim",Registros!$B$2:$B$501,"&gt;="&amp;Resumo!$B$3,Registros!$B$2:$B$501,"&lt;="&amp;Resumo!$D$3,Registros!$E$2:$E$501,Resumo!$F$3,Registros!$V$2:$V$501,$N175)))</f>
        <v/>
      </c>
      <c r="P175" s="46">
        <f>IF($N175="","",IF(Resumo!$F$3="Todas",SUMIFS(Registros!$S$2:$S$501,Registros!$AB$2:$AB$501,"Sim",Registros!$B$2:$B$501,"&gt;="&amp;Resumo!$B$3,Registros!$B$2:$B$501,"&lt;="&amp;Resumo!$D$3,Registros!$V$2:$V$501,$N175),SUMIFS(Registros!$S$2:$S$501,Registros!$AB$2:$AB$501,"Sim",Registros!$B$2:$B$501,"&gt;="&amp;Resumo!$B$3,Registros!$B$2:$B$501,"&lt;="&amp;Resumo!$D$3,Registros!$E$2:$E$501,Resumo!$F$3,Registros!$V$2:$V$501,$N175)))</f>
        <v/>
      </c>
      <c r="Q175" s="45">
        <f>IFERROR(IF(SUM($P$6:$P$15)=0,"",$P175/SUM($P$6:$P$15)),"")</f>
        <v/>
      </c>
      <c r="R175" s="13">
        <f>IF($O175=0,"",COUNTIFS($O$6:$O$15,"&gt;0",$P$6:$P$15,"&gt;"&amp;$P175)+COUNTIFS($O$6:$O175,"&gt;0",$P$6:$P175,$P175))</f>
        <v/>
      </c>
    </row>
    <row r="176">
      <c r="A176" s="21">
        <f>IFERROR(INDEX(Registros!$Z$2:$Z$501,AGGREGATE(15,6,(ROW(Registros!$Z$2:$Z$501)-ROW(Registros!$Z$2)+1)/(Registros!$AA$2:$AA$501&lt;&gt;""),ROWS($A$6:A176))),"")</f>
        <v/>
      </c>
      <c r="B176" s="18">
        <f>IFERROR(IF($A176="","",INDEX(Registros!$C$2:$C$501,MATCH($A176,Registros!$Z$2:$Z$501,0))),"")</f>
        <v/>
      </c>
      <c r="C176" s="21">
        <f>IFERROR(IF($A176="","",INDEX(Registros!$D$2:$D$501,MATCH($A176,Registros!$Z$2:$Z$501,0))),"")</f>
        <v/>
      </c>
      <c r="D176" s="21">
        <f>IFERROR(IF($A176="","",INDEX(Registros!$E$2:$E$501,MATCH($A176,Registros!$Z$2:$Z$501,0))),"")</f>
        <v/>
      </c>
      <c r="E176" s="18">
        <f>IF($A176="","",IF(AND(Resumo!$F$3&lt;&gt;"Todas",$D176&lt;&gt;Resumo!$F$3),0,COUNTIFS(Registros!$AB$2:$AB$501,"Sim",Registros!$B$2:$B$501,"&gt;="&amp;Resumo!$B$3,Registros!$B$2:$B$501,"&lt;="&amp;Resumo!$D$3,Registros!$C$2:$C$501,$B176,Registros!$E$2:$E$501,$D176)))</f>
        <v/>
      </c>
      <c r="F176" s="48">
        <f>IFERROR(IF($E176=0,"",COUNTIFS(Registros!$AB$2:$AB$501,"Sim",Registros!$B$2:$B$501,"&gt;="&amp;Resumo!$B$3,Registros!$B$2:$B$501,"&lt;="&amp;Resumo!$D$3,Registros!$C$2:$C$501,$B176,Registros!$E$2:$E$501,$D176,Registros!$T$2:$T$501,"Sim")/$E176),"")</f>
        <v/>
      </c>
      <c r="G176" s="48">
        <f>IFERROR(IF($E176=0,"",AVERAGEIFS(Registros!$U$2:$U$501,Registros!$AB$2:$AB$501,"Sim",Registros!$B$2:$B$501,"&gt;="&amp;Resumo!$B$3,Registros!$B$2:$B$501,"&lt;="&amp;Resumo!$D$3,Registros!$C$2:$C$501,$B176,Registros!$E$2:$E$501,$D176)),"")</f>
        <v/>
      </c>
      <c r="H176" s="18">
        <f>IF($E176=0,"",SUMIFS(Registros!$Q$2:$Q$501,Registros!$AB$2:$AB$501,"Sim",Registros!$B$2:$B$501,"&gt;="&amp;Resumo!$B$3,Registros!$B$2:$B$501,"&lt;="&amp;Resumo!$D$3,Registros!$C$2:$C$501,$B176,Registros!$E$2:$E$501,$D176))</f>
        <v/>
      </c>
      <c r="I176" s="49">
        <f>IF($E176=0,"",SUMIFS(Registros!$S$2:$S$501,Registros!$AB$2:$AB$501,"Sim",Registros!$B$2:$B$501,"&gt;="&amp;Resumo!$B$3,Registros!$B$2:$B$501,"&lt;="&amp;Resumo!$D$3,Registros!$C$2:$C$501,$B176,Registros!$E$2:$E$501,$D176))</f>
        <v/>
      </c>
      <c r="J176" s="18">
        <f>IF($E176=0,"",COUNTIFS(Registros!$AB$2:$AB$501,"Sim",Registros!$B$2:$B$501,"&gt;="&amp;Resumo!$B$3,Registros!$B$2:$B$501,"&lt;="&amp;Resumo!$D$3,Registros!$C$2:$C$501,$B176,Registros!$E$2:$E$501,$D176,Registros!$T$2:$T$501,"Não",Registros!$K$2:$K$501,"&lt;&gt;Concluída",Registros!$K$2:$K$501,"&lt;&gt;Dispensada"))</f>
        <v/>
      </c>
      <c r="K176" s="52">
        <f>IFERROR(IF($E176=0,"",_xlfn.MAXIFS(Registros!$B$2:$B$501,Registros!$AB$2:$AB$501,"Sim",Registros!$B$2:$B$501,"&gt;="&amp;Resumo!$B$3,Registros!$B$2:$B$501,"&lt;="&amp;Resumo!$D$3,Registros!$C$2:$C$501,$B176,Registros!$E$2:$E$501,$D176)),"")</f>
        <v/>
      </c>
      <c r="L176" s="18">
        <f>IF($E176=0,"",COUNTIFS($E$6:$E$505,"&gt;0",$F$6:$F$505,"&lt;"&amp;$F176)+COUNTIFS($E$6:$E176,"&gt;0",$F$6:$F176,$F176))</f>
        <v/>
      </c>
      <c r="N176" s="21">
        <f>IFERROR('Configurações'!F174,"")</f>
        <v/>
      </c>
      <c r="O176" s="18">
        <f>IF($N176="","",IF(Resumo!$F$3="Todas",COUNTIFS(Registros!$AB$2:$AB$501,"Sim",Registros!$B$2:$B$501,"&gt;="&amp;Resumo!$B$3,Registros!$B$2:$B$501,"&lt;="&amp;Resumo!$D$3,Registros!$V$2:$V$501,$N176),COUNTIFS(Registros!$AB$2:$AB$501,"Sim",Registros!$B$2:$B$501,"&gt;="&amp;Resumo!$B$3,Registros!$B$2:$B$501,"&lt;="&amp;Resumo!$D$3,Registros!$E$2:$E$501,Resumo!$F$3,Registros!$V$2:$V$501,$N176)))</f>
        <v/>
      </c>
      <c r="P176" s="49">
        <f>IF($N176="","",IF(Resumo!$F$3="Todas",SUMIFS(Registros!$S$2:$S$501,Registros!$AB$2:$AB$501,"Sim",Registros!$B$2:$B$501,"&gt;="&amp;Resumo!$B$3,Registros!$B$2:$B$501,"&lt;="&amp;Resumo!$D$3,Registros!$V$2:$V$501,$N176),SUMIFS(Registros!$S$2:$S$501,Registros!$AB$2:$AB$501,"Sim",Registros!$B$2:$B$501,"&gt;="&amp;Resumo!$B$3,Registros!$B$2:$B$501,"&lt;="&amp;Resumo!$D$3,Registros!$E$2:$E$501,Resumo!$F$3,Registros!$V$2:$V$501,$N176)))</f>
        <v/>
      </c>
      <c r="Q176" s="48">
        <f>IFERROR(IF(SUM($P$6:$P$15)=0,"",$P176/SUM($P$6:$P$15)),"")</f>
        <v/>
      </c>
      <c r="R176" s="18">
        <f>IF($O176=0,"",COUNTIFS($O$6:$O$15,"&gt;0",$P$6:$P$15,"&gt;"&amp;$P176)+COUNTIFS($O$6:$O176,"&gt;0",$P$6:$P176,$P176))</f>
        <v/>
      </c>
    </row>
    <row r="177">
      <c r="A177" s="16">
        <f>IFERROR(INDEX(Registros!$Z$2:$Z$501,AGGREGATE(15,6,(ROW(Registros!$Z$2:$Z$501)-ROW(Registros!$Z$2)+1)/(Registros!$AA$2:$AA$501&lt;&gt;""),ROWS($A$6:A177))),"")</f>
        <v/>
      </c>
      <c r="B177" s="13">
        <f>IFERROR(IF($A177="","",INDEX(Registros!$C$2:$C$501,MATCH($A177,Registros!$Z$2:$Z$501,0))),"")</f>
        <v/>
      </c>
      <c r="C177" s="16">
        <f>IFERROR(IF($A177="","",INDEX(Registros!$D$2:$D$501,MATCH($A177,Registros!$Z$2:$Z$501,0))),"")</f>
        <v/>
      </c>
      <c r="D177" s="16">
        <f>IFERROR(IF($A177="","",INDEX(Registros!$E$2:$E$501,MATCH($A177,Registros!$Z$2:$Z$501,0))),"")</f>
        <v/>
      </c>
      <c r="E177" s="13">
        <f>IF($A177="","",IF(AND(Resumo!$F$3&lt;&gt;"Todas",$D177&lt;&gt;Resumo!$F$3),0,COUNTIFS(Registros!$AB$2:$AB$501,"Sim",Registros!$B$2:$B$501,"&gt;="&amp;Resumo!$B$3,Registros!$B$2:$B$501,"&lt;="&amp;Resumo!$D$3,Registros!$C$2:$C$501,$B177,Registros!$E$2:$E$501,$D177)))</f>
        <v/>
      </c>
      <c r="F177" s="45">
        <f>IFERROR(IF($E177=0,"",COUNTIFS(Registros!$AB$2:$AB$501,"Sim",Registros!$B$2:$B$501,"&gt;="&amp;Resumo!$B$3,Registros!$B$2:$B$501,"&lt;="&amp;Resumo!$D$3,Registros!$C$2:$C$501,$B177,Registros!$E$2:$E$501,$D177,Registros!$T$2:$T$501,"Sim")/$E177),"")</f>
        <v/>
      </c>
      <c r="G177" s="45">
        <f>IFERROR(IF($E177=0,"",AVERAGEIFS(Registros!$U$2:$U$501,Registros!$AB$2:$AB$501,"Sim",Registros!$B$2:$B$501,"&gt;="&amp;Resumo!$B$3,Registros!$B$2:$B$501,"&lt;="&amp;Resumo!$D$3,Registros!$C$2:$C$501,$B177,Registros!$E$2:$E$501,$D177)),"")</f>
        <v/>
      </c>
      <c r="H177" s="13">
        <f>IF($E177=0,"",SUMIFS(Registros!$Q$2:$Q$501,Registros!$AB$2:$AB$501,"Sim",Registros!$B$2:$B$501,"&gt;="&amp;Resumo!$B$3,Registros!$B$2:$B$501,"&lt;="&amp;Resumo!$D$3,Registros!$C$2:$C$501,$B177,Registros!$E$2:$E$501,$D177))</f>
        <v/>
      </c>
      <c r="I177" s="46">
        <f>IF($E177=0,"",SUMIFS(Registros!$S$2:$S$501,Registros!$AB$2:$AB$501,"Sim",Registros!$B$2:$B$501,"&gt;="&amp;Resumo!$B$3,Registros!$B$2:$B$501,"&lt;="&amp;Resumo!$D$3,Registros!$C$2:$C$501,$B177,Registros!$E$2:$E$501,$D177))</f>
        <v/>
      </c>
      <c r="J177" s="13">
        <f>IF($E177=0,"",COUNTIFS(Registros!$AB$2:$AB$501,"Sim",Registros!$B$2:$B$501,"&gt;="&amp;Resumo!$B$3,Registros!$B$2:$B$501,"&lt;="&amp;Resumo!$D$3,Registros!$C$2:$C$501,$B177,Registros!$E$2:$E$501,$D177,Registros!$T$2:$T$501,"Não",Registros!$K$2:$K$501,"&lt;&gt;Concluída",Registros!$K$2:$K$501,"&lt;&gt;Dispensada"))</f>
        <v/>
      </c>
      <c r="K177" s="53">
        <f>IFERROR(IF($E177=0,"",_xlfn.MAXIFS(Registros!$B$2:$B$501,Registros!$AB$2:$AB$501,"Sim",Registros!$B$2:$B$501,"&gt;="&amp;Resumo!$B$3,Registros!$B$2:$B$501,"&lt;="&amp;Resumo!$D$3,Registros!$C$2:$C$501,$B177,Registros!$E$2:$E$501,$D177)),"")</f>
        <v/>
      </c>
      <c r="L177" s="13">
        <f>IF($E177=0,"",COUNTIFS($E$6:$E$505,"&gt;0",$F$6:$F$505,"&lt;"&amp;$F177)+COUNTIFS($E$6:$E177,"&gt;0",$F$6:$F177,$F177))</f>
        <v/>
      </c>
      <c r="N177" s="16">
        <f>IFERROR('Configurações'!F175,"")</f>
        <v/>
      </c>
      <c r="O177" s="13">
        <f>IF($N177="","",IF(Resumo!$F$3="Todas",COUNTIFS(Registros!$AB$2:$AB$501,"Sim",Registros!$B$2:$B$501,"&gt;="&amp;Resumo!$B$3,Registros!$B$2:$B$501,"&lt;="&amp;Resumo!$D$3,Registros!$V$2:$V$501,$N177),COUNTIFS(Registros!$AB$2:$AB$501,"Sim",Registros!$B$2:$B$501,"&gt;="&amp;Resumo!$B$3,Registros!$B$2:$B$501,"&lt;="&amp;Resumo!$D$3,Registros!$E$2:$E$501,Resumo!$F$3,Registros!$V$2:$V$501,$N177)))</f>
        <v/>
      </c>
      <c r="P177" s="46">
        <f>IF($N177="","",IF(Resumo!$F$3="Todas",SUMIFS(Registros!$S$2:$S$501,Registros!$AB$2:$AB$501,"Sim",Registros!$B$2:$B$501,"&gt;="&amp;Resumo!$B$3,Registros!$B$2:$B$501,"&lt;="&amp;Resumo!$D$3,Registros!$V$2:$V$501,$N177),SUMIFS(Registros!$S$2:$S$501,Registros!$AB$2:$AB$501,"Sim",Registros!$B$2:$B$501,"&gt;="&amp;Resumo!$B$3,Registros!$B$2:$B$501,"&lt;="&amp;Resumo!$D$3,Registros!$E$2:$E$501,Resumo!$F$3,Registros!$V$2:$V$501,$N177)))</f>
        <v/>
      </c>
      <c r="Q177" s="45">
        <f>IFERROR(IF(SUM($P$6:$P$15)=0,"",$P177/SUM($P$6:$P$15)),"")</f>
        <v/>
      </c>
      <c r="R177" s="13">
        <f>IF($O177=0,"",COUNTIFS($O$6:$O$15,"&gt;0",$P$6:$P$15,"&gt;"&amp;$P177)+COUNTIFS($O$6:$O177,"&gt;0",$P$6:$P177,$P177))</f>
        <v/>
      </c>
    </row>
    <row r="178">
      <c r="A178" s="21">
        <f>IFERROR(INDEX(Registros!$Z$2:$Z$501,AGGREGATE(15,6,(ROW(Registros!$Z$2:$Z$501)-ROW(Registros!$Z$2)+1)/(Registros!$AA$2:$AA$501&lt;&gt;""),ROWS($A$6:A178))),"")</f>
        <v/>
      </c>
      <c r="B178" s="18">
        <f>IFERROR(IF($A178="","",INDEX(Registros!$C$2:$C$501,MATCH($A178,Registros!$Z$2:$Z$501,0))),"")</f>
        <v/>
      </c>
      <c r="C178" s="21">
        <f>IFERROR(IF($A178="","",INDEX(Registros!$D$2:$D$501,MATCH($A178,Registros!$Z$2:$Z$501,0))),"")</f>
        <v/>
      </c>
      <c r="D178" s="21">
        <f>IFERROR(IF($A178="","",INDEX(Registros!$E$2:$E$501,MATCH($A178,Registros!$Z$2:$Z$501,0))),"")</f>
        <v/>
      </c>
      <c r="E178" s="18">
        <f>IF($A178="","",IF(AND(Resumo!$F$3&lt;&gt;"Todas",$D178&lt;&gt;Resumo!$F$3),0,COUNTIFS(Registros!$AB$2:$AB$501,"Sim",Registros!$B$2:$B$501,"&gt;="&amp;Resumo!$B$3,Registros!$B$2:$B$501,"&lt;="&amp;Resumo!$D$3,Registros!$C$2:$C$501,$B178,Registros!$E$2:$E$501,$D178)))</f>
        <v/>
      </c>
      <c r="F178" s="48">
        <f>IFERROR(IF($E178=0,"",COUNTIFS(Registros!$AB$2:$AB$501,"Sim",Registros!$B$2:$B$501,"&gt;="&amp;Resumo!$B$3,Registros!$B$2:$B$501,"&lt;="&amp;Resumo!$D$3,Registros!$C$2:$C$501,$B178,Registros!$E$2:$E$501,$D178,Registros!$T$2:$T$501,"Sim")/$E178),"")</f>
        <v/>
      </c>
      <c r="G178" s="48">
        <f>IFERROR(IF($E178=0,"",AVERAGEIFS(Registros!$U$2:$U$501,Registros!$AB$2:$AB$501,"Sim",Registros!$B$2:$B$501,"&gt;="&amp;Resumo!$B$3,Registros!$B$2:$B$501,"&lt;="&amp;Resumo!$D$3,Registros!$C$2:$C$501,$B178,Registros!$E$2:$E$501,$D178)),"")</f>
        <v/>
      </c>
      <c r="H178" s="18">
        <f>IF($E178=0,"",SUMIFS(Registros!$Q$2:$Q$501,Registros!$AB$2:$AB$501,"Sim",Registros!$B$2:$B$501,"&gt;="&amp;Resumo!$B$3,Registros!$B$2:$B$501,"&lt;="&amp;Resumo!$D$3,Registros!$C$2:$C$501,$B178,Registros!$E$2:$E$501,$D178))</f>
        <v/>
      </c>
      <c r="I178" s="49">
        <f>IF($E178=0,"",SUMIFS(Registros!$S$2:$S$501,Registros!$AB$2:$AB$501,"Sim",Registros!$B$2:$B$501,"&gt;="&amp;Resumo!$B$3,Registros!$B$2:$B$501,"&lt;="&amp;Resumo!$D$3,Registros!$C$2:$C$501,$B178,Registros!$E$2:$E$501,$D178))</f>
        <v/>
      </c>
      <c r="J178" s="18">
        <f>IF($E178=0,"",COUNTIFS(Registros!$AB$2:$AB$501,"Sim",Registros!$B$2:$B$501,"&gt;="&amp;Resumo!$B$3,Registros!$B$2:$B$501,"&lt;="&amp;Resumo!$D$3,Registros!$C$2:$C$501,$B178,Registros!$E$2:$E$501,$D178,Registros!$T$2:$T$501,"Não",Registros!$K$2:$K$501,"&lt;&gt;Concluída",Registros!$K$2:$K$501,"&lt;&gt;Dispensada"))</f>
        <v/>
      </c>
      <c r="K178" s="52">
        <f>IFERROR(IF($E178=0,"",_xlfn.MAXIFS(Registros!$B$2:$B$501,Registros!$AB$2:$AB$501,"Sim",Registros!$B$2:$B$501,"&gt;="&amp;Resumo!$B$3,Registros!$B$2:$B$501,"&lt;="&amp;Resumo!$D$3,Registros!$C$2:$C$501,$B178,Registros!$E$2:$E$501,$D178)),"")</f>
        <v/>
      </c>
      <c r="L178" s="18">
        <f>IF($E178=0,"",COUNTIFS($E$6:$E$505,"&gt;0",$F$6:$F$505,"&lt;"&amp;$F178)+COUNTIFS($E$6:$E178,"&gt;0",$F$6:$F178,$F178))</f>
        <v/>
      </c>
      <c r="N178" s="21">
        <f>IFERROR('Configurações'!F176,"")</f>
        <v/>
      </c>
      <c r="O178" s="18">
        <f>IF($N178="","",IF(Resumo!$F$3="Todas",COUNTIFS(Registros!$AB$2:$AB$501,"Sim",Registros!$B$2:$B$501,"&gt;="&amp;Resumo!$B$3,Registros!$B$2:$B$501,"&lt;="&amp;Resumo!$D$3,Registros!$V$2:$V$501,$N178),COUNTIFS(Registros!$AB$2:$AB$501,"Sim",Registros!$B$2:$B$501,"&gt;="&amp;Resumo!$B$3,Registros!$B$2:$B$501,"&lt;="&amp;Resumo!$D$3,Registros!$E$2:$E$501,Resumo!$F$3,Registros!$V$2:$V$501,$N178)))</f>
        <v/>
      </c>
      <c r="P178" s="49">
        <f>IF($N178="","",IF(Resumo!$F$3="Todas",SUMIFS(Registros!$S$2:$S$501,Registros!$AB$2:$AB$501,"Sim",Registros!$B$2:$B$501,"&gt;="&amp;Resumo!$B$3,Registros!$B$2:$B$501,"&lt;="&amp;Resumo!$D$3,Registros!$V$2:$V$501,$N178),SUMIFS(Registros!$S$2:$S$501,Registros!$AB$2:$AB$501,"Sim",Registros!$B$2:$B$501,"&gt;="&amp;Resumo!$B$3,Registros!$B$2:$B$501,"&lt;="&amp;Resumo!$D$3,Registros!$E$2:$E$501,Resumo!$F$3,Registros!$V$2:$V$501,$N178)))</f>
        <v/>
      </c>
      <c r="Q178" s="48">
        <f>IFERROR(IF(SUM($P$6:$P$15)=0,"",$P178/SUM($P$6:$P$15)),"")</f>
        <v/>
      </c>
      <c r="R178" s="18">
        <f>IF($O178=0,"",COUNTIFS($O$6:$O$15,"&gt;0",$P$6:$P$15,"&gt;"&amp;$P178)+COUNTIFS($O$6:$O178,"&gt;0",$P$6:$P178,$P178))</f>
        <v/>
      </c>
    </row>
    <row r="179">
      <c r="A179" s="16">
        <f>IFERROR(INDEX(Registros!$Z$2:$Z$501,AGGREGATE(15,6,(ROW(Registros!$Z$2:$Z$501)-ROW(Registros!$Z$2)+1)/(Registros!$AA$2:$AA$501&lt;&gt;""),ROWS($A$6:A179))),"")</f>
        <v/>
      </c>
      <c r="B179" s="13">
        <f>IFERROR(IF($A179="","",INDEX(Registros!$C$2:$C$501,MATCH($A179,Registros!$Z$2:$Z$501,0))),"")</f>
        <v/>
      </c>
      <c r="C179" s="16">
        <f>IFERROR(IF($A179="","",INDEX(Registros!$D$2:$D$501,MATCH($A179,Registros!$Z$2:$Z$501,0))),"")</f>
        <v/>
      </c>
      <c r="D179" s="16">
        <f>IFERROR(IF($A179="","",INDEX(Registros!$E$2:$E$501,MATCH($A179,Registros!$Z$2:$Z$501,0))),"")</f>
        <v/>
      </c>
      <c r="E179" s="13">
        <f>IF($A179="","",IF(AND(Resumo!$F$3&lt;&gt;"Todas",$D179&lt;&gt;Resumo!$F$3),0,COUNTIFS(Registros!$AB$2:$AB$501,"Sim",Registros!$B$2:$B$501,"&gt;="&amp;Resumo!$B$3,Registros!$B$2:$B$501,"&lt;="&amp;Resumo!$D$3,Registros!$C$2:$C$501,$B179,Registros!$E$2:$E$501,$D179)))</f>
        <v/>
      </c>
      <c r="F179" s="45">
        <f>IFERROR(IF($E179=0,"",COUNTIFS(Registros!$AB$2:$AB$501,"Sim",Registros!$B$2:$B$501,"&gt;="&amp;Resumo!$B$3,Registros!$B$2:$B$501,"&lt;="&amp;Resumo!$D$3,Registros!$C$2:$C$501,$B179,Registros!$E$2:$E$501,$D179,Registros!$T$2:$T$501,"Sim")/$E179),"")</f>
        <v/>
      </c>
      <c r="G179" s="45">
        <f>IFERROR(IF($E179=0,"",AVERAGEIFS(Registros!$U$2:$U$501,Registros!$AB$2:$AB$501,"Sim",Registros!$B$2:$B$501,"&gt;="&amp;Resumo!$B$3,Registros!$B$2:$B$501,"&lt;="&amp;Resumo!$D$3,Registros!$C$2:$C$501,$B179,Registros!$E$2:$E$501,$D179)),"")</f>
        <v/>
      </c>
      <c r="H179" s="13">
        <f>IF($E179=0,"",SUMIFS(Registros!$Q$2:$Q$501,Registros!$AB$2:$AB$501,"Sim",Registros!$B$2:$B$501,"&gt;="&amp;Resumo!$B$3,Registros!$B$2:$B$501,"&lt;="&amp;Resumo!$D$3,Registros!$C$2:$C$501,$B179,Registros!$E$2:$E$501,$D179))</f>
        <v/>
      </c>
      <c r="I179" s="46">
        <f>IF($E179=0,"",SUMIFS(Registros!$S$2:$S$501,Registros!$AB$2:$AB$501,"Sim",Registros!$B$2:$B$501,"&gt;="&amp;Resumo!$B$3,Registros!$B$2:$B$501,"&lt;="&amp;Resumo!$D$3,Registros!$C$2:$C$501,$B179,Registros!$E$2:$E$501,$D179))</f>
        <v/>
      </c>
      <c r="J179" s="13">
        <f>IF($E179=0,"",COUNTIFS(Registros!$AB$2:$AB$501,"Sim",Registros!$B$2:$B$501,"&gt;="&amp;Resumo!$B$3,Registros!$B$2:$B$501,"&lt;="&amp;Resumo!$D$3,Registros!$C$2:$C$501,$B179,Registros!$E$2:$E$501,$D179,Registros!$T$2:$T$501,"Não",Registros!$K$2:$K$501,"&lt;&gt;Concluída",Registros!$K$2:$K$501,"&lt;&gt;Dispensada"))</f>
        <v/>
      </c>
      <c r="K179" s="53">
        <f>IFERROR(IF($E179=0,"",_xlfn.MAXIFS(Registros!$B$2:$B$501,Registros!$AB$2:$AB$501,"Sim",Registros!$B$2:$B$501,"&gt;="&amp;Resumo!$B$3,Registros!$B$2:$B$501,"&lt;="&amp;Resumo!$D$3,Registros!$C$2:$C$501,$B179,Registros!$E$2:$E$501,$D179)),"")</f>
        <v/>
      </c>
      <c r="L179" s="13">
        <f>IF($E179=0,"",COUNTIFS($E$6:$E$505,"&gt;0",$F$6:$F$505,"&lt;"&amp;$F179)+COUNTIFS($E$6:$E179,"&gt;0",$F$6:$F179,$F179))</f>
        <v/>
      </c>
      <c r="N179" s="16">
        <f>IFERROR('Configurações'!F177,"")</f>
        <v/>
      </c>
      <c r="O179" s="13">
        <f>IF($N179="","",IF(Resumo!$F$3="Todas",COUNTIFS(Registros!$AB$2:$AB$501,"Sim",Registros!$B$2:$B$501,"&gt;="&amp;Resumo!$B$3,Registros!$B$2:$B$501,"&lt;="&amp;Resumo!$D$3,Registros!$V$2:$V$501,$N179),COUNTIFS(Registros!$AB$2:$AB$501,"Sim",Registros!$B$2:$B$501,"&gt;="&amp;Resumo!$B$3,Registros!$B$2:$B$501,"&lt;="&amp;Resumo!$D$3,Registros!$E$2:$E$501,Resumo!$F$3,Registros!$V$2:$V$501,$N179)))</f>
        <v/>
      </c>
      <c r="P179" s="46">
        <f>IF($N179="","",IF(Resumo!$F$3="Todas",SUMIFS(Registros!$S$2:$S$501,Registros!$AB$2:$AB$501,"Sim",Registros!$B$2:$B$501,"&gt;="&amp;Resumo!$B$3,Registros!$B$2:$B$501,"&lt;="&amp;Resumo!$D$3,Registros!$V$2:$V$501,$N179),SUMIFS(Registros!$S$2:$S$501,Registros!$AB$2:$AB$501,"Sim",Registros!$B$2:$B$501,"&gt;="&amp;Resumo!$B$3,Registros!$B$2:$B$501,"&lt;="&amp;Resumo!$D$3,Registros!$E$2:$E$501,Resumo!$F$3,Registros!$V$2:$V$501,$N179)))</f>
        <v/>
      </c>
      <c r="Q179" s="45">
        <f>IFERROR(IF(SUM($P$6:$P$15)=0,"",$P179/SUM($P$6:$P$15)),"")</f>
        <v/>
      </c>
      <c r="R179" s="13">
        <f>IF($O179=0,"",COUNTIFS($O$6:$O$15,"&gt;0",$P$6:$P$15,"&gt;"&amp;$P179)+COUNTIFS($O$6:$O179,"&gt;0",$P$6:$P179,$P179))</f>
        <v/>
      </c>
    </row>
    <row r="180">
      <c r="A180" s="21">
        <f>IFERROR(INDEX(Registros!$Z$2:$Z$501,AGGREGATE(15,6,(ROW(Registros!$Z$2:$Z$501)-ROW(Registros!$Z$2)+1)/(Registros!$AA$2:$AA$501&lt;&gt;""),ROWS($A$6:A180))),"")</f>
        <v/>
      </c>
      <c r="B180" s="18">
        <f>IFERROR(IF($A180="","",INDEX(Registros!$C$2:$C$501,MATCH($A180,Registros!$Z$2:$Z$501,0))),"")</f>
        <v/>
      </c>
      <c r="C180" s="21">
        <f>IFERROR(IF($A180="","",INDEX(Registros!$D$2:$D$501,MATCH($A180,Registros!$Z$2:$Z$501,0))),"")</f>
        <v/>
      </c>
      <c r="D180" s="21">
        <f>IFERROR(IF($A180="","",INDEX(Registros!$E$2:$E$501,MATCH($A180,Registros!$Z$2:$Z$501,0))),"")</f>
        <v/>
      </c>
      <c r="E180" s="18">
        <f>IF($A180="","",IF(AND(Resumo!$F$3&lt;&gt;"Todas",$D180&lt;&gt;Resumo!$F$3),0,COUNTIFS(Registros!$AB$2:$AB$501,"Sim",Registros!$B$2:$B$501,"&gt;="&amp;Resumo!$B$3,Registros!$B$2:$B$501,"&lt;="&amp;Resumo!$D$3,Registros!$C$2:$C$501,$B180,Registros!$E$2:$E$501,$D180)))</f>
        <v/>
      </c>
      <c r="F180" s="48">
        <f>IFERROR(IF($E180=0,"",COUNTIFS(Registros!$AB$2:$AB$501,"Sim",Registros!$B$2:$B$501,"&gt;="&amp;Resumo!$B$3,Registros!$B$2:$B$501,"&lt;="&amp;Resumo!$D$3,Registros!$C$2:$C$501,$B180,Registros!$E$2:$E$501,$D180,Registros!$T$2:$T$501,"Sim")/$E180),"")</f>
        <v/>
      </c>
      <c r="G180" s="48">
        <f>IFERROR(IF($E180=0,"",AVERAGEIFS(Registros!$U$2:$U$501,Registros!$AB$2:$AB$501,"Sim",Registros!$B$2:$B$501,"&gt;="&amp;Resumo!$B$3,Registros!$B$2:$B$501,"&lt;="&amp;Resumo!$D$3,Registros!$C$2:$C$501,$B180,Registros!$E$2:$E$501,$D180)),"")</f>
        <v/>
      </c>
      <c r="H180" s="18">
        <f>IF($E180=0,"",SUMIFS(Registros!$Q$2:$Q$501,Registros!$AB$2:$AB$501,"Sim",Registros!$B$2:$B$501,"&gt;="&amp;Resumo!$B$3,Registros!$B$2:$B$501,"&lt;="&amp;Resumo!$D$3,Registros!$C$2:$C$501,$B180,Registros!$E$2:$E$501,$D180))</f>
        <v/>
      </c>
      <c r="I180" s="49">
        <f>IF($E180=0,"",SUMIFS(Registros!$S$2:$S$501,Registros!$AB$2:$AB$501,"Sim",Registros!$B$2:$B$501,"&gt;="&amp;Resumo!$B$3,Registros!$B$2:$B$501,"&lt;="&amp;Resumo!$D$3,Registros!$C$2:$C$501,$B180,Registros!$E$2:$E$501,$D180))</f>
        <v/>
      </c>
      <c r="J180" s="18">
        <f>IF($E180=0,"",COUNTIFS(Registros!$AB$2:$AB$501,"Sim",Registros!$B$2:$B$501,"&gt;="&amp;Resumo!$B$3,Registros!$B$2:$B$501,"&lt;="&amp;Resumo!$D$3,Registros!$C$2:$C$501,$B180,Registros!$E$2:$E$501,$D180,Registros!$T$2:$T$501,"Não",Registros!$K$2:$K$501,"&lt;&gt;Concluída",Registros!$K$2:$K$501,"&lt;&gt;Dispensada"))</f>
        <v/>
      </c>
      <c r="K180" s="52">
        <f>IFERROR(IF($E180=0,"",_xlfn.MAXIFS(Registros!$B$2:$B$501,Registros!$AB$2:$AB$501,"Sim",Registros!$B$2:$B$501,"&gt;="&amp;Resumo!$B$3,Registros!$B$2:$B$501,"&lt;="&amp;Resumo!$D$3,Registros!$C$2:$C$501,$B180,Registros!$E$2:$E$501,$D180)),"")</f>
        <v/>
      </c>
      <c r="L180" s="18">
        <f>IF($E180=0,"",COUNTIFS($E$6:$E$505,"&gt;0",$F$6:$F$505,"&lt;"&amp;$F180)+COUNTIFS($E$6:$E180,"&gt;0",$F$6:$F180,$F180))</f>
        <v/>
      </c>
      <c r="N180" s="21">
        <f>IFERROR('Configurações'!F178,"")</f>
        <v/>
      </c>
      <c r="O180" s="18">
        <f>IF($N180="","",IF(Resumo!$F$3="Todas",COUNTIFS(Registros!$AB$2:$AB$501,"Sim",Registros!$B$2:$B$501,"&gt;="&amp;Resumo!$B$3,Registros!$B$2:$B$501,"&lt;="&amp;Resumo!$D$3,Registros!$V$2:$V$501,$N180),COUNTIFS(Registros!$AB$2:$AB$501,"Sim",Registros!$B$2:$B$501,"&gt;="&amp;Resumo!$B$3,Registros!$B$2:$B$501,"&lt;="&amp;Resumo!$D$3,Registros!$E$2:$E$501,Resumo!$F$3,Registros!$V$2:$V$501,$N180)))</f>
        <v/>
      </c>
      <c r="P180" s="49">
        <f>IF($N180="","",IF(Resumo!$F$3="Todas",SUMIFS(Registros!$S$2:$S$501,Registros!$AB$2:$AB$501,"Sim",Registros!$B$2:$B$501,"&gt;="&amp;Resumo!$B$3,Registros!$B$2:$B$501,"&lt;="&amp;Resumo!$D$3,Registros!$V$2:$V$501,$N180),SUMIFS(Registros!$S$2:$S$501,Registros!$AB$2:$AB$501,"Sim",Registros!$B$2:$B$501,"&gt;="&amp;Resumo!$B$3,Registros!$B$2:$B$501,"&lt;="&amp;Resumo!$D$3,Registros!$E$2:$E$501,Resumo!$F$3,Registros!$V$2:$V$501,$N180)))</f>
        <v/>
      </c>
      <c r="Q180" s="48">
        <f>IFERROR(IF(SUM($P$6:$P$15)=0,"",$P180/SUM($P$6:$P$15)),"")</f>
        <v/>
      </c>
      <c r="R180" s="18">
        <f>IF($O180=0,"",COUNTIFS($O$6:$O$15,"&gt;0",$P$6:$P$15,"&gt;"&amp;$P180)+COUNTIFS($O$6:$O180,"&gt;0",$P$6:$P180,$P180))</f>
        <v/>
      </c>
    </row>
    <row r="181">
      <c r="A181" s="16">
        <f>IFERROR(INDEX(Registros!$Z$2:$Z$501,AGGREGATE(15,6,(ROW(Registros!$Z$2:$Z$501)-ROW(Registros!$Z$2)+1)/(Registros!$AA$2:$AA$501&lt;&gt;""),ROWS($A$6:A181))),"")</f>
        <v/>
      </c>
      <c r="B181" s="13">
        <f>IFERROR(IF($A181="","",INDEX(Registros!$C$2:$C$501,MATCH($A181,Registros!$Z$2:$Z$501,0))),"")</f>
        <v/>
      </c>
      <c r="C181" s="16">
        <f>IFERROR(IF($A181="","",INDEX(Registros!$D$2:$D$501,MATCH($A181,Registros!$Z$2:$Z$501,0))),"")</f>
        <v/>
      </c>
      <c r="D181" s="16">
        <f>IFERROR(IF($A181="","",INDEX(Registros!$E$2:$E$501,MATCH($A181,Registros!$Z$2:$Z$501,0))),"")</f>
        <v/>
      </c>
      <c r="E181" s="13">
        <f>IF($A181="","",IF(AND(Resumo!$F$3&lt;&gt;"Todas",$D181&lt;&gt;Resumo!$F$3),0,COUNTIFS(Registros!$AB$2:$AB$501,"Sim",Registros!$B$2:$B$501,"&gt;="&amp;Resumo!$B$3,Registros!$B$2:$B$501,"&lt;="&amp;Resumo!$D$3,Registros!$C$2:$C$501,$B181,Registros!$E$2:$E$501,$D181)))</f>
        <v/>
      </c>
      <c r="F181" s="45">
        <f>IFERROR(IF($E181=0,"",COUNTIFS(Registros!$AB$2:$AB$501,"Sim",Registros!$B$2:$B$501,"&gt;="&amp;Resumo!$B$3,Registros!$B$2:$B$501,"&lt;="&amp;Resumo!$D$3,Registros!$C$2:$C$501,$B181,Registros!$E$2:$E$501,$D181,Registros!$T$2:$T$501,"Sim")/$E181),"")</f>
        <v/>
      </c>
      <c r="G181" s="45">
        <f>IFERROR(IF($E181=0,"",AVERAGEIFS(Registros!$U$2:$U$501,Registros!$AB$2:$AB$501,"Sim",Registros!$B$2:$B$501,"&gt;="&amp;Resumo!$B$3,Registros!$B$2:$B$501,"&lt;="&amp;Resumo!$D$3,Registros!$C$2:$C$501,$B181,Registros!$E$2:$E$501,$D181)),"")</f>
        <v/>
      </c>
      <c r="H181" s="13">
        <f>IF($E181=0,"",SUMIFS(Registros!$Q$2:$Q$501,Registros!$AB$2:$AB$501,"Sim",Registros!$B$2:$B$501,"&gt;="&amp;Resumo!$B$3,Registros!$B$2:$B$501,"&lt;="&amp;Resumo!$D$3,Registros!$C$2:$C$501,$B181,Registros!$E$2:$E$501,$D181))</f>
        <v/>
      </c>
      <c r="I181" s="46">
        <f>IF($E181=0,"",SUMIFS(Registros!$S$2:$S$501,Registros!$AB$2:$AB$501,"Sim",Registros!$B$2:$B$501,"&gt;="&amp;Resumo!$B$3,Registros!$B$2:$B$501,"&lt;="&amp;Resumo!$D$3,Registros!$C$2:$C$501,$B181,Registros!$E$2:$E$501,$D181))</f>
        <v/>
      </c>
      <c r="J181" s="13">
        <f>IF($E181=0,"",COUNTIFS(Registros!$AB$2:$AB$501,"Sim",Registros!$B$2:$B$501,"&gt;="&amp;Resumo!$B$3,Registros!$B$2:$B$501,"&lt;="&amp;Resumo!$D$3,Registros!$C$2:$C$501,$B181,Registros!$E$2:$E$501,$D181,Registros!$T$2:$T$501,"Não",Registros!$K$2:$K$501,"&lt;&gt;Concluída",Registros!$K$2:$K$501,"&lt;&gt;Dispensada"))</f>
        <v/>
      </c>
      <c r="K181" s="53">
        <f>IFERROR(IF($E181=0,"",_xlfn.MAXIFS(Registros!$B$2:$B$501,Registros!$AB$2:$AB$501,"Sim",Registros!$B$2:$B$501,"&gt;="&amp;Resumo!$B$3,Registros!$B$2:$B$501,"&lt;="&amp;Resumo!$D$3,Registros!$C$2:$C$501,$B181,Registros!$E$2:$E$501,$D181)),"")</f>
        <v/>
      </c>
      <c r="L181" s="13">
        <f>IF($E181=0,"",COUNTIFS($E$6:$E$505,"&gt;0",$F$6:$F$505,"&lt;"&amp;$F181)+COUNTIFS($E$6:$E181,"&gt;0",$F$6:$F181,$F181))</f>
        <v/>
      </c>
      <c r="N181" s="16">
        <f>IFERROR('Configurações'!F179,"")</f>
        <v/>
      </c>
      <c r="O181" s="13">
        <f>IF($N181="","",IF(Resumo!$F$3="Todas",COUNTIFS(Registros!$AB$2:$AB$501,"Sim",Registros!$B$2:$B$501,"&gt;="&amp;Resumo!$B$3,Registros!$B$2:$B$501,"&lt;="&amp;Resumo!$D$3,Registros!$V$2:$V$501,$N181),COUNTIFS(Registros!$AB$2:$AB$501,"Sim",Registros!$B$2:$B$501,"&gt;="&amp;Resumo!$B$3,Registros!$B$2:$B$501,"&lt;="&amp;Resumo!$D$3,Registros!$E$2:$E$501,Resumo!$F$3,Registros!$V$2:$V$501,$N181)))</f>
        <v/>
      </c>
      <c r="P181" s="46">
        <f>IF($N181="","",IF(Resumo!$F$3="Todas",SUMIFS(Registros!$S$2:$S$501,Registros!$AB$2:$AB$501,"Sim",Registros!$B$2:$B$501,"&gt;="&amp;Resumo!$B$3,Registros!$B$2:$B$501,"&lt;="&amp;Resumo!$D$3,Registros!$V$2:$V$501,$N181),SUMIFS(Registros!$S$2:$S$501,Registros!$AB$2:$AB$501,"Sim",Registros!$B$2:$B$501,"&gt;="&amp;Resumo!$B$3,Registros!$B$2:$B$501,"&lt;="&amp;Resumo!$D$3,Registros!$E$2:$E$501,Resumo!$F$3,Registros!$V$2:$V$501,$N181)))</f>
        <v/>
      </c>
      <c r="Q181" s="45">
        <f>IFERROR(IF(SUM($P$6:$P$15)=0,"",$P181/SUM($P$6:$P$15)),"")</f>
        <v/>
      </c>
      <c r="R181" s="13">
        <f>IF($O181=0,"",COUNTIFS($O$6:$O$15,"&gt;0",$P$6:$P$15,"&gt;"&amp;$P181)+COUNTIFS($O$6:$O181,"&gt;0",$P$6:$P181,$P181))</f>
        <v/>
      </c>
    </row>
    <row r="182">
      <c r="A182" s="21">
        <f>IFERROR(INDEX(Registros!$Z$2:$Z$501,AGGREGATE(15,6,(ROW(Registros!$Z$2:$Z$501)-ROW(Registros!$Z$2)+1)/(Registros!$AA$2:$AA$501&lt;&gt;""),ROWS($A$6:A182))),"")</f>
        <v/>
      </c>
      <c r="B182" s="18">
        <f>IFERROR(IF($A182="","",INDEX(Registros!$C$2:$C$501,MATCH($A182,Registros!$Z$2:$Z$501,0))),"")</f>
        <v/>
      </c>
      <c r="C182" s="21">
        <f>IFERROR(IF($A182="","",INDEX(Registros!$D$2:$D$501,MATCH($A182,Registros!$Z$2:$Z$501,0))),"")</f>
        <v/>
      </c>
      <c r="D182" s="21">
        <f>IFERROR(IF($A182="","",INDEX(Registros!$E$2:$E$501,MATCH($A182,Registros!$Z$2:$Z$501,0))),"")</f>
        <v/>
      </c>
      <c r="E182" s="18">
        <f>IF($A182="","",IF(AND(Resumo!$F$3&lt;&gt;"Todas",$D182&lt;&gt;Resumo!$F$3),0,COUNTIFS(Registros!$AB$2:$AB$501,"Sim",Registros!$B$2:$B$501,"&gt;="&amp;Resumo!$B$3,Registros!$B$2:$B$501,"&lt;="&amp;Resumo!$D$3,Registros!$C$2:$C$501,$B182,Registros!$E$2:$E$501,$D182)))</f>
        <v/>
      </c>
      <c r="F182" s="48">
        <f>IFERROR(IF($E182=0,"",COUNTIFS(Registros!$AB$2:$AB$501,"Sim",Registros!$B$2:$B$501,"&gt;="&amp;Resumo!$B$3,Registros!$B$2:$B$501,"&lt;="&amp;Resumo!$D$3,Registros!$C$2:$C$501,$B182,Registros!$E$2:$E$501,$D182,Registros!$T$2:$T$501,"Sim")/$E182),"")</f>
        <v/>
      </c>
      <c r="G182" s="48">
        <f>IFERROR(IF($E182=0,"",AVERAGEIFS(Registros!$U$2:$U$501,Registros!$AB$2:$AB$501,"Sim",Registros!$B$2:$B$501,"&gt;="&amp;Resumo!$B$3,Registros!$B$2:$B$501,"&lt;="&amp;Resumo!$D$3,Registros!$C$2:$C$501,$B182,Registros!$E$2:$E$501,$D182)),"")</f>
        <v/>
      </c>
      <c r="H182" s="18">
        <f>IF($E182=0,"",SUMIFS(Registros!$Q$2:$Q$501,Registros!$AB$2:$AB$501,"Sim",Registros!$B$2:$B$501,"&gt;="&amp;Resumo!$B$3,Registros!$B$2:$B$501,"&lt;="&amp;Resumo!$D$3,Registros!$C$2:$C$501,$B182,Registros!$E$2:$E$501,$D182))</f>
        <v/>
      </c>
      <c r="I182" s="49">
        <f>IF($E182=0,"",SUMIFS(Registros!$S$2:$S$501,Registros!$AB$2:$AB$501,"Sim",Registros!$B$2:$B$501,"&gt;="&amp;Resumo!$B$3,Registros!$B$2:$B$501,"&lt;="&amp;Resumo!$D$3,Registros!$C$2:$C$501,$B182,Registros!$E$2:$E$501,$D182))</f>
        <v/>
      </c>
      <c r="J182" s="18">
        <f>IF($E182=0,"",COUNTIFS(Registros!$AB$2:$AB$501,"Sim",Registros!$B$2:$B$501,"&gt;="&amp;Resumo!$B$3,Registros!$B$2:$B$501,"&lt;="&amp;Resumo!$D$3,Registros!$C$2:$C$501,$B182,Registros!$E$2:$E$501,$D182,Registros!$T$2:$T$501,"Não",Registros!$K$2:$K$501,"&lt;&gt;Concluída",Registros!$K$2:$K$501,"&lt;&gt;Dispensada"))</f>
        <v/>
      </c>
      <c r="K182" s="52">
        <f>IFERROR(IF($E182=0,"",_xlfn.MAXIFS(Registros!$B$2:$B$501,Registros!$AB$2:$AB$501,"Sim",Registros!$B$2:$B$501,"&gt;="&amp;Resumo!$B$3,Registros!$B$2:$B$501,"&lt;="&amp;Resumo!$D$3,Registros!$C$2:$C$501,$B182,Registros!$E$2:$E$501,$D182)),"")</f>
        <v/>
      </c>
      <c r="L182" s="18">
        <f>IF($E182=0,"",COUNTIFS($E$6:$E$505,"&gt;0",$F$6:$F$505,"&lt;"&amp;$F182)+COUNTIFS($E$6:$E182,"&gt;0",$F$6:$F182,$F182))</f>
        <v/>
      </c>
      <c r="N182" s="21">
        <f>IFERROR('Configurações'!F180,"")</f>
        <v/>
      </c>
      <c r="O182" s="18">
        <f>IF($N182="","",IF(Resumo!$F$3="Todas",COUNTIFS(Registros!$AB$2:$AB$501,"Sim",Registros!$B$2:$B$501,"&gt;="&amp;Resumo!$B$3,Registros!$B$2:$B$501,"&lt;="&amp;Resumo!$D$3,Registros!$V$2:$V$501,$N182),COUNTIFS(Registros!$AB$2:$AB$501,"Sim",Registros!$B$2:$B$501,"&gt;="&amp;Resumo!$B$3,Registros!$B$2:$B$501,"&lt;="&amp;Resumo!$D$3,Registros!$E$2:$E$501,Resumo!$F$3,Registros!$V$2:$V$501,$N182)))</f>
        <v/>
      </c>
      <c r="P182" s="49">
        <f>IF($N182="","",IF(Resumo!$F$3="Todas",SUMIFS(Registros!$S$2:$S$501,Registros!$AB$2:$AB$501,"Sim",Registros!$B$2:$B$501,"&gt;="&amp;Resumo!$B$3,Registros!$B$2:$B$501,"&lt;="&amp;Resumo!$D$3,Registros!$V$2:$V$501,$N182),SUMIFS(Registros!$S$2:$S$501,Registros!$AB$2:$AB$501,"Sim",Registros!$B$2:$B$501,"&gt;="&amp;Resumo!$B$3,Registros!$B$2:$B$501,"&lt;="&amp;Resumo!$D$3,Registros!$E$2:$E$501,Resumo!$F$3,Registros!$V$2:$V$501,$N182)))</f>
        <v/>
      </c>
      <c r="Q182" s="48">
        <f>IFERROR(IF(SUM($P$6:$P$15)=0,"",$P182/SUM($P$6:$P$15)),"")</f>
        <v/>
      </c>
      <c r="R182" s="18">
        <f>IF($O182=0,"",COUNTIFS($O$6:$O$15,"&gt;0",$P$6:$P$15,"&gt;"&amp;$P182)+COUNTIFS($O$6:$O182,"&gt;0",$P$6:$P182,$P182))</f>
        <v/>
      </c>
    </row>
    <row r="183">
      <c r="A183" s="16">
        <f>IFERROR(INDEX(Registros!$Z$2:$Z$501,AGGREGATE(15,6,(ROW(Registros!$Z$2:$Z$501)-ROW(Registros!$Z$2)+1)/(Registros!$AA$2:$AA$501&lt;&gt;""),ROWS($A$6:A183))),"")</f>
        <v/>
      </c>
      <c r="B183" s="13">
        <f>IFERROR(IF($A183="","",INDEX(Registros!$C$2:$C$501,MATCH($A183,Registros!$Z$2:$Z$501,0))),"")</f>
        <v/>
      </c>
      <c r="C183" s="16">
        <f>IFERROR(IF($A183="","",INDEX(Registros!$D$2:$D$501,MATCH($A183,Registros!$Z$2:$Z$501,0))),"")</f>
        <v/>
      </c>
      <c r="D183" s="16">
        <f>IFERROR(IF($A183="","",INDEX(Registros!$E$2:$E$501,MATCH($A183,Registros!$Z$2:$Z$501,0))),"")</f>
        <v/>
      </c>
      <c r="E183" s="13">
        <f>IF($A183="","",IF(AND(Resumo!$F$3&lt;&gt;"Todas",$D183&lt;&gt;Resumo!$F$3),0,COUNTIFS(Registros!$AB$2:$AB$501,"Sim",Registros!$B$2:$B$501,"&gt;="&amp;Resumo!$B$3,Registros!$B$2:$B$501,"&lt;="&amp;Resumo!$D$3,Registros!$C$2:$C$501,$B183,Registros!$E$2:$E$501,$D183)))</f>
        <v/>
      </c>
      <c r="F183" s="45">
        <f>IFERROR(IF($E183=0,"",COUNTIFS(Registros!$AB$2:$AB$501,"Sim",Registros!$B$2:$B$501,"&gt;="&amp;Resumo!$B$3,Registros!$B$2:$B$501,"&lt;="&amp;Resumo!$D$3,Registros!$C$2:$C$501,$B183,Registros!$E$2:$E$501,$D183,Registros!$T$2:$T$501,"Sim")/$E183),"")</f>
        <v/>
      </c>
      <c r="G183" s="45">
        <f>IFERROR(IF($E183=0,"",AVERAGEIFS(Registros!$U$2:$U$501,Registros!$AB$2:$AB$501,"Sim",Registros!$B$2:$B$501,"&gt;="&amp;Resumo!$B$3,Registros!$B$2:$B$501,"&lt;="&amp;Resumo!$D$3,Registros!$C$2:$C$501,$B183,Registros!$E$2:$E$501,$D183)),"")</f>
        <v/>
      </c>
      <c r="H183" s="13">
        <f>IF($E183=0,"",SUMIFS(Registros!$Q$2:$Q$501,Registros!$AB$2:$AB$501,"Sim",Registros!$B$2:$B$501,"&gt;="&amp;Resumo!$B$3,Registros!$B$2:$B$501,"&lt;="&amp;Resumo!$D$3,Registros!$C$2:$C$501,$B183,Registros!$E$2:$E$501,$D183))</f>
        <v/>
      </c>
      <c r="I183" s="46">
        <f>IF($E183=0,"",SUMIFS(Registros!$S$2:$S$501,Registros!$AB$2:$AB$501,"Sim",Registros!$B$2:$B$501,"&gt;="&amp;Resumo!$B$3,Registros!$B$2:$B$501,"&lt;="&amp;Resumo!$D$3,Registros!$C$2:$C$501,$B183,Registros!$E$2:$E$501,$D183))</f>
        <v/>
      </c>
      <c r="J183" s="13">
        <f>IF($E183=0,"",COUNTIFS(Registros!$AB$2:$AB$501,"Sim",Registros!$B$2:$B$501,"&gt;="&amp;Resumo!$B$3,Registros!$B$2:$B$501,"&lt;="&amp;Resumo!$D$3,Registros!$C$2:$C$501,$B183,Registros!$E$2:$E$501,$D183,Registros!$T$2:$T$501,"Não",Registros!$K$2:$K$501,"&lt;&gt;Concluída",Registros!$K$2:$K$501,"&lt;&gt;Dispensada"))</f>
        <v/>
      </c>
      <c r="K183" s="53">
        <f>IFERROR(IF($E183=0,"",_xlfn.MAXIFS(Registros!$B$2:$B$501,Registros!$AB$2:$AB$501,"Sim",Registros!$B$2:$B$501,"&gt;="&amp;Resumo!$B$3,Registros!$B$2:$B$501,"&lt;="&amp;Resumo!$D$3,Registros!$C$2:$C$501,$B183,Registros!$E$2:$E$501,$D183)),"")</f>
        <v/>
      </c>
      <c r="L183" s="13">
        <f>IF($E183=0,"",COUNTIFS($E$6:$E$505,"&gt;0",$F$6:$F$505,"&lt;"&amp;$F183)+COUNTIFS($E$6:$E183,"&gt;0",$F$6:$F183,$F183))</f>
        <v/>
      </c>
      <c r="N183" s="16">
        <f>IFERROR('Configurações'!F181,"")</f>
        <v/>
      </c>
      <c r="O183" s="13">
        <f>IF($N183="","",IF(Resumo!$F$3="Todas",COUNTIFS(Registros!$AB$2:$AB$501,"Sim",Registros!$B$2:$B$501,"&gt;="&amp;Resumo!$B$3,Registros!$B$2:$B$501,"&lt;="&amp;Resumo!$D$3,Registros!$V$2:$V$501,$N183),COUNTIFS(Registros!$AB$2:$AB$501,"Sim",Registros!$B$2:$B$501,"&gt;="&amp;Resumo!$B$3,Registros!$B$2:$B$501,"&lt;="&amp;Resumo!$D$3,Registros!$E$2:$E$501,Resumo!$F$3,Registros!$V$2:$V$501,$N183)))</f>
        <v/>
      </c>
      <c r="P183" s="46">
        <f>IF($N183="","",IF(Resumo!$F$3="Todas",SUMIFS(Registros!$S$2:$S$501,Registros!$AB$2:$AB$501,"Sim",Registros!$B$2:$B$501,"&gt;="&amp;Resumo!$B$3,Registros!$B$2:$B$501,"&lt;="&amp;Resumo!$D$3,Registros!$V$2:$V$501,$N183),SUMIFS(Registros!$S$2:$S$501,Registros!$AB$2:$AB$501,"Sim",Registros!$B$2:$B$501,"&gt;="&amp;Resumo!$B$3,Registros!$B$2:$B$501,"&lt;="&amp;Resumo!$D$3,Registros!$E$2:$E$501,Resumo!$F$3,Registros!$V$2:$V$501,$N183)))</f>
        <v/>
      </c>
      <c r="Q183" s="45">
        <f>IFERROR(IF(SUM($P$6:$P$15)=0,"",$P183/SUM($P$6:$P$15)),"")</f>
        <v/>
      </c>
      <c r="R183" s="13">
        <f>IF($O183=0,"",COUNTIFS($O$6:$O$15,"&gt;0",$P$6:$P$15,"&gt;"&amp;$P183)+COUNTIFS($O$6:$O183,"&gt;0",$P$6:$P183,$P183))</f>
        <v/>
      </c>
    </row>
    <row r="184">
      <c r="A184" s="21">
        <f>IFERROR(INDEX(Registros!$Z$2:$Z$501,AGGREGATE(15,6,(ROW(Registros!$Z$2:$Z$501)-ROW(Registros!$Z$2)+1)/(Registros!$AA$2:$AA$501&lt;&gt;""),ROWS($A$6:A184))),"")</f>
        <v/>
      </c>
      <c r="B184" s="18">
        <f>IFERROR(IF($A184="","",INDEX(Registros!$C$2:$C$501,MATCH($A184,Registros!$Z$2:$Z$501,0))),"")</f>
        <v/>
      </c>
      <c r="C184" s="21">
        <f>IFERROR(IF($A184="","",INDEX(Registros!$D$2:$D$501,MATCH($A184,Registros!$Z$2:$Z$501,0))),"")</f>
        <v/>
      </c>
      <c r="D184" s="21">
        <f>IFERROR(IF($A184="","",INDEX(Registros!$E$2:$E$501,MATCH($A184,Registros!$Z$2:$Z$501,0))),"")</f>
        <v/>
      </c>
      <c r="E184" s="18">
        <f>IF($A184="","",IF(AND(Resumo!$F$3&lt;&gt;"Todas",$D184&lt;&gt;Resumo!$F$3),0,COUNTIFS(Registros!$AB$2:$AB$501,"Sim",Registros!$B$2:$B$501,"&gt;="&amp;Resumo!$B$3,Registros!$B$2:$B$501,"&lt;="&amp;Resumo!$D$3,Registros!$C$2:$C$501,$B184,Registros!$E$2:$E$501,$D184)))</f>
        <v/>
      </c>
      <c r="F184" s="48">
        <f>IFERROR(IF($E184=0,"",COUNTIFS(Registros!$AB$2:$AB$501,"Sim",Registros!$B$2:$B$501,"&gt;="&amp;Resumo!$B$3,Registros!$B$2:$B$501,"&lt;="&amp;Resumo!$D$3,Registros!$C$2:$C$501,$B184,Registros!$E$2:$E$501,$D184,Registros!$T$2:$T$501,"Sim")/$E184),"")</f>
        <v/>
      </c>
      <c r="G184" s="48">
        <f>IFERROR(IF($E184=0,"",AVERAGEIFS(Registros!$U$2:$U$501,Registros!$AB$2:$AB$501,"Sim",Registros!$B$2:$B$501,"&gt;="&amp;Resumo!$B$3,Registros!$B$2:$B$501,"&lt;="&amp;Resumo!$D$3,Registros!$C$2:$C$501,$B184,Registros!$E$2:$E$501,$D184)),"")</f>
        <v/>
      </c>
      <c r="H184" s="18">
        <f>IF($E184=0,"",SUMIFS(Registros!$Q$2:$Q$501,Registros!$AB$2:$AB$501,"Sim",Registros!$B$2:$B$501,"&gt;="&amp;Resumo!$B$3,Registros!$B$2:$B$501,"&lt;="&amp;Resumo!$D$3,Registros!$C$2:$C$501,$B184,Registros!$E$2:$E$501,$D184))</f>
        <v/>
      </c>
      <c r="I184" s="49">
        <f>IF($E184=0,"",SUMIFS(Registros!$S$2:$S$501,Registros!$AB$2:$AB$501,"Sim",Registros!$B$2:$B$501,"&gt;="&amp;Resumo!$B$3,Registros!$B$2:$B$501,"&lt;="&amp;Resumo!$D$3,Registros!$C$2:$C$501,$B184,Registros!$E$2:$E$501,$D184))</f>
        <v/>
      </c>
      <c r="J184" s="18">
        <f>IF($E184=0,"",COUNTIFS(Registros!$AB$2:$AB$501,"Sim",Registros!$B$2:$B$501,"&gt;="&amp;Resumo!$B$3,Registros!$B$2:$B$501,"&lt;="&amp;Resumo!$D$3,Registros!$C$2:$C$501,$B184,Registros!$E$2:$E$501,$D184,Registros!$T$2:$T$501,"Não",Registros!$K$2:$K$501,"&lt;&gt;Concluída",Registros!$K$2:$K$501,"&lt;&gt;Dispensada"))</f>
        <v/>
      </c>
      <c r="K184" s="52">
        <f>IFERROR(IF($E184=0,"",_xlfn.MAXIFS(Registros!$B$2:$B$501,Registros!$AB$2:$AB$501,"Sim",Registros!$B$2:$B$501,"&gt;="&amp;Resumo!$B$3,Registros!$B$2:$B$501,"&lt;="&amp;Resumo!$D$3,Registros!$C$2:$C$501,$B184,Registros!$E$2:$E$501,$D184)),"")</f>
        <v/>
      </c>
      <c r="L184" s="18">
        <f>IF($E184=0,"",COUNTIFS($E$6:$E$505,"&gt;0",$F$6:$F$505,"&lt;"&amp;$F184)+COUNTIFS($E$6:$E184,"&gt;0",$F$6:$F184,$F184))</f>
        <v/>
      </c>
      <c r="N184" s="21">
        <f>IFERROR('Configurações'!F182,"")</f>
        <v/>
      </c>
      <c r="O184" s="18">
        <f>IF($N184="","",IF(Resumo!$F$3="Todas",COUNTIFS(Registros!$AB$2:$AB$501,"Sim",Registros!$B$2:$B$501,"&gt;="&amp;Resumo!$B$3,Registros!$B$2:$B$501,"&lt;="&amp;Resumo!$D$3,Registros!$V$2:$V$501,$N184),COUNTIFS(Registros!$AB$2:$AB$501,"Sim",Registros!$B$2:$B$501,"&gt;="&amp;Resumo!$B$3,Registros!$B$2:$B$501,"&lt;="&amp;Resumo!$D$3,Registros!$E$2:$E$501,Resumo!$F$3,Registros!$V$2:$V$501,$N184)))</f>
        <v/>
      </c>
      <c r="P184" s="49">
        <f>IF($N184="","",IF(Resumo!$F$3="Todas",SUMIFS(Registros!$S$2:$S$501,Registros!$AB$2:$AB$501,"Sim",Registros!$B$2:$B$501,"&gt;="&amp;Resumo!$B$3,Registros!$B$2:$B$501,"&lt;="&amp;Resumo!$D$3,Registros!$V$2:$V$501,$N184),SUMIFS(Registros!$S$2:$S$501,Registros!$AB$2:$AB$501,"Sim",Registros!$B$2:$B$501,"&gt;="&amp;Resumo!$B$3,Registros!$B$2:$B$501,"&lt;="&amp;Resumo!$D$3,Registros!$E$2:$E$501,Resumo!$F$3,Registros!$V$2:$V$501,$N184)))</f>
        <v/>
      </c>
      <c r="Q184" s="48">
        <f>IFERROR(IF(SUM($P$6:$P$15)=0,"",$P184/SUM($P$6:$P$15)),"")</f>
        <v/>
      </c>
      <c r="R184" s="18">
        <f>IF($O184=0,"",COUNTIFS($O$6:$O$15,"&gt;0",$P$6:$P$15,"&gt;"&amp;$P184)+COUNTIFS($O$6:$O184,"&gt;0",$P$6:$P184,$P184))</f>
        <v/>
      </c>
    </row>
    <row r="185">
      <c r="A185" s="16">
        <f>IFERROR(INDEX(Registros!$Z$2:$Z$501,AGGREGATE(15,6,(ROW(Registros!$Z$2:$Z$501)-ROW(Registros!$Z$2)+1)/(Registros!$AA$2:$AA$501&lt;&gt;""),ROWS($A$6:A185))),"")</f>
        <v/>
      </c>
      <c r="B185" s="13">
        <f>IFERROR(IF($A185="","",INDEX(Registros!$C$2:$C$501,MATCH($A185,Registros!$Z$2:$Z$501,0))),"")</f>
        <v/>
      </c>
      <c r="C185" s="16">
        <f>IFERROR(IF($A185="","",INDEX(Registros!$D$2:$D$501,MATCH($A185,Registros!$Z$2:$Z$501,0))),"")</f>
        <v/>
      </c>
      <c r="D185" s="16">
        <f>IFERROR(IF($A185="","",INDEX(Registros!$E$2:$E$501,MATCH($A185,Registros!$Z$2:$Z$501,0))),"")</f>
        <v/>
      </c>
      <c r="E185" s="13">
        <f>IF($A185="","",IF(AND(Resumo!$F$3&lt;&gt;"Todas",$D185&lt;&gt;Resumo!$F$3),0,COUNTIFS(Registros!$AB$2:$AB$501,"Sim",Registros!$B$2:$B$501,"&gt;="&amp;Resumo!$B$3,Registros!$B$2:$B$501,"&lt;="&amp;Resumo!$D$3,Registros!$C$2:$C$501,$B185,Registros!$E$2:$E$501,$D185)))</f>
        <v/>
      </c>
      <c r="F185" s="45">
        <f>IFERROR(IF($E185=0,"",COUNTIFS(Registros!$AB$2:$AB$501,"Sim",Registros!$B$2:$B$501,"&gt;="&amp;Resumo!$B$3,Registros!$B$2:$B$501,"&lt;="&amp;Resumo!$D$3,Registros!$C$2:$C$501,$B185,Registros!$E$2:$E$501,$D185,Registros!$T$2:$T$501,"Sim")/$E185),"")</f>
        <v/>
      </c>
      <c r="G185" s="45">
        <f>IFERROR(IF($E185=0,"",AVERAGEIFS(Registros!$U$2:$U$501,Registros!$AB$2:$AB$501,"Sim",Registros!$B$2:$B$501,"&gt;="&amp;Resumo!$B$3,Registros!$B$2:$B$501,"&lt;="&amp;Resumo!$D$3,Registros!$C$2:$C$501,$B185,Registros!$E$2:$E$501,$D185)),"")</f>
        <v/>
      </c>
      <c r="H185" s="13">
        <f>IF($E185=0,"",SUMIFS(Registros!$Q$2:$Q$501,Registros!$AB$2:$AB$501,"Sim",Registros!$B$2:$B$501,"&gt;="&amp;Resumo!$B$3,Registros!$B$2:$B$501,"&lt;="&amp;Resumo!$D$3,Registros!$C$2:$C$501,$B185,Registros!$E$2:$E$501,$D185))</f>
        <v/>
      </c>
      <c r="I185" s="46">
        <f>IF($E185=0,"",SUMIFS(Registros!$S$2:$S$501,Registros!$AB$2:$AB$501,"Sim",Registros!$B$2:$B$501,"&gt;="&amp;Resumo!$B$3,Registros!$B$2:$B$501,"&lt;="&amp;Resumo!$D$3,Registros!$C$2:$C$501,$B185,Registros!$E$2:$E$501,$D185))</f>
        <v/>
      </c>
      <c r="J185" s="13">
        <f>IF($E185=0,"",COUNTIFS(Registros!$AB$2:$AB$501,"Sim",Registros!$B$2:$B$501,"&gt;="&amp;Resumo!$B$3,Registros!$B$2:$B$501,"&lt;="&amp;Resumo!$D$3,Registros!$C$2:$C$501,$B185,Registros!$E$2:$E$501,$D185,Registros!$T$2:$T$501,"Não",Registros!$K$2:$K$501,"&lt;&gt;Concluída",Registros!$K$2:$K$501,"&lt;&gt;Dispensada"))</f>
        <v/>
      </c>
      <c r="K185" s="53">
        <f>IFERROR(IF($E185=0,"",_xlfn.MAXIFS(Registros!$B$2:$B$501,Registros!$AB$2:$AB$501,"Sim",Registros!$B$2:$B$501,"&gt;="&amp;Resumo!$B$3,Registros!$B$2:$B$501,"&lt;="&amp;Resumo!$D$3,Registros!$C$2:$C$501,$B185,Registros!$E$2:$E$501,$D185)),"")</f>
        <v/>
      </c>
      <c r="L185" s="13">
        <f>IF($E185=0,"",COUNTIFS($E$6:$E$505,"&gt;0",$F$6:$F$505,"&lt;"&amp;$F185)+COUNTIFS($E$6:$E185,"&gt;0",$F$6:$F185,$F185))</f>
        <v/>
      </c>
      <c r="N185" s="16">
        <f>IFERROR('Configurações'!F183,"")</f>
        <v/>
      </c>
      <c r="O185" s="13">
        <f>IF($N185="","",IF(Resumo!$F$3="Todas",COUNTIFS(Registros!$AB$2:$AB$501,"Sim",Registros!$B$2:$B$501,"&gt;="&amp;Resumo!$B$3,Registros!$B$2:$B$501,"&lt;="&amp;Resumo!$D$3,Registros!$V$2:$V$501,$N185),COUNTIFS(Registros!$AB$2:$AB$501,"Sim",Registros!$B$2:$B$501,"&gt;="&amp;Resumo!$B$3,Registros!$B$2:$B$501,"&lt;="&amp;Resumo!$D$3,Registros!$E$2:$E$501,Resumo!$F$3,Registros!$V$2:$V$501,$N185)))</f>
        <v/>
      </c>
      <c r="P185" s="46">
        <f>IF($N185="","",IF(Resumo!$F$3="Todas",SUMIFS(Registros!$S$2:$S$501,Registros!$AB$2:$AB$501,"Sim",Registros!$B$2:$B$501,"&gt;="&amp;Resumo!$B$3,Registros!$B$2:$B$501,"&lt;="&amp;Resumo!$D$3,Registros!$V$2:$V$501,$N185),SUMIFS(Registros!$S$2:$S$501,Registros!$AB$2:$AB$501,"Sim",Registros!$B$2:$B$501,"&gt;="&amp;Resumo!$B$3,Registros!$B$2:$B$501,"&lt;="&amp;Resumo!$D$3,Registros!$E$2:$E$501,Resumo!$F$3,Registros!$V$2:$V$501,$N185)))</f>
        <v/>
      </c>
      <c r="Q185" s="45">
        <f>IFERROR(IF(SUM($P$6:$P$15)=0,"",$P185/SUM($P$6:$P$15)),"")</f>
        <v/>
      </c>
      <c r="R185" s="13">
        <f>IF($O185=0,"",COUNTIFS($O$6:$O$15,"&gt;0",$P$6:$P$15,"&gt;"&amp;$P185)+COUNTIFS($O$6:$O185,"&gt;0",$P$6:$P185,$P185))</f>
        <v/>
      </c>
    </row>
    <row r="186">
      <c r="A186" s="21">
        <f>IFERROR(INDEX(Registros!$Z$2:$Z$501,AGGREGATE(15,6,(ROW(Registros!$Z$2:$Z$501)-ROW(Registros!$Z$2)+1)/(Registros!$AA$2:$AA$501&lt;&gt;""),ROWS($A$6:A186))),"")</f>
        <v/>
      </c>
      <c r="B186" s="18">
        <f>IFERROR(IF($A186="","",INDEX(Registros!$C$2:$C$501,MATCH($A186,Registros!$Z$2:$Z$501,0))),"")</f>
        <v/>
      </c>
      <c r="C186" s="21">
        <f>IFERROR(IF($A186="","",INDEX(Registros!$D$2:$D$501,MATCH($A186,Registros!$Z$2:$Z$501,0))),"")</f>
        <v/>
      </c>
      <c r="D186" s="21">
        <f>IFERROR(IF($A186="","",INDEX(Registros!$E$2:$E$501,MATCH($A186,Registros!$Z$2:$Z$501,0))),"")</f>
        <v/>
      </c>
      <c r="E186" s="18">
        <f>IF($A186="","",IF(AND(Resumo!$F$3&lt;&gt;"Todas",$D186&lt;&gt;Resumo!$F$3),0,COUNTIFS(Registros!$AB$2:$AB$501,"Sim",Registros!$B$2:$B$501,"&gt;="&amp;Resumo!$B$3,Registros!$B$2:$B$501,"&lt;="&amp;Resumo!$D$3,Registros!$C$2:$C$501,$B186,Registros!$E$2:$E$501,$D186)))</f>
        <v/>
      </c>
      <c r="F186" s="48">
        <f>IFERROR(IF($E186=0,"",COUNTIFS(Registros!$AB$2:$AB$501,"Sim",Registros!$B$2:$B$501,"&gt;="&amp;Resumo!$B$3,Registros!$B$2:$B$501,"&lt;="&amp;Resumo!$D$3,Registros!$C$2:$C$501,$B186,Registros!$E$2:$E$501,$D186,Registros!$T$2:$T$501,"Sim")/$E186),"")</f>
        <v/>
      </c>
      <c r="G186" s="48">
        <f>IFERROR(IF($E186=0,"",AVERAGEIFS(Registros!$U$2:$U$501,Registros!$AB$2:$AB$501,"Sim",Registros!$B$2:$B$501,"&gt;="&amp;Resumo!$B$3,Registros!$B$2:$B$501,"&lt;="&amp;Resumo!$D$3,Registros!$C$2:$C$501,$B186,Registros!$E$2:$E$501,$D186)),"")</f>
        <v/>
      </c>
      <c r="H186" s="18">
        <f>IF($E186=0,"",SUMIFS(Registros!$Q$2:$Q$501,Registros!$AB$2:$AB$501,"Sim",Registros!$B$2:$B$501,"&gt;="&amp;Resumo!$B$3,Registros!$B$2:$B$501,"&lt;="&amp;Resumo!$D$3,Registros!$C$2:$C$501,$B186,Registros!$E$2:$E$501,$D186))</f>
        <v/>
      </c>
      <c r="I186" s="49">
        <f>IF($E186=0,"",SUMIFS(Registros!$S$2:$S$501,Registros!$AB$2:$AB$501,"Sim",Registros!$B$2:$B$501,"&gt;="&amp;Resumo!$B$3,Registros!$B$2:$B$501,"&lt;="&amp;Resumo!$D$3,Registros!$C$2:$C$501,$B186,Registros!$E$2:$E$501,$D186))</f>
        <v/>
      </c>
      <c r="J186" s="18">
        <f>IF($E186=0,"",COUNTIFS(Registros!$AB$2:$AB$501,"Sim",Registros!$B$2:$B$501,"&gt;="&amp;Resumo!$B$3,Registros!$B$2:$B$501,"&lt;="&amp;Resumo!$D$3,Registros!$C$2:$C$501,$B186,Registros!$E$2:$E$501,$D186,Registros!$T$2:$T$501,"Não",Registros!$K$2:$K$501,"&lt;&gt;Concluída",Registros!$K$2:$K$501,"&lt;&gt;Dispensada"))</f>
        <v/>
      </c>
      <c r="K186" s="52">
        <f>IFERROR(IF($E186=0,"",_xlfn.MAXIFS(Registros!$B$2:$B$501,Registros!$AB$2:$AB$501,"Sim",Registros!$B$2:$B$501,"&gt;="&amp;Resumo!$B$3,Registros!$B$2:$B$501,"&lt;="&amp;Resumo!$D$3,Registros!$C$2:$C$501,$B186,Registros!$E$2:$E$501,$D186)),"")</f>
        <v/>
      </c>
      <c r="L186" s="18">
        <f>IF($E186=0,"",COUNTIFS($E$6:$E$505,"&gt;0",$F$6:$F$505,"&lt;"&amp;$F186)+COUNTIFS($E$6:$E186,"&gt;0",$F$6:$F186,$F186))</f>
        <v/>
      </c>
      <c r="N186" s="21">
        <f>IFERROR('Configurações'!F184,"")</f>
        <v/>
      </c>
      <c r="O186" s="18">
        <f>IF($N186="","",IF(Resumo!$F$3="Todas",COUNTIFS(Registros!$AB$2:$AB$501,"Sim",Registros!$B$2:$B$501,"&gt;="&amp;Resumo!$B$3,Registros!$B$2:$B$501,"&lt;="&amp;Resumo!$D$3,Registros!$V$2:$V$501,$N186),COUNTIFS(Registros!$AB$2:$AB$501,"Sim",Registros!$B$2:$B$501,"&gt;="&amp;Resumo!$B$3,Registros!$B$2:$B$501,"&lt;="&amp;Resumo!$D$3,Registros!$E$2:$E$501,Resumo!$F$3,Registros!$V$2:$V$501,$N186)))</f>
        <v/>
      </c>
      <c r="P186" s="49">
        <f>IF($N186="","",IF(Resumo!$F$3="Todas",SUMIFS(Registros!$S$2:$S$501,Registros!$AB$2:$AB$501,"Sim",Registros!$B$2:$B$501,"&gt;="&amp;Resumo!$B$3,Registros!$B$2:$B$501,"&lt;="&amp;Resumo!$D$3,Registros!$V$2:$V$501,$N186),SUMIFS(Registros!$S$2:$S$501,Registros!$AB$2:$AB$501,"Sim",Registros!$B$2:$B$501,"&gt;="&amp;Resumo!$B$3,Registros!$B$2:$B$501,"&lt;="&amp;Resumo!$D$3,Registros!$E$2:$E$501,Resumo!$F$3,Registros!$V$2:$V$501,$N186)))</f>
        <v/>
      </c>
      <c r="Q186" s="48">
        <f>IFERROR(IF(SUM($P$6:$P$15)=0,"",$P186/SUM($P$6:$P$15)),"")</f>
        <v/>
      </c>
      <c r="R186" s="18">
        <f>IF($O186=0,"",COUNTIFS($O$6:$O$15,"&gt;0",$P$6:$P$15,"&gt;"&amp;$P186)+COUNTIFS($O$6:$O186,"&gt;0",$P$6:$P186,$P186))</f>
        <v/>
      </c>
    </row>
    <row r="187">
      <c r="A187" s="16">
        <f>IFERROR(INDEX(Registros!$Z$2:$Z$501,AGGREGATE(15,6,(ROW(Registros!$Z$2:$Z$501)-ROW(Registros!$Z$2)+1)/(Registros!$AA$2:$AA$501&lt;&gt;""),ROWS($A$6:A187))),"")</f>
        <v/>
      </c>
      <c r="B187" s="13">
        <f>IFERROR(IF($A187="","",INDEX(Registros!$C$2:$C$501,MATCH($A187,Registros!$Z$2:$Z$501,0))),"")</f>
        <v/>
      </c>
      <c r="C187" s="16">
        <f>IFERROR(IF($A187="","",INDEX(Registros!$D$2:$D$501,MATCH($A187,Registros!$Z$2:$Z$501,0))),"")</f>
        <v/>
      </c>
      <c r="D187" s="16">
        <f>IFERROR(IF($A187="","",INDEX(Registros!$E$2:$E$501,MATCH($A187,Registros!$Z$2:$Z$501,0))),"")</f>
        <v/>
      </c>
      <c r="E187" s="13">
        <f>IF($A187="","",IF(AND(Resumo!$F$3&lt;&gt;"Todas",$D187&lt;&gt;Resumo!$F$3),0,COUNTIFS(Registros!$AB$2:$AB$501,"Sim",Registros!$B$2:$B$501,"&gt;="&amp;Resumo!$B$3,Registros!$B$2:$B$501,"&lt;="&amp;Resumo!$D$3,Registros!$C$2:$C$501,$B187,Registros!$E$2:$E$501,$D187)))</f>
        <v/>
      </c>
      <c r="F187" s="45">
        <f>IFERROR(IF($E187=0,"",COUNTIFS(Registros!$AB$2:$AB$501,"Sim",Registros!$B$2:$B$501,"&gt;="&amp;Resumo!$B$3,Registros!$B$2:$B$501,"&lt;="&amp;Resumo!$D$3,Registros!$C$2:$C$501,$B187,Registros!$E$2:$E$501,$D187,Registros!$T$2:$T$501,"Sim")/$E187),"")</f>
        <v/>
      </c>
      <c r="G187" s="45">
        <f>IFERROR(IF($E187=0,"",AVERAGEIFS(Registros!$U$2:$U$501,Registros!$AB$2:$AB$501,"Sim",Registros!$B$2:$B$501,"&gt;="&amp;Resumo!$B$3,Registros!$B$2:$B$501,"&lt;="&amp;Resumo!$D$3,Registros!$C$2:$C$501,$B187,Registros!$E$2:$E$501,$D187)),"")</f>
        <v/>
      </c>
      <c r="H187" s="13">
        <f>IF($E187=0,"",SUMIFS(Registros!$Q$2:$Q$501,Registros!$AB$2:$AB$501,"Sim",Registros!$B$2:$B$501,"&gt;="&amp;Resumo!$B$3,Registros!$B$2:$B$501,"&lt;="&amp;Resumo!$D$3,Registros!$C$2:$C$501,$B187,Registros!$E$2:$E$501,$D187))</f>
        <v/>
      </c>
      <c r="I187" s="46">
        <f>IF($E187=0,"",SUMIFS(Registros!$S$2:$S$501,Registros!$AB$2:$AB$501,"Sim",Registros!$B$2:$B$501,"&gt;="&amp;Resumo!$B$3,Registros!$B$2:$B$501,"&lt;="&amp;Resumo!$D$3,Registros!$C$2:$C$501,$B187,Registros!$E$2:$E$501,$D187))</f>
        <v/>
      </c>
      <c r="J187" s="13">
        <f>IF($E187=0,"",COUNTIFS(Registros!$AB$2:$AB$501,"Sim",Registros!$B$2:$B$501,"&gt;="&amp;Resumo!$B$3,Registros!$B$2:$B$501,"&lt;="&amp;Resumo!$D$3,Registros!$C$2:$C$501,$B187,Registros!$E$2:$E$501,$D187,Registros!$T$2:$T$501,"Não",Registros!$K$2:$K$501,"&lt;&gt;Concluída",Registros!$K$2:$K$501,"&lt;&gt;Dispensada"))</f>
        <v/>
      </c>
      <c r="K187" s="53">
        <f>IFERROR(IF($E187=0,"",_xlfn.MAXIFS(Registros!$B$2:$B$501,Registros!$AB$2:$AB$501,"Sim",Registros!$B$2:$B$501,"&gt;="&amp;Resumo!$B$3,Registros!$B$2:$B$501,"&lt;="&amp;Resumo!$D$3,Registros!$C$2:$C$501,$B187,Registros!$E$2:$E$501,$D187)),"")</f>
        <v/>
      </c>
      <c r="L187" s="13">
        <f>IF($E187=0,"",COUNTIFS($E$6:$E$505,"&gt;0",$F$6:$F$505,"&lt;"&amp;$F187)+COUNTIFS($E$6:$E187,"&gt;0",$F$6:$F187,$F187))</f>
        <v/>
      </c>
      <c r="N187" s="16">
        <f>IFERROR('Configurações'!F185,"")</f>
        <v/>
      </c>
      <c r="O187" s="13">
        <f>IF($N187="","",IF(Resumo!$F$3="Todas",COUNTIFS(Registros!$AB$2:$AB$501,"Sim",Registros!$B$2:$B$501,"&gt;="&amp;Resumo!$B$3,Registros!$B$2:$B$501,"&lt;="&amp;Resumo!$D$3,Registros!$V$2:$V$501,$N187),COUNTIFS(Registros!$AB$2:$AB$501,"Sim",Registros!$B$2:$B$501,"&gt;="&amp;Resumo!$B$3,Registros!$B$2:$B$501,"&lt;="&amp;Resumo!$D$3,Registros!$E$2:$E$501,Resumo!$F$3,Registros!$V$2:$V$501,$N187)))</f>
        <v/>
      </c>
      <c r="P187" s="46">
        <f>IF($N187="","",IF(Resumo!$F$3="Todas",SUMIFS(Registros!$S$2:$S$501,Registros!$AB$2:$AB$501,"Sim",Registros!$B$2:$B$501,"&gt;="&amp;Resumo!$B$3,Registros!$B$2:$B$501,"&lt;="&amp;Resumo!$D$3,Registros!$V$2:$V$501,$N187),SUMIFS(Registros!$S$2:$S$501,Registros!$AB$2:$AB$501,"Sim",Registros!$B$2:$B$501,"&gt;="&amp;Resumo!$B$3,Registros!$B$2:$B$501,"&lt;="&amp;Resumo!$D$3,Registros!$E$2:$E$501,Resumo!$F$3,Registros!$V$2:$V$501,$N187)))</f>
        <v/>
      </c>
      <c r="Q187" s="45">
        <f>IFERROR(IF(SUM($P$6:$P$15)=0,"",$P187/SUM($P$6:$P$15)),"")</f>
        <v/>
      </c>
      <c r="R187" s="13">
        <f>IF($O187=0,"",COUNTIFS($O$6:$O$15,"&gt;0",$P$6:$P$15,"&gt;"&amp;$P187)+COUNTIFS($O$6:$O187,"&gt;0",$P$6:$P187,$P187))</f>
        <v/>
      </c>
    </row>
    <row r="188">
      <c r="A188" s="21">
        <f>IFERROR(INDEX(Registros!$Z$2:$Z$501,AGGREGATE(15,6,(ROW(Registros!$Z$2:$Z$501)-ROW(Registros!$Z$2)+1)/(Registros!$AA$2:$AA$501&lt;&gt;""),ROWS($A$6:A188))),"")</f>
        <v/>
      </c>
      <c r="B188" s="18">
        <f>IFERROR(IF($A188="","",INDEX(Registros!$C$2:$C$501,MATCH($A188,Registros!$Z$2:$Z$501,0))),"")</f>
        <v/>
      </c>
      <c r="C188" s="21">
        <f>IFERROR(IF($A188="","",INDEX(Registros!$D$2:$D$501,MATCH($A188,Registros!$Z$2:$Z$501,0))),"")</f>
        <v/>
      </c>
      <c r="D188" s="21">
        <f>IFERROR(IF($A188="","",INDEX(Registros!$E$2:$E$501,MATCH($A188,Registros!$Z$2:$Z$501,0))),"")</f>
        <v/>
      </c>
      <c r="E188" s="18">
        <f>IF($A188="","",IF(AND(Resumo!$F$3&lt;&gt;"Todas",$D188&lt;&gt;Resumo!$F$3),0,COUNTIFS(Registros!$AB$2:$AB$501,"Sim",Registros!$B$2:$B$501,"&gt;="&amp;Resumo!$B$3,Registros!$B$2:$B$501,"&lt;="&amp;Resumo!$D$3,Registros!$C$2:$C$501,$B188,Registros!$E$2:$E$501,$D188)))</f>
        <v/>
      </c>
      <c r="F188" s="48">
        <f>IFERROR(IF($E188=0,"",COUNTIFS(Registros!$AB$2:$AB$501,"Sim",Registros!$B$2:$B$501,"&gt;="&amp;Resumo!$B$3,Registros!$B$2:$B$501,"&lt;="&amp;Resumo!$D$3,Registros!$C$2:$C$501,$B188,Registros!$E$2:$E$501,$D188,Registros!$T$2:$T$501,"Sim")/$E188),"")</f>
        <v/>
      </c>
      <c r="G188" s="48">
        <f>IFERROR(IF($E188=0,"",AVERAGEIFS(Registros!$U$2:$U$501,Registros!$AB$2:$AB$501,"Sim",Registros!$B$2:$B$501,"&gt;="&amp;Resumo!$B$3,Registros!$B$2:$B$501,"&lt;="&amp;Resumo!$D$3,Registros!$C$2:$C$501,$B188,Registros!$E$2:$E$501,$D188)),"")</f>
        <v/>
      </c>
      <c r="H188" s="18">
        <f>IF($E188=0,"",SUMIFS(Registros!$Q$2:$Q$501,Registros!$AB$2:$AB$501,"Sim",Registros!$B$2:$B$501,"&gt;="&amp;Resumo!$B$3,Registros!$B$2:$B$501,"&lt;="&amp;Resumo!$D$3,Registros!$C$2:$C$501,$B188,Registros!$E$2:$E$501,$D188))</f>
        <v/>
      </c>
      <c r="I188" s="49">
        <f>IF($E188=0,"",SUMIFS(Registros!$S$2:$S$501,Registros!$AB$2:$AB$501,"Sim",Registros!$B$2:$B$501,"&gt;="&amp;Resumo!$B$3,Registros!$B$2:$B$501,"&lt;="&amp;Resumo!$D$3,Registros!$C$2:$C$501,$B188,Registros!$E$2:$E$501,$D188))</f>
        <v/>
      </c>
      <c r="J188" s="18">
        <f>IF($E188=0,"",COUNTIFS(Registros!$AB$2:$AB$501,"Sim",Registros!$B$2:$B$501,"&gt;="&amp;Resumo!$B$3,Registros!$B$2:$B$501,"&lt;="&amp;Resumo!$D$3,Registros!$C$2:$C$501,$B188,Registros!$E$2:$E$501,$D188,Registros!$T$2:$T$501,"Não",Registros!$K$2:$K$501,"&lt;&gt;Concluída",Registros!$K$2:$K$501,"&lt;&gt;Dispensada"))</f>
        <v/>
      </c>
      <c r="K188" s="52">
        <f>IFERROR(IF($E188=0,"",_xlfn.MAXIFS(Registros!$B$2:$B$501,Registros!$AB$2:$AB$501,"Sim",Registros!$B$2:$B$501,"&gt;="&amp;Resumo!$B$3,Registros!$B$2:$B$501,"&lt;="&amp;Resumo!$D$3,Registros!$C$2:$C$501,$B188,Registros!$E$2:$E$501,$D188)),"")</f>
        <v/>
      </c>
      <c r="L188" s="18">
        <f>IF($E188=0,"",COUNTIFS($E$6:$E$505,"&gt;0",$F$6:$F$505,"&lt;"&amp;$F188)+COUNTIFS($E$6:$E188,"&gt;0",$F$6:$F188,$F188))</f>
        <v/>
      </c>
      <c r="N188" s="21">
        <f>IFERROR('Configurações'!F186,"")</f>
        <v/>
      </c>
      <c r="O188" s="18">
        <f>IF($N188="","",IF(Resumo!$F$3="Todas",COUNTIFS(Registros!$AB$2:$AB$501,"Sim",Registros!$B$2:$B$501,"&gt;="&amp;Resumo!$B$3,Registros!$B$2:$B$501,"&lt;="&amp;Resumo!$D$3,Registros!$V$2:$V$501,$N188),COUNTIFS(Registros!$AB$2:$AB$501,"Sim",Registros!$B$2:$B$501,"&gt;="&amp;Resumo!$B$3,Registros!$B$2:$B$501,"&lt;="&amp;Resumo!$D$3,Registros!$E$2:$E$501,Resumo!$F$3,Registros!$V$2:$V$501,$N188)))</f>
        <v/>
      </c>
      <c r="P188" s="49">
        <f>IF($N188="","",IF(Resumo!$F$3="Todas",SUMIFS(Registros!$S$2:$S$501,Registros!$AB$2:$AB$501,"Sim",Registros!$B$2:$B$501,"&gt;="&amp;Resumo!$B$3,Registros!$B$2:$B$501,"&lt;="&amp;Resumo!$D$3,Registros!$V$2:$V$501,$N188),SUMIFS(Registros!$S$2:$S$501,Registros!$AB$2:$AB$501,"Sim",Registros!$B$2:$B$501,"&gt;="&amp;Resumo!$B$3,Registros!$B$2:$B$501,"&lt;="&amp;Resumo!$D$3,Registros!$E$2:$E$501,Resumo!$F$3,Registros!$V$2:$V$501,$N188)))</f>
        <v/>
      </c>
      <c r="Q188" s="48">
        <f>IFERROR(IF(SUM($P$6:$P$15)=0,"",$P188/SUM($P$6:$P$15)),"")</f>
        <v/>
      </c>
      <c r="R188" s="18">
        <f>IF($O188=0,"",COUNTIFS($O$6:$O$15,"&gt;0",$P$6:$P$15,"&gt;"&amp;$P188)+COUNTIFS($O$6:$O188,"&gt;0",$P$6:$P188,$P188))</f>
        <v/>
      </c>
    </row>
    <row r="189">
      <c r="A189" s="16">
        <f>IFERROR(INDEX(Registros!$Z$2:$Z$501,AGGREGATE(15,6,(ROW(Registros!$Z$2:$Z$501)-ROW(Registros!$Z$2)+1)/(Registros!$AA$2:$AA$501&lt;&gt;""),ROWS($A$6:A189))),"")</f>
        <v/>
      </c>
      <c r="B189" s="13">
        <f>IFERROR(IF($A189="","",INDEX(Registros!$C$2:$C$501,MATCH($A189,Registros!$Z$2:$Z$501,0))),"")</f>
        <v/>
      </c>
      <c r="C189" s="16">
        <f>IFERROR(IF($A189="","",INDEX(Registros!$D$2:$D$501,MATCH($A189,Registros!$Z$2:$Z$501,0))),"")</f>
        <v/>
      </c>
      <c r="D189" s="16">
        <f>IFERROR(IF($A189="","",INDEX(Registros!$E$2:$E$501,MATCH($A189,Registros!$Z$2:$Z$501,0))),"")</f>
        <v/>
      </c>
      <c r="E189" s="13">
        <f>IF($A189="","",IF(AND(Resumo!$F$3&lt;&gt;"Todas",$D189&lt;&gt;Resumo!$F$3),0,COUNTIFS(Registros!$AB$2:$AB$501,"Sim",Registros!$B$2:$B$501,"&gt;="&amp;Resumo!$B$3,Registros!$B$2:$B$501,"&lt;="&amp;Resumo!$D$3,Registros!$C$2:$C$501,$B189,Registros!$E$2:$E$501,$D189)))</f>
        <v/>
      </c>
      <c r="F189" s="45">
        <f>IFERROR(IF($E189=0,"",COUNTIFS(Registros!$AB$2:$AB$501,"Sim",Registros!$B$2:$B$501,"&gt;="&amp;Resumo!$B$3,Registros!$B$2:$B$501,"&lt;="&amp;Resumo!$D$3,Registros!$C$2:$C$501,$B189,Registros!$E$2:$E$501,$D189,Registros!$T$2:$T$501,"Sim")/$E189),"")</f>
        <v/>
      </c>
      <c r="G189" s="45">
        <f>IFERROR(IF($E189=0,"",AVERAGEIFS(Registros!$U$2:$U$501,Registros!$AB$2:$AB$501,"Sim",Registros!$B$2:$B$501,"&gt;="&amp;Resumo!$B$3,Registros!$B$2:$B$501,"&lt;="&amp;Resumo!$D$3,Registros!$C$2:$C$501,$B189,Registros!$E$2:$E$501,$D189)),"")</f>
        <v/>
      </c>
      <c r="H189" s="13">
        <f>IF($E189=0,"",SUMIFS(Registros!$Q$2:$Q$501,Registros!$AB$2:$AB$501,"Sim",Registros!$B$2:$B$501,"&gt;="&amp;Resumo!$B$3,Registros!$B$2:$B$501,"&lt;="&amp;Resumo!$D$3,Registros!$C$2:$C$501,$B189,Registros!$E$2:$E$501,$D189))</f>
        <v/>
      </c>
      <c r="I189" s="46">
        <f>IF($E189=0,"",SUMIFS(Registros!$S$2:$S$501,Registros!$AB$2:$AB$501,"Sim",Registros!$B$2:$B$501,"&gt;="&amp;Resumo!$B$3,Registros!$B$2:$B$501,"&lt;="&amp;Resumo!$D$3,Registros!$C$2:$C$501,$B189,Registros!$E$2:$E$501,$D189))</f>
        <v/>
      </c>
      <c r="J189" s="13">
        <f>IF($E189=0,"",COUNTIFS(Registros!$AB$2:$AB$501,"Sim",Registros!$B$2:$B$501,"&gt;="&amp;Resumo!$B$3,Registros!$B$2:$B$501,"&lt;="&amp;Resumo!$D$3,Registros!$C$2:$C$501,$B189,Registros!$E$2:$E$501,$D189,Registros!$T$2:$T$501,"Não",Registros!$K$2:$K$501,"&lt;&gt;Concluída",Registros!$K$2:$K$501,"&lt;&gt;Dispensada"))</f>
        <v/>
      </c>
      <c r="K189" s="53">
        <f>IFERROR(IF($E189=0,"",_xlfn.MAXIFS(Registros!$B$2:$B$501,Registros!$AB$2:$AB$501,"Sim",Registros!$B$2:$B$501,"&gt;="&amp;Resumo!$B$3,Registros!$B$2:$B$501,"&lt;="&amp;Resumo!$D$3,Registros!$C$2:$C$501,$B189,Registros!$E$2:$E$501,$D189)),"")</f>
        <v/>
      </c>
      <c r="L189" s="13">
        <f>IF($E189=0,"",COUNTIFS($E$6:$E$505,"&gt;0",$F$6:$F$505,"&lt;"&amp;$F189)+COUNTIFS($E$6:$E189,"&gt;0",$F$6:$F189,$F189))</f>
        <v/>
      </c>
      <c r="N189" s="16">
        <f>IFERROR('Configurações'!F187,"")</f>
        <v/>
      </c>
      <c r="O189" s="13">
        <f>IF($N189="","",IF(Resumo!$F$3="Todas",COUNTIFS(Registros!$AB$2:$AB$501,"Sim",Registros!$B$2:$B$501,"&gt;="&amp;Resumo!$B$3,Registros!$B$2:$B$501,"&lt;="&amp;Resumo!$D$3,Registros!$V$2:$V$501,$N189),COUNTIFS(Registros!$AB$2:$AB$501,"Sim",Registros!$B$2:$B$501,"&gt;="&amp;Resumo!$B$3,Registros!$B$2:$B$501,"&lt;="&amp;Resumo!$D$3,Registros!$E$2:$E$501,Resumo!$F$3,Registros!$V$2:$V$501,$N189)))</f>
        <v/>
      </c>
      <c r="P189" s="46">
        <f>IF($N189="","",IF(Resumo!$F$3="Todas",SUMIFS(Registros!$S$2:$S$501,Registros!$AB$2:$AB$501,"Sim",Registros!$B$2:$B$501,"&gt;="&amp;Resumo!$B$3,Registros!$B$2:$B$501,"&lt;="&amp;Resumo!$D$3,Registros!$V$2:$V$501,$N189),SUMIFS(Registros!$S$2:$S$501,Registros!$AB$2:$AB$501,"Sim",Registros!$B$2:$B$501,"&gt;="&amp;Resumo!$B$3,Registros!$B$2:$B$501,"&lt;="&amp;Resumo!$D$3,Registros!$E$2:$E$501,Resumo!$F$3,Registros!$V$2:$V$501,$N189)))</f>
        <v/>
      </c>
      <c r="Q189" s="45">
        <f>IFERROR(IF(SUM($P$6:$P$15)=0,"",$P189/SUM($P$6:$P$15)),"")</f>
        <v/>
      </c>
      <c r="R189" s="13">
        <f>IF($O189=0,"",COUNTIFS($O$6:$O$15,"&gt;0",$P$6:$P$15,"&gt;"&amp;$P189)+COUNTIFS($O$6:$O189,"&gt;0",$P$6:$P189,$P189))</f>
        <v/>
      </c>
    </row>
    <row r="190">
      <c r="A190" s="21">
        <f>IFERROR(INDEX(Registros!$Z$2:$Z$501,AGGREGATE(15,6,(ROW(Registros!$Z$2:$Z$501)-ROW(Registros!$Z$2)+1)/(Registros!$AA$2:$AA$501&lt;&gt;""),ROWS($A$6:A190))),"")</f>
        <v/>
      </c>
      <c r="B190" s="18">
        <f>IFERROR(IF($A190="","",INDEX(Registros!$C$2:$C$501,MATCH($A190,Registros!$Z$2:$Z$501,0))),"")</f>
        <v/>
      </c>
      <c r="C190" s="21">
        <f>IFERROR(IF($A190="","",INDEX(Registros!$D$2:$D$501,MATCH($A190,Registros!$Z$2:$Z$501,0))),"")</f>
        <v/>
      </c>
      <c r="D190" s="21">
        <f>IFERROR(IF($A190="","",INDEX(Registros!$E$2:$E$501,MATCH($A190,Registros!$Z$2:$Z$501,0))),"")</f>
        <v/>
      </c>
      <c r="E190" s="18">
        <f>IF($A190="","",IF(AND(Resumo!$F$3&lt;&gt;"Todas",$D190&lt;&gt;Resumo!$F$3),0,COUNTIFS(Registros!$AB$2:$AB$501,"Sim",Registros!$B$2:$B$501,"&gt;="&amp;Resumo!$B$3,Registros!$B$2:$B$501,"&lt;="&amp;Resumo!$D$3,Registros!$C$2:$C$501,$B190,Registros!$E$2:$E$501,$D190)))</f>
        <v/>
      </c>
      <c r="F190" s="48">
        <f>IFERROR(IF($E190=0,"",COUNTIFS(Registros!$AB$2:$AB$501,"Sim",Registros!$B$2:$B$501,"&gt;="&amp;Resumo!$B$3,Registros!$B$2:$B$501,"&lt;="&amp;Resumo!$D$3,Registros!$C$2:$C$501,$B190,Registros!$E$2:$E$501,$D190,Registros!$T$2:$T$501,"Sim")/$E190),"")</f>
        <v/>
      </c>
      <c r="G190" s="48">
        <f>IFERROR(IF($E190=0,"",AVERAGEIFS(Registros!$U$2:$U$501,Registros!$AB$2:$AB$501,"Sim",Registros!$B$2:$B$501,"&gt;="&amp;Resumo!$B$3,Registros!$B$2:$B$501,"&lt;="&amp;Resumo!$D$3,Registros!$C$2:$C$501,$B190,Registros!$E$2:$E$501,$D190)),"")</f>
        <v/>
      </c>
      <c r="H190" s="18">
        <f>IF($E190=0,"",SUMIFS(Registros!$Q$2:$Q$501,Registros!$AB$2:$AB$501,"Sim",Registros!$B$2:$B$501,"&gt;="&amp;Resumo!$B$3,Registros!$B$2:$B$501,"&lt;="&amp;Resumo!$D$3,Registros!$C$2:$C$501,$B190,Registros!$E$2:$E$501,$D190))</f>
        <v/>
      </c>
      <c r="I190" s="49">
        <f>IF($E190=0,"",SUMIFS(Registros!$S$2:$S$501,Registros!$AB$2:$AB$501,"Sim",Registros!$B$2:$B$501,"&gt;="&amp;Resumo!$B$3,Registros!$B$2:$B$501,"&lt;="&amp;Resumo!$D$3,Registros!$C$2:$C$501,$B190,Registros!$E$2:$E$501,$D190))</f>
        <v/>
      </c>
      <c r="J190" s="18">
        <f>IF($E190=0,"",COUNTIFS(Registros!$AB$2:$AB$501,"Sim",Registros!$B$2:$B$501,"&gt;="&amp;Resumo!$B$3,Registros!$B$2:$B$501,"&lt;="&amp;Resumo!$D$3,Registros!$C$2:$C$501,$B190,Registros!$E$2:$E$501,$D190,Registros!$T$2:$T$501,"Não",Registros!$K$2:$K$501,"&lt;&gt;Concluída",Registros!$K$2:$K$501,"&lt;&gt;Dispensada"))</f>
        <v/>
      </c>
      <c r="K190" s="52">
        <f>IFERROR(IF($E190=0,"",_xlfn.MAXIFS(Registros!$B$2:$B$501,Registros!$AB$2:$AB$501,"Sim",Registros!$B$2:$B$501,"&gt;="&amp;Resumo!$B$3,Registros!$B$2:$B$501,"&lt;="&amp;Resumo!$D$3,Registros!$C$2:$C$501,$B190,Registros!$E$2:$E$501,$D190)),"")</f>
        <v/>
      </c>
      <c r="L190" s="18">
        <f>IF($E190=0,"",COUNTIFS($E$6:$E$505,"&gt;0",$F$6:$F$505,"&lt;"&amp;$F190)+COUNTIFS($E$6:$E190,"&gt;0",$F$6:$F190,$F190))</f>
        <v/>
      </c>
      <c r="N190" s="21">
        <f>IFERROR('Configurações'!F188,"")</f>
        <v/>
      </c>
      <c r="O190" s="18">
        <f>IF($N190="","",IF(Resumo!$F$3="Todas",COUNTIFS(Registros!$AB$2:$AB$501,"Sim",Registros!$B$2:$B$501,"&gt;="&amp;Resumo!$B$3,Registros!$B$2:$B$501,"&lt;="&amp;Resumo!$D$3,Registros!$V$2:$V$501,$N190),COUNTIFS(Registros!$AB$2:$AB$501,"Sim",Registros!$B$2:$B$501,"&gt;="&amp;Resumo!$B$3,Registros!$B$2:$B$501,"&lt;="&amp;Resumo!$D$3,Registros!$E$2:$E$501,Resumo!$F$3,Registros!$V$2:$V$501,$N190)))</f>
        <v/>
      </c>
      <c r="P190" s="49">
        <f>IF($N190="","",IF(Resumo!$F$3="Todas",SUMIFS(Registros!$S$2:$S$501,Registros!$AB$2:$AB$501,"Sim",Registros!$B$2:$B$501,"&gt;="&amp;Resumo!$B$3,Registros!$B$2:$B$501,"&lt;="&amp;Resumo!$D$3,Registros!$V$2:$V$501,$N190),SUMIFS(Registros!$S$2:$S$501,Registros!$AB$2:$AB$501,"Sim",Registros!$B$2:$B$501,"&gt;="&amp;Resumo!$B$3,Registros!$B$2:$B$501,"&lt;="&amp;Resumo!$D$3,Registros!$E$2:$E$501,Resumo!$F$3,Registros!$V$2:$V$501,$N190)))</f>
        <v/>
      </c>
      <c r="Q190" s="48">
        <f>IFERROR(IF(SUM($P$6:$P$15)=0,"",$P190/SUM($P$6:$P$15)),"")</f>
        <v/>
      </c>
      <c r="R190" s="18">
        <f>IF($O190=0,"",COUNTIFS($O$6:$O$15,"&gt;0",$P$6:$P$15,"&gt;"&amp;$P190)+COUNTIFS($O$6:$O190,"&gt;0",$P$6:$P190,$P190))</f>
        <v/>
      </c>
    </row>
    <row r="191">
      <c r="A191" s="16">
        <f>IFERROR(INDEX(Registros!$Z$2:$Z$501,AGGREGATE(15,6,(ROW(Registros!$Z$2:$Z$501)-ROW(Registros!$Z$2)+1)/(Registros!$AA$2:$AA$501&lt;&gt;""),ROWS($A$6:A191))),"")</f>
        <v/>
      </c>
      <c r="B191" s="13">
        <f>IFERROR(IF($A191="","",INDEX(Registros!$C$2:$C$501,MATCH($A191,Registros!$Z$2:$Z$501,0))),"")</f>
        <v/>
      </c>
      <c r="C191" s="16">
        <f>IFERROR(IF($A191="","",INDEX(Registros!$D$2:$D$501,MATCH($A191,Registros!$Z$2:$Z$501,0))),"")</f>
        <v/>
      </c>
      <c r="D191" s="16">
        <f>IFERROR(IF($A191="","",INDEX(Registros!$E$2:$E$501,MATCH($A191,Registros!$Z$2:$Z$501,0))),"")</f>
        <v/>
      </c>
      <c r="E191" s="13">
        <f>IF($A191="","",IF(AND(Resumo!$F$3&lt;&gt;"Todas",$D191&lt;&gt;Resumo!$F$3),0,COUNTIFS(Registros!$AB$2:$AB$501,"Sim",Registros!$B$2:$B$501,"&gt;="&amp;Resumo!$B$3,Registros!$B$2:$B$501,"&lt;="&amp;Resumo!$D$3,Registros!$C$2:$C$501,$B191,Registros!$E$2:$E$501,$D191)))</f>
        <v/>
      </c>
      <c r="F191" s="45">
        <f>IFERROR(IF($E191=0,"",COUNTIFS(Registros!$AB$2:$AB$501,"Sim",Registros!$B$2:$B$501,"&gt;="&amp;Resumo!$B$3,Registros!$B$2:$B$501,"&lt;="&amp;Resumo!$D$3,Registros!$C$2:$C$501,$B191,Registros!$E$2:$E$501,$D191,Registros!$T$2:$T$501,"Sim")/$E191),"")</f>
        <v/>
      </c>
      <c r="G191" s="45">
        <f>IFERROR(IF($E191=0,"",AVERAGEIFS(Registros!$U$2:$U$501,Registros!$AB$2:$AB$501,"Sim",Registros!$B$2:$B$501,"&gt;="&amp;Resumo!$B$3,Registros!$B$2:$B$501,"&lt;="&amp;Resumo!$D$3,Registros!$C$2:$C$501,$B191,Registros!$E$2:$E$501,$D191)),"")</f>
        <v/>
      </c>
      <c r="H191" s="13">
        <f>IF($E191=0,"",SUMIFS(Registros!$Q$2:$Q$501,Registros!$AB$2:$AB$501,"Sim",Registros!$B$2:$B$501,"&gt;="&amp;Resumo!$B$3,Registros!$B$2:$B$501,"&lt;="&amp;Resumo!$D$3,Registros!$C$2:$C$501,$B191,Registros!$E$2:$E$501,$D191))</f>
        <v/>
      </c>
      <c r="I191" s="46">
        <f>IF($E191=0,"",SUMIFS(Registros!$S$2:$S$501,Registros!$AB$2:$AB$501,"Sim",Registros!$B$2:$B$501,"&gt;="&amp;Resumo!$B$3,Registros!$B$2:$B$501,"&lt;="&amp;Resumo!$D$3,Registros!$C$2:$C$501,$B191,Registros!$E$2:$E$501,$D191))</f>
        <v/>
      </c>
      <c r="J191" s="13">
        <f>IF($E191=0,"",COUNTIFS(Registros!$AB$2:$AB$501,"Sim",Registros!$B$2:$B$501,"&gt;="&amp;Resumo!$B$3,Registros!$B$2:$B$501,"&lt;="&amp;Resumo!$D$3,Registros!$C$2:$C$501,$B191,Registros!$E$2:$E$501,$D191,Registros!$T$2:$T$501,"Não",Registros!$K$2:$K$501,"&lt;&gt;Concluída",Registros!$K$2:$K$501,"&lt;&gt;Dispensada"))</f>
        <v/>
      </c>
      <c r="K191" s="53">
        <f>IFERROR(IF($E191=0,"",_xlfn.MAXIFS(Registros!$B$2:$B$501,Registros!$AB$2:$AB$501,"Sim",Registros!$B$2:$B$501,"&gt;="&amp;Resumo!$B$3,Registros!$B$2:$B$501,"&lt;="&amp;Resumo!$D$3,Registros!$C$2:$C$501,$B191,Registros!$E$2:$E$501,$D191)),"")</f>
        <v/>
      </c>
      <c r="L191" s="13">
        <f>IF($E191=0,"",COUNTIFS($E$6:$E$505,"&gt;0",$F$6:$F$505,"&lt;"&amp;$F191)+COUNTIFS($E$6:$E191,"&gt;0",$F$6:$F191,$F191))</f>
        <v/>
      </c>
      <c r="N191" s="16">
        <f>IFERROR('Configurações'!F189,"")</f>
        <v/>
      </c>
      <c r="O191" s="13">
        <f>IF($N191="","",IF(Resumo!$F$3="Todas",COUNTIFS(Registros!$AB$2:$AB$501,"Sim",Registros!$B$2:$B$501,"&gt;="&amp;Resumo!$B$3,Registros!$B$2:$B$501,"&lt;="&amp;Resumo!$D$3,Registros!$V$2:$V$501,$N191),COUNTIFS(Registros!$AB$2:$AB$501,"Sim",Registros!$B$2:$B$501,"&gt;="&amp;Resumo!$B$3,Registros!$B$2:$B$501,"&lt;="&amp;Resumo!$D$3,Registros!$E$2:$E$501,Resumo!$F$3,Registros!$V$2:$V$501,$N191)))</f>
        <v/>
      </c>
      <c r="P191" s="46">
        <f>IF($N191="","",IF(Resumo!$F$3="Todas",SUMIFS(Registros!$S$2:$S$501,Registros!$AB$2:$AB$501,"Sim",Registros!$B$2:$B$501,"&gt;="&amp;Resumo!$B$3,Registros!$B$2:$B$501,"&lt;="&amp;Resumo!$D$3,Registros!$V$2:$V$501,$N191),SUMIFS(Registros!$S$2:$S$501,Registros!$AB$2:$AB$501,"Sim",Registros!$B$2:$B$501,"&gt;="&amp;Resumo!$B$3,Registros!$B$2:$B$501,"&lt;="&amp;Resumo!$D$3,Registros!$E$2:$E$501,Resumo!$F$3,Registros!$V$2:$V$501,$N191)))</f>
        <v/>
      </c>
      <c r="Q191" s="45">
        <f>IFERROR(IF(SUM($P$6:$P$15)=0,"",$P191/SUM($P$6:$P$15)),"")</f>
        <v/>
      </c>
      <c r="R191" s="13">
        <f>IF($O191=0,"",COUNTIFS($O$6:$O$15,"&gt;0",$P$6:$P$15,"&gt;"&amp;$P191)+COUNTIFS($O$6:$O191,"&gt;0",$P$6:$P191,$P191))</f>
        <v/>
      </c>
    </row>
    <row r="192">
      <c r="A192" s="21">
        <f>IFERROR(INDEX(Registros!$Z$2:$Z$501,AGGREGATE(15,6,(ROW(Registros!$Z$2:$Z$501)-ROW(Registros!$Z$2)+1)/(Registros!$AA$2:$AA$501&lt;&gt;""),ROWS($A$6:A192))),"")</f>
        <v/>
      </c>
      <c r="B192" s="18">
        <f>IFERROR(IF($A192="","",INDEX(Registros!$C$2:$C$501,MATCH($A192,Registros!$Z$2:$Z$501,0))),"")</f>
        <v/>
      </c>
      <c r="C192" s="21">
        <f>IFERROR(IF($A192="","",INDEX(Registros!$D$2:$D$501,MATCH($A192,Registros!$Z$2:$Z$501,0))),"")</f>
        <v/>
      </c>
      <c r="D192" s="21">
        <f>IFERROR(IF($A192="","",INDEX(Registros!$E$2:$E$501,MATCH($A192,Registros!$Z$2:$Z$501,0))),"")</f>
        <v/>
      </c>
      <c r="E192" s="18">
        <f>IF($A192="","",IF(AND(Resumo!$F$3&lt;&gt;"Todas",$D192&lt;&gt;Resumo!$F$3),0,COUNTIFS(Registros!$AB$2:$AB$501,"Sim",Registros!$B$2:$B$501,"&gt;="&amp;Resumo!$B$3,Registros!$B$2:$B$501,"&lt;="&amp;Resumo!$D$3,Registros!$C$2:$C$501,$B192,Registros!$E$2:$E$501,$D192)))</f>
        <v/>
      </c>
      <c r="F192" s="48">
        <f>IFERROR(IF($E192=0,"",COUNTIFS(Registros!$AB$2:$AB$501,"Sim",Registros!$B$2:$B$501,"&gt;="&amp;Resumo!$B$3,Registros!$B$2:$B$501,"&lt;="&amp;Resumo!$D$3,Registros!$C$2:$C$501,$B192,Registros!$E$2:$E$501,$D192,Registros!$T$2:$T$501,"Sim")/$E192),"")</f>
        <v/>
      </c>
      <c r="G192" s="48">
        <f>IFERROR(IF($E192=0,"",AVERAGEIFS(Registros!$U$2:$U$501,Registros!$AB$2:$AB$501,"Sim",Registros!$B$2:$B$501,"&gt;="&amp;Resumo!$B$3,Registros!$B$2:$B$501,"&lt;="&amp;Resumo!$D$3,Registros!$C$2:$C$501,$B192,Registros!$E$2:$E$501,$D192)),"")</f>
        <v/>
      </c>
      <c r="H192" s="18">
        <f>IF($E192=0,"",SUMIFS(Registros!$Q$2:$Q$501,Registros!$AB$2:$AB$501,"Sim",Registros!$B$2:$B$501,"&gt;="&amp;Resumo!$B$3,Registros!$B$2:$B$501,"&lt;="&amp;Resumo!$D$3,Registros!$C$2:$C$501,$B192,Registros!$E$2:$E$501,$D192))</f>
        <v/>
      </c>
      <c r="I192" s="49">
        <f>IF($E192=0,"",SUMIFS(Registros!$S$2:$S$501,Registros!$AB$2:$AB$501,"Sim",Registros!$B$2:$B$501,"&gt;="&amp;Resumo!$B$3,Registros!$B$2:$B$501,"&lt;="&amp;Resumo!$D$3,Registros!$C$2:$C$501,$B192,Registros!$E$2:$E$501,$D192))</f>
        <v/>
      </c>
      <c r="J192" s="18">
        <f>IF($E192=0,"",COUNTIFS(Registros!$AB$2:$AB$501,"Sim",Registros!$B$2:$B$501,"&gt;="&amp;Resumo!$B$3,Registros!$B$2:$B$501,"&lt;="&amp;Resumo!$D$3,Registros!$C$2:$C$501,$B192,Registros!$E$2:$E$501,$D192,Registros!$T$2:$T$501,"Não",Registros!$K$2:$K$501,"&lt;&gt;Concluída",Registros!$K$2:$K$501,"&lt;&gt;Dispensada"))</f>
        <v/>
      </c>
      <c r="K192" s="52">
        <f>IFERROR(IF($E192=0,"",_xlfn.MAXIFS(Registros!$B$2:$B$501,Registros!$AB$2:$AB$501,"Sim",Registros!$B$2:$B$501,"&gt;="&amp;Resumo!$B$3,Registros!$B$2:$B$501,"&lt;="&amp;Resumo!$D$3,Registros!$C$2:$C$501,$B192,Registros!$E$2:$E$501,$D192)),"")</f>
        <v/>
      </c>
      <c r="L192" s="18">
        <f>IF($E192=0,"",COUNTIFS($E$6:$E$505,"&gt;0",$F$6:$F$505,"&lt;"&amp;$F192)+COUNTIFS($E$6:$E192,"&gt;0",$F$6:$F192,$F192))</f>
        <v/>
      </c>
      <c r="N192" s="21">
        <f>IFERROR('Configurações'!F190,"")</f>
        <v/>
      </c>
      <c r="O192" s="18">
        <f>IF($N192="","",IF(Resumo!$F$3="Todas",COUNTIFS(Registros!$AB$2:$AB$501,"Sim",Registros!$B$2:$B$501,"&gt;="&amp;Resumo!$B$3,Registros!$B$2:$B$501,"&lt;="&amp;Resumo!$D$3,Registros!$V$2:$V$501,$N192),COUNTIFS(Registros!$AB$2:$AB$501,"Sim",Registros!$B$2:$B$501,"&gt;="&amp;Resumo!$B$3,Registros!$B$2:$B$501,"&lt;="&amp;Resumo!$D$3,Registros!$E$2:$E$501,Resumo!$F$3,Registros!$V$2:$V$501,$N192)))</f>
        <v/>
      </c>
      <c r="P192" s="49">
        <f>IF($N192="","",IF(Resumo!$F$3="Todas",SUMIFS(Registros!$S$2:$S$501,Registros!$AB$2:$AB$501,"Sim",Registros!$B$2:$B$501,"&gt;="&amp;Resumo!$B$3,Registros!$B$2:$B$501,"&lt;="&amp;Resumo!$D$3,Registros!$V$2:$V$501,$N192),SUMIFS(Registros!$S$2:$S$501,Registros!$AB$2:$AB$501,"Sim",Registros!$B$2:$B$501,"&gt;="&amp;Resumo!$B$3,Registros!$B$2:$B$501,"&lt;="&amp;Resumo!$D$3,Registros!$E$2:$E$501,Resumo!$F$3,Registros!$V$2:$V$501,$N192)))</f>
        <v/>
      </c>
      <c r="Q192" s="48">
        <f>IFERROR(IF(SUM($P$6:$P$15)=0,"",$P192/SUM($P$6:$P$15)),"")</f>
        <v/>
      </c>
      <c r="R192" s="18">
        <f>IF($O192=0,"",COUNTIFS($O$6:$O$15,"&gt;0",$P$6:$P$15,"&gt;"&amp;$P192)+COUNTIFS($O$6:$O192,"&gt;0",$P$6:$P192,$P192))</f>
        <v/>
      </c>
    </row>
    <row r="193">
      <c r="A193" s="16">
        <f>IFERROR(INDEX(Registros!$Z$2:$Z$501,AGGREGATE(15,6,(ROW(Registros!$Z$2:$Z$501)-ROW(Registros!$Z$2)+1)/(Registros!$AA$2:$AA$501&lt;&gt;""),ROWS($A$6:A193))),"")</f>
        <v/>
      </c>
      <c r="B193" s="13">
        <f>IFERROR(IF($A193="","",INDEX(Registros!$C$2:$C$501,MATCH($A193,Registros!$Z$2:$Z$501,0))),"")</f>
        <v/>
      </c>
      <c r="C193" s="16">
        <f>IFERROR(IF($A193="","",INDEX(Registros!$D$2:$D$501,MATCH($A193,Registros!$Z$2:$Z$501,0))),"")</f>
        <v/>
      </c>
      <c r="D193" s="16">
        <f>IFERROR(IF($A193="","",INDEX(Registros!$E$2:$E$501,MATCH($A193,Registros!$Z$2:$Z$501,0))),"")</f>
        <v/>
      </c>
      <c r="E193" s="13">
        <f>IF($A193="","",IF(AND(Resumo!$F$3&lt;&gt;"Todas",$D193&lt;&gt;Resumo!$F$3),0,COUNTIFS(Registros!$AB$2:$AB$501,"Sim",Registros!$B$2:$B$501,"&gt;="&amp;Resumo!$B$3,Registros!$B$2:$B$501,"&lt;="&amp;Resumo!$D$3,Registros!$C$2:$C$501,$B193,Registros!$E$2:$E$501,$D193)))</f>
        <v/>
      </c>
      <c r="F193" s="45">
        <f>IFERROR(IF($E193=0,"",COUNTIFS(Registros!$AB$2:$AB$501,"Sim",Registros!$B$2:$B$501,"&gt;="&amp;Resumo!$B$3,Registros!$B$2:$B$501,"&lt;="&amp;Resumo!$D$3,Registros!$C$2:$C$501,$B193,Registros!$E$2:$E$501,$D193,Registros!$T$2:$T$501,"Sim")/$E193),"")</f>
        <v/>
      </c>
      <c r="G193" s="45">
        <f>IFERROR(IF($E193=0,"",AVERAGEIFS(Registros!$U$2:$U$501,Registros!$AB$2:$AB$501,"Sim",Registros!$B$2:$B$501,"&gt;="&amp;Resumo!$B$3,Registros!$B$2:$B$501,"&lt;="&amp;Resumo!$D$3,Registros!$C$2:$C$501,$B193,Registros!$E$2:$E$501,$D193)),"")</f>
        <v/>
      </c>
      <c r="H193" s="13">
        <f>IF($E193=0,"",SUMIFS(Registros!$Q$2:$Q$501,Registros!$AB$2:$AB$501,"Sim",Registros!$B$2:$B$501,"&gt;="&amp;Resumo!$B$3,Registros!$B$2:$B$501,"&lt;="&amp;Resumo!$D$3,Registros!$C$2:$C$501,$B193,Registros!$E$2:$E$501,$D193))</f>
        <v/>
      </c>
      <c r="I193" s="46">
        <f>IF($E193=0,"",SUMIFS(Registros!$S$2:$S$501,Registros!$AB$2:$AB$501,"Sim",Registros!$B$2:$B$501,"&gt;="&amp;Resumo!$B$3,Registros!$B$2:$B$501,"&lt;="&amp;Resumo!$D$3,Registros!$C$2:$C$501,$B193,Registros!$E$2:$E$501,$D193))</f>
        <v/>
      </c>
      <c r="J193" s="13">
        <f>IF($E193=0,"",COUNTIFS(Registros!$AB$2:$AB$501,"Sim",Registros!$B$2:$B$501,"&gt;="&amp;Resumo!$B$3,Registros!$B$2:$B$501,"&lt;="&amp;Resumo!$D$3,Registros!$C$2:$C$501,$B193,Registros!$E$2:$E$501,$D193,Registros!$T$2:$T$501,"Não",Registros!$K$2:$K$501,"&lt;&gt;Concluída",Registros!$K$2:$K$501,"&lt;&gt;Dispensada"))</f>
        <v/>
      </c>
      <c r="K193" s="53">
        <f>IFERROR(IF($E193=0,"",_xlfn.MAXIFS(Registros!$B$2:$B$501,Registros!$AB$2:$AB$501,"Sim",Registros!$B$2:$B$501,"&gt;="&amp;Resumo!$B$3,Registros!$B$2:$B$501,"&lt;="&amp;Resumo!$D$3,Registros!$C$2:$C$501,$B193,Registros!$E$2:$E$501,$D193)),"")</f>
        <v/>
      </c>
      <c r="L193" s="13">
        <f>IF($E193=0,"",COUNTIFS($E$6:$E$505,"&gt;0",$F$6:$F$505,"&lt;"&amp;$F193)+COUNTIFS($E$6:$E193,"&gt;0",$F$6:$F193,$F193))</f>
        <v/>
      </c>
      <c r="N193" s="16">
        <f>IFERROR('Configurações'!F191,"")</f>
        <v/>
      </c>
      <c r="O193" s="13">
        <f>IF($N193="","",IF(Resumo!$F$3="Todas",COUNTIFS(Registros!$AB$2:$AB$501,"Sim",Registros!$B$2:$B$501,"&gt;="&amp;Resumo!$B$3,Registros!$B$2:$B$501,"&lt;="&amp;Resumo!$D$3,Registros!$V$2:$V$501,$N193),COUNTIFS(Registros!$AB$2:$AB$501,"Sim",Registros!$B$2:$B$501,"&gt;="&amp;Resumo!$B$3,Registros!$B$2:$B$501,"&lt;="&amp;Resumo!$D$3,Registros!$E$2:$E$501,Resumo!$F$3,Registros!$V$2:$V$501,$N193)))</f>
        <v/>
      </c>
      <c r="P193" s="46">
        <f>IF($N193="","",IF(Resumo!$F$3="Todas",SUMIFS(Registros!$S$2:$S$501,Registros!$AB$2:$AB$501,"Sim",Registros!$B$2:$B$501,"&gt;="&amp;Resumo!$B$3,Registros!$B$2:$B$501,"&lt;="&amp;Resumo!$D$3,Registros!$V$2:$V$501,$N193),SUMIFS(Registros!$S$2:$S$501,Registros!$AB$2:$AB$501,"Sim",Registros!$B$2:$B$501,"&gt;="&amp;Resumo!$B$3,Registros!$B$2:$B$501,"&lt;="&amp;Resumo!$D$3,Registros!$E$2:$E$501,Resumo!$F$3,Registros!$V$2:$V$501,$N193)))</f>
        <v/>
      </c>
      <c r="Q193" s="45">
        <f>IFERROR(IF(SUM($P$6:$P$15)=0,"",$P193/SUM($P$6:$P$15)),"")</f>
        <v/>
      </c>
      <c r="R193" s="13">
        <f>IF($O193=0,"",COUNTIFS($O$6:$O$15,"&gt;0",$P$6:$P$15,"&gt;"&amp;$P193)+COUNTIFS($O$6:$O193,"&gt;0",$P$6:$P193,$P193))</f>
        <v/>
      </c>
    </row>
    <row r="194">
      <c r="A194" s="21">
        <f>IFERROR(INDEX(Registros!$Z$2:$Z$501,AGGREGATE(15,6,(ROW(Registros!$Z$2:$Z$501)-ROW(Registros!$Z$2)+1)/(Registros!$AA$2:$AA$501&lt;&gt;""),ROWS($A$6:A194))),"")</f>
        <v/>
      </c>
      <c r="B194" s="18">
        <f>IFERROR(IF($A194="","",INDEX(Registros!$C$2:$C$501,MATCH($A194,Registros!$Z$2:$Z$501,0))),"")</f>
        <v/>
      </c>
      <c r="C194" s="21">
        <f>IFERROR(IF($A194="","",INDEX(Registros!$D$2:$D$501,MATCH($A194,Registros!$Z$2:$Z$501,0))),"")</f>
        <v/>
      </c>
      <c r="D194" s="21">
        <f>IFERROR(IF($A194="","",INDEX(Registros!$E$2:$E$501,MATCH($A194,Registros!$Z$2:$Z$501,0))),"")</f>
        <v/>
      </c>
      <c r="E194" s="18">
        <f>IF($A194="","",IF(AND(Resumo!$F$3&lt;&gt;"Todas",$D194&lt;&gt;Resumo!$F$3),0,COUNTIFS(Registros!$AB$2:$AB$501,"Sim",Registros!$B$2:$B$501,"&gt;="&amp;Resumo!$B$3,Registros!$B$2:$B$501,"&lt;="&amp;Resumo!$D$3,Registros!$C$2:$C$501,$B194,Registros!$E$2:$E$501,$D194)))</f>
        <v/>
      </c>
      <c r="F194" s="48">
        <f>IFERROR(IF($E194=0,"",COUNTIFS(Registros!$AB$2:$AB$501,"Sim",Registros!$B$2:$B$501,"&gt;="&amp;Resumo!$B$3,Registros!$B$2:$B$501,"&lt;="&amp;Resumo!$D$3,Registros!$C$2:$C$501,$B194,Registros!$E$2:$E$501,$D194,Registros!$T$2:$T$501,"Sim")/$E194),"")</f>
        <v/>
      </c>
      <c r="G194" s="48">
        <f>IFERROR(IF($E194=0,"",AVERAGEIFS(Registros!$U$2:$U$501,Registros!$AB$2:$AB$501,"Sim",Registros!$B$2:$B$501,"&gt;="&amp;Resumo!$B$3,Registros!$B$2:$B$501,"&lt;="&amp;Resumo!$D$3,Registros!$C$2:$C$501,$B194,Registros!$E$2:$E$501,$D194)),"")</f>
        <v/>
      </c>
      <c r="H194" s="18">
        <f>IF($E194=0,"",SUMIFS(Registros!$Q$2:$Q$501,Registros!$AB$2:$AB$501,"Sim",Registros!$B$2:$B$501,"&gt;="&amp;Resumo!$B$3,Registros!$B$2:$B$501,"&lt;="&amp;Resumo!$D$3,Registros!$C$2:$C$501,$B194,Registros!$E$2:$E$501,$D194))</f>
        <v/>
      </c>
      <c r="I194" s="49">
        <f>IF($E194=0,"",SUMIFS(Registros!$S$2:$S$501,Registros!$AB$2:$AB$501,"Sim",Registros!$B$2:$B$501,"&gt;="&amp;Resumo!$B$3,Registros!$B$2:$B$501,"&lt;="&amp;Resumo!$D$3,Registros!$C$2:$C$501,$B194,Registros!$E$2:$E$501,$D194))</f>
        <v/>
      </c>
      <c r="J194" s="18">
        <f>IF($E194=0,"",COUNTIFS(Registros!$AB$2:$AB$501,"Sim",Registros!$B$2:$B$501,"&gt;="&amp;Resumo!$B$3,Registros!$B$2:$B$501,"&lt;="&amp;Resumo!$D$3,Registros!$C$2:$C$501,$B194,Registros!$E$2:$E$501,$D194,Registros!$T$2:$T$501,"Não",Registros!$K$2:$K$501,"&lt;&gt;Concluída",Registros!$K$2:$K$501,"&lt;&gt;Dispensada"))</f>
        <v/>
      </c>
      <c r="K194" s="52">
        <f>IFERROR(IF($E194=0,"",_xlfn.MAXIFS(Registros!$B$2:$B$501,Registros!$AB$2:$AB$501,"Sim",Registros!$B$2:$B$501,"&gt;="&amp;Resumo!$B$3,Registros!$B$2:$B$501,"&lt;="&amp;Resumo!$D$3,Registros!$C$2:$C$501,$B194,Registros!$E$2:$E$501,$D194)),"")</f>
        <v/>
      </c>
      <c r="L194" s="18">
        <f>IF($E194=0,"",COUNTIFS($E$6:$E$505,"&gt;0",$F$6:$F$505,"&lt;"&amp;$F194)+COUNTIFS($E$6:$E194,"&gt;0",$F$6:$F194,$F194))</f>
        <v/>
      </c>
      <c r="N194" s="21">
        <f>IFERROR('Configurações'!F192,"")</f>
        <v/>
      </c>
      <c r="O194" s="18">
        <f>IF($N194="","",IF(Resumo!$F$3="Todas",COUNTIFS(Registros!$AB$2:$AB$501,"Sim",Registros!$B$2:$B$501,"&gt;="&amp;Resumo!$B$3,Registros!$B$2:$B$501,"&lt;="&amp;Resumo!$D$3,Registros!$V$2:$V$501,$N194),COUNTIFS(Registros!$AB$2:$AB$501,"Sim",Registros!$B$2:$B$501,"&gt;="&amp;Resumo!$B$3,Registros!$B$2:$B$501,"&lt;="&amp;Resumo!$D$3,Registros!$E$2:$E$501,Resumo!$F$3,Registros!$V$2:$V$501,$N194)))</f>
        <v/>
      </c>
      <c r="P194" s="49">
        <f>IF($N194="","",IF(Resumo!$F$3="Todas",SUMIFS(Registros!$S$2:$S$501,Registros!$AB$2:$AB$501,"Sim",Registros!$B$2:$B$501,"&gt;="&amp;Resumo!$B$3,Registros!$B$2:$B$501,"&lt;="&amp;Resumo!$D$3,Registros!$V$2:$V$501,$N194),SUMIFS(Registros!$S$2:$S$501,Registros!$AB$2:$AB$501,"Sim",Registros!$B$2:$B$501,"&gt;="&amp;Resumo!$B$3,Registros!$B$2:$B$501,"&lt;="&amp;Resumo!$D$3,Registros!$E$2:$E$501,Resumo!$F$3,Registros!$V$2:$V$501,$N194)))</f>
        <v/>
      </c>
      <c r="Q194" s="48">
        <f>IFERROR(IF(SUM($P$6:$P$15)=0,"",$P194/SUM($P$6:$P$15)),"")</f>
        <v/>
      </c>
      <c r="R194" s="18">
        <f>IF($O194=0,"",COUNTIFS($O$6:$O$15,"&gt;0",$P$6:$P$15,"&gt;"&amp;$P194)+COUNTIFS($O$6:$O194,"&gt;0",$P$6:$P194,$P194))</f>
        <v/>
      </c>
    </row>
    <row r="195">
      <c r="A195" s="16">
        <f>IFERROR(INDEX(Registros!$Z$2:$Z$501,AGGREGATE(15,6,(ROW(Registros!$Z$2:$Z$501)-ROW(Registros!$Z$2)+1)/(Registros!$AA$2:$AA$501&lt;&gt;""),ROWS($A$6:A195))),"")</f>
        <v/>
      </c>
      <c r="B195" s="13">
        <f>IFERROR(IF($A195="","",INDEX(Registros!$C$2:$C$501,MATCH($A195,Registros!$Z$2:$Z$501,0))),"")</f>
        <v/>
      </c>
      <c r="C195" s="16">
        <f>IFERROR(IF($A195="","",INDEX(Registros!$D$2:$D$501,MATCH($A195,Registros!$Z$2:$Z$501,0))),"")</f>
        <v/>
      </c>
      <c r="D195" s="16">
        <f>IFERROR(IF($A195="","",INDEX(Registros!$E$2:$E$501,MATCH($A195,Registros!$Z$2:$Z$501,0))),"")</f>
        <v/>
      </c>
      <c r="E195" s="13">
        <f>IF($A195="","",IF(AND(Resumo!$F$3&lt;&gt;"Todas",$D195&lt;&gt;Resumo!$F$3),0,COUNTIFS(Registros!$AB$2:$AB$501,"Sim",Registros!$B$2:$B$501,"&gt;="&amp;Resumo!$B$3,Registros!$B$2:$B$501,"&lt;="&amp;Resumo!$D$3,Registros!$C$2:$C$501,$B195,Registros!$E$2:$E$501,$D195)))</f>
        <v/>
      </c>
      <c r="F195" s="45">
        <f>IFERROR(IF($E195=0,"",COUNTIFS(Registros!$AB$2:$AB$501,"Sim",Registros!$B$2:$B$501,"&gt;="&amp;Resumo!$B$3,Registros!$B$2:$B$501,"&lt;="&amp;Resumo!$D$3,Registros!$C$2:$C$501,$B195,Registros!$E$2:$E$501,$D195,Registros!$T$2:$T$501,"Sim")/$E195),"")</f>
        <v/>
      </c>
      <c r="G195" s="45">
        <f>IFERROR(IF($E195=0,"",AVERAGEIFS(Registros!$U$2:$U$501,Registros!$AB$2:$AB$501,"Sim",Registros!$B$2:$B$501,"&gt;="&amp;Resumo!$B$3,Registros!$B$2:$B$501,"&lt;="&amp;Resumo!$D$3,Registros!$C$2:$C$501,$B195,Registros!$E$2:$E$501,$D195)),"")</f>
        <v/>
      </c>
      <c r="H195" s="13">
        <f>IF($E195=0,"",SUMIFS(Registros!$Q$2:$Q$501,Registros!$AB$2:$AB$501,"Sim",Registros!$B$2:$B$501,"&gt;="&amp;Resumo!$B$3,Registros!$B$2:$B$501,"&lt;="&amp;Resumo!$D$3,Registros!$C$2:$C$501,$B195,Registros!$E$2:$E$501,$D195))</f>
        <v/>
      </c>
      <c r="I195" s="46">
        <f>IF($E195=0,"",SUMIFS(Registros!$S$2:$S$501,Registros!$AB$2:$AB$501,"Sim",Registros!$B$2:$B$501,"&gt;="&amp;Resumo!$B$3,Registros!$B$2:$B$501,"&lt;="&amp;Resumo!$D$3,Registros!$C$2:$C$501,$B195,Registros!$E$2:$E$501,$D195))</f>
        <v/>
      </c>
      <c r="J195" s="13">
        <f>IF($E195=0,"",COUNTIFS(Registros!$AB$2:$AB$501,"Sim",Registros!$B$2:$B$501,"&gt;="&amp;Resumo!$B$3,Registros!$B$2:$B$501,"&lt;="&amp;Resumo!$D$3,Registros!$C$2:$C$501,$B195,Registros!$E$2:$E$501,$D195,Registros!$T$2:$T$501,"Não",Registros!$K$2:$K$501,"&lt;&gt;Concluída",Registros!$K$2:$K$501,"&lt;&gt;Dispensada"))</f>
        <v/>
      </c>
      <c r="K195" s="53">
        <f>IFERROR(IF($E195=0,"",_xlfn.MAXIFS(Registros!$B$2:$B$501,Registros!$AB$2:$AB$501,"Sim",Registros!$B$2:$B$501,"&gt;="&amp;Resumo!$B$3,Registros!$B$2:$B$501,"&lt;="&amp;Resumo!$D$3,Registros!$C$2:$C$501,$B195,Registros!$E$2:$E$501,$D195)),"")</f>
        <v/>
      </c>
      <c r="L195" s="13">
        <f>IF($E195=0,"",COUNTIFS($E$6:$E$505,"&gt;0",$F$6:$F$505,"&lt;"&amp;$F195)+COUNTIFS($E$6:$E195,"&gt;0",$F$6:$F195,$F195))</f>
        <v/>
      </c>
      <c r="N195" s="16">
        <f>IFERROR('Configurações'!F193,"")</f>
        <v/>
      </c>
      <c r="O195" s="13">
        <f>IF($N195="","",IF(Resumo!$F$3="Todas",COUNTIFS(Registros!$AB$2:$AB$501,"Sim",Registros!$B$2:$B$501,"&gt;="&amp;Resumo!$B$3,Registros!$B$2:$B$501,"&lt;="&amp;Resumo!$D$3,Registros!$V$2:$V$501,$N195),COUNTIFS(Registros!$AB$2:$AB$501,"Sim",Registros!$B$2:$B$501,"&gt;="&amp;Resumo!$B$3,Registros!$B$2:$B$501,"&lt;="&amp;Resumo!$D$3,Registros!$E$2:$E$501,Resumo!$F$3,Registros!$V$2:$V$501,$N195)))</f>
        <v/>
      </c>
      <c r="P195" s="46">
        <f>IF($N195="","",IF(Resumo!$F$3="Todas",SUMIFS(Registros!$S$2:$S$501,Registros!$AB$2:$AB$501,"Sim",Registros!$B$2:$B$501,"&gt;="&amp;Resumo!$B$3,Registros!$B$2:$B$501,"&lt;="&amp;Resumo!$D$3,Registros!$V$2:$V$501,$N195),SUMIFS(Registros!$S$2:$S$501,Registros!$AB$2:$AB$501,"Sim",Registros!$B$2:$B$501,"&gt;="&amp;Resumo!$B$3,Registros!$B$2:$B$501,"&lt;="&amp;Resumo!$D$3,Registros!$E$2:$E$501,Resumo!$F$3,Registros!$V$2:$V$501,$N195)))</f>
        <v/>
      </c>
      <c r="Q195" s="45">
        <f>IFERROR(IF(SUM($P$6:$P$15)=0,"",$P195/SUM($P$6:$P$15)),"")</f>
        <v/>
      </c>
      <c r="R195" s="13">
        <f>IF($O195=0,"",COUNTIFS($O$6:$O$15,"&gt;0",$P$6:$P$15,"&gt;"&amp;$P195)+COUNTIFS($O$6:$O195,"&gt;0",$P$6:$P195,$P195))</f>
        <v/>
      </c>
    </row>
    <row r="196">
      <c r="A196" s="21">
        <f>IFERROR(INDEX(Registros!$Z$2:$Z$501,AGGREGATE(15,6,(ROW(Registros!$Z$2:$Z$501)-ROW(Registros!$Z$2)+1)/(Registros!$AA$2:$AA$501&lt;&gt;""),ROWS($A$6:A196))),"")</f>
        <v/>
      </c>
      <c r="B196" s="18">
        <f>IFERROR(IF($A196="","",INDEX(Registros!$C$2:$C$501,MATCH($A196,Registros!$Z$2:$Z$501,0))),"")</f>
        <v/>
      </c>
      <c r="C196" s="21">
        <f>IFERROR(IF($A196="","",INDEX(Registros!$D$2:$D$501,MATCH($A196,Registros!$Z$2:$Z$501,0))),"")</f>
        <v/>
      </c>
      <c r="D196" s="21">
        <f>IFERROR(IF($A196="","",INDEX(Registros!$E$2:$E$501,MATCH($A196,Registros!$Z$2:$Z$501,0))),"")</f>
        <v/>
      </c>
      <c r="E196" s="18">
        <f>IF($A196="","",IF(AND(Resumo!$F$3&lt;&gt;"Todas",$D196&lt;&gt;Resumo!$F$3),0,COUNTIFS(Registros!$AB$2:$AB$501,"Sim",Registros!$B$2:$B$501,"&gt;="&amp;Resumo!$B$3,Registros!$B$2:$B$501,"&lt;="&amp;Resumo!$D$3,Registros!$C$2:$C$501,$B196,Registros!$E$2:$E$501,$D196)))</f>
        <v/>
      </c>
      <c r="F196" s="48">
        <f>IFERROR(IF($E196=0,"",COUNTIFS(Registros!$AB$2:$AB$501,"Sim",Registros!$B$2:$B$501,"&gt;="&amp;Resumo!$B$3,Registros!$B$2:$B$501,"&lt;="&amp;Resumo!$D$3,Registros!$C$2:$C$501,$B196,Registros!$E$2:$E$501,$D196,Registros!$T$2:$T$501,"Sim")/$E196),"")</f>
        <v/>
      </c>
      <c r="G196" s="48">
        <f>IFERROR(IF($E196=0,"",AVERAGEIFS(Registros!$U$2:$U$501,Registros!$AB$2:$AB$501,"Sim",Registros!$B$2:$B$501,"&gt;="&amp;Resumo!$B$3,Registros!$B$2:$B$501,"&lt;="&amp;Resumo!$D$3,Registros!$C$2:$C$501,$B196,Registros!$E$2:$E$501,$D196)),"")</f>
        <v/>
      </c>
      <c r="H196" s="18">
        <f>IF($E196=0,"",SUMIFS(Registros!$Q$2:$Q$501,Registros!$AB$2:$AB$501,"Sim",Registros!$B$2:$B$501,"&gt;="&amp;Resumo!$B$3,Registros!$B$2:$B$501,"&lt;="&amp;Resumo!$D$3,Registros!$C$2:$C$501,$B196,Registros!$E$2:$E$501,$D196))</f>
        <v/>
      </c>
      <c r="I196" s="49">
        <f>IF($E196=0,"",SUMIFS(Registros!$S$2:$S$501,Registros!$AB$2:$AB$501,"Sim",Registros!$B$2:$B$501,"&gt;="&amp;Resumo!$B$3,Registros!$B$2:$B$501,"&lt;="&amp;Resumo!$D$3,Registros!$C$2:$C$501,$B196,Registros!$E$2:$E$501,$D196))</f>
        <v/>
      </c>
      <c r="J196" s="18">
        <f>IF($E196=0,"",COUNTIFS(Registros!$AB$2:$AB$501,"Sim",Registros!$B$2:$B$501,"&gt;="&amp;Resumo!$B$3,Registros!$B$2:$B$501,"&lt;="&amp;Resumo!$D$3,Registros!$C$2:$C$501,$B196,Registros!$E$2:$E$501,$D196,Registros!$T$2:$T$501,"Não",Registros!$K$2:$K$501,"&lt;&gt;Concluída",Registros!$K$2:$K$501,"&lt;&gt;Dispensada"))</f>
        <v/>
      </c>
      <c r="K196" s="52">
        <f>IFERROR(IF($E196=0,"",_xlfn.MAXIFS(Registros!$B$2:$B$501,Registros!$AB$2:$AB$501,"Sim",Registros!$B$2:$B$501,"&gt;="&amp;Resumo!$B$3,Registros!$B$2:$B$501,"&lt;="&amp;Resumo!$D$3,Registros!$C$2:$C$501,$B196,Registros!$E$2:$E$501,$D196)),"")</f>
        <v/>
      </c>
      <c r="L196" s="18">
        <f>IF($E196=0,"",COUNTIFS($E$6:$E$505,"&gt;0",$F$6:$F$505,"&lt;"&amp;$F196)+COUNTIFS($E$6:$E196,"&gt;0",$F$6:$F196,$F196))</f>
        <v/>
      </c>
      <c r="N196" s="21">
        <f>IFERROR('Configurações'!F194,"")</f>
        <v/>
      </c>
      <c r="O196" s="18">
        <f>IF($N196="","",IF(Resumo!$F$3="Todas",COUNTIFS(Registros!$AB$2:$AB$501,"Sim",Registros!$B$2:$B$501,"&gt;="&amp;Resumo!$B$3,Registros!$B$2:$B$501,"&lt;="&amp;Resumo!$D$3,Registros!$V$2:$V$501,$N196),COUNTIFS(Registros!$AB$2:$AB$501,"Sim",Registros!$B$2:$B$501,"&gt;="&amp;Resumo!$B$3,Registros!$B$2:$B$501,"&lt;="&amp;Resumo!$D$3,Registros!$E$2:$E$501,Resumo!$F$3,Registros!$V$2:$V$501,$N196)))</f>
        <v/>
      </c>
      <c r="P196" s="49">
        <f>IF($N196="","",IF(Resumo!$F$3="Todas",SUMIFS(Registros!$S$2:$S$501,Registros!$AB$2:$AB$501,"Sim",Registros!$B$2:$B$501,"&gt;="&amp;Resumo!$B$3,Registros!$B$2:$B$501,"&lt;="&amp;Resumo!$D$3,Registros!$V$2:$V$501,$N196),SUMIFS(Registros!$S$2:$S$501,Registros!$AB$2:$AB$501,"Sim",Registros!$B$2:$B$501,"&gt;="&amp;Resumo!$B$3,Registros!$B$2:$B$501,"&lt;="&amp;Resumo!$D$3,Registros!$E$2:$E$501,Resumo!$F$3,Registros!$V$2:$V$501,$N196)))</f>
        <v/>
      </c>
      <c r="Q196" s="48">
        <f>IFERROR(IF(SUM($P$6:$P$15)=0,"",$P196/SUM($P$6:$P$15)),"")</f>
        <v/>
      </c>
      <c r="R196" s="18">
        <f>IF($O196=0,"",COUNTIFS($O$6:$O$15,"&gt;0",$P$6:$P$15,"&gt;"&amp;$P196)+COUNTIFS($O$6:$O196,"&gt;0",$P$6:$P196,$P196))</f>
        <v/>
      </c>
    </row>
    <row r="197">
      <c r="A197" s="16">
        <f>IFERROR(INDEX(Registros!$Z$2:$Z$501,AGGREGATE(15,6,(ROW(Registros!$Z$2:$Z$501)-ROW(Registros!$Z$2)+1)/(Registros!$AA$2:$AA$501&lt;&gt;""),ROWS($A$6:A197))),"")</f>
        <v/>
      </c>
      <c r="B197" s="13">
        <f>IFERROR(IF($A197="","",INDEX(Registros!$C$2:$C$501,MATCH($A197,Registros!$Z$2:$Z$501,0))),"")</f>
        <v/>
      </c>
      <c r="C197" s="16">
        <f>IFERROR(IF($A197="","",INDEX(Registros!$D$2:$D$501,MATCH($A197,Registros!$Z$2:$Z$501,0))),"")</f>
        <v/>
      </c>
      <c r="D197" s="16">
        <f>IFERROR(IF($A197="","",INDEX(Registros!$E$2:$E$501,MATCH($A197,Registros!$Z$2:$Z$501,0))),"")</f>
        <v/>
      </c>
      <c r="E197" s="13">
        <f>IF($A197="","",IF(AND(Resumo!$F$3&lt;&gt;"Todas",$D197&lt;&gt;Resumo!$F$3),0,COUNTIFS(Registros!$AB$2:$AB$501,"Sim",Registros!$B$2:$B$501,"&gt;="&amp;Resumo!$B$3,Registros!$B$2:$B$501,"&lt;="&amp;Resumo!$D$3,Registros!$C$2:$C$501,$B197,Registros!$E$2:$E$501,$D197)))</f>
        <v/>
      </c>
      <c r="F197" s="45">
        <f>IFERROR(IF($E197=0,"",COUNTIFS(Registros!$AB$2:$AB$501,"Sim",Registros!$B$2:$B$501,"&gt;="&amp;Resumo!$B$3,Registros!$B$2:$B$501,"&lt;="&amp;Resumo!$D$3,Registros!$C$2:$C$501,$B197,Registros!$E$2:$E$501,$D197,Registros!$T$2:$T$501,"Sim")/$E197),"")</f>
        <v/>
      </c>
      <c r="G197" s="45">
        <f>IFERROR(IF($E197=0,"",AVERAGEIFS(Registros!$U$2:$U$501,Registros!$AB$2:$AB$501,"Sim",Registros!$B$2:$B$501,"&gt;="&amp;Resumo!$B$3,Registros!$B$2:$B$501,"&lt;="&amp;Resumo!$D$3,Registros!$C$2:$C$501,$B197,Registros!$E$2:$E$501,$D197)),"")</f>
        <v/>
      </c>
      <c r="H197" s="13">
        <f>IF($E197=0,"",SUMIFS(Registros!$Q$2:$Q$501,Registros!$AB$2:$AB$501,"Sim",Registros!$B$2:$B$501,"&gt;="&amp;Resumo!$B$3,Registros!$B$2:$B$501,"&lt;="&amp;Resumo!$D$3,Registros!$C$2:$C$501,$B197,Registros!$E$2:$E$501,$D197))</f>
        <v/>
      </c>
      <c r="I197" s="46">
        <f>IF($E197=0,"",SUMIFS(Registros!$S$2:$S$501,Registros!$AB$2:$AB$501,"Sim",Registros!$B$2:$B$501,"&gt;="&amp;Resumo!$B$3,Registros!$B$2:$B$501,"&lt;="&amp;Resumo!$D$3,Registros!$C$2:$C$501,$B197,Registros!$E$2:$E$501,$D197))</f>
        <v/>
      </c>
      <c r="J197" s="13">
        <f>IF($E197=0,"",COUNTIFS(Registros!$AB$2:$AB$501,"Sim",Registros!$B$2:$B$501,"&gt;="&amp;Resumo!$B$3,Registros!$B$2:$B$501,"&lt;="&amp;Resumo!$D$3,Registros!$C$2:$C$501,$B197,Registros!$E$2:$E$501,$D197,Registros!$T$2:$T$501,"Não",Registros!$K$2:$K$501,"&lt;&gt;Concluída",Registros!$K$2:$K$501,"&lt;&gt;Dispensada"))</f>
        <v/>
      </c>
      <c r="K197" s="53">
        <f>IFERROR(IF($E197=0,"",_xlfn.MAXIFS(Registros!$B$2:$B$501,Registros!$AB$2:$AB$501,"Sim",Registros!$B$2:$B$501,"&gt;="&amp;Resumo!$B$3,Registros!$B$2:$B$501,"&lt;="&amp;Resumo!$D$3,Registros!$C$2:$C$501,$B197,Registros!$E$2:$E$501,$D197)),"")</f>
        <v/>
      </c>
      <c r="L197" s="13">
        <f>IF($E197=0,"",COUNTIFS($E$6:$E$505,"&gt;0",$F$6:$F$505,"&lt;"&amp;$F197)+COUNTIFS($E$6:$E197,"&gt;0",$F$6:$F197,$F197))</f>
        <v/>
      </c>
      <c r="N197" s="16">
        <f>IFERROR('Configurações'!F195,"")</f>
        <v/>
      </c>
      <c r="O197" s="13">
        <f>IF($N197="","",IF(Resumo!$F$3="Todas",COUNTIFS(Registros!$AB$2:$AB$501,"Sim",Registros!$B$2:$B$501,"&gt;="&amp;Resumo!$B$3,Registros!$B$2:$B$501,"&lt;="&amp;Resumo!$D$3,Registros!$V$2:$V$501,$N197),COUNTIFS(Registros!$AB$2:$AB$501,"Sim",Registros!$B$2:$B$501,"&gt;="&amp;Resumo!$B$3,Registros!$B$2:$B$501,"&lt;="&amp;Resumo!$D$3,Registros!$E$2:$E$501,Resumo!$F$3,Registros!$V$2:$V$501,$N197)))</f>
        <v/>
      </c>
      <c r="P197" s="46">
        <f>IF($N197="","",IF(Resumo!$F$3="Todas",SUMIFS(Registros!$S$2:$S$501,Registros!$AB$2:$AB$501,"Sim",Registros!$B$2:$B$501,"&gt;="&amp;Resumo!$B$3,Registros!$B$2:$B$501,"&lt;="&amp;Resumo!$D$3,Registros!$V$2:$V$501,$N197),SUMIFS(Registros!$S$2:$S$501,Registros!$AB$2:$AB$501,"Sim",Registros!$B$2:$B$501,"&gt;="&amp;Resumo!$B$3,Registros!$B$2:$B$501,"&lt;="&amp;Resumo!$D$3,Registros!$E$2:$E$501,Resumo!$F$3,Registros!$V$2:$V$501,$N197)))</f>
        <v/>
      </c>
      <c r="Q197" s="45">
        <f>IFERROR(IF(SUM($P$6:$P$15)=0,"",$P197/SUM($P$6:$P$15)),"")</f>
        <v/>
      </c>
      <c r="R197" s="13">
        <f>IF($O197=0,"",COUNTIFS($O$6:$O$15,"&gt;0",$P$6:$P$15,"&gt;"&amp;$P197)+COUNTIFS($O$6:$O197,"&gt;0",$P$6:$P197,$P197))</f>
        <v/>
      </c>
    </row>
    <row r="198">
      <c r="A198" s="21">
        <f>IFERROR(INDEX(Registros!$Z$2:$Z$501,AGGREGATE(15,6,(ROW(Registros!$Z$2:$Z$501)-ROW(Registros!$Z$2)+1)/(Registros!$AA$2:$AA$501&lt;&gt;""),ROWS($A$6:A198))),"")</f>
        <v/>
      </c>
      <c r="B198" s="18">
        <f>IFERROR(IF($A198="","",INDEX(Registros!$C$2:$C$501,MATCH($A198,Registros!$Z$2:$Z$501,0))),"")</f>
        <v/>
      </c>
      <c r="C198" s="21">
        <f>IFERROR(IF($A198="","",INDEX(Registros!$D$2:$D$501,MATCH($A198,Registros!$Z$2:$Z$501,0))),"")</f>
        <v/>
      </c>
      <c r="D198" s="21">
        <f>IFERROR(IF($A198="","",INDEX(Registros!$E$2:$E$501,MATCH($A198,Registros!$Z$2:$Z$501,0))),"")</f>
        <v/>
      </c>
      <c r="E198" s="18">
        <f>IF($A198="","",IF(AND(Resumo!$F$3&lt;&gt;"Todas",$D198&lt;&gt;Resumo!$F$3),0,COUNTIFS(Registros!$AB$2:$AB$501,"Sim",Registros!$B$2:$B$501,"&gt;="&amp;Resumo!$B$3,Registros!$B$2:$B$501,"&lt;="&amp;Resumo!$D$3,Registros!$C$2:$C$501,$B198,Registros!$E$2:$E$501,$D198)))</f>
        <v/>
      </c>
      <c r="F198" s="48">
        <f>IFERROR(IF($E198=0,"",COUNTIFS(Registros!$AB$2:$AB$501,"Sim",Registros!$B$2:$B$501,"&gt;="&amp;Resumo!$B$3,Registros!$B$2:$B$501,"&lt;="&amp;Resumo!$D$3,Registros!$C$2:$C$501,$B198,Registros!$E$2:$E$501,$D198,Registros!$T$2:$T$501,"Sim")/$E198),"")</f>
        <v/>
      </c>
      <c r="G198" s="48">
        <f>IFERROR(IF($E198=0,"",AVERAGEIFS(Registros!$U$2:$U$501,Registros!$AB$2:$AB$501,"Sim",Registros!$B$2:$B$501,"&gt;="&amp;Resumo!$B$3,Registros!$B$2:$B$501,"&lt;="&amp;Resumo!$D$3,Registros!$C$2:$C$501,$B198,Registros!$E$2:$E$501,$D198)),"")</f>
        <v/>
      </c>
      <c r="H198" s="18">
        <f>IF($E198=0,"",SUMIFS(Registros!$Q$2:$Q$501,Registros!$AB$2:$AB$501,"Sim",Registros!$B$2:$B$501,"&gt;="&amp;Resumo!$B$3,Registros!$B$2:$B$501,"&lt;="&amp;Resumo!$D$3,Registros!$C$2:$C$501,$B198,Registros!$E$2:$E$501,$D198))</f>
        <v/>
      </c>
      <c r="I198" s="49">
        <f>IF($E198=0,"",SUMIFS(Registros!$S$2:$S$501,Registros!$AB$2:$AB$501,"Sim",Registros!$B$2:$B$501,"&gt;="&amp;Resumo!$B$3,Registros!$B$2:$B$501,"&lt;="&amp;Resumo!$D$3,Registros!$C$2:$C$501,$B198,Registros!$E$2:$E$501,$D198))</f>
        <v/>
      </c>
      <c r="J198" s="18">
        <f>IF($E198=0,"",COUNTIFS(Registros!$AB$2:$AB$501,"Sim",Registros!$B$2:$B$501,"&gt;="&amp;Resumo!$B$3,Registros!$B$2:$B$501,"&lt;="&amp;Resumo!$D$3,Registros!$C$2:$C$501,$B198,Registros!$E$2:$E$501,$D198,Registros!$T$2:$T$501,"Não",Registros!$K$2:$K$501,"&lt;&gt;Concluída",Registros!$K$2:$K$501,"&lt;&gt;Dispensada"))</f>
        <v/>
      </c>
      <c r="K198" s="52">
        <f>IFERROR(IF($E198=0,"",_xlfn.MAXIFS(Registros!$B$2:$B$501,Registros!$AB$2:$AB$501,"Sim",Registros!$B$2:$B$501,"&gt;="&amp;Resumo!$B$3,Registros!$B$2:$B$501,"&lt;="&amp;Resumo!$D$3,Registros!$C$2:$C$501,$B198,Registros!$E$2:$E$501,$D198)),"")</f>
        <v/>
      </c>
      <c r="L198" s="18">
        <f>IF($E198=0,"",COUNTIFS($E$6:$E$505,"&gt;0",$F$6:$F$505,"&lt;"&amp;$F198)+COUNTIFS($E$6:$E198,"&gt;0",$F$6:$F198,$F198))</f>
        <v/>
      </c>
      <c r="N198" s="21">
        <f>IFERROR('Configurações'!F196,"")</f>
        <v/>
      </c>
      <c r="O198" s="18">
        <f>IF($N198="","",IF(Resumo!$F$3="Todas",COUNTIFS(Registros!$AB$2:$AB$501,"Sim",Registros!$B$2:$B$501,"&gt;="&amp;Resumo!$B$3,Registros!$B$2:$B$501,"&lt;="&amp;Resumo!$D$3,Registros!$V$2:$V$501,$N198),COUNTIFS(Registros!$AB$2:$AB$501,"Sim",Registros!$B$2:$B$501,"&gt;="&amp;Resumo!$B$3,Registros!$B$2:$B$501,"&lt;="&amp;Resumo!$D$3,Registros!$E$2:$E$501,Resumo!$F$3,Registros!$V$2:$V$501,$N198)))</f>
        <v/>
      </c>
      <c r="P198" s="49">
        <f>IF($N198="","",IF(Resumo!$F$3="Todas",SUMIFS(Registros!$S$2:$S$501,Registros!$AB$2:$AB$501,"Sim",Registros!$B$2:$B$501,"&gt;="&amp;Resumo!$B$3,Registros!$B$2:$B$501,"&lt;="&amp;Resumo!$D$3,Registros!$V$2:$V$501,$N198),SUMIFS(Registros!$S$2:$S$501,Registros!$AB$2:$AB$501,"Sim",Registros!$B$2:$B$501,"&gt;="&amp;Resumo!$B$3,Registros!$B$2:$B$501,"&lt;="&amp;Resumo!$D$3,Registros!$E$2:$E$501,Resumo!$F$3,Registros!$V$2:$V$501,$N198)))</f>
        <v/>
      </c>
      <c r="Q198" s="48">
        <f>IFERROR(IF(SUM($P$6:$P$15)=0,"",$P198/SUM($P$6:$P$15)),"")</f>
        <v/>
      </c>
      <c r="R198" s="18">
        <f>IF($O198=0,"",COUNTIFS($O$6:$O$15,"&gt;0",$P$6:$P$15,"&gt;"&amp;$P198)+COUNTIFS($O$6:$O198,"&gt;0",$P$6:$P198,$P198))</f>
        <v/>
      </c>
    </row>
    <row r="199">
      <c r="A199" s="16">
        <f>IFERROR(INDEX(Registros!$Z$2:$Z$501,AGGREGATE(15,6,(ROW(Registros!$Z$2:$Z$501)-ROW(Registros!$Z$2)+1)/(Registros!$AA$2:$AA$501&lt;&gt;""),ROWS($A$6:A199))),"")</f>
        <v/>
      </c>
      <c r="B199" s="13">
        <f>IFERROR(IF($A199="","",INDEX(Registros!$C$2:$C$501,MATCH($A199,Registros!$Z$2:$Z$501,0))),"")</f>
        <v/>
      </c>
      <c r="C199" s="16">
        <f>IFERROR(IF($A199="","",INDEX(Registros!$D$2:$D$501,MATCH($A199,Registros!$Z$2:$Z$501,0))),"")</f>
        <v/>
      </c>
      <c r="D199" s="16">
        <f>IFERROR(IF($A199="","",INDEX(Registros!$E$2:$E$501,MATCH($A199,Registros!$Z$2:$Z$501,0))),"")</f>
        <v/>
      </c>
      <c r="E199" s="13">
        <f>IF($A199="","",IF(AND(Resumo!$F$3&lt;&gt;"Todas",$D199&lt;&gt;Resumo!$F$3),0,COUNTIFS(Registros!$AB$2:$AB$501,"Sim",Registros!$B$2:$B$501,"&gt;="&amp;Resumo!$B$3,Registros!$B$2:$B$501,"&lt;="&amp;Resumo!$D$3,Registros!$C$2:$C$501,$B199,Registros!$E$2:$E$501,$D199)))</f>
        <v/>
      </c>
      <c r="F199" s="45">
        <f>IFERROR(IF($E199=0,"",COUNTIFS(Registros!$AB$2:$AB$501,"Sim",Registros!$B$2:$B$501,"&gt;="&amp;Resumo!$B$3,Registros!$B$2:$B$501,"&lt;="&amp;Resumo!$D$3,Registros!$C$2:$C$501,$B199,Registros!$E$2:$E$501,$D199,Registros!$T$2:$T$501,"Sim")/$E199),"")</f>
        <v/>
      </c>
      <c r="G199" s="45">
        <f>IFERROR(IF($E199=0,"",AVERAGEIFS(Registros!$U$2:$U$501,Registros!$AB$2:$AB$501,"Sim",Registros!$B$2:$B$501,"&gt;="&amp;Resumo!$B$3,Registros!$B$2:$B$501,"&lt;="&amp;Resumo!$D$3,Registros!$C$2:$C$501,$B199,Registros!$E$2:$E$501,$D199)),"")</f>
        <v/>
      </c>
      <c r="H199" s="13">
        <f>IF($E199=0,"",SUMIFS(Registros!$Q$2:$Q$501,Registros!$AB$2:$AB$501,"Sim",Registros!$B$2:$B$501,"&gt;="&amp;Resumo!$B$3,Registros!$B$2:$B$501,"&lt;="&amp;Resumo!$D$3,Registros!$C$2:$C$501,$B199,Registros!$E$2:$E$501,$D199))</f>
        <v/>
      </c>
      <c r="I199" s="46">
        <f>IF($E199=0,"",SUMIFS(Registros!$S$2:$S$501,Registros!$AB$2:$AB$501,"Sim",Registros!$B$2:$B$501,"&gt;="&amp;Resumo!$B$3,Registros!$B$2:$B$501,"&lt;="&amp;Resumo!$D$3,Registros!$C$2:$C$501,$B199,Registros!$E$2:$E$501,$D199))</f>
        <v/>
      </c>
      <c r="J199" s="13">
        <f>IF($E199=0,"",COUNTIFS(Registros!$AB$2:$AB$501,"Sim",Registros!$B$2:$B$501,"&gt;="&amp;Resumo!$B$3,Registros!$B$2:$B$501,"&lt;="&amp;Resumo!$D$3,Registros!$C$2:$C$501,$B199,Registros!$E$2:$E$501,$D199,Registros!$T$2:$T$501,"Não",Registros!$K$2:$K$501,"&lt;&gt;Concluída",Registros!$K$2:$K$501,"&lt;&gt;Dispensada"))</f>
        <v/>
      </c>
      <c r="K199" s="53">
        <f>IFERROR(IF($E199=0,"",_xlfn.MAXIFS(Registros!$B$2:$B$501,Registros!$AB$2:$AB$501,"Sim",Registros!$B$2:$B$501,"&gt;="&amp;Resumo!$B$3,Registros!$B$2:$B$501,"&lt;="&amp;Resumo!$D$3,Registros!$C$2:$C$501,$B199,Registros!$E$2:$E$501,$D199)),"")</f>
        <v/>
      </c>
      <c r="L199" s="13">
        <f>IF($E199=0,"",COUNTIFS($E$6:$E$505,"&gt;0",$F$6:$F$505,"&lt;"&amp;$F199)+COUNTIFS($E$6:$E199,"&gt;0",$F$6:$F199,$F199))</f>
        <v/>
      </c>
      <c r="N199" s="16">
        <f>IFERROR('Configurações'!F197,"")</f>
        <v/>
      </c>
      <c r="O199" s="13">
        <f>IF($N199="","",IF(Resumo!$F$3="Todas",COUNTIFS(Registros!$AB$2:$AB$501,"Sim",Registros!$B$2:$B$501,"&gt;="&amp;Resumo!$B$3,Registros!$B$2:$B$501,"&lt;="&amp;Resumo!$D$3,Registros!$V$2:$V$501,$N199),COUNTIFS(Registros!$AB$2:$AB$501,"Sim",Registros!$B$2:$B$501,"&gt;="&amp;Resumo!$B$3,Registros!$B$2:$B$501,"&lt;="&amp;Resumo!$D$3,Registros!$E$2:$E$501,Resumo!$F$3,Registros!$V$2:$V$501,$N199)))</f>
        <v/>
      </c>
      <c r="P199" s="46">
        <f>IF($N199="","",IF(Resumo!$F$3="Todas",SUMIFS(Registros!$S$2:$S$501,Registros!$AB$2:$AB$501,"Sim",Registros!$B$2:$B$501,"&gt;="&amp;Resumo!$B$3,Registros!$B$2:$B$501,"&lt;="&amp;Resumo!$D$3,Registros!$V$2:$V$501,$N199),SUMIFS(Registros!$S$2:$S$501,Registros!$AB$2:$AB$501,"Sim",Registros!$B$2:$B$501,"&gt;="&amp;Resumo!$B$3,Registros!$B$2:$B$501,"&lt;="&amp;Resumo!$D$3,Registros!$E$2:$E$501,Resumo!$F$3,Registros!$V$2:$V$501,$N199)))</f>
        <v/>
      </c>
      <c r="Q199" s="45">
        <f>IFERROR(IF(SUM($P$6:$P$15)=0,"",$P199/SUM($P$6:$P$15)),"")</f>
        <v/>
      </c>
      <c r="R199" s="13">
        <f>IF($O199=0,"",COUNTIFS($O$6:$O$15,"&gt;0",$P$6:$P$15,"&gt;"&amp;$P199)+COUNTIFS($O$6:$O199,"&gt;0",$P$6:$P199,$P199))</f>
        <v/>
      </c>
    </row>
    <row r="200">
      <c r="A200" s="21">
        <f>IFERROR(INDEX(Registros!$Z$2:$Z$501,AGGREGATE(15,6,(ROW(Registros!$Z$2:$Z$501)-ROW(Registros!$Z$2)+1)/(Registros!$AA$2:$AA$501&lt;&gt;""),ROWS($A$6:A200))),"")</f>
        <v/>
      </c>
      <c r="B200" s="18">
        <f>IFERROR(IF($A200="","",INDEX(Registros!$C$2:$C$501,MATCH($A200,Registros!$Z$2:$Z$501,0))),"")</f>
        <v/>
      </c>
      <c r="C200" s="21">
        <f>IFERROR(IF($A200="","",INDEX(Registros!$D$2:$D$501,MATCH($A200,Registros!$Z$2:$Z$501,0))),"")</f>
        <v/>
      </c>
      <c r="D200" s="21">
        <f>IFERROR(IF($A200="","",INDEX(Registros!$E$2:$E$501,MATCH($A200,Registros!$Z$2:$Z$501,0))),"")</f>
        <v/>
      </c>
      <c r="E200" s="18">
        <f>IF($A200="","",IF(AND(Resumo!$F$3&lt;&gt;"Todas",$D200&lt;&gt;Resumo!$F$3),0,COUNTIFS(Registros!$AB$2:$AB$501,"Sim",Registros!$B$2:$B$501,"&gt;="&amp;Resumo!$B$3,Registros!$B$2:$B$501,"&lt;="&amp;Resumo!$D$3,Registros!$C$2:$C$501,$B200,Registros!$E$2:$E$501,$D200)))</f>
        <v/>
      </c>
      <c r="F200" s="48">
        <f>IFERROR(IF($E200=0,"",COUNTIFS(Registros!$AB$2:$AB$501,"Sim",Registros!$B$2:$B$501,"&gt;="&amp;Resumo!$B$3,Registros!$B$2:$B$501,"&lt;="&amp;Resumo!$D$3,Registros!$C$2:$C$501,$B200,Registros!$E$2:$E$501,$D200,Registros!$T$2:$T$501,"Sim")/$E200),"")</f>
        <v/>
      </c>
      <c r="G200" s="48">
        <f>IFERROR(IF($E200=0,"",AVERAGEIFS(Registros!$U$2:$U$501,Registros!$AB$2:$AB$501,"Sim",Registros!$B$2:$B$501,"&gt;="&amp;Resumo!$B$3,Registros!$B$2:$B$501,"&lt;="&amp;Resumo!$D$3,Registros!$C$2:$C$501,$B200,Registros!$E$2:$E$501,$D200)),"")</f>
        <v/>
      </c>
      <c r="H200" s="18">
        <f>IF($E200=0,"",SUMIFS(Registros!$Q$2:$Q$501,Registros!$AB$2:$AB$501,"Sim",Registros!$B$2:$B$501,"&gt;="&amp;Resumo!$B$3,Registros!$B$2:$B$501,"&lt;="&amp;Resumo!$D$3,Registros!$C$2:$C$501,$B200,Registros!$E$2:$E$501,$D200))</f>
        <v/>
      </c>
      <c r="I200" s="49">
        <f>IF($E200=0,"",SUMIFS(Registros!$S$2:$S$501,Registros!$AB$2:$AB$501,"Sim",Registros!$B$2:$B$501,"&gt;="&amp;Resumo!$B$3,Registros!$B$2:$B$501,"&lt;="&amp;Resumo!$D$3,Registros!$C$2:$C$501,$B200,Registros!$E$2:$E$501,$D200))</f>
        <v/>
      </c>
      <c r="J200" s="18">
        <f>IF($E200=0,"",COUNTIFS(Registros!$AB$2:$AB$501,"Sim",Registros!$B$2:$B$501,"&gt;="&amp;Resumo!$B$3,Registros!$B$2:$B$501,"&lt;="&amp;Resumo!$D$3,Registros!$C$2:$C$501,$B200,Registros!$E$2:$E$501,$D200,Registros!$T$2:$T$501,"Não",Registros!$K$2:$K$501,"&lt;&gt;Concluída",Registros!$K$2:$K$501,"&lt;&gt;Dispensada"))</f>
        <v/>
      </c>
      <c r="K200" s="52">
        <f>IFERROR(IF($E200=0,"",_xlfn.MAXIFS(Registros!$B$2:$B$501,Registros!$AB$2:$AB$501,"Sim",Registros!$B$2:$B$501,"&gt;="&amp;Resumo!$B$3,Registros!$B$2:$B$501,"&lt;="&amp;Resumo!$D$3,Registros!$C$2:$C$501,$B200,Registros!$E$2:$E$501,$D200)),"")</f>
        <v/>
      </c>
      <c r="L200" s="18">
        <f>IF($E200=0,"",COUNTIFS($E$6:$E$505,"&gt;0",$F$6:$F$505,"&lt;"&amp;$F200)+COUNTIFS($E$6:$E200,"&gt;0",$F$6:$F200,$F200))</f>
        <v/>
      </c>
      <c r="N200" s="21">
        <f>IFERROR('Configurações'!F198,"")</f>
        <v/>
      </c>
      <c r="O200" s="18">
        <f>IF($N200="","",IF(Resumo!$F$3="Todas",COUNTIFS(Registros!$AB$2:$AB$501,"Sim",Registros!$B$2:$B$501,"&gt;="&amp;Resumo!$B$3,Registros!$B$2:$B$501,"&lt;="&amp;Resumo!$D$3,Registros!$V$2:$V$501,$N200),COUNTIFS(Registros!$AB$2:$AB$501,"Sim",Registros!$B$2:$B$501,"&gt;="&amp;Resumo!$B$3,Registros!$B$2:$B$501,"&lt;="&amp;Resumo!$D$3,Registros!$E$2:$E$501,Resumo!$F$3,Registros!$V$2:$V$501,$N200)))</f>
        <v/>
      </c>
      <c r="P200" s="49">
        <f>IF($N200="","",IF(Resumo!$F$3="Todas",SUMIFS(Registros!$S$2:$S$501,Registros!$AB$2:$AB$501,"Sim",Registros!$B$2:$B$501,"&gt;="&amp;Resumo!$B$3,Registros!$B$2:$B$501,"&lt;="&amp;Resumo!$D$3,Registros!$V$2:$V$501,$N200),SUMIFS(Registros!$S$2:$S$501,Registros!$AB$2:$AB$501,"Sim",Registros!$B$2:$B$501,"&gt;="&amp;Resumo!$B$3,Registros!$B$2:$B$501,"&lt;="&amp;Resumo!$D$3,Registros!$E$2:$E$501,Resumo!$F$3,Registros!$V$2:$V$501,$N200)))</f>
        <v/>
      </c>
      <c r="Q200" s="48">
        <f>IFERROR(IF(SUM($P$6:$P$15)=0,"",$P200/SUM($P$6:$P$15)),"")</f>
        <v/>
      </c>
      <c r="R200" s="18">
        <f>IF($O200=0,"",COUNTIFS($O$6:$O$15,"&gt;0",$P$6:$P$15,"&gt;"&amp;$P200)+COUNTIFS($O$6:$O200,"&gt;0",$P$6:$P200,$P200))</f>
        <v/>
      </c>
    </row>
    <row r="201">
      <c r="A201" s="16">
        <f>IFERROR(INDEX(Registros!$Z$2:$Z$501,AGGREGATE(15,6,(ROW(Registros!$Z$2:$Z$501)-ROW(Registros!$Z$2)+1)/(Registros!$AA$2:$AA$501&lt;&gt;""),ROWS($A$6:A201))),"")</f>
        <v/>
      </c>
      <c r="B201" s="13">
        <f>IFERROR(IF($A201="","",INDEX(Registros!$C$2:$C$501,MATCH($A201,Registros!$Z$2:$Z$501,0))),"")</f>
        <v/>
      </c>
      <c r="C201" s="16">
        <f>IFERROR(IF($A201="","",INDEX(Registros!$D$2:$D$501,MATCH($A201,Registros!$Z$2:$Z$501,0))),"")</f>
        <v/>
      </c>
      <c r="D201" s="16">
        <f>IFERROR(IF($A201="","",INDEX(Registros!$E$2:$E$501,MATCH($A201,Registros!$Z$2:$Z$501,0))),"")</f>
        <v/>
      </c>
      <c r="E201" s="13">
        <f>IF($A201="","",IF(AND(Resumo!$F$3&lt;&gt;"Todas",$D201&lt;&gt;Resumo!$F$3),0,COUNTIFS(Registros!$AB$2:$AB$501,"Sim",Registros!$B$2:$B$501,"&gt;="&amp;Resumo!$B$3,Registros!$B$2:$B$501,"&lt;="&amp;Resumo!$D$3,Registros!$C$2:$C$501,$B201,Registros!$E$2:$E$501,$D201)))</f>
        <v/>
      </c>
      <c r="F201" s="45">
        <f>IFERROR(IF($E201=0,"",COUNTIFS(Registros!$AB$2:$AB$501,"Sim",Registros!$B$2:$B$501,"&gt;="&amp;Resumo!$B$3,Registros!$B$2:$B$501,"&lt;="&amp;Resumo!$D$3,Registros!$C$2:$C$501,$B201,Registros!$E$2:$E$501,$D201,Registros!$T$2:$T$501,"Sim")/$E201),"")</f>
        <v/>
      </c>
      <c r="G201" s="45">
        <f>IFERROR(IF($E201=0,"",AVERAGEIFS(Registros!$U$2:$U$501,Registros!$AB$2:$AB$501,"Sim",Registros!$B$2:$B$501,"&gt;="&amp;Resumo!$B$3,Registros!$B$2:$B$501,"&lt;="&amp;Resumo!$D$3,Registros!$C$2:$C$501,$B201,Registros!$E$2:$E$501,$D201)),"")</f>
        <v/>
      </c>
      <c r="H201" s="13">
        <f>IF($E201=0,"",SUMIFS(Registros!$Q$2:$Q$501,Registros!$AB$2:$AB$501,"Sim",Registros!$B$2:$B$501,"&gt;="&amp;Resumo!$B$3,Registros!$B$2:$B$501,"&lt;="&amp;Resumo!$D$3,Registros!$C$2:$C$501,$B201,Registros!$E$2:$E$501,$D201))</f>
        <v/>
      </c>
      <c r="I201" s="46">
        <f>IF($E201=0,"",SUMIFS(Registros!$S$2:$S$501,Registros!$AB$2:$AB$501,"Sim",Registros!$B$2:$B$501,"&gt;="&amp;Resumo!$B$3,Registros!$B$2:$B$501,"&lt;="&amp;Resumo!$D$3,Registros!$C$2:$C$501,$B201,Registros!$E$2:$E$501,$D201))</f>
        <v/>
      </c>
      <c r="J201" s="13">
        <f>IF($E201=0,"",COUNTIFS(Registros!$AB$2:$AB$501,"Sim",Registros!$B$2:$B$501,"&gt;="&amp;Resumo!$B$3,Registros!$B$2:$B$501,"&lt;="&amp;Resumo!$D$3,Registros!$C$2:$C$501,$B201,Registros!$E$2:$E$501,$D201,Registros!$T$2:$T$501,"Não",Registros!$K$2:$K$501,"&lt;&gt;Concluída",Registros!$K$2:$K$501,"&lt;&gt;Dispensada"))</f>
        <v/>
      </c>
      <c r="K201" s="53">
        <f>IFERROR(IF($E201=0,"",_xlfn.MAXIFS(Registros!$B$2:$B$501,Registros!$AB$2:$AB$501,"Sim",Registros!$B$2:$B$501,"&gt;="&amp;Resumo!$B$3,Registros!$B$2:$B$501,"&lt;="&amp;Resumo!$D$3,Registros!$C$2:$C$501,$B201,Registros!$E$2:$E$501,$D201)),"")</f>
        <v/>
      </c>
      <c r="L201" s="13">
        <f>IF($E201=0,"",COUNTIFS($E$6:$E$505,"&gt;0",$F$6:$F$505,"&lt;"&amp;$F201)+COUNTIFS($E$6:$E201,"&gt;0",$F$6:$F201,$F201))</f>
        <v/>
      </c>
      <c r="N201" s="16">
        <f>IFERROR('Configurações'!F199,"")</f>
        <v/>
      </c>
      <c r="O201" s="13">
        <f>IF($N201="","",IF(Resumo!$F$3="Todas",COUNTIFS(Registros!$AB$2:$AB$501,"Sim",Registros!$B$2:$B$501,"&gt;="&amp;Resumo!$B$3,Registros!$B$2:$B$501,"&lt;="&amp;Resumo!$D$3,Registros!$V$2:$V$501,$N201),COUNTIFS(Registros!$AB$2:$AB$501,"Sim",Registros!$B$2:$B$501,"&gt;="&amp;Resumo!$B$3,Registros!$B$2:$B$501,"&lt;="&amp;Resumo!$D$3,Registros!$E$2:$E$501,Resumo!$F$3,Registros!$V$2:$V$501,$N201)))</f>
        <v/>
      </c>
      <c r="P201" s="46">
        <f>IF($N201="","",IF(Resumo!$F$3="Todas",SUMIFS(Registros!$S$2:$S$501,Registros!$AB$2:$AB$501,"Sim",Registros!$B$2:$B$501,"&gt;="&amp;Resumo!$B$3,Registros!$B$2:$B$501,"&lt;="&amp;Resumo!$D$3,Registros!$V$2:$V$501,$N201),SUMIFS(Registros!$S$2:$S$501,Registros!$AB$2:$AB$501,"Sim",Registros!$B$2:$B$501,"&gt;="&amp;Resumo!$B$3,Registros!$B$2:$B$501,"&lt;="&amp;Resumo!$D$3,Registros!$E$2:$E$501,Resumo!$F$3,Registros!$V$2:$V$501,$N201)))</f>
        <v/>
      </c>
      <c r="Q201" s="45">
        <f>IFERROR(IF(SUM($P$6:$P$15)=0,"",$P201/SUM($P$6:$P$15)),"")</f>
        <v/>
      </c>
      <c r="R201" s="13">
        <f>IF($O201=0,"",COUNTIFS($O$6:$O$15,"&gt;0",$P$6:$P$15,"&gt;"&amp;$P201)+COUNTIFS($O$6:$O201,"&gt;0",$P$6:$P201,$P201))</f>
        <v/>
      </c>
    </row>
    <row r="202">
      <c r="A202" s="21">
        <f>IFERROR(INDEX(Registros!$Z$2:$Z$501,AGGREGATE(15,6,(ROW(Registros!$Z$2:$Z$501)-ROW(Registros!$Z$2)+1)/(Registros!$AA$2:$AA$501&lt;&gt;""),ROWS($A$6:A202))),"")</f>
        <v/>
      </c>
      <c r="B202" s="18">
        <f>IFERROR(IF($A202="","",INDEX(Registros!$C$2:$C$501,MATCH($A202,Registros!$Z$2:$Z$501,0))),"")</f>
        <v/>
      </c>
      <c r="C202" s="21">
        <f>IFERROR(IF($A202="","",INDEX(Registros!$D$2:$D$501,MATCH($A202,Registros!$Z$2:$Z$501,0))),"")</f>
        <v/>
      </c>
      <c r="D202" s="21">
        <f>IFERROR(IF($A202="","",INDEX(Registros!$E$2:$E$501,MATCH($A202,Registros!$Z$2:$Z$501,0))),"")</f>
        <v/>
      </c>
      <c r="E202" s="18">
        <f>IF($A202="","",IF(AND(Resumo!$F$3&lt;&gt;"Todas",$D202&lt;&gt;Resumo!$F$3),0,COUNTIFS(Registros!$AB$2:$AB$501,"Sim",Registros!$B$2:$B$501,"&gt;="&amp;Resumo!$B$3,Registros!$B$2:$B$501,"&lt;="&amp;Resumo!$D$3,Registros!$C$2:$C$501,$B202,Registros!$E$2:$E$501,$D202)))</f>
        <v/>
      </c>
      <c r="F202" s="48">
        <f>IFERROR(IF($E202=0,"",COUNTIFS(Registros!$AB$2:$AB$501,"Sim",Registros!$B$2:$B$501,"&gt;="&amp;Resumo!$B$3,Registros!$B$2:$B$501,"&lt;="&amp;Resumo!$D$3,Registros!$C$2:$C$501,$B202,Registros!$E$2:$E$501,$D202,Registros!$T$2:$T$501,"Sim")/$E202),"")</f>
        <v/>
      </c>
      <c r="G202" s="48">
        <f>IFERROR(IF($E202=0,"",AVERAGEIFS(Registros!$U$2:$U$501,Registros!$AB$2:$AB$501,"Sim",Registros!$B$2:$B$501,"&gt;="&amp;Resumo!$B$3,Registros!$B$2:$B$501,"&lt;="&amp;Resumo!$D$3,Registros!$C$2:$C$501,$B202,Registros!$E$2:$E$501,$D202)),"")</f>
        <v/>
      </c>
      <c r="H202" s="18">
        <f>IF($E202=0,"",SUMIFS(Registros!$Q$2:$Q$501,Registros!$AB$2:$AB$501,"Sim",Registros!$B$2:$B$501,"&gt;="&amp;Resumo!$B$3,Registros!$B$2:$B$501,"&lt;="&amp;Resumo!$D$3,Registros!$C$2:$C$501,$B202,Registros!$E$2:$E$501,$D202))</f>
        <v/>
      </c>
      <c r="I202" s="49">
        <f>IF($E202=0,"",SUMIFS(Registros!$S$2:$S$501,Registros!$AB$2:$AB$501,"Sim",Registros!$B$2:$B$501,"&gt;="&amp;Resumo!$B$3,Registros!$B$2:$B$501,"&lt;="&amp;Resumo!$D$3,Registros!$C$2:$C$501,$B202,Registros!$E$2:$E$501,$D202))</f>
        <v/>
      </c>
      <c r="J202" s="18">
        <f>IF($E202=0,"",COUNTIFS(Registros!$AB$2:$AB$501,"Sim",Registros!$B$2:$B$501,"&gt;="&amp;Resumo!$B$3,Registros!$B$2:$B$501,"&lt;="&amp;Resumo!$D$3,Registros!$C$2:$C$501,$B202,Registros!$E$2:$E$501,$D202,Registros!$T$2:$T$501,"Não",Registros!$K$2:$K$501,"&lt;&gt;Concluída",Registros!$K$2:$K$501,"&lt;&gt;Dispensada"))</f>
        <v/>
      </c>
      <c r="K202" s="52">
        <f>IFERROR(IF($E202=0,"",_xlfn.MAXIFS(Registros!$B$2:$B$501,Registros!$AB$2:$AB$501,"Sim",Registros!$B$2:$B$501,"&gt;="&amp;Resumo!$B$3,Registros!$B$2:$B$501,"&lt;="&amp;Resumo!$D$3,Registros!$C$2:$C$501,$B202,Registros!$E$2:$E$501,$D202)),"")</f>
        <v/>
      </c>
      <c r="L202" s="18">
        <f>IF($E202=0,"",COUNTIFS($E$6:$E$505,"&gt;0",$F$6:$F$505,"&lt;"&amp;$F202)+COUNTIFS($E$6:$E202,"&gt;0",$F$6:$F202,$F202))</f>
        <v/>
      </c>
      <c r="N202" s="21">
        <f>IFERROR('Configurações'!F200,"")</f>
        <v/>
      </c>
      <c r="O202" s="18">
        <f>IF($N202="","",IF(Resumo!$F$3="Todas",COUNTIFS(Registros!$AB$2:$AB$501,"Sim",Registros!$B$2:$B$501,"&gt;="&amp;Resumo!$B$3,Registros!$B$2:$B$501,"&lt;="&amp;Resumo!$D$3,Registros!$V$2:$V$501,$N202),COUNTIFS(Registros!$AB$2:$AB$501,"Sim",Registros!$B$2:$B$501,"&gt;="&amp;Resumo!$B$3,Registros!$B$2:$B$501,"&lt;="&amp;Resumo!$D$3,Registros!$E$2:$E$501,Resumo!$F$3,Registros!$V$2:$V$501,$N202)))</f>
        <v/>
      </c>
      <c r="P202" s="49">
        <f>IF($N202="","",IF(Resumo!$F$3="Todas",SUMIFS(Registros!$S$2:$S$501,Registros!$AB$2:$AB$501,"Sim",Registros!$B$2:$B$501,"&gt;="&amp;Resumo!$B$3,Registros!$B$2:$B$501,"&lt;="&amp;Resumo!$D$3,Registros!$V$2:$V$501,$N202),SUMIFS(Registros!$S$2:$S$501,Registros!$AB$2:$AB$501,"Sim",Registros!$B$2:$B$501,"&gt;="&amp;Resumo!$B$3,Registros!$B$2:$B$501,"&lt;="&amp;Resumo!$D$3,Registros!$E$2:$E$501,Resumo!$F$3,Registros!$V$2:$V$501,$N202)))</f>
        <v/>
      </c>
      <c r="Q202" s="48">
        <f>IFERROR(IF(SUM($P$6:$P$15)=0,"",$P202/SUM($P$6:$P$15)),"")</f>
        <v/>
      </c>
      <c r="R202" s="18">
        <f>IF($O202=0,"",COUNTIFS($O$6:$O$15,"&gt;0",$P$6:$P$15,"&gt;"&amp;$P202)+COUNTIFS($O$6:$O202,"&gt;0",$P$6:$P202,$P202))</f>
        <v/>
      </c>
    </row>
    <row r="203">
      <c r="A203" s="16">
        <f>IFERROR(INDEX(Registros!$Z$2:$Z$501,AGGREGATE(15,6,(ROW(Registros!$Z$2:$Z$501)-ROW(Registros!$Z$2)+1)/(Registros!$AA$2:$AA$501&lt;&gt;""),ROWS($A$6:A203))),"")</f>
        <v/>
      </c>
      <c r="B203" s="13">
        <f>IFERROR(IF($A203="","",INDEX(Registros!$C$2:$C$501,MATCH($A203,Registros!$Z$2:$Z$501,0))),"")</f>
        <v/>
      </c>
      <c r="C203" s="16">
        <f>IFERROR(IF($A203="","",INDEX(Registros!$D$2:$D$501,MATCH($A203,Registros!$Z$2:$Z$501,0))),"")</f>
        <v/>
      </c>
      <c r="D203" s="16">
        <f>IFERROR(IF($A203="","",INDEX(Registros!$E$2:$E$501,MATCH($A203,Registros!$Z$2:$Z$501,0))),"")</f>
        <v/>
      </c>
      <c r="E203" s="13">
        <f>IF($A203="","",IF(AND(Resumo!$F$3&lt;&gt;"Todas",$D203&lt;&gt;Resumo!$F$3),0,COUNTIFS(Registros!$AB$2:$AB$501,"Sim",Registros!$B$2:$B$501,"&gt;="&amp;Resumo!$B$3,Registros!$B$2:$B$501,"&lt;="&amp;Resumo!$D$3,Registros!$C$2:$C$501,$B203,Registros!$E$2:$E$501,$D203)))</f>
        <v/>
      </c>
      <c r="F203" s="45">
        <f>IFERROR(IF($E203=0,"",COUNTIFS(Registros!$AB$2:$AB$501,"Sim",Registros!$B$2:$B$501,"&gt;="&amp;Resumo!$B$3,Registros!$B$2:$B$501,"&lt;="&amp;Resumo!$D$3,Registros!$C$2:$C$501,$B203,Registros!$E$2:$E$501,$D203,Registros!$T$2:$T$501,"Sim")/$E203),"")</f>
        <v/>
      </c>
      <c r="G203" s="45">
        <f>IFERROR(IF($E203=0,"",AVERAGEIFS(Registros!$U$2:$U$501,Registros!$AB$2:$AB$501,"Sim",Registros!$B$2:$B$501,"&gt;="&amp;Resumo!$B$3,Registros!$B$2:$B$501,"&lt;="&amp;Resumo!$D$3,Registros!$C$2:$C$501,$B203,Registros!$E$2:$E$501,$D203)),"")</f>
        <v/>
      </c>
      <c r="H203" s="13">
        <f>IF($E203=0,"",SUMIFS(Registros!$Q$2:$Q$501,Registros!$AB$2:$AB$501,"Sim",Registros!$B$2:$B$501,"&gt;="&amp;Resumo!$B$3,Registros!$B$2:$B$501,"&lt;="&amp;Resumo!$D$3,Registros!$C$2:$C$501,$B203,Registros!$E$2:$E$501,$D203))</f>
        <v/>
      </c>
      <c r="I203" s="46">
        <f>IF($E203=0,"",SUMIFS(Registros!$S$2:$S$501,Registros!$AB$2:$AB$501,"Sim",Registros!$B$2:$B$501,"&gt;="&amp;Resumo!$B$3,Registros!$B$2:$B$501,"&lt;="&amp;Resumo!$D$3,Registros!$C$2:$C$501,$B203,Registros!$E$2:$E$501,$D203))</f>
        <v/>
      </c>
      <c r="J203" s="13">
        <f>IF($E203=0,"",COUNTIFS(Registros!$AB$2:$AB$501,"Sim",Registros!$B$2:$B$501,"&gt;="&amp;Resumo!$B$3,Registros!$B$2:$B$501,"&lt;="&amp;Resumo!$D$3,Registros!$C$2:$C$501,$B203,Registros!$E$2:$E$501,$D203,Registros!$T$2:$T$501,"Não",Registros!$K$2:$K$501,"&lt;&gt;Concluída",Registros!$K$2:$K$501,"&lt;&gt;Dispensada"))</f>
        <v/>
      </c>
      <c r="K203" s="53">
        <f>IFERROR(IF($E203=0,"",_xlfn.MAXIFS(Registros!$B$2:$B$501,Registros!$AB$2:$AB$501,"Sim",Registros!$B$2:$B$501,"&gt;="&amp;Resumo!$B$3,Registros!$B$2:$B$501,"&lt;="&amp;Resumo!$D$3,Registros!$C$2:$C$501,$B203,Registros!$E$2:$E$501,$D203)),"")</f>
        <v/>
      </c>
      <c r="L203" s="13">
        <f>IF($E203=0,"",COUNTIFS($E$6:$E$505,"&gt;0",$F$6:$F$505,"&lt;"&amp;$F203)+COUNTIFS($E$6:$E203,"&gt;0",$F$6:$F203,$F203))</f>
        <v/>
      </c>
      <c r="N203" s="16">
        <f>IFERROR('Configurações'!F201,"")</f>
        <v/>
      </c>
      <c r="O203" s="13">
        <f>IF($N203="","",IF(Resumo!$F$3="Todas",COUNTIFS(Registros!$AB$2:$AB$501,"Sim",Registros!$B$2:$B$501,"&gt;="&amp;Resumo!$B$3,Registros!$B$2:$B$501,"&lt;="&amp;Resumo!$D$3,Registros!$V$2:$V$501,$N203),COUNTIFS(Registros!$AB$2:$AB$501,"Sim",Registros!$B$2:$B$501,"&gt;="&amp;Resumo!$B$3,Registros!$B$2:$B$501,"&lt;="&amp;Resumo!$D$3,Registros!$E$2:$E$501,Resumo!$F$3,Registros!$V$2:$V$501,$N203)))</f>
        <v/>
      </c>
      <c r="P203" s="46">
        <f>IF($N203="","",IF(Resumo!$F$3="Todas",SUMIFS(Registros!$S$2:$S$501,Registros!$AB$2:$AB$501,"Sim",Registros!$B$2:$B$501,"&gt;="&amp;Resumo!$B$3,Registros!$B$2:$B$501,"&lt;="&amp;Resumo!$D$3,Registros!$V$2:$V$501,$N203),SUMIFS(Registros!$S$2:$S$501,Registros!$AB$2:$AB$501,"Sim",Registros!$B$2:$B$501,"&gt;="&amp;Resumo!$B$3,Registros!$B$2:$B$501,"&lt;="&amp;Resumo!$D$3,Registros!$E$2:$E$501,Resumo!$F$3,Registros!$V$2:$V$501,$N203)))</f>
        <v/>
      </c>
      <c r="Q203" s="45">
        <f>IFERROR(IF(SUM($P$6:$P$15)=0,"",$P203/SUM($P$6:$P$15)),"")</f>
        <v/>
      </c>
      <c r="R203" s="13">
        <f>IF($O203=0,"",COUNTIFS($O$6:$O$15,"&gt;0",$P$6:$P$15,"&gt;"&amp;$P203)+COUNTIFS($O$6:$O203,"&gt;0",$P$6:$P203,$P203))</f>
        <v/>
      </c>
    </row>
    <row r="204">
      <c r="A204" s="21">
        <f>IFERROR(INDEX(Registros!$Z$2:$Z$501,AGGREGATE(15,6,(ROW(Registros!$Z$2:$Z$501)-ROW(Registros!$Z$2)+1)/(Registros!$AA$2:$AA$501&lt;&gt;""),ROWS($A$6:A204))),"")</f>
        <v/>
      </c>
      <c r="B204" s="18">
        <f>IFERROR(IF($A204="","",INDEX(Registros!$C$2:$C$501,MATCH($A204,Registros!$Z$2:$Z$501,0))),"")</f>
        <v/>
      </c>
      <c r="C204" s="21">
        <f>IFERROR(IF($A204="","",INDEX(Registros!$D$2:$D$501,MATCH($A204,Registros!$Z$2:$Z$501,0))),"")</f>
        <v/>
      </c>
      <c r="D204" s="21">
        <f>IFERROR(IF($A204="","",INDEX(Registros!$E$2:$E$501,MATCH($A204,Registros!$Z$2:$Z$501,0))),"")</f>
        <v/>
      </c>
      <c r="E204" s="18">
        <f>IF($A204="","",IF(AND(Resumo!$F$3&lt;&gt;"Todas",$D204&lt;&gt;Resumo!$F$3),0,COUNTIFS(Registros!$AB$2:$AB$501,"Sim",Registros!$B$2:$B$501,"&gt;="&amp;Resumo!$B$3,Registros!$B$2:$B$501,"&lt;="&amp;Resumo!$D$3,Registros!$C$2:$C$501,$B204,Registros!$E$2:$E$501,$D204)))</f>
        <v/>
      </c>
      <c r="F204" s="48">
        <f>IFERROR(IF($E204=0,"",COUNTIFS(Registros!$AB$2:$AB$501,"Sim",Registros!$B$2:$B$501,"&gt;="&amp;Resumo!$B$3,Registros!$B$2:$B$501,"&lt;="&amp;Resumo!$D$3,Registros!$C$2:$C$501,$B204,Registros!$E$2:$E$501,$D204,Registros!$T$2:$T$501,"Sim")/$E204),"")</f>
        <v/>
      </c>
      <c r="G204" s="48">
        <f>IFERROR(IF($E204=0,"",AVERAGEIFS(Registros!$U$2:$U$501,Registros!$AB$2:$AB$501,"Sim",Registros!$B$2:$B$501,"&gt;="&amp;Resumo!$B$3,Registros!$B$2:$B$501,"&lt;="&amp;Resumo!$D$3,Registros!$C$2:$C$501,$B204,Registros!$E$2:$E$501,$D204)),"")</f>
        <v/>
      </c>
      <c r="H204" s="18">
        <f>IF($E204=0,"",SUMIFS(Registros!$Q$2:$Q$501,Registros!$AB$2:$AB$501,"Sim",Registros!$B$2:$B$501,"&gt;="&amp;Resumo!$B$3,Registros!$B$2:$B$501,"&lt;="&amp;Resumo!$D$3,Registros!$C$2:$C$501,$B204,Registros!$E$2:$E$501,$D204))</f>
        <v/>
      </c>
      <c r="I204" s="49">
        <f>IF($E204=0,"",SUMIFS(Registros!$S$2:$S$501,Registros!$AB$2:$AB$501,"Sim",Registros!$B$2:$B$501,"&gt;="&amp;Resumo!$B$3,Registros!$B$2:$B$501,"&lt;="&amp;Resumo!$D$3,Registros!$C$2:$C$501,$B204,Registros!$E$2:$E$501,$D204))</f>
        <v/>
      </c>
      <c r="J204" s="18">
        <f>IF($E204=0,"",COUNTIFS(Registros!$AB$2:$AB$501,"Sim",Registros!$B$2:$B$501,"&gt;="&amp;Resumo!$B$3,Registros!$B$2:$B$501,"&lt;="&amp;Resumo!$D$3,Registros!$C$2:$C$501,$B204,Registros!$E$2:$E$501,$D204,Registros!$T$2:$T$501,"Não",Registros!$K$2:$K$501,"&lt;&gt;Concluída",Registros!$K$2:$K$501,"&lt;&gt;Dispensada"))</f>
        <v/>
      </c>
      <c r="K204" s="52">
        <f>IFERROR(IF($E204=0,"",_xlfn.MAXIFS(Registros!$B$2:$B$501,Registros!$AB$2:$AB$501,"Sim",Registros!$B$2:$B$501,"&gt;="&amp;Resumo!$B$3,Registros!$B$2:$B$501,"&lt;="&amp;Resumo!$D$3,Registros!$C$2:$C$501,$B204,Registros!$E$2:$E$501,$D204)),"")</f>
        <v/>
      </c>
      <c r="L204" s="18">
        <f>IF($E204=0,"",COUNTIFS($E$6:$E$505,"&gt;0",$F$6:$F$505,"&lt;"&amp;$F204)+COUNTIFS($E$6:$E204,"&gt;0",$F$6:$F204,$F204))</f>
        <v/>
      </c>
      <c r="N204" s="21">
        <f>IFERROR('Configurações'!F202,"")</f>
        <v/>
      </c>
      <c r="O204" s="18">
        <f>IF($N204="","",IF(Resumo!$F$3="Todas",COUNTIFS(Registros!$AB$2:$AB$501,"Sim",Registros!$B$2:$B$501,"&gt;="&amp;Resumo!$B$3,Registros!$B$2:$B$501,"&lt;="&amp;Resumo!$D$3,Registros!$V$2:$V$501,$N204),COUNTIFS(Registros!$AB$2:$AB$501,"Sim",Registros!$B$2:$B$501,"&gt;="&amp;Resumo!$B$3,Registros!$B$2:$B$501,"&lt;="&amp;Resumo!$D$3,Registros!$E$2:$E$501,Resumo!$F$3,Registros!$V$2:$V$501,$N204)))</f>
        <v/>
      </c>
      <c r="P204" s="49">
        <f>IF($N204="","",IF(Resumo!$F$3="Todas",SUMIFS(Registros!$S$2:$S$501,Registros!$AB$2:$AB$501,"Sim",Registros!$B$2:$B$501,"&gt;="&amp;Resumo!$B$3,Registros!$B$2:$B$501,"&lt;="&amp;Resumo!$D$3,Registros!$V$2:$V$501,$N204),SUMIFS(Registros!$S$2:$S$501,Registros!$AB$2:$AB$501,"Sim",Registros!$B$2:$B$501,"&gt;="&amp;Resumo!$B$3,Registros!$B$2:$B$501,"&lt;="&amp;Resumo!$D$3,Registros!$E$2:$E$501,Resumo!$F$3,Registros!$V$2:$V$501,$N204)))</f>
        <v/>
      </c>
      <c r="Q204" s="48">
        <f>IFERROR(IF(SUM($P$6:$P$15)=0,"",$P204/SUM($P$6:$P$15)),"")</f>
        <v/>
      </c>
      <c r="R204" s="18">
        <f>IF($O204=0,"",COUNTIFS($O$6:$O$15,"&gt;0",$P$6:$P$15,"&gt;"&amp;$P204)+COUNTIFS($O$6:$O204,"&gt;0",$P$6:$P204,$P204))</f>
        <v/>
      </c>
    </row>
    <row r="205">
      <c r="A205" s="16">
        <f>IFERROR(INDEX(Registros!$Z$2:$Z$501,AGGREGATE(15,6,(ROW(Registros!$Z$2:$Z$501)-ROW(Registros!$Z$2)+1)/(Registros!$AA$2:$AA$501&lt;&gt;""),ROWS($A$6:A205))),"")</f>
        <v/>
      </c>
      <c r="B205" s="13">
        <f>IFERROR(IF($A205="","",INDEX(Registros!$C$2:$C$501,MATCH($A205,Registros!$Z$2:$Z$501,0))),"")</f>
        <v/>
      </c>
      <c r="C205" s="16">
        <f>IFERROR(IF($A205="","",INDEX(Registros!$D$2:$D$501,MATCH($A205,Registros!$Z$2:$Z$501,0))),"")</f>
        <v/>
      </c>
      <c r="D205" s="16">
        <f>IFERROR(IF($A205="","",INDEX(Registros!$E$2:$E$501,MATCH($A205,Registros!$Z$2:$Z$501,0))),"")</f>
        <v/>
      </c>
      <c r="E205" s="13">
        <f>IF($A205="","",IF(AND(Resumo!$F$3&lt;&gt;"Todas",$D205&lt;&gt;Resumo!$F$3),0,COUNTIFS(Registros!$AB$2:$AB$501,"Sim",Registros!$B$2:$B$501,"&gt;="&amp;Resumo!$B$3,Registros!$B$2:$B$501,"&lt;="&amp;Resumo!$D$3,Registros!$C$2:$C$501,$B205,Registros!$E$2:$E$501,$D205)))</f>
        <v/>
      </c>
      <c r="F205" s="45">
        <f>IFERROR(IF($E205=0,"",COUNTIFS(Registros!$AB$2:$AB$501,"Sim",Registros!$B$2:$B$501,"&gt;="&amp;Resumo!$B$3,Registros!$B$2:$B$501,"&lt;="&amp;Resumo!$D$3,Registros!$C$2:$C$501,$B205,Registros!$E$2:$E$501,$D205,Registros!$T$2:$T$501,"Sim")/$E205),"")</f>
        <v/>
      </c>
      <c r="G205" s="45">
        <f>IFERROR(IF($E205=0,"",AVERAGEIFS(Registros!$U$2:$U$501,Registros!$AB$2:$AB$501,"Sim",Registros!$B$2:$B$501,"&gt;="&amp;Resumo!$B$3,Registros!$B$2:$B$501,"&lt;="&amp;Resumo!$D$3,Registros!$C$2:$C$501,$B205,Registros!$E$2:$E$501,$D205)),"")</f>
        <v/>
      </c>
      <c r="H205" s="13">
        <f>IF($E205=0,"",SUMIFS(Registros!$Q$2:$Q$501,Registros!$AB$2:$AB$501,"Sim",Registros!$B$2:$B$501,"&gt;="&amp;Resumo!$B$3,Registros!$B$2:$B$501,"&lt;="&amp;Resumo!$D$3,Registros!$C$2:$C$501,$B205,Registros!$E$2:$E$501,$D205))</f>
        <v/>
      </c>
      <c r="I205" s="46">
        <f>IF($E205=0,"",SUMIFS(Registros!$S$2:$S$501,Registros!$AB$2:$AB$501,"Sim",Registros!$B$2:$B$501,"&gt;="&amp;Resumo!$B$3,Registros!$B$2:$B$501,"&lt;="&amp;Resumo!$D$3,Registros!$C$2:$C$501,$B205,Registros!$E$2:$E$501,$D205))</f>
        <v/>
      </c>
      <c r="J205" s="13">
        <f>IF($E205=0,"",COUNTIFS(Registros!$AB$2:$AB$501,"Sim",Registros!$B$2:$B$501,"&gt;="&amp;Resumo!$B$3,Registros!$B$2:$B$501,"&lt;="&amp;Resumo!$D$3,Registros!$C$2:$C$501,$B205,Registros!$E$2:$E$501,$D205,Registros!$T$2:$T$501,"Não",Registros!$K$2:$K$501,"&lt;&gt;Concluída",Registros!$K$2:$K$501,"&lt;&gt;Dispensada"))</f>
        <v/>
      </c>
      <c r="K205" s="53">
        <f>IFERROR(IF($E205=0,"",_xlfn.MAXIFS(Registros!$B$2:$B$501,Registros!$AB$2:$AB$501,"Sim",Registros!$B$2:$B$501,"&gt;="&amp;Resumo!$B$3,Registros!$B$2:$B$501,"&lt;="&amp;Resumo!$D$3,Registros!$C$2:$C$501,$B205,Registros!$E$2:$E$501,$D205)),"")</f>
        <v/>
      </c>
      <c r="L205" s="13">
        <f>IF($E205=0,"",COUNTIFS($E$6:$E$505,"&gt;0",$F$6:$F$505,"&lt;"&amp;$F205)+COUNTIFS($E$6:$E205,"&gt;0",$F$6:$F205,$F205))</f>
        <v/>
      </c>
      <c r="N205" s="16">
        <f>IFERROR('Configurações'!F203,"")</f>
        <v/>
      </c>
      <c r="O205" s="13">
        <f>IF($N205="","",IF(Resumo!$F$3="Todas",COUNTIFS(Registros!$AB$2:$AB$501,"Sim",Registros!$B$2:$B$501,"&gt;="&amp;Resumo!$B$3,Registros!$B$2:$B$501,"&lt;="&amp;Resumo!$D$3,Registros!$V$2:$V$501,$N205),COUNTIFS(Registros!$AB$2:$AB$501,"Sim",Registros!$B$2:$B$501,"&gt;="&amp;Resumo!$B$3,Registros!$B$2:$B$501,"&lt;="&amp;Resumo!$D$3,Registros!$E$2:$E$501,Resumo!$F$3,Registros!$V$2:$V$501,$N205)))</f>
        <v/>
      </c>
      <c r="P205" s="46">
        <f>IF($N205="","",IF(Resumo!$F$3="Todas",SUMIFS(Registros!$S$2:$S$501,Registros!$AB$2:$AB$501,"Sim",Registros!$B$2:$B$501,"&gt;="&amp;Resumo!$B$3,Registros!$B$2:$B$501,"&lt;="&amp;Resumo!$D$3,Registros!$V$2:$V$501,$N205),SUMIFS(Registros!$S$2:$S$501,Registros!$AB$2:$AB$501,"Sim",Registros!$B$2:$B$501,"&gt;="&amp;Resumo!$B$3,Registros!$B$2:$B$501,"&lt;="&amp;Resumo!$D$3,Registros!$E$2:$E$501,Resumo!$F$3,Registros!$V$2:$V$501,$N205)))</f>
        <v/>
      </c>
      <c r="Q205" s="45">
        <f>IFERROR(IF(SUM($P$6:$P$15)=0,"",$P205/SUM($P$6:$P$15)),"")</f>
        <v/>
      </c>
      <c r="R205" s="13">
        <f>IF($O205=0,"",COUNTIFS($O$6:$O$15,"&gt;0",$P$6:$P$15,"&gt;"&amp;$P205)+COUNTIFS($O$6:$O205,"&gt;0",$P$6:$P205,$P205))</f>
        <v/>
      </c>
    </row>
    <row r="206">
      <c r="A206" s="21">
        <f>IFERROR(INDEX(Registros!$Z$2:$Z$501,AGGREGATE(15,6,(ROW(Registros!$Z$2:$Z$501)-ROW(Registros!$Z$2)+1)/(Registros!$AA$2:$AA$501&lt;&gt;""),ROWS($A$6:A206))),"")</f>
        <v/>
      </c>
      <c r="B206" s="18">
        <f>IFERROR(IF($A206="","",INDEX(Registros!$C$2:$C$501,MATCH($A206,Registros!$Z$2:$Z$501,0))),"")</f>
        <v/>
      </c>
      <c r="C206" s="21">
        <f>IFERROR(IF($A206="","",INDEX(Registros!$D$2:$D$501,MATCH($A206,Registros!$Z$2:$Z$501,0))),"")</f>
        <v/>
      </c>
      <c r="D206" s="21">
        <f>IFERROR(IF($A206="","",INDEX(Registros!$E$2:$E$501,MATCH($A206,Registros!$Z$2:$Z$501,0))),"")</f>
        <v/>
      </c>
      <c r="E206" s="18">
        <f>IF($A206="","",IF(AND(Resumo!$F$3&lt;&gt;"Todas",$D206&lt;&gt;Resumo!$F$3),0,COUNTIFS(Registros!$AB$2:$AB$501,"Sim",Registros!$B$2:$B$501,"&gt;="&amp;Resumo!$B$3,Registros!$B$2:$B$501,"&lt;="&amp;Resumo!$D$3,Registros!$C$2:$C$501,$B206,Registros!$E$2:$E$501,$D206)))</f>
        <v/>
      </c>
      <c r="F206" s="48">
        <f>IFERROR(IF($E206=0,"",COUNTIFS(Registros!$AB$2:$AB$501,"Sim",Registros!$B$2:$B$501,"&gt;="&amp;Resumo!$B$3,Registros!$B$2:$B$501,"&lt;="&amp;Resumo!$D$3,Registros!$C$2:$C$501,$B206,Registros!$E$2:$E$501,$D206,Registros!$T$2:$T$501,"Sim")/$E206),"")</f>
        <v/>
      </c>
      <c r="G206" s="48">
        <f>IFERROR(IF($E206=0,"",AVERAGEIFS(Registros!$U$2:$U$501,Registros!$AB$2:$AB$501,"Sim",Registros!$B$2:$B$501,"&gt;="&amp;Resumo!$B$3,Registros!$B$2:$B$501,"&lt;="&amp;Resumo!$D$3,Registros!$C$2:$C$501,$B206,Registros!$E$2:$E$501,$D206)),"")</f>
        <v/>
      </c>
      <c r="H206" s="18">
        <f>IF($E206=0,"",SUMIFS(Registros!$Q$2:$Q$501,Registros!$AB$2:$AB$501,"Sim",Registros!$B$2:$B$501,"&gt;="&amp;Resumo!$B$3,Registros!$B$2:$B$501,"&lt;="&amp;Resumo!$D$3,Registros!$C$2:$C$501,$B206,Registros!$E$2:$E$501,$D206))</f>
        <v/>
      </c>
      <c r="I206" s="49">
        <f>IF($E206=0,"",SUMIFS(Registros!$S$2:$S$501,Registros!$AB$2:$AB$501,"Sim",Registros!$B$2:$B$501,"&gt;="&amp;Resumo!$B$3,Registros!$B$2:$B$501,"&lt;="&amp;Resumo!$D$3,Registros!$C$2:$C$501,$B206,Registros!$E$2:$E$501,$D206))</f>
        <v/>
      </c>
      <c r="J206" s="18">
        <f>IF($E206=0,"",COUNTIFS(Registros!$AB$2:$AB$501,"Sim",Registros!$B$2:$B$501,"&gt;="&amp;Resumo!$B$3,Registros!$B$2:$B$501,"&lt;="&amp;Resumo!$D$3,Registros!$C$2:$C$501,$B206,Registros!$E$2:$E$501,$D206,Registros!$T$2:$T$501,"Não",Registros!$K$2:$K$501,"&lt;&gt;Concluída",Registros!$K$2:$K$501,"&lt;&gt;Dispensada"))</f>
        <v/>
      </c>
      <c r="K206" s="52">
        <f>IFERROR(IF($E206=0,"",_xlfn.MAXIFS(Registros!$B$2:$B$501,Registros!$AB$2:$AB$501,"Sim",Registros!$B$2:$B$501,"&gt;="&amp;Resumo!$B$3,Registros!$B$2:$B$501,"&lt;="&amp;Resumo!$D$3,Registros!$C$2:$C$501,$B206,Registros!$E$2:$E$501,$D206)),"")</f>
        <v/>
      </c>
      <c r="L206" s="18">
        <f>IF($E206=0,"",COUNTIFS($E$6:$E$505,"&gt;0",$F$6:$F$505,"&lt;"&amp;$F206)+COUNTIFS($E$6:$E206,"&gt;0",$F$6:$F206,$F206))</f>
        <v/>
      </c>
      <c r="N206" s="21">
        <f>IFERROR('Configurações'!F204,"")</f>
        <v/>
      </c>
      <c r="O206" s="18">
        <f>IF($N206="","",IF(Resumo!$F$3="Todas",COUNTIFS(Registros!$AB$2:$AB$501,"Sim",Registros!$B$2:$B$501,"&gt;="&amp;Resumo!$B$3,Registros!$B$2:$B$501,"&lt;="&amp;Resumo!$D$3,Registros!$V$2:$V$501,$N206),COUNTIFS(Registros!$AB$2:$AB$501,"Sim",Registros!$B$2:$B$501,"&gt;="&amp;Resumo!$B$3,Registros!$B$2:$B$501,"&lt;="&amp;Resumo!$D$3,Registros!$E$2:$E$501,Resumo!$F$3,Registros!$V$2:$V$501,$N206)))</f>
        <v/>
      </c>
      <c r="P206" s="49">
        <f>IF($N206="","",IF(Resumo!$F$3="Todas",SUMIFS(Registros!$S$2:$S$501,Registros!$AB$2:$AB$501,"Sim",Registros!$B$2:$B$501,"&gt;="&amp;Resumo!$B$3,Registros!$B$2:$B$501,"&lt;="&amp;Resumo!$D$3,Registros!$V$2:$V$501,$N206),SUMIFS(Registros!$S$2:$S$501,Registros!$AB$2:$AB$501,"Sim",Registros!$B$2:$B$501,"&gt;="&amp;Resumo!$B$3,Registros!$B$2:$B$501,"&lt;="&amp;Resumo!$D$3,Registros!$E$2:$E$501,Resumo!$F$3,Registros!$V$2:$V$501,$N206)))</f>
        <v/>
      </c>
      <c r="Q206" s="48">
        <f>IFERROR(IF(SUM($P$6:$P$15)=0,"",$P206/SUM($P$6:$P$15)),"")</f>
        <v/>
      </c>
      <c r="R206" s="18">
        <f>IF($O206=0,"",COUNTIFS($O$6:$O$15,"&gt;0",$P$6:$P$15,"&gt;"&amp;$P206)+COUNTIFS($O$6:$O206,"&gt;0",$P$6:$P206,$P206))</f>
        <v/>
      </c>
    </row>
    <row r="207">
      <c r="A207" s="16">
        <f>IFERROR(INDEX(Registros!$Z$2:$Z$501,AGGREGATE(15,6,(ROW(Registros!$Z$2:$Z$501)-ROW(Registros!$Z$2)+1)/(Registros!$AA$2:$AA$501&lt;&gt;""),ROWS($A$6:A207))),"")</f>
        <v/>
      </c>
      <c r="B207" s="13">
        <f>IFERROR(IF($A207="","",INDEX(Registros!$C$2:$C$501,MATCH($A207,Registros!$Z$2:$Z$501,0))),"")</f>
        <v/>
      </c>
      <c r="C207" s="16">
        <f>IFERROR(IF($A207="","",INDEX(Registros!$D$2:$D$501,MATCH($A207,Registros!$Z$2:$Z$501,0))),"")</f>
        <v/>
      </c>
      <c r="D207" s="16">
        <f>IFERROR(IF($A207="","",INDEX(Registros!$E$2:$E$501,MATCH($A207,Registros!$Z$2:$Z$501,0))),"")</f>
        <v/>
      </c>
      <c r="E207" s="13">
        <f>IF($A207="","",IF(AND(Resumo!$F$3&lt;&gt;"Todas",$D207&lt;&gt;Resumo!$F$3),0,COUNTIFS(Registros!$AB$2:$AB$501,"Sim",Registros!$B$2:$B$501,"&gt;="&amp;Resumo!$B$3,Registros!$B$2:$B$501,"&lt;="&amp;Resumo!$D$3,Registros!$C$2:$C$501,$B207,Registros!$E$2:$E$501,$D207)))</f>
        <v/>
      </c>
      <c r="F207" s="45">
        <f>IFERROR(IF($E207=0,"",COUNTIFS(Registros!$AB$2:$AB$501,"Sim",Registros!$B$2:$B$501,"&gt;="&amp;Resumo!$B$3,Registros!$B$2:$B$501,"&lt;="&amp;Resumo!$D$3,Registros!$C$2:$C$501,$B207,Registros!$E$2:$E$501,$D207,Registros!$T$2:$T$501,"Sim")/$E207),"")</f>
        <v/>
      </c>
      <c r="G207" s="45">
        <f>IFERROR(IF($E207=0,"",AVERAGEIFS(Registros!$U$2:$U$501,Registros!$AB$2:$AB$501,"Sim",Registros!$B$2:$B$501,"&gt;="&amp;Resumo!$B$3,Registros!$B$2:$B$501,"&lt;="&amp;Resumo!$D$3,Registros!$C$2:$C$501,$B207,Registros!$E$2:$E$501,$D207)),"")</f>
        <v/>
      </c>
      <c r="H207" s="13">
        <f>IF($E207=0,"",SUMIFS(Registros!$Q$2:$Q$501,Registros!$AB$2:$AB$501,"Sim",Registros!$B$2:$B$501,"&gt;="&amp;Resumo!$B$3,Registros!$B$2:$B$501,"&lt;="&amp;Resumo!$D$3,Registros!$C$2:$C$501,$B207,Registros!$E$2:$E$501,$D207))</f>
        <v/>
      </c>
      <c r="I207" s="46">
        <f>IF($E207=0,"",SUMIFS(Registros!$S$2:$S$501,Registros!$AB$2:$AB$501,"Sim",Registros!$B$2:$B$501,"&gt;="&amp;Resumo!$B$3,Registros!$B$2:$B$501,"&lt;="&amp;Resumo!$D$3,Registros!$C$2:$C$501,$B207,Registros!$E$2:$E$501,$D207))</f>
        <v/>
      </c>
      <c r="J207" s="13">
        <f>IF($E207=0,"",COUNTIFS(Registros!$AB$2:$AB$501,"Sim",Registros!$B$2:$B$501,"&gt;="&amp;Resumo!$B$3,Registros!$B$2:$B$501,"&lt;="&amp;Resumo!$D$3,Registros!$C$2:$C$501,$B207,Registros!$E$2:$E$501,$D207,Registros!$T$2:$T$501,"Não",Registros!$K$2:$K$501,"&lt;&gt;Concluída",Registros!$K$2:$K$501,"&lt;&gt;Dispensada"))</f>
        <v/>
      </c>
      <c r="K207" s="53">
        <f>IFERROR(IF($E207=0,"",_xlfn.MAXIFS(Registros!$B$2:$B$501,Registros!$AB$2:$AB$501,"Sim",Registros!$B$2:$B$501,"&gt;="&amp;Resumo!$B$3,Registros!$B$2:$B$501,"&lt;="&amp;Resumo!$D$3,Registros!$C$2:$C$501,$B207,Registros!$E$2:$E$501,$D207)),"")</f>
        <v/>
      </c>
      <c r="L207" s="13">
        <f>IF($E207=0,"",COUNTIFS($E$6:$E$505,"&gt;0",$F$6:$F$505,"&lt;"&amp;$F207)+COUNTIFS($E$6:$E207,"&gt;0",$F$6:$F207,$F207))</f>
        <v/>
      </c>
      <c r="N207" s="16">
        <f>IFERROR('Configurações'!F205,"")</f>
        <v/>
      </c>
      <c r="O207" s="13">
        <f>IF($N207="","",IF(Resumo!$F$3="Todas",COUNTIFS(Registros!$AB$2:$AB$501,"Sim",Registros!$B$2:$B$501,"&gt;="&amp;Resumo!$B$3,Registros!$B$2:$B$501,"&lt;="&amp;Resumo!$D$3,Registros!$V$2:$V$501,$N207),COUNTIFS(Registros!$AB$2:$AB$501,"Sim",Registros!$B$2:$B$501,"&gt;="&amp;Resumo!$B$3,Registros!$B$2:$B$501,"&lt;="&amp;Resumo!$D$3,Registros!$E$2:$E$501,Resumo!$F$3,Registros!$V$2:$V$501,$N207)))</f>
        <v/>
      </c>
      <c r="P207" s="46">
        <f>IF($N207="","",IF(Resumo!$F$3="Todas",SUMIFS(Registros!$S$2:$S$501,Registros!$AB$2:$AB$501,"Sim",Registros!$B$2:$B$501,"&gt;="&amp;Resumo!$B$3,Registros!$B$2:$B$501,"&lt;="&amp;Resumo!$D$3,Registros!$V$2:$V$501,$N207),SUMIFS(Registros!$S$2:$S$501,Registros!$AB$2:$AB$501,"Sim",Registros!$B$2:$B$501,"&gt;="&amp;Resumo!$B$3,Registros!$B$2:$B$501,"&lt;="&amp;Resumo!$D$3,Registros!$E$2:$E$501,Resumo!$F$3,Registros!$V$2:$V$501,$N207)))</f>
        <v/>
      </c>
      <c r="Q207" s="45">
        <f>IFERROR(IF(SUM($P$6:$P$15)=0,"",$P207/SUM($P$6:$P$15)),"")</f>
        <v/>
      </c>
      <c r="R207" s="13">
        <f>IF($O207=0,"",COUNTIFS($O$6:$O$15,"&gt;0",$P$6:$P$15,"&gt;"&amp;$P207)+COUNTIFS($O$6:$O207,"&gt;0",$P$6:$P207,$P207))</f>
        <v/>
      </c>
    </row>
    <row r="208">
      <c r="A208" s="21">
        <f>IFERROR(INDEX(Registros!$Z$2:$Z$501,AGGREGATE(15,6,(ROW(Registros!$Z$2:$Z$501)-ROW(Registros!$Z$2)+1)/(Registros!$AA$2:$AA$501&lt;&gt;""),ROWS($A$6:A208))),"")</f>
        <v/>
      </c>
      <c r="B208" s="18">
        <f>IFERROR(IF($A208="","",INDEX(Registros!$C$2:$C$501,MATCH($A208,Registros!$Z$2:$Z$501,0))),"")</f>
        <v/>
      </c>
      <c r="C208" s="21">
        <f>IFERROR(IF($A208="","",INDEX(Registros!$D$2:$D$501,MATCH($A208,Registros!$Z$2:$Z$501,0))),"")</f>
        <v/>
      </c>
      <c r="D208" s="21">
        <f>IFERROR(IF($A208="","",INDEX(Registros!$E$2:$E$501,MATCH($A208,Registros!$Z$2:$Z$501,0))),"")</f>
        <v/>
      </c>
      <c r="E208" s="18">
        <f>IF($A208="","",IF(AND(Resumo!$F$3&lt;&gt;"Todas",$D208&lt;&gt;Resumo!$F$3),0,COUNTIFS(Registros!$AB$2:$AB$501,"Sim",Registros!$B$2:$B$501,"&gt;="&amp;Resumo!$B$3,Registros!$B$2:$B$501,"&lt;="&amp;Resumo!$D$3,Registros!$C$2:$C$501,$B208,Registros!$E$2:$E$501,$D208)))</f>
        <v/>
      </c>
      <c r="F208" s="48">
        <f>IFERROR(IF($E208=0,"",COUNTIFS(Registros!$AB$2:$AB$501,"Sim",Registros!$B$2:$B$501,"&gt;="&amp;Resumo!$B$3,Registros!$B$2:$B$501,"&lt;="&amp;Resumo!$D$3,Registros!$C$2:$C$501,$B208,Registros!$E$2:$E$501,$D208,Registros!$T$2:$T$501,"Sim")/$E208),"")</f>
        <v/>
      </c>
      <c r="G208" s="48">
        <f>IFERROR(IF($E208=0,"",AVERAGEIFS(Registros!$U$2:$U$501,Registros!$AB$2:$AB$501,"Sim",Registros!$B$2:$B$501,"&gt;="&amp;Resumo!$B$3,Registros!$B$2:$B$501,"&lt;="&amp;Resumo!$D$3,Registros!$C$2:$C$501,$B208,Registros!$E$2:$E$501,$D208)),"")</f>
        <v/>
      </c>
      <c r="H208" s="18">
        <f>IF($E208=0,"",SUMIFS(Registros!$Q$2:$Q$501,Registros!$AB$2:$AB$501,"Sim",Registros!$B$2:$B$501,"&gt;="&amp;Resumo!$B$3,Registros!$B$2:$B$501,"&lt;="&amp;Resumo!$D$3,Registros!$C$2:$C$501,$B208,Registros!$E$2:$E$501,$D208))</f>
        <v/>
      </c>
      <c r="I208" s="49">
        <f>IF($E208=0,"",SUMIFS(Registros!$S$2:$S$501,Registros!$AB$2:$AB$501,"Sim",Registros!$B$2:$B$501,"&gt;="&amp;Resumo!$B$3,Registros!$B$2:$B$501,"&lt;="&amp;Resumo!$D$3,Registros!$C$2:$C$501,$B208,Registros!$E$2:$E$501,$D208))</f>
        <v/>
      </c>
      <c r="J208" s="18">
        <f>IF($E208=0,"",COUNTIFS(Registros!$AB$2:$AB$501,"Sim",Registros!$B$2:$B$501,"&gt;="&amp;Resumo!$B$3,Registros!$B$2:$B$501,"&lt;="&amp;Resumo!$D$3,Registros!$C$2:$C$501,$B208,Registros!$E$2:$E$501,$D208,Registros!$T$2:$T$501,"Não",Registros!$K$2:$K$501,"&lt;&gt;Concluída",Registros!$K$2:$K$501,"&lt;&gt;Dispensada"))</f>
        <v/>
      </c>
      <c r="K208" s="52">
        <f>IFERROR(IF($E208=0,"",_xlfn.MAXIFS(Registros!$B$2:$B$501,Registros!$AB$2:$AB$501,"Sim",Registros!$B$2:$B$501,"&gt;="&amp;Resumo!$B$3,Registros!$B$2:$B$501,"&lt;="&amp;Resumo!$D$3,Registros!$C$2:$C$501,$B208,Registros!$E$2:$E$501,$D208)),"")</f>
        <v/>
      </c>
      <c r="L208" s="18">
        <f>IF($E208=0,"",COUNTIFS($E$6:$E$505,"&gt;0",$F$6:$F$505,"&lt;"&amp;$F208)+COUNTIFS($E$6:$E208,"&gt;0",$F$6:$F208,$F208))</f>
        <v/>
      </c>
      <c r="N208" s="21">
        <f>IFERROR('Configurações'!F206,"")</f>
        <v/>
      </c>
      <c r="O208" s="18">
        <f>IF($N208="","",IF(Resumo!$F$3="Todas",COUNTIFS(Registros!$AB$2:$AB$501,"Sim",Registros!$B$2:$B$501,"&gt;="&amp;Resumo!$B$3,Registros!$B$2:$B$501,"&lt;="&amp;Resumo!$D$3,Registros!$V$2:$V$501,$N208),COUNTIFS(Registros!$AB$2:$AB$501,"Sim",Registros!$B$2:$B$501,"&gt;="&amp;Resumo!$B$3,Registros!$B$2:$B$501,"&lt;="&amp;Resumo!$D$3,Registros!$E$2:$E$501,Resumo!$F$3,Registros!$V$2:$V$501,$N208)))</f>
        <v/>
      </c>
      <c r="P208" s="49">
        <f>IF($N208="","",IF(Resumo!$F$3="Todas",SUMIFS(Registros!$S$2:$S$501,Registros!$AB$2:$AB$501,"Sim",Registros!$B$2:$B$501,"&gt;="&amp;Resumo!$B$3,Registros!$B$2:$B$501,"&lt;="&amp;Resumo!$D$3,Registros!$V$2:$V$501,$N208),SUMIFS(Registros!$S$2:$S$501,Registros!$AB$2:$AB$501,"Sim",Registros!$B$2:$B$501,"&gt;="&amp;Resumo!$B$3,Registros!$B$2:$B$501,"&lt;="&amp;Resumo!$D$3,Registros!$E$2:$E$501,Resumo!$F$3,Registros!$V$2:$V$501,$N208)))</f>
        <v/>
      </c>
      <c r="Q208" s="48">
        <f>IFERROR(IF(SUM($P$6:$P$15)=0,"",$P208/SUM($P$6:$P$15)),"")</f>
        <v/>
      </c>
      <c r="R208" s="18">
        <f>IF($O208=0,"",COUNTIFS($O$6:$O$15,"&gt;0",$P$6:$P$15,"&gt;"&amp;$P208)+COUNTIFS($O$6:$O208,"&gt;0",$P$6:$P208,$P208))</f>
        <v/>
      </c>
    </row>
    <row r="209">
      <c r="A209" s="16">
        <f>IFERROR(INDEX(Registros!$Z$2:$Z$501,AGGREGATE(15,6,(ROW(Registros!$Z$2:$Z$501)-ROW(Registros!$Z$2)+1)/(Registros!$AA$2:$AA$501&lt;&gt;""),ROWS($A$6:A209))),"")</f>
        <v/>
      </c>
      <c r="B209" s="13">
        <f>IFERROR(IF($A209="","",INDEX(Registros!$C$2:$C$501,MATCH($A209,Registros!$Z$2:$Z$501,0))),"")</f>
        <v/>
      </c>
      <c r="C209" s="16">
        <f>IFERROR(IF($A209="","",INDEX(Registros!$D$2:$D$501,MATCH($A209,Registros!$Z$2:$Z$501,0))),"")</f>
        <v/>
      </c>
      <c r="D209" s="16">
        <f>IFERROR(IF($A209="","",INDEX(Registros!$E$2:$E$501,MATCH($A209,Registros!$Z$2:$Z$501,0))),"")</f>
        <v/>
      </c>
      <c r="E209" s="13">
        <f>IF($A209="","",IF(AND(Resumo!$F$3&lt;&gt;"Todas",$D209&lt;&gt;Resumo!$F$3),0,COUNTIFS(Registros!$AB$2:$AB$501,"Sim",Registros!$B$2:$B$501,"&gt;="&amp;Resumo!$B$3,Registros!$B$2:$B$501,"&lt;="&amp;Resumo!$D$3,Registros!$C$2:$C$501,$B209,Registros!$E$2:$E$501,$D209)))</f>
        <v/>
      </c>
      <c r="F209" s="45">
        <f>IFERROR(IF($E209=0,"",COUNTIFS(Registros!$AB$2:$AB$501,"Sim",Registros!$B$2:$B$501,"&gt;="&amp;Resumo!$B$3,Registros!$B$2:$B$501,"&lt;="&amp;Resumo!$D$3,Registros!$C$2:$C$501,$B209,Registros!$E$2:$E$501,$D209,Registros!$T$2:$T$501,"Sim")/$E209),"")</f>
        <v/>
      </c>
      <c r="G209" s="45">
        <f>IFERROR(IF($E209=0,"",AVERAGEIFS(Registros!$U$2:$U$501,Registros!$AB$2:$AB$501,"Sim",Registros!$B$2:$B$501,"&gt;="&amp;Resumo!$B$3,Registros!$B$2:$B$501,"&lt;="&amp;Resumo!$D$3,Registros!$C$2:$C$501,$B209,Registros!$E$2:$E$501,$D209)),"")</f>
        <v/>
      </c>
      <c r="H209" s="13">
        <f>IF($E209=0,"",SUMIFS(Registros!$Q$2:$Q$501,Registros!$AB$2:$AB$501,"Sim",Registros!$B$2:$B$501,"&gt;="&amp;Resumo!$B$3,Registros!$B$2:$B$501,"&lt;="&amp;Resumo!$D$3,Registros!$C$2:$C$501,$B209,Registros!$E$2:$E$501,$D209))</f>
        <v/>
      </c>
      <c r="I209" s="46">
        <f>IF($E209=0,"",SUMIFS(Registros!$S$2:$S$501,Registros!$AB$2:$AB$501,"Sim",Registros!$B$2:$B$501,"&gt;="&amp;Resumo!$B$3,Registros!$B$2:$B$501,"&lt;="&amp;Resumo!$D$3,Registros!$C$2:$C$501,$B209,Registros!$E$2:$E$501,$D209))</f>
        <v/>
      </c>
      <c r="J209" s="13">
        <f>IF($E209=0,"",COUNTIFS(Registros!$AB$2:$AB$501,"Sim",Registros!$B$2:$B$501,"&gt;="&amp;Resumo!$B$3,Registros!$B$2:$B$501,"&lt;="&amp;Resumo!$D$3,Registros!$C$2:$C$501,$B209,Registros!$E$2:$E$501,$D209,Registros!$T$2:$T$501,"Não",Registros!$K$2:$K$501,"&lt;&gt;Concluída",Registros!$K$2:$K$501,"&lt;&gt;Dispensada"))</f>
        <v/>
      </c>
      <c r="K209" s="53">
        <f>IFERROR(IF($E209=0,"",_xlfn.MAXIFS(Registros!$B$2:$B$501,Registros!$AB$2:$AB$501,"Sim",Registros!$B$2:$B$501,"&gt;="&amp;Resumo!$B$3,Registros!$B$2:$B$501,"&lt;="&amp;Resumo!$D$3,Registros!$C$2:$C$501,$B209,Registros!$E$2:$E$501,$D209)),"")</f>
        <v/>
      </c>
      <c r="L209" s="13">
        <f>IF($E209=0,"",COUNTIFS($E$6:$E$505,"&gt;0",$F$6:$F$505,"&lt;"&amp;$F209)+COUNTIFS($E$6:$E209,"&gt;0",$F$6:$F209,$F209))</f>
        <v/>
      </c>
      <c r="N209" s="16">
        <f>IFERROR('Configurações'!F207,"")</f>
        <v/>
      </c>
      <c r="O209" s="13">
        <f>IF($N209="","",IF(Resumo!$F$3="Todas",COUNTIFS(Registros!$AB$2:$AB$501,"Sim",Registros!$B$2:$B$501,"&gt;="&amp;Resumo!$B$3,Registros!$B$2:$B$501,"&lt;="&amp;Resumo!$D$3,Registros!$V$2:$V$501,$N209),COUNTIFS(Registros!$AB$2:$AB$501,"Sim",Registros!$B$2:$B$501,"&gt;="&amp;Resumo!$B$3,Registros!$B$2:$B$501,"&lt;="&amp;Resumo!$D$3,Registros!$E$2:$E$501,Resumo!$F$3,Registros!$V$2:$V$501,$N209)))</f>
        <v/>
      </c>
      <c r="P209" s="46">
        <f>IF($N209="","",IF(Resumo!$F$3="Todas",SUMIFS(Registros!$S$2:$S$501,Registros!$AB$2:$AB$501,"Sim",Registros!$B$2:$B$501,"&gt;="&amp;Resumo!$B$3,Registros!$B$2:$B$501,"&lt;="&amp;Resumo!$D$3,Registros!$V$2:$V$501,$N209),SUMIFS(Registros!$S$2:$S$501,Registros!$AB$2:$AB$501,"Sim",Registros!$B$2:$B$501,"&gt;="&amp;Resumo!$B$3,Registros!$B$2:$B$501,"&lt;="&amp;Resumo!$D$3,Registros!$E$2:$E$501,Resumo!$F$3,Registros!$V$2:$V$501,$N209)))</f>
        <v/>
      </c>
      <c r="Q209" s="45">
        <f>IFERROR(IF(SUM($P$6:$P$15)=0,"",$P209/SUM($P$6:$P$15)),"")</f>
        <v/>
      </c>
      <c r="R209" s="13">
        <f>IF($O209=0,"",COUNTIFS($O$6:$O$15,"&gt;0",$P$6:$P$15,"&gt;"&amp;$P209)+COUNTIFS($O$6:$O209,"&gt;0",$P$6:$P209,$P209))</f>
        <v/>
      </c>
    </row>
    <row r="210">
      <c r="A210" s="21">
        <f>IFERROR(INDEX(Registros!$Z$2:$Z$501,AGGREGATE(15,6,(ROW(Registros!$Z$2:$Z$501)-ROW(Registros!$Z$2)+1)/(Registros!$AA$2:$AA$501&lt;&gt;""),ROWS($A$6:A210))),"")</f>
        <v/>
      </c>
      <c r="B210" s="18">
        <f>IFERROR(IF($A210="","",INDEX(Registros!$C$2:$C$501,MATCH($A210,Registros!$Z$2:$Z$501,0))),"")</f>
        <v/>
      </c>
      <c r="C210" s="21">
        <f>IFERROR(IF($A210="","",INDEX(Registros!$D$2:$D$501,MATCH($A210,Registros!$Z$2:$Z$501,0))),"")</f>
        <v/>
      </c>
      <c r="D210" s="21">
        <f>IFERROR(IF($A210="","",INDEX(Registros!$E$2:$E$501,MATCH($A210,Registros!$Z$2:$Z$501,0))),"")</f>
        <v/>
      </c>
      <c r="E210" s="18">
        <f>IF($A210="","",IF(AND(Resumo!$F$3&lt;&gt;"Todas",$D210&lt;&gt;Resumo!$F$3),0,COUNTIFS(Registros!$AB$2:$AB$501,"Sim",Registros!$B$2:$B$501,"&gt;="&amp;Resumo!$B$3,Registros!$B$2:$B$501,"&lt;="&amp;Resumo!$D$3,Registros!$C$2:$C$501,$B210,Registros!$E$2:$E$501,$D210)))</f>
        <v/>
      </c>
      <c r="F210" s="48">
        <f>IFERROR(IF($E210=0,"",COUNTIFS(Registros!$AB$2:$AB$501,"Sim",Registros!$B$2:$B$501,"&gt;="&amp;Resumo!$B$3,Registros!$B$2:$B$501,"&lt;="&amp;Resumo!$D$3,Registros!$C$2:$C$501,$B210,Registros!$E$2:$E$501,$D210,Registros!$T$2:$T$501,"Sim")/$E210),"")</f>
        <v/>
      </c>
      <c r="G210" s="48">
        <f>IFERROR(IF($E210=0,"",AVERAGEIFS(Registros!$U$2:$U$501,Registros!$AB$2:$AB$501,"Sim",Registros!$B$2:$B$501,"&gt;="&amp;Resumo!$B$3,Registros!$B$2:$B$501,"&lt;="&amp;Resumo!$D$3,Registros!$C$2:$C$501,$B210,Registros!$E$2:$E$501,$D210)),"")</f>
        <v/>
      </c>
      <c r="H210" s="18">
        <f>IF($E210=0,"",SUMIFS(Registros!$Q$2:$Q$501,Registros!$AB$2:$AB$501,"Sim",Registros!$B$2:$B$501,"&gt;="&amp;Resumo!$B$3,Registros!$B$2:$B$501,"&lt;="&amp;Resumo!$D$3,Registros!$C$2:$C$501,$B210,Registros!$E$2:$E$501,$D210))</f>
        <v/>
      </c>
      <c r="I210" s="49">
        <f>IF($E210=0,"",SUMIFS(Registros!$S$2:$S$501,Registros!$AB$2:$AB$501,"Sim",Registros!$B$2:$B$501,"&gt;="&amp;Resumo!$B$3,Registros!$B$2:$B$501,"&lt;="&amp;Resumo!$D$3,Registros!$C$2:$C$501,$B210,Registros!$E$2:$E$501,$D210))</f>
        <v/>
      </c>
      <c r="J210" s="18">
        <f>IF($E210=0,"",COUNTIFS(Registros!$AB$2:$AB$501,"Sim",Registros!$B$2:$B$501,"&gt;="&amp;Resumo!$B$3,Registros!$B$2:$B$501,"&lt;="&amp;Resumo!$D$3,Registros!$C$2:$C$501,$B210,Registros!$E$2:$E$501,$D210,Registros!$T$2:$T$501,"Não",Registros!$K$2:$K$501,"&lt;&gt;Concluída",Registros!$K$2:$K$501,"&lt;&gt;Dispensada"))</f>
        <v/>
      </c>
      <c r="K210" s="52">
        <f>IFERROR(IF($E210=0,"",_xlfn.MAXIFS(Registros!$B$2:$B$501,Registros!$AB$2:$AB$501,"Sim",Registros!$B$2:$B$501,"&gt;="&amp;Resumo!$B$3,Registros!$B$2:$B$501,"&lt;="&amp;Resumo!$D$3,Registros!$C$2:$C$501,$B210,Registros!$E$2:$E$501,$D210)),"")</f>
        <v/>
      </c>
      <c r="L210" s="18">
        <f>IF($E210=0,"",COUNTIFS($E$6:$E$505,"&gt;0",$F$6:$F$505,"&lt;"&amp;$F210)+COUNTIFS($E$6:$E210,"&gt;0",$F$6:$F210,$F210))</f>
        <v/>
      </c>
      <c r="N210" s="21">
        <f>IFERROR('Configurações'!F208,"")</f>
        <v/>
      </c>
      <c r="O210" s="18">
        <f>IF($N210="","",IF(Resumo!$F$3="Todas",COUNTIFS(Registros!$AB$2:$AB$501,"Sim",Registros!$B$2:$B$501,"&gt;="&amp;Resumo!$B$3,Registros!$B$2:$B$501,"&lt;="&amp;Resumo!$D$3,Registros!$V$2:$V$501,$N210),COUNTIFS(Registros!$AB$2:$AB$501,"Sim",Registros!$B$2:$B$501,"&gt;="&amp;Resumo!$B$3,Registros!$B$2:$B$501,"&lt;="&amp;Resumo!$D$3,Registros!$E$2:$E$501,Resumo!$F$3,Registros!$V$2:$V$501,$N210)))</f>
        <v/>
      </c>
      <c r="P210" s="49">
        <f>IF($N210="","",IF(Resumo!$F$3="Todas",SUMIFS(Registros!$S$2:$S$501,Registros!$AB$2:$AB$501,"Sim",Registros!$B$2:$B$501,"&gt;="&amp;Resumo!$B$3,Registros!$B$2:$B$501,"&lt;="&amp;Resumo!$D$3,Registros!$V$2:$V$501,$N210),SUMIFS(Registros!$S$2:$S$501,Registros!$AB$2:$AB$501,"Sim",Registros!$B$2:$B$501,"&gt;="&amp;Resumo!$B$3,Registros!$B$2:$B$501,"&lt;="&amp;Resumo!$D$3,Registros!$E$2:$E$501,Resumo!$F$3,Registros!$V$2:$V$501,$N210)))</f>
        <v/>
      </c>
      <c r="Q210" s="48">
        <f>IFERROR(IF(SUM($P$6:$P$15)=0,"",$P210/SUM($P$6:$P$15)),"")</f>
        <v/>
      </c>
      <c r="R210" s="18">
        <f>IF($O210=0,"",COUNTIFS($O$6:$O$15,"&gt;0",$P$6:$P$15,"&gt;"&amp;$P210)+COUNTIFS($O$6:$O210,"&gt;0",$P$6:$P210,$P210))</f>
        <v/>
      </c>
    </row>
    <row r="211">
      <c r="A211" s="16">
        <f>IFERROR(INDEX(Registros!$Z$2:$Z$501,AGGREGATE(15,6,(ROW(Registros!$Z$2:$Z$501)-ROW(Registros!$Z$2)+1)/(Registros!$AA$2:$AA$501&lt;&gt;""),ROWS($A$6:A211))),"")</f>
        <v/>
      </c>
      <c r="B211" s="13">
        <f>IFERROR(IF($A211="","",INDEX(Registros!$C$2:$C$501,MATCH($A211,Registros!$Z$2:$Z$501,0))),"")</f>
        <v/>
      </c>
      <c r="C211" s="16">
        <f>IFERROR(IF($A211="","",INDEX(Registros!$D$2:$D$501,MATCH($A211,Registros!$Z$2:$Z$501,0))),"")</f>
        <v/>
      </c>
      <c r="D211" s="16">
        <f>IFERROR(IF($A211="","",INDEX(Registros!$E$2:$E$501,MATCH($A211,Registros!$Z$2:$Z$501,0))),"")</f>
        <v/>
      </c>
      <c r="E211" s="13">
        <f>IF($A211="","",IF(AND(Resumo!$F$3&lt;&gt;"Todas",$D211&lt;&gt;Resumo!$F$3),0,COUNTIFS(Registros!$AB$2:$AB$501,"Sim",Registros!$B$2:$B$501,"&gt;="&amp;Resumo!$B$3,Registros!$B$2:$B$501,"&lt;="&amp;Resumo!$D$3,Registros!$C$2:$C$501,$B211,Registros!$E$2:$E$501,$D211)))</f>
        <v/>
      </c>
      <c r="F211" s="45">
        <f>IFERROR(IF($E211=0,"",COUNTIFS(Registros!$AB$2:$AB$501,"Sim",Registros!$B$2:$B$501,"&gt;="&amp;Resumo!$B$3,Registros!$B$2:$B$501,"&lt;="&amp;Resumo!$D$3,Registros!$C$2:$C$501,$B211,Registros!$E$2:$E$501,$D211,Registros!$T$2:$T$501,"Sim")/$E211),"")</f>
        <v/>
      </c>
      <c r="G211" s="45">
        <f>IFERROR(IF($E211=0,"",AVERAGEIFS(Registros!$U$2:$U$501,Registros!$AB$2:$AB$501,"Sim",Registros!$B$2:$B$501,"&gt;="&amp;Resumo!$B$3,Registros!$B$2:$B$501,"&lt;="&amp;Resumo!$D$3,Registros!$C$2:$C$501,$B211,Registros!$E$2:$E$501,$D211)),"")</f>
        <v/>
      </c>
      <c r="H211" s="13">
        <f>IF($E211=0,"",SUMIFS(Registros!$Q$2:$Q$501,Registros!$AB$2:$AB$501,"Sim",Registros!$B$2:$B$501,"&gt;="&amp;Resumo!$B$3,Registros!$B$2:$B$501,"&lt;="&amp;Resumo!$D$3,Registros!$C$2:$C$501,$B211,Registros!$E$2:$E$501,$D211))</f>
        <v/>
      </c>
      <c r="I211" s="46">
        <f>IF($E211=0,"",SUMIFS(Registros!$S$2:$S$501,Registros!$AB$2:$AB$501,"Sim",Registros!$B$2:$B$501,"&gt;="&amp;Resumo!$B$3,Registros!$B$2:$B$501,"&lt;="&amp;Resumo!$D$3,Registros!$C$2:$C$501,$B211,Registros!$E$2:$E$501,$D211))</f>
        <v/>
      </c>
      <c r="J211" s="13">
        <f>IF($E211=0,"",COUNTIFS(Registros!$AB$2:$AB$501,"Sim",Registros!$B$2:$B$501,"&gt;="&amp;Resumo!$B$3,Registros!$B$2:$B$501,"&lt;="&amp;Resumo!$D$3,Registros!$C$2:$C$501,$B211,Registros!$E$2:$E$501,$D211,Registros!$T$2:$T$501,"Não",Registros!$K$2:$K$501,"&lt;&gt;Concluída",Registros!$K$2:$K$501,"&lt;&gt;Dispensada"))</f>
        <v/>
      </c>
      <c r="K211" s="53">
        <f>IFERROR(IF($E211=0,"",_xlfn.MAXIFS(Registros!$B$2:$B$501,Registros!$AB$2:$AB$501,"Sim",Registros!$B$2:$B$501,"&gt;="&amp;Resumo!$B$3,Registros!$B$2:$B$501,"&lt;="&amp;Resumo!$D$3,Registros!$C$2:$C$501,$B211,Registros!$E$2:$E$501,$D211)),"")</f>
        <v/>
      </c>
      <c r="L211" s="13">
        <f>IF($E211=0,"",COUNTIFS($E$6:$E$505,"&gt;0",$F$6:$F$505,"&lt;"&amp;$F211)+COUNTIFS($E$6:$E211,"&gt;0",$F$6:$F211,$F211))</f>
        <v/>
      </c>
      <c r="N211" s="16">
        <f>IFERROR('Configurações'!F209,"")</f>
        <v/>
      </c>
      <c r="O211" s="13">
        <f>IF($N211="","",IF(Resumo!$F$3="Todas",COUNTIFS(Registros!$AB$2:$AB$501,"Sim",Registros!$B$2:$B$501,"&gt;="&amp;Resumo!$B$3,Registros!$B$2:$B$501,"&lt;="&amp;Resumo!$D$3,Registros!$V$2:$V$501,$N211),COUNTIFS(Registros!$AB$2:$AB$501,"Sim",Registros!$B$2:$B$501,"&gt;="&amp;Resumo!$B$3,Registros!$B$2:$B$501,"&lt;="&amp;Resumo!$D$3,Registros!$E$2:$E$501,Resumo!$F$3,Registros!$V$2:$V$501,$N211)))</f>
        <v/>
      </c>
      <c r="P211" s="46">
        <f>IF($N211="","",IF(Resumo!$F$3="Todas",SUMIFS(Registros!$S$2:$S$501,Registros!$AB$2:$AB$501,"Sim",Registros!$B$2:$B$501,"&gt;="&amp;Resumo!$B$3,Registros!$B$2:$B$501,"&lt;="&amp;Resumo!$D$3,Registros!$V$2:$V$501,$N211),SUMIFS(Registros!$S$2:$S$501,Registros!$AB$2:$AB$501,"Sim",Registros!$B$2:$B$501,"&gt;="&amp;Resumo!$B$3,Registros!$B$2:$B$501,"&lt;="&amp;Resumo!$D$3,Registros!$E$2:$E$501,Resumo!$F$3,Registros!$V$2:$V$501,$N211)))</f>
        <v/>
      </c>
      <c r="Q211" s="45">
        <f>IFERROR(IF(SUM($P$6:$P$15)=0,"",$P211/SUM($P$6:$P$15)),"")</f>
        <v/>
      </c>
      <c r="R211" s="13">
        <f>IF($O211=0,"",COUNTIFS($O$6:$O$15,"&gt;0",$P$6:$P$15,"&gt;"&amp;$P211)+COUNTIFS($O$6:$O211,"&gt;0",$P$6:$P211,$P211))</f>
        <v/>
      </c>
    </row>
    <row r="212">
      <c r="A212" s="21">
        <f>IFERROR(INDEX(Registros!$Z$2:$Z$501,AGGREGATE(15,6,(ROW(Registros!$Z$2:$Z$501)-ROW(Registros!$Z$2)+1)/(Registros!$AA$2:$AA$501&lt;&gt;""),ROWS($A$6:A212))),"")</f>
        <v/>
      </c>
      <c r="B212" s="18">
        <f>IFERROR(IF($A212="","",INDEX(Registros!$C$2:$C$501,MATCH($A212,Registros!$Z$2:$Z$501,0))),"")</f>
        <v/>
      </c>
      <c r="C212" s="21">
        <f>IFERROR(IF($A212="","",INDEX(Registros!$D$2:$D$501,MATCH($A212,Registros!$Z$2:$Z$501,0))),"")</f>
        <v/>
      </c>
      <c r="D212" s="21">
        <f>IFERROR(IF($A212="","",INDEX(Registros!$E$2:$E$501,MATCH($A212,Registros!$Z$2:$Z$501,0))),"")</f>
        <v/>
      </c>
      <c r="E212" s="18">
        <f>IF($A212="","",IF(AND(Resumo!$F$3&lt;&gt;"Todas",$D212&lt;&gt;Resumo!$F$3),0,COUNTIFS(Registros!$AB$2:$AB$501,"Sim",Registros!$B$2:$B$501,"&gt;="&amp;Resumo!$B$3,Registros!$B$2:$B$501,"&lt;="&amp;Resumo!$D$3,Registros!$C$2:$C$501,$B212,Registros!$E$2:$E$501,$D212)))</f>
        <v/>
      </c>
      <c r="F212" s="48">
        <f>IFERROR(IF($E212=0,"",COUNTIFS(Registros!$AB$2:$AB$501,"Sim",Registros!$B$2:$B$501,"&gt;="&amp;Resumo!$B$3,Registros!$B$2:$B$501,"&lt;="&amp;Resumo!$D$3,Registros!$C$2:$C$501,$B212,Registros!$E$2:$E$501,$D212,Registros!$T$2:$T$501,"Sim")/$E212),"")</f>
        <v/>
      </c>
      <c r="G212" s="48">
        <f>IFERROR(IF($E212=0,"",AVERAGEIFS(Registros!$U$2:$U$501,Registros!$AB$2:$AB$501,"Sim",Registros!$B$2:$B$501,"&gt;="&amp;Resumo!$B$3,Registros!$B$2:$B$501,"&lt;="&amp;Resumo!$D$3,Registros!$C$2:$C$501,$B212,Registros!$E$2:$E$501,$D212)),"")</f>
        <v/>
      </c>
      <c r="H212" s="18">
        <f>IF($E212=0,"",SUMIFS(Registros!$Q$2:$Q$501,Registros!$AB$2:$AB$501,"Sim",Registros!$B$2:$B$501,"&gt;="&amp;Resumo!$B$3,Registros!$B$2:$B$501,"&lt;="&amp;Resumo!$D$3,Registros!$C$2:$C$501,$B212,Registros!$E$2:$E$501,$D212))</f>
        <v/>
      </c>
      <c r="I212" s="49">
        <f>IF($E212=0,"",SUMIFS(Registros!$S$2:$S$501,Registros!$AB$2:$AB$501,"Sim",Registros!$B$2:$B$501,"&gt;="&amp;Resumo!$B$3,Registros!$B$2:$B$501,"&lt;="&amp;Resumo!$D$3,Registros!$C$2:$C$501,$B212,Registros!$E$2:$E$501,$D212))</f>
        <v/>
      </c>
      <c r="J212" s="18">
        <f>IF($E212=0,"",COUNTIFS(Registros!$AB$2:$AB$501,"Sim",Registros!$B$2:$B$501,"&gt;="&amp;Resumo!$B$3,Registros!$B$2:$B$501,"&lt;="&amp;Resumo!$D$3,Registros!$C$2:$C$501,$B212,Registros!$E$2:$E$501,$D212,Registros!$T$2:$T$501,"Não",Registros!$K$2:$K$501,"&lt;&gt;Concluída",Registros!$K$2:$K$501,"&lt;&gt;Dispensada"))</f>
        <v/>
      </c>
      <c r="K212" s="52">
        <f>IFERROR(IF($E212=0,"",_xlfn.MAXIFS(Registros!$B$2:$B$501,Registros!$AB$2:$AB$501,"Sim",Registros!$B$2:$B$501,"&gt;="&amp;Resumo!$B$3,Registros!$B$2:$B$501,"&lt;="&amp;Resumo!$D$3,Registros!$C$2:$C$501,$B212,Registros!$E$2:$E$501,$D212)),"")</f>
        <v/>
      </c>
      <c r="L212" s="18">
        <f>IF($E212=0,"",COUNTIFS($E$6:$E$505,"&gt;0",$F$6:$F$505,"&lt;"&amp;$F212)+COUNTIFS($E$6:$E212,"&gt;0",$F$6:$F212,$F212))</f>
        <v/>
      </c>
      <c r="N212" s="21">
        <f>IFERROR('Configurações'!F210,"")</f>
        <v/>
      </c>
      <c r="O212" s="18">
        <f>IF($N212="","",IF(Resumo!$F$3="Todas",COUNTIFS(Registros!$AB$2:$AB$501,"Sim",Registros!$B$2:$B$501,"&gt;="&amp;Resumo!$B$3,Registros!$B$2:$B$501,"&lt;="&amp;Resumo!$D$3,Registros!$V$2:$V$501,$N212),COUNTIFS(Registros!$AB$2:$AB$501,"Sim",Registros!$B$2:$B$501,"&gt;="&amp;Resumo!$B$3,Registros!$B$2:$B$501,"&lt;="&amp;Resumo!$D$3,Registros!$E$2:$E$501,Resumo!$F$3,Registros!$V$2:$V$501,$N212)))</f>
        <v/>
      </c>
      <c r="P212" s="49">
        <f>IF($N212="","",IF(Resumo!$F$3="Todas",SUMIFS(Registros!$S$2:$S$501,Registros!$AB$2:$AB$501,"Sim",Registros!$B$2:$B$501,"&gt;="&amp;Resumo!$B$3,Registros!$B$2:$B$501,"&lt;="&amp;Resumo!$D$3,Registros!$V$2:$V$501,$N212),SUMIFS(Registros!$S$2:$S$501,Registros!$AB$2:$AB$501,"Sim",Registros!$B$2:$B$501,"&gt;="&amp;Resumo!$B$3,Registros!$B$2:$B$501,"&lt;="&amp;Resumo!$D$3,Registros!$E$2:$E$501,Resumo!$F$3,Registros!$V$2:$V$501,$N212)))</f>
        <v/>
      </c>
      <c r="Q212" s="48">
        <f>IFERROR(IF(SUM($P$6:$P$15)=0,"",$P212/SUM($P$6:$P$15)),"")</f>
        <v/>
      </c>
      <c r="R212" s="18">
        <f>IF($O212=0,"",COUNTIFS($O$6:$O$15,"&gt;0",$P$6:$P$15,"&gt;"&amp;$P212)+COUNTIFS($O$6:$O212,"&gt;0",$P$6:$P212,$P212))</f>
        <v/>
      </c>
    </row>
    <row r="213">
      <c r="A213" s="16">
        <f>IFERROR(INDEX(Registros!$Z$2:$Z$501,AGGREGATE(15,6,(ROW(Registros!$Z$2:$Z$501)-ROW(Registros!$Z$2)+1)/(Registros!$AA$2:$AA$501&lt;&gt;""),ROWS($A$6:A213))),"")</f>
        <v/>
      </c>
      <c r="B213" s="13">
        <f>IFERROR(IF($A213="","",INDEX(Registros!$C$2:$C$501,MATCH($A213,Registros!$Z$2:$Z$501,0))),"")</f>
        <v/>
      </c>
      <c r="C213" s="16">
        <f>IFERROR(IF($A213="","",INDEX(Registros!$D$2:$D$501,MATCH($A213,Registros!$Z$2:$Z$501,0))),"")</f>
        <v/>
      </c>
      <c r="D213" s="16">
        <f>IFERROR(IF($A213="","",INDEX(Registros!$E$2:$E$501,MATCH($A213,Registros!$Z$2:$Z$501,0))),"")</f>
        <v/>
      </c>
      <c r="E213" s="13">
        <f>IF($A213="","",IF(AND(Resumo!$F$3&lt;&gt;"Todas",$D213&lt;&gt;Resumo!$F$3),0,COUNTIFS(Registros!$AB$2:$AB$501,"Sim",Registros!$B$2:$B$501,"&gt;="&amp;Resumo!$B$3,Registros!$B$2:$B$501,"&lt;="&amp;Resumo!$D$3,Registros!$C$2:$C$501,$B213,Registros!$E$2:$E$501,$D213)))</f>
        <v/>
      </c>
      <c r="F213" s="45">
        <f>IFERROR(IF($E213=0,"",COUNTIFS(Registros!$AB$2:$AB$501,"Sim",Registros!$B$2:$B$501,"&gt;="&amp;Resumo!$B$3,Registros!$B$2:$B$501,"&lt;="&amp;Resumo!$D$3,Registros!$C$2:$C$501,$B213,Registros!$E$2:$E$501,$D213,Registros!$T$2:$T$501,"Sim")/$E213),"")</f>
        <v/>
      </c>
      <c r="G213" s="45">
        <f>IFERROR(IF($E213=0,"",AVERAGEIFS(Registros!$U$2:$U$501,Registros!$AB$2:$AB$501,"Sim",Registros!$B$2:$B$501,"&gt;="&amp;Resumo!$B$3,Registros!$B$2:$B$501,"&lt;="&amp;Resumo!$D$3,Registros!$C$2:$C$501,$B213,Registros!$E$2:$E$501,$D213)),"")</f>
        <v/>
      </c>
      <c r="H213" s="13">
        <f>IF($E213=0,"",SUMIFS(Registros!$Q$2:$Q$501,Registros!$AB$2:$AB$501,"Sim",Registros!$B$2:$B$501,"&gt;="&amp;Resumo!$B$3,Registros!$B$2:$B$501,"&lt;="&amp;Resumo!$D$3,Registros!$C$2:$C$501,$B213,Registros!$E$2:$E$501,$D213))</f>
        <v/>
      </c>
      <c r="I213" s="46">
        <f>IF($E213=0,"",SUMIFS(Registros!$S$2:$S$501,Registros!$AB$2:$AB$501,"Sim",Registros!$B$2:$B$501,"&gt;="&amp;Resumo!$B$3,Registros!$B$2:$B$501,"&lt;="&amp;Resumo!$D$3,Registros!$C$2:$C$501,$B213,Registros!$E$2:$E$501,$D213))</f>
        <v/>
      </c>
      <c r="J213" s="13">
        <f>IF($E213=0,"",COUNTIFS(Registros!$AB$2:$AB$501,"Sim",Registros!$B$2:$B$501,"&gt;="&amp;Resumo!$B$3,Registros!$B$2:$B$501,"&lt;="&amp;Resumo!$D$3,Registros!$C$2:$C$501,$B213,Registros!$E$2:$E$501,$D213,Registros!$T$2:$T$501,"Não",Registros!$K$2:$K$501,"&lt;&gt;Concluída",Registros!$K$2:$K$501,"&lt;&gt;Dispensada"))</f>
        <v/>
      </c>
      <c r="K213" s="53">
        <f>IFERROR(IF($E213=0,"",_xlfn.MAXIFS(Registros!$B$2:$B$501,Registros!$AB$2:$AB$501,"Sim",Registros!$B$2:$B$501,"&gt;="&amp;Resumo!$B$3,Registros!$B$2:$B$501,"&lt;="&amp;Resumo!$D$3,Registros!$C$2:$C$501,$B213,Registros!$E$2:$E$501,$D213)),"")</f>
        <v/>
      </c>
      <c r="L213" s="13">
        <f>IF($E213=0,"",COUNTIFS($E$6:$E$505,"&gt;0",$F$6:$F$505,"&lt;"&amp;$F213)+COUNTIFS($E$6:$E213,"&gt;0",$F$6:$F213,$F213))</f>
        <v/>
      </c>
      <c r="N213" s="16">
        <f>IFERROR('Configurações'!F211,"")</f>
        <v/>
      </c>
      <c r="O213" s="13">
        <f>IF($N213="","",IF(Resumo!$F$3="Todas",COUNTIFS(Registros!$AB$2:$AB$501,"Sim",Registros!$B$2:$B$501,"&gt;="&amp;Resumo!$B$3,Registros!$B$2:$B$501,"&lt;="&amp;Resumo!$D$3,Registros!$V$2:$V$501,$N213),COUNTIFS(Registros!$AB$2:$AB$501,"Sim",Registros!$B$2:$B$501,"&gt;="&amp;Resumo!$B$3,Registros!$B$2:$B$501,"&lt;="&amp;Resumo!$D$3,Registros!$E$2:$E$501,Resumo!$F$3,Registros!$V$2:$V$501,$N213)))</f>
        <v/>
      </c>
      <c r="P213" s="46">
        <f>IF($N213="","",IF(Resumo!$F$3="Todas",SUMIFS(Registros!$S$2:$S$501,Registros!$AB$2:$AB$501,"Sim",Registros!$B$2:$B$501,"&gt;="&amp;Resumo!$B$3,Registros!$B$2:$B$501,"&lt;="&amp;Resumo!$D$3,Registros!$V$2:$V$501,$N213),SUMIFS(Registros!$S$2:$S$501,Registros!$AB$2:$AB$501,"Sim",Registros!$B$2:$B$501,"&gt;="&amp;Resumo!$B$3,Registros!$B$2:$B$501,"&lt;="&amp;Resumo!$D$3,Registros!$E$2:$E$501,Resumo!$F$3,Registros!$V$2:$V$501,$N213)))</f>
        <v/>
      </c>
      <c r="Q213" s="45">
        <f>IFERROR(IF(SUM($P$6:$P$15)=0,"",$P213/SUM($P$6:$P$15)),"")</f>
        <v/>
      </c>
      <c r="R213" s="13">
        <f>IF($O213=0,"",COUNTIFS($O$6:$O$15,"&gt;0",$P$6:$P$15,"&gt;"&amp;$P213)+COUNTIFS($O$6:$O213,"&gt;0",$P$6:$P213,$P213))</f>
        <v/>
      </c>
    </row>
    <row r="214">
      <c r="A214" s="21">
        <f>IFERROR(INDEX(Registros!$Z$2:$Z$501,AGGREGATE(15,6,(ROW(Registros!$Z$2:$Z$501)-ROW(Registros!$Z$2)+1)/(Registros!$AA$2:$AA$501&lt;&gt;""),ROWS($A$6:A214))),"")</f>
        <v/>
      </c>
      <c r="B214" s="18">
        <f>IFERROR(IF($A214="","",INDEX(Registros!$C$2:$C$501,MATCH($A214,Registros!$Z$2:$Z$501,0))),"")</f>
        <v/>
      </c>
      <c r="C214" s="21">
        <f>IFERROR(IF($A214="","",INDEX(Registros!$D$2:$D$501,MATCH($A214,Registros!$Z$2:$Z$501,0))),"")</f>
        <v/>
      </c>
      <c r="D214" s="21">
        <f>IFERROR(IF($A214="","",INDEX(Registros!$E$2:$E$501,MATCH($A214,Registros!$Z$2:$Z$501,0))),"")</f>
        <v/>
      </c>
      <c r="E214" s="18">
        <f>IF($A214="","",IF(AND(Resumo!$F$3&lt;&gt;"Todas",$D214&lt;&gt;Resumo!$F$3),0,COUNTIFS(Registros!$AB$2:$AB$501,"Sim",Registros!$B$2:$B$501,"&gt;="&amp;Resumo!$B$3,Registros!$B$2:$B$501,"&lt;="&amp;Resumo!$D$3,Registros!$C$2:$C$501,$B214,Registros!$E$2:$E$501,$D214)))</f>
        <v/>
      </c>
      <c r="F214" s="48">
        <f>IFERROR(IF($E214=0,"",COUNTIFS(Registros!$AB$2:$AB$501,"Sim",Registros!$B$2:$B$501,"&gt;="&amp;Resumo!$B$3,Registros!$B$2:$B$501,"&lt;="&amp;Resumo!$D$3,Registros!$C$2:$C$501,$B214,Registros!$E$2:$E$501,$D214,Registros!$T$2:$T$501,"Sim")/$E214),"")</f>
        <v/>
      </c>
      <c r="G214" s="48">
        <f>IFERROR(IF($E214=0,"",AVERAGEIFS(Registros!$U$2:$U$501,Registros!$AB$2:$AB$501,"Sim",Registros!$B$2:$B$501,"&gt;="&amp;Resumo!$B$3,Registros!$B$2:$B$501,"&lt;="&amp;Resumo!$D$3,Registros!$C$2:$C$501,$B214,Registros!$E$2:$E$501,$D214)),"")</f>
        <v/>
      </c>
      <c r="H214" s="18">
        <f>IF($E214=0,"",SUMIFS(Registros!$Q$2:$Q$501,Registros!$AB$2:$AB$501,"Sim",Registros!$B$2:$B$501,"&gt;="&amp;Resumo!$B$3,Registros!$B$2:$B$501,"&lt;="&amp;Resumo!$D$3,Registros!$C$2:$C$501,$B214,Registros!$E$2:$E$501,$D214))</f>
        <v/>
      </c>
      <c r="I214" s="49">
        <f>IF($E214=0,"",SUMIFS(Registros!$S$2:$S$501,Registros!$AB$2:$AB$501,"Sim",Registros!$B$2:$B$501,"&gt;="&amp;Resumo!$B$3,Registros!$B$2:$B$501,"&lt;="&amp;Resumo!$D$3,Registros!$C$2:$C$501,$B214,Registros!$E$2:$E$501,$D214))</f>
        <v/>
      </c>
      <c r="J214" s="18">
        <f>IF($E214=0,"",COUNTIFS(Registros!$AB$2:$AB$501,"Sim",Registros!$B$2:$B$501,"&gt;="&amp;Resumo!$B$3,Registros!$B$2:$B$501,"&lt;="&amp;Resumo!$D$3,Registros!$C$2:$C$501,$B214,Registros!$E$2:$E$501,$D214,Registros!$T$2:$T$501,"Não",Registros!$K$2:$K$501,"&lt;&gt;Concluída",Registros!$K$2:$K$501,"&lt;&gt;Dispensada"))</f>
        <v/>
      </c>
      <c r="K214" s="52">
        <f>IFERROR(IF($E214=0,"",_xlfn.MAXIFS(Registros!$B$2:$B$501,Registros!$AB$2:$AB$501,"Sim",Registros!$B$2:$B$501,"&gt;="&amp;Resumo!$B$3,Registros!$B$2:$B$501,"&lt;="&amp;Resumo!$D$3,Registros!$C$2:$C$501,$B214,Registros!$E$2:$E$501,$D214)),"")</f>
        <v/>
      </c>
      <c r="L214" s="18">
        <f>IF($E214=0,"",COUNTIFS($E$6:$E$505,"&gt;0",$F$6:$F$505,"&lt;"&amp;$F214)+COUNTIFS($E$6:$E214,"&gt;0",$F$6:$F214,$F214))</f>
        <v/>
      </c>
      <c r="N214" s="21">
        <f>IFERROR('Configurações'!F212,"")</f>
        <v/>
      </c>
      <c r="O214" s="18">
        <f>IF($N214="","",IF(Resumo!$F$3="Todas",COUNTIFS(Registros!$AB$2:$AB$501,"Sim",Registros!$B$2:$B$501,"&gt;="&amp;Resumo!$B$3,Registros!$B$2:$B$501,"&lt;="&amp;Resumo!$D$3,Registros!$V$2:$V$501,$N214),COUNTIFS(Registros!$AB$2:$AB$501,"Sim",Registros!$B$2:$B$501,"&gt;="&amp;Resumo!$B$3,Registros!$B$2:$B$501,"&lt;="&amp;Resumo!$D$3,Registros!$E$2:$E$501,Resumo!$F$3,Registros!$V$2:$V$501,$N214)))</f>
        <v/>
      </c>
      <c r="P214" s="49">
        <f>IF($N214="","",IF(Resumo!$F$3="Todas",SUMIFS(Registros!$S$2:$S$501,Registros!$AB$2:$AB$501,"Sim",Registros!$B$2:$B$501,"&gt;="&amp;Resumo!$B$3,Registros!$B$2:$B$501,"&lt;="&amp;Resumo!$D$3,Registros!$V$2:$V$501,$N214),SUMIFS(Registros!$S$2:$S$501,Registros!$AB$2:$AB$501,"Sim",Registros!$B$2:$B$501,"&gt;="&amp;Resumo!$B$3,Registros!$B$2:$B$501,"&lt;="&amp;Resumo!$D$3,Registros!$E$2:$E$501,Resumo!$F$3,Registros!$V$2:$V$501,$N214)))</f>
        <v/>
      </c>
      <c r="Q214" s="48">
        <f>IFERROR(IF(SUM($P$6:$P$15)=0,"",$P214/SUM($P$6:$P$15)),"")</f>
        <v/>
      </c>
      <c r="R214" s="18">
        <f>IF($O214=0,"",COUNTIFS($O$6:$O$15,"&gt;0",$P$6:$P$15,"&gt;"&amp;$P214)+COUNTIFS($O$6:$O214,"&gt;0",$P$6:$P214,$P214))</f>
        <v/>
      </c>
    </row>
    <row r="215">
      <c r="A215" s="16">
        <f>IFERROR(INDEX(Registros!$Z$2:$Z$501,AGGREGATE(15,6,(ROW(Registros!$Z$2:$Z$501)-ROW(Registros!$Z$2)+1)/(Registros!$AA$2:$AA$501&lt;&gt;""),ROWS($A$6:A215))),"")</f>
        <v/>
      </c>
      <c r="B215" s="13">
        <f>IFERROR(IF($A215="","",INDEX(Registros!$C$2:$C$501,MATCH($A215,Registros!$Z$2:$Z$501,0))),"")</f>
        <v/>
      </c>
      <c r="C215" s="16">
        <f>IFERROR(IF($A215="","",INDEX(Registros!$D$2:$D$501,MATCH($A215,Registros!$Z$2:$Z$501,0))),"")</f>
        <v/>
      </c>
      <c r="D215" s="16">
        <f>IFERROR(IF($A215="","",INDEX(Registros!$E$2:$E$501,MATCH($A215,Registros!$Z$2:$Z$501,0))),"")</f>
        <v/>
      </c>
      <c r="E215" s="13">
        <f>IF($A215="","",IF(AND(Resumo!$F$3&lt;&gt;"Todas",$D215&lt;&gt;Resumo!$F$3),0,COUNTIFS(Registros!$AB$2:$AB$501,"Sim",Registros!$B$2:$B$501,"&gt;="&amp;Resumo!$B$3,Registros!$B$2:$B$501,"&lt;="&amp;Resumo!$D$3,Registros!$C$2:$C$501,$B215,Registros!$E$2:$E$501,$D215)))</f>
        <v/>
      </c>
      <c r="F215" s="45">
        <f>IFERROR(IF($E215=0,"",COUNTIFS(Registros!$AB$2:$AB$501,"Sim",Registros!$B$2:$B$501,"&gt;="&amp;Resumo!$B$3,Registros!$B$2:$B$501,"&lt;="&amp;Resumo!$D$3,Registros!$C$2:$C$501,$B215,Registros!$E$2:$E$501,$D215,Registros!$T$2:$T$501,"Sim")/$E215),"")</f>
        <v/>
      </c>
      <c r="G215" s="45">
        <f>IFERROR(IF($E215=0,"",AVERAGEIFS(Registros!$U$2:$U$501,Registros!$AB$2:$AB$501,"Sim",Registros!$B$2:$B$501,"&gt;="&amp;Resumo!$B$3,Registros!$B$2:$B$501,"&lt;="&amp;Resumo!$D$3,Registros!$C$2:$C$501,$B215,Registros!$E$2:$E$501,$D215)),"")</f>
        <v/>
      </c>
      <c r="H215" s="13">
        <f>IF($E215=0,"",SUMIFS(Registros!$Q$2:$Q$501,Registros!$AB$2:$AB$501,"Sim",Registros!$B$2:$B$501,"&gt;="&amp;Resumo!$B$3,Registros!$B$2:$B$501,"&lt;="&amp;Resumo!$D$3,Registros!$C$2:$C$501,$B215,Registros!$E$2:$E$501,$D215))</f>
        <v/>
      </c>
      <c r="I215" s="46">
        <f>IF($E215=0,"",SUMIFS(Registros!$S$2:$S$501,Registros!$AB$2:$AB$501,"Sim",Registros!$B$2:$B$501,"&gt;="&amp;Resumo!$B$3,Registros!$B$2:$B$501,"&lt;="&amp;Resumo!$D$3,Registros!$C$2:$C$501,$B215,Registros!$E$2:$E$501,$D215))</f>
        <v/>
      </c>
      <c r="J215" s="13">
        <f>IF($E215=0,"",COUNTIFS(Registros!$AB$2:$AB$501,"Sim",Registros!$B$2:$B$501,"&gt;="&amp;Resumo!$B$3,Registros!$B$2:$B$501,"&lt;="&amp;Resumo!$D$3,Registros!$C$2:$C$501,$B215,Registros!$E$2:$E$501,$D215,Registros!$T$2:$T$501,"Não",Registros!$K$2:$K$501,"&lt;&gt;Concluída",Registros!$K$2:$K$501,"&lt;&gt;Dispensada"))</f>
        <v/>
      </c>
      <c r="K215" s="53">
        <f>IFERROR(IF($E215=0,"",_xlfn.MAXIFS(Registros!$B$2:$B$501,Registros!$AB$2:$AB$501,"Sim",Registros!$B$2:$B$501,"&gt;="&amp;Resumo!$B$3,Registros!$B$2:$B$501,"&lt;="&amp;Resumo!$D$3,Registros!$C$2:$C$501,$B215,Registros!$E$2:$E$501,$D215)),"")</f>
        <v/>
      </c>
      <c r="L215" s="13">
        <f>IF($E215=0,"",COUNTIFS($E$6:$E$505,"&gt;0",$F$6:$F$505,"&lt;"&amp;$F215)+COUNTIFS($E$6:$E215,"&gt;0",$F$6:$F215,$F215))</f>
        <v/>
      </c>
      <c r="N215" s="16">
        <f>IFERROR('Configurações'!F213,"")</f>
        <v/>
      </c>
      <c r="O215" s="13">
        <f>IF($N215="","",IF(Resumo!$F$3="Todas",COUNTIFS(Registros!$AB$2:$AB$501,"Sim",Registros!$B$2:$B$501,"&gt;="&amp;Resumo!$B$3,Registros!$B$2:$B$501,"&lt;="&amp;Resumo!$D$3,Registros!$V$2:$V$501,$N215),COUNTIFS(Registros!$AB$2:$AB$501,"Sim",Registros!$B$2:$B$501,"&gt;="&amp;Resumo!$B$3,Registros!$B$2:$B$501,"&lt;="&amp;Resumo!$D$3,Registros!$E$2:$E$501,Resumo!$F$3,Registros!$V$2:$V$501,$N215)))</f>
        <v/>
      </c>
      <c r="P215" s="46">
        <f>IF($N215="","",IF(Resumo!$F$3="Todas",SUMIFS(Registros!$S$2:$S$501,Registros!$AB$2:$AB$501,"Sim",Registros!$B$2:$B$501,"&gt;="&amp;Resumo!$B$3,Registros!$B$2:$B$501,"&lt;="&amp;Resumo!$D$3,Registros!$V$2:$V$501,$N215),SUMIFS(Registros!$S$2:$S$501,Registros!$AB$2:$AB$501,"Sim",Registros!$B$2:$B$501,"&gt;="&amp;Resumo!$B$3,Registros!$B$2:$B$501,"&lt;="&amp;Resumo!$D$3,Registros!$E$2:$E$501,Resumo!$F$3,Registros!$V$2:$V$501,$N215)))</f>
        <v/>
      </c>
      <c r="Q215" s="45">
        <f>IFERROR(IF(SUM($P$6:$P$15)=0,"",$P215/SUM($P$6:$P$15)),"")</f>
        <v/>
      </c>
      <c r="R215" s="13">
        <f>IF($O215=0,"",COUNTIFS($O$6:$O$15,"&gt;0",$P$6:$P$15,"&gt;"&amp;$P215)+COUNTIFS($O$6:$O215,"&gt;0",$P$6:$P215,$P215))</f>
        <v/>
      </c>
    </row>
    <row r="216">
      <c r="A216" s="21">
        <f>IFERROR(INDEX(Registros!$Z$2:$Z$501,AGGREGATE(15,6,(ROW(Registros!$Z$2:$Z$501)-ROW(Registros!$Z$2)+1)/(Registros!$AA$2:$AA$501&lt;&gt;""),ROWS($A$6:A216))),"")</f>
        <v/>
      </c>
      <c r="B216" s="18">
        <f>IFERROR(IF($A216="","",INDEX(Registros!$C$2:$C$501,MATCH($A216,Registros!$Z$2:$Z$501,0))),"")</f>
        <v/>
      </c>
      <c r="C216" s="21">
        <f>IFERROR(IF($A216="","",INDEX(Registros!$D$2:$D$501,MATCH($A216,Registros!$Z$2:$Z$501,0))),"")</f>
        <v/>
      </c>
      <c r="D216" s="21">
        <f>IFERROR(IF($A216="","",INDEX(Registros!$E$2:$E$501,MATCH($A216,Registros!$Z$2:$Z$501,0))),"")</f>
        <v/>
      </c>
      <c r="E216" s="18">
        <f>IF($A216="","",IF(AND(Resumo!$F$3&lt;&gt;"Todas",$D216&lt;&gt;Resumo!$F$3),0,COUNTIFS(Registros!$AB$2:$AB$501,"Sim",Registros!$B$2:$B$501,"&gt;="&amp;Resumo!$B$3,Registros!$B$2:$B$501,"&lt;="&amp;Resumo!$D$3,Registros!$C$2:$C$501,$B216,Registros!$E$2:$E$501,$D216)))</f>
        <v/>
      </c>
      <c r="F216" s="48">
        <f>IFERROR(IF($E216=0,"",COUNTIFS(Registros!$AB$2:$AB$501,"Sim",Registros!$B$2:$B$501,"&gt;="&amp;Resumo!$B$3,Registros!$B$2:$B$501,"&lt;="&amp;Resumo!$D$3,Registros!$C$2:$C$501,$B216,Registros!$E$2:$E$501,$D216,Registros!$T$2:$T$501,"Sim")/$E216),"")</f>
        <v/>
      </c>
      <c r="G216" s="48">
        <f>IFERROR(IF($E216=0,"",AVERAGEIFS(Registros!$U$2:$U$501,Registros!$AB$2:$AB$501,"Sim",Registros!$B$2:$B$501,"&gt;="&amp;Resumo!$B$3,Registros!$B$2:$B$501,"&lt;="&amp;Resumo!$D$3,Registros!$C$2:$C$501,$B216,Registros!$E$2:$E$501,$D216)),"")</f>
        <v/>
      </c>
      <c r="H216" s="18">
        <f>IF($E216=0,"",SUMIFS(Registros!$Q$2:$Q$501,Registros!$AB$2:$AB$501,"Sim",Registros!$B$2:$B$501,"&gt;="&amp;Resumo!$B$3,Registros!$B$2:$B$501,"&lt;="&amp;Resumo!$D$3,Registros!$C$2:$C$501,$B216,Registros!$E$2:$E$501,$D216))</f>
        <v/>
      </c>
      <c r="I216" s="49">
        <f>IF($E216=0,"",SUMIFS(Registros!$S$2:$S$501,Registros!$AB$2:$AB$501,"Sim",Registros!$B$2:$B$501,"&gt;="&amp;Resumo!$B$3,Registros!$B$2:$B$501,"&lt;="&amp;Resumo!$D$3,Registros!$C$2:$C$501,$B216,Registros!$E$2:$E$501,$D216))</f>
        <v/>
      </c>
      <c r="J216" s="18">
        <f>IF($E216=0,"",COUNTIFS(Registros!$AB$2:$AB$501,"Sim",Registros!$B$2:$B$501,"&gt;="&amp;Resumo!$B$3,Registros!$B$2:$B$501,"&lt;="&amp;Resumo!$D$3,Registros!$C$2:$C$501,$B216,Registros!$E$2:$E$501,$D216,Registros!$T$2:$T$501,"Não",Registros!$K$2:$K$501,"&lt;&gt;Concluída",Registros!$K$2:$K$501,"&lt;&gt;Dispensada"))</f>
        <v/>
      </c>
      <c r="K216" s="52">
        <f>IFERROR(IF($E216=0,"",_xlfn.MAXIFS(Registros!$B$2:$B$501,Registros!$AB$2:$AB$501,"Sim",Registros!$B$2:$B$501,"&gt;="&amp;Resumo!$B$3,Registros!$B$2:$B$501,"&lt;="&amp;Resumo!$D$3,Registros!$C$2:$C$501,$B216,Registros!$E$2:$E$501,$D216)),"")</f>
        <v/>
      </c>
      <c r="L216" s="18">
        <f>IF($E216=0,"",COUNTIFS($E$6:$E$505,"&gt;0",$F$6:$F$505,"&lt;"&amp;$F216)+COUNTIFS($E$6:$E216,"&gt;0",$F$6:$F216,$F216))</f>
        <v/>
      </c>
      <c r="N216" s="21">
        <f>IFERROR('Configurações'!F214,"")</f>
        <v/>
      </c>
      <c r="O216" s="18">
        <f>IF($N216="","",IF(Resumo!$F$3="Todas",COUNTIFS(Registros!$AB$2:$AB$501,"Sim",Registros!$B$2:$B$501,"&gt;="&amp;Resumo!$B$3,Registros!$B$2:$B$501,"&lt;="&amp;Resumo!$D$3,Registros!$V$2:$V$501,$N216),COUNTIFS(Registros!$AB$2:$AB$501,"Sim",Registros!$B$2:$B$501,"&gt;="&amp;Resumo!$B$3,Registros!$B$2:$B$501,"&lt;="&amp;Resumo!$D$3,Registros!$E$2:$E$501,Resumo!$F$3,Registros!$V$2:$V$501,$N216)))</f>
        <v/>
      </c>
      <c r="P216" s="49">
        <f>IF($N216="","",IF(Resumo!$F$3="Todas",SUMIFS(Registros!$S$2:$S$501,Registros!$AB$2:$AB$501,"Sim",Registros!$B$2:$B$501,"&gt;="&amp;Resumo!$B$3,Registros!$B$2:$B$501,"&lt;="&amp;Resumo!$D$3,Registros!$V$2:$V$501,$N216),SUMIFS(Registros!$S$2:$S$501,Registros!$AB$2:$AB$501,"Sim",Registros!$B$2:$B$501,"&gt;="&amp;Resumo!$B$3,Registros!$B$2:$B$501,"&lt;="&amp;Resumo!$D$3,Registros!$E$2:$E$501,Resumo!$F$3,Registros!$V$2:$V$501,$N216)))</f>
        <v/>
      </c>
      <c r="Q216" s="48">
        <f>IFERROR(IF(SUM($P$6:$P$15)=0,"",$P216/SUM($P$6:$P$15)),"")</f>
        <v/>
      </c>
      <c r="R216" s="18">
        <f>IF($O216=0,"",COUNTIFS($O$6:$O$15,"&gt;0",$P$6:$P$15,"&gt;"&amp;$P216)+COUNTIFS($O$6:$O216,"&gt;0",$P$6:$P216,$P216))</f>
        <v/>
      </c>
    </row>
    <row r="217">
      <c r="A217" s="16">
        <f>IFERROR(INDEX(Registros!$Z$2:$Z$501,AGGREGATE(15,6,(ROW(Registros!$Z$2:$Z$501)-ROW(Registros!$Z$2)+1)/(Registros!$AA$2:$AA$501&lt;&gt;""),ROWS($A$6:A217))),"")</f>
        <v/>
      </c>
      <c r="B217" s="13">
        <f>IFERROR(IF($A217="","",INDEX(Registros!$C$2:$C$501,MATCH($A217,Registros!$Z$2:$Z$501,0))),"")</f>
        <v/>
      </c>
      <c r="C217" s="16">
        <f>IFERROR(IF($A217="","",INDEX(Registros!$D$2:$D$501,MATCH($A217,Registros!$Z$2:$Z$501,0))),"")</f>
        <v/>
      </c>
      <c r="D217" s="16">
        <f>IFERROR(IF($A217="","",INDEX(Registros!$E$2:$E$501,MATCH($A217,Registros!$Z$2:$Z$501,0))),"")</f>
        <v/>
      </c>
      <c r="E217" s="13">
        <f>IF($A217="","",IF(AND(Resumo!$F$3&lt;&gt;"Todas",$D217&lt;&gt;Resumo!$F$3),0,COUNTIFS(Registros!$AB$2:$AB$501,"Sim",Registros!$B$2:$B$501,"&gt;="&amp;Resumo!$B$3,Registros!$B$2:$B$501,"&lt;="&amp;Resumo!$D$3,Registros!$C$2:$C$501,$B217,Registros!$E$2:$E$501,$D217)))</f>
        <v/>
      </c>
      <c r="F217" s="45">
        <f>IFERROR(IF($E217=0,"",COUNTIFS(Registros!$AB$2:$AB$501,"Sim",Registros!$B$2:$B$501,"&gt;="&amp;Resumo!$B$3,Registros!$B$2:$B$501,"&lt;="&amp;Resumo!$D$3,Registros!$C$2:$C$501,$B217,Registros!$E$2:$E$501,$D217,Registros!$T$2:$T$501,"Sim")/$E217),"")</f>
        <v/>
      </c>
      <c r="G217" s="45">
        <f>IFERROR(IF($E217=0,"",AVERAGEIFS(Registros!$U$2:$U$501,Registros!$AB$2:$AB$501,"Sim",Registros!$B$2:$B$501,"&gt;="&amp;Resumo!$B$3,Registros!$B$2:$B$501,"&lt;="&amp;Resumo!$D$3,Registros!$C$2:$C$501,$B217,Registros!$E$2:$E$501,$D217)),"")</f>
        <v/>
      </c>
      <c r="H217" s="13">
        <f>IF($E217=0,"",SUMIFS(Registros!$Q$2:$Q$501,Registros!$AB$2:$AB$501,"Sim",Registros!$B$2:$B$501,"&gt;="&amp;Resumo!$B$3,Registros!$B$2:$B$501,"&lt;="&amp;Resumo!$D$3,Registros!$C$2:$C$501,$B217,Registros!$E$2:$E$501,$D217))</f>
        <v/>
      </c>
      <c r="I217" s="46">
        <f>IF($E217=0,"",SUMIFS(Registros!$S$2:$S$501,Registros!$AB$2:$AB$501,"Sim",Registros!$B$2:$B$501,"&gt;="&amp;Resumo!$B$3,Registros!$B$2:$B$501,"&lt;="&amp;Resumo!$D$3,Registros!$C$2:$C$501,$B217,Registros!$E$2:$E$501,$D217))</f>
        <v/>
      </c>
      <c r="J217" s="13">
        <f>IF($E217=0,"",COUNTIFS(Registros!$AB$2:$AB$501,"Sim",Registros!$B$2:$B$501,"&gt;="&amp;Resumo!$B$3,Registros!$B$2:$B$501,"&lt;="&amp;Resumo!$D$3,Registros!$C$2:$C$501,$B217,Registros!$E$2:$E$501,$D217,Registros!$T$2:$T$501,"Não",Registros!$K$2:$K$501,"&lt;&gt;Concluída",Registros!$K$2:$K$501,"&lt;&gt;Dispensada"))</f>
        <v/>
      </c>
      <c r="K217" s="53">
        <f>IFERROR(IF($E217=0,"",_xlfn.MAXIFS(Registros!$B$2:$B$501,Registros!$AB$2:$AB$501,"Sim",Registros!$B$2:$B$501,"&gt;="&amp;Resumo!$B$3,Registros!$B$2:$B$501,"&lt;="&amp;Resumo!$D$3,Registros!$C$2:$C$501,$B217,Registros!$E$2:$E$501,$D217)),"")</f>
        <v/>
      </c>
      <c r="L217" s="13">
        <f>IF($E217=0,"",COUNTIFS($E$6:$E$505,"&gt;0",$F$6:$F$505,"&lt;"&amp;$F217)+COUNTIFS($E$6:$E217,"&gt;0",$F$6:$F217,$F217))</f>
        <v/>
      </c>
      <c r="N217" s="16">
        <f>IFERROR('Configurações'!F215,"")</f>
        <v/>
      </c>
      <c r="O217" s="13">
        <f>IF($N217="","",IF(Resumo!$F$3="Todas",COUNTIFS(Registros!$AB$2:$AB$501,"Sim",Registros!$B$2:$B$501,"&gt;="&amp;Resumo!$B$3,Registros!$B$2:$B$501,"&lt;="&amp;Resumo!$D$3,Registros!$V$2:$V$501,$N217),COUNTIFS(Registros!$AB$2:$AB$501,"Sim",Registros!$B$2:$B$501,"&gt;="&amp;Resumo!$B$3,Registros!$B$2:$B$501,"&lt;="&amp;Resumo!$D$3,Registros!$E$2:$E$501,Resumo!$F$3,Registros!$V$2:$V$501,$N217)))</f>
        <v/>
      </c>
      <c r="P217" s="46">
        <f>IF($N217="","",IF(Resumo!$F$3="Todas",SUMIFS(Registros!$S$2:$S$501,Registros!$AB$2:$AB$501,"Sim",Registros!$B$2:$B$501,"&gt;="&amp;Resumo!$B$3,Registros!$B$2:$B$501,"&lt;="&amp;Resumo!$D$3,Registros!$V$2:$V$501,$N217),SUMIFS(Registros!$S$2:$S$501,Registros!$AB$2:$AB$501,"Sim",Registros!$B$2:$B$501,"&gt;="&amp;Resumo!$B$3,Registros!$B$2:$B$501,"&lt;="&amp;Resumo!$D$3,Registros!$E$2:$E$501,Resumo!$F$3,Registros!$V$2:$V$501,$N217)))</f>
        <v/>
      </c>
      <c r="Q217" s="45">
        <f>IFERROR(IF(SUM($P$6:$P$15)=0,"",$P217/SUM($P$6:$P$15)),"")</f>
        <v/>
      </c>
      <c r="R217" s="13">
        <f>IF($O217=0,"",COUNTIFS($O$6:$O$15,"&gt;0",$P$6:$P$15,"&gt;"&amp;$P217)+COUNTIFS($O$6:$O217,"&gt;0",$P$6:$P217,$P217))</f>
        <v/>
      </c>
    </row>
    <row r="218">
      <c r="A218" s="21">
        <f>IFERROR(INDEX(Registros!$Z$2:$Z$501,AGGREGATE(15,6,(ROW(Registros!$Z$2:$Z$501)-ROW(Registros!$Z$2)+1)/(Registros!$AA$2:$AA$501&lt;&gt;""),ROWS($A$6:A218))),"")</f>
        <v/>
      </c>
      <c r="B218" s="18">
        <f>IFERROR(IF($A218="","",INDEX(Registros!$C$2:$C$501,MATCH($A218,Registros!$Z$2:$Z$501,0))),"")</f>
        <v/>
      </c>
      <c r="C218" s="21">
        <f>IFERROR(IF($A218="","",INDEX(Registros!$D$2:$D$501,MATCH($A218,Registros!$Z$2:$Z$501,0))),"")</f>
        <v/>
      </c>
      <c r="D218" s="21">
        <f>IFERROR(IF($A218="","",INDEX(Registros!$E$2:$E$501,MATCH($A218,Registros!$Z$2:$Z$501,0))),"")</f>
        <v/>
      </c>
      <c r="E218" s="18">
        <f>IF($A218="","",IF(AND(Resumo!$F$3&lt;&gt;"Todas",$D218&lt;&gt;Resumo!$F$3),0,COUNTIFS(Registros!$AB$2:$AB$501,"Sim",Registros!$B$2:$B$501,"&gt;="&amp;Resumo!$B$3,Registros!$B$2:$B$501,"&lt;="&amp;Resumo!$D$3,Registros!$C$2:$C$501,$B218,Registros!$E$2:$E$501,$D218)))</f>
        <v/>
      </c>
      <c r="F218" s="48">
        <f>IFERROR(IF($E218=0,"",COUNTIFS(Registros!$AB$2:$AB$501,"Sim",Registros!$B$2:$B$501,"&gt;="&amp;Resumo!$B$3,Registros!$B$2:$B$501,"&lt;="&amp;Resumo!$D$3,Registros!$C$2:$C$501,$B218,Registros!$E$2:$E$501,$D218,Registros!$T$2:$T$501,"Sim")/$E218),"")</f>
        <v/>
      </c>
      <c r="G218" s="48">
        <f>IFERROR(IF($E218=0,"",AVERAGEIFS(Registros!$U$2:$U$501,Registros!$AB$2:$AB$501,"Sim",Registros!$B$2:$B$501,"&gt;="&amp;Resumo!$B$3,Registros!$B$2:$B$501,"&lt;="&amp;Resumo!$D$3,Registros!$C$2:$C$501,$B218,Registros!$E$2:$E$501,$D218)),"")</f>
        <v/>
      </c>
      <c r="H218" s="18">
        <f>IF($E218=0,"",SUMIFS(Registros!$Q$2:$Q$501,Registros!$AB$2:$AB$501,"Sim",Registros!$B$2:$B$501,"&gt;="&amp;Resumo!$B$3,Registros!$B$2:$B$501,"&lt;="&amp;Resumo!$D$3,Registros!$C$2:$C$501,$B218,Registros!$E$2:$E$501,$D218))</f>
        <v/>
      </c>
      <c r="I218" s="49">
        <f>IF($E218=0,"",SUMIFS(Registros!$S$2:$S$501,Registros!$AB$2:$AB$501,"Sim",Registros!$B$2:$B$501,"&gt;="&amp;Resumo!$B$3,Registros!$B$2:$B$501,"&lt;="&amp;Resumo!$D$3,Registros!$C$2:$C$501,$B218,Registros!$E$2:$E$501,$D218))</f>
        <v/>
      </c>
      <c r="J218" s="18">
        <f>IF($E218=0,"",COUNTIFS(Registros!$AB$2:$AB$501,"Sim",Registros!$B$2:$B$501,"&gt;="&amp;Resumo!$B$3,Registros!$B$2:$B$501,"&lt;="&amp;Resumo!$D$3,Registros!$C$2:$C$501,$B218,Registros!$E$2:$E$501,$D218,Registros!$T$2:$T$501,"Não",Registros!$K$2:$K$501,"&lt;&gt;Concluída",Registros!$K$2:$K$501,"&lt;&gt;Dispensada"))</f>
        <v/>
      </c>
      <c r="K218" s="52">
        <f>IFERROR(IF($E218=0,"",_xlfn.MAXIFS(Registros!$B$2:$B$501,Registros!$AB$2:$AB$501,"Sim",Registros!$B$2:$B$501,"&gt;="&amp;Resumo!$B$3,Registros!$B$2:$B$501,"&lt;="&amp;Resumo!$D$3,Registros!$C$2:$C$501,$B218,Registros!$E$2:$E$501,$D218)),"")</f>
        <v/>
      </c>
      <c r="L218" s="18">
        <f>IF($E218=0,"",COUNTIFS($E$6:$E$505,"&gt;0",$F$6:$F$505,"&lt;"&amp;$F218)+COUNTIFS($E$6:$E218,"&gt;0",$F$6:$F218,$F218))</f>
        <v/>
      </c>
      <c r="N218" s="21">
        <f>IFERROR('Configurações'!F216,"")</f>
        <v/>
      </c>
      <c r="O218" s="18">
        <f>IF($N218="","",IF(Resumo!$F$3="Todas",COUNTIFS(Registros!$AB$2:$AB$501,"Sim",Registros!$B$2:$B$501,"&gt;="&amp;Resumo!$B$3,Registros!$B$2:$B$501,"&lt;="&amp;Resumo!$D$3,Registros!$V$2:$V$501,$N218),COUNTIFS(Registros!$AB$2:$AB$501,"Sim",Registros!$B$2:$B$501,"&gt;="&amp;Resumo!$B$3,Registros!$B$2:$B$501,"&lt;="&amp;Resumo!$D$3,Registros!$E$2:$E$501,Resumo!$F$3,Registros!$V$2:$V$501,$N218)))</f>
        <v/>
      </c>
      <c r="P218" s="49">
        <f>IF($N218="","",IF(Resumo!$F$3="Todas",SUMIFS(Registros!$S$2:$S$501,Registros!$AB$2:$AB$501,"Sim",Registros!$B$2:$B$501,"&gt;="&amp;Resumo!$B$3,Registros!$B$2:$B$501,"&lt;="&amp;Resumo!$D$3,Registros!$V$2:$V$501,$N218),SUMIFS(Registros!$S$2:$S$501,Registros!$AB$2:$AB$501,"Sim",Registros!$B$2:$B$501,"&gt;="&amp;Resumo!$B$3,Registros!$B$2:$B$501,"&lt;="&amp;Resumo!$D$3,Registros!$E$2:$E$501,Resumo!$F$3,Registros!$V$2:$V$501,$N218)))</f>
        <v/>
      </c>
      <c r="Q218" s="48">
        <f>IFERROR(IF(SUM($P$6:$P$15)=0,"",$P218/SUM($P$6:$P$15)),"")</f>
        <v/>
      </c>
      <c r="R218" s="18">
        <f>IF($O218=0,"",COUNTIFS($O$6:$O$15,"&gt;0",$P$6:$P$15,"&gt;"&amp;$P218)+COUNTIFS($O$6:$O218,"&gt;0",$P$6:$P218,$P218))</f>
        <v/>
      </c>
    </row>
    <row r="219">
      <c r="A219" s="16">
        <f>IFERROR(INDEX(Registros!$Z$2:$Z$501,AGGREGATE(15,6,(ROW(Registros!$Z$2:$Z$501)-ROW(Registros!$Z$2)+1)/(Registros!$AA$2:$AA$501&lt;&gt;""),ROWS($A$6:A219))),"")</f>
        <v/>
      </c>
      <c r="B219" s="13">
        <f>IFERROR(IF($A219="","",INDEX(Registros!$C$2:$C$501,MATCH($A219,Registros!$Z$2:$Z$501,0))),"")</f>
        <v/>
      </c>
      <c r="C219" s="16">
        <f>IFERROR(IF($A219="","",INDEX(Registros!$D$2:$D$501,MATCH($A219,Registros!$Z$2:$Z$501,0))),"")</f>
        <v/>
      </c>
      <c r="D219" s="16">
        <f>IFERROR(IF($A219="","",INDEX(Registros!$E$2:$E$501,MATCH($A219,Registros!$Z$2:$Z$501,0))),"")</f>
        <v/>
      </c>
      <c r="E219" s="13">
        <f>IF($A219="","",IF(AND(Resumo!$F$3&lt;&gt;"Todas",$D219&lt;&gt;Resumo!$F$3),0,COUNTIFS(Registros!$AB$2:$AB$501,"Sim",Registros!$B$2:$B$501,"&gt;="&amp;Resumo!$B$3,Registros!$B$2:$B$501,"&lt;="&amp;Resumo!$D$3,Registros!$C$2:$C$501,$B219,Registros!$E$2:$E$501,$D219)))</f>
        <v/>
      </c>
      <c r="F219" s="45">
        <f>IFERROR(IF($E219=0,"",COUNTIFS(Registros!$AB$2:$AB$501,"Sim",Registros!$B$2:$B$501,"&gt;="&amp;Resumo!$B$3,Registros!$B$2:$B$501,"&lt;="&amp;Resumo!$D$3,Registros!$C$2:$C$501,$B219,Registros!$E$2:$E$501,$D219,Registros!$T$2:$T$501,"Sim")/$E219),"")</f>
        <v/>
      </c>
      <c r="G219" s="45">
        <f>IFERROR(IF($E219=0,"",AVERAGEIFS(Registros!$U$2:$U$501,Registros!$AB$2:$AB$501,"Sim",Registros!$B$2:$B$501,"&gt;="&amp;Resumo!$B$3,Registros!$B$2:$B$501,"&lt;="&amp;Resumo!$D$3,Registros!$C$2:$C$501,$B219,Registros!$E$2:$E$501,$D219)),"")</f>
        <v/>
      </c>
      <c r="H219" s="13">
        <f>IF($E219=0,"",SUMIFS(Registros!$Q$2:$Q$501,Registros!$AB$2:$AB$501,"Sim",Registros!$B$2:$B$501,"&gt;="&amp;Resumo!$B$3,Registros!$B$2:$B$501,"&lt;="&amp;Resumo!$D$3,Registros!$C$2:$C$501,$B219,Registros!$E$2:$E$501,$D219))</f>
        <v/>
      </c>
      <c r="I219" s="46">
        <f>IF($E219=0,"",SUMIFS(Registros!$S$2:$S$501,Registros!$AB$2:$AB$501,"Sim",Registros!$B$2:$B$501,"&gt;="&amp;Resumo!$B$3,Registros!$B$2:$B$501,"&lt;="&amp;Resumo!$D$3,Registros!$C$2:$C$501,$B219,Registros!$E$2:$E$501,$D219))</f>
        <v/>
      </c>
      <c r="J219" s="13">
        <f>IF($E219=0,"",COUNTIFS(Registros!$AB$2:$AB$501,"Sim",Registros!$B$2:$B$501,"&gt;="&amp;Resumo!$B$3,Registros!$B$2:$B$501,"&lt;="&amp;Resumo!$D$3,Registros!$C$2:$C$501,$B219,Registros!$E$2:$E$501,$D219,Registros!$T$2:$T$501,"Não",Registros!$K$2:$K$501,"&lt;&gt;Concluída",Registros!$K$2:$K$501,"&lt;&gt;Dispensada"))</f>
        <v/>
      </c>
      <c r="K219" s="53">
        <f>IFERROR(IF($E219=0,"",_xlfn.MAXIFS(Registros!$B$2:$B$501,Registros!$AB$2:$AB$501,"Sim",Registros!$B$2:$B$501,"&gt;="&amp;Resumo!$B$3,Registros!$B$2:$B$501,"&lt;="&amp;Resumo!$D$3,Registros!$C$2:$C$501,$B219,Registros!$E$2:$E$501,$D219)),"")</f>
        <v/>
      </c>
      <c r="L219" s="13">
        <f>IF($E219=0,"",COUNTIFS($E$6:$E$505,"&gt;0",$F$6:$F$505,"&lt;"&amp;$F219)+COUNTIFS($E$6:$E219,"&gt;0",$F$6:$F219,$F219))</f>
        <v/>
      </c>
      <c r="N219" s="16">
        <f>IFERROR('Configurações'!F217,"")</f>
        <v/>
      </c>
      <c r="O219" s="13">
        <f>IF($N219="","",IF(Resumo!$F$3="Todas",COUNTIFS(Registros!$AB$2:$AB$501,"Sim",Registros!$B$2:$B$501,"&gt;="&amp;Resumo!$B$3,Registros!$B$2:$B$501,"&lt;="&amp;Resumo!$D$3,Registros!$V$2:$V$501,$N219),COUNTIFS(Registros!$AB$2:$AB$501,"Sim",Registros!$B$2:$B$501,"&gt;="&amp;Resumo!$B$3,Registros!$B$2:$B$501,"&lt;="&amp;Resumo!$D$3,Registros!$E$2:$E$501,Resumo!$F$3,Registros!$V$2:$V$501,$N219)))</f>
        <v/>
      </c>
      <c r="P219" s="46">
        <f>IF($N219="","",IF(Resumo!$F$3="Todas",SUMIFS(Registros!$S$2:$S$501,Registros!$AB$2:$AB$501,"Sim",Registros!$B$2:$B$501,"&gt;="&amp;Resumo!$B$3,Registros!$B$2:$B$501,"&lt;="&amp;Resumo!$D$3,Registros!$V$2:$V$501,$N219),SUMIFS(Registros!$S$2:$S$501,Registros!$AB$2:$AB$501,"Sim",Registros!$B$2:$B$501,"&gt;="&amp;Resumo!$B$3,Registros!$B$2:$B$501,"&lt;="&amp;Resumo!$D$3,Registros!$E$2:$E$501,Resumo!$F$3,Registros!$V$2:$V$501,$N219)))</f>
        <v/>
      </c>
      <c r="Q219" s="45">
        <f>IFERROR(IF(SUM($P$6:$P$15)=0,"",$P219/SUM($P$6:$P$15)),"")</f>
        <v/>
      </c>
      <c r="R219" s="13">
        <f>IF($O219=0,"",COUNTIFS($O$6:$O$15,"&gt;0",$P$6:$P$15,"&gt;"&amp;$P219)+COUNTIFS($O$6:$O219,"&gt;0",$P$6:$P219,$P219))</f>
        <v/>
      </c>
    </row>
    <row r="220">
      <c r="A220" s="21">
        <f>IFERROR(INDEX(Registros!$Z$2:$Z$501,AGGREGATE(15,6,(ROW(Registros!$Z$2:$Z$501)-ROW(Registros!$Z$2)+1)/(Registros!$AA$2:$AA$501&lt;&gt;""),ROWS($A$6:A220))),"")</f>
        <v/>
      </c>
      <c r="B220" s="18">
        <f>IFERROR(IF($A220="","",INDEX(Registros!$C$2:$C$501,MATCH($A220,Registros!$Z$2:$Z$501,0))),"")</f>
        <v/>
      </c>
      <c r="C220" s="21">
        <f>IFERROR(IF($A220="","",INDEX(Registros!$D$2:$D$501,MATCH($A220,Registros!$Z$2:$Z$501,0))),"")</f>
        <v/>
      </c>
      <c r="D220" s="21">
        <f>IFERROR(IF($A220="","",INDEX(Registros!$E$2:$E$501,MATCH($A220,Registros!$Z$2:$Z$501,0))),"")</f>
        <v/>
      </c>
      <c r="E220" s="18">
        <f>IF($A220="","",IF(AND(Resumo!$F$3&lt;&gt;"Todas",$D220&lt;&gt;Resumo!$F$3),0,COUNTIFS(Registros!$AB$2:$AB$501,"Sim",Registros!$B$2:$B$501,"&gt;="&amp;Resumo!$B$3,Registros!$B$2:$B$501,"&lt;="&amp;Resumo!$D$3,Registros!$C$2:$C$501,$B220,Registros!$E$2:$E$501,$D220)))</f>
        <v/>
      </c>
      <c r="F220" s="48">
        <f>IFERROR(IF($E220=0,"",COUNTIFS(Registros!$AB$2:$AB$501,"Sim",Registros!$B$2:$B$501,"&gt;="&amp;Resumo!$B$3,Registros!$B$2:$B$501,"&lt;="&amp;Resumo!$D$3,Registros!$C$2:$C$501,$B220,Registros!$E$2:$E$501,$D220,Registros!$T$2:$T$501,"Sim")/$E220),"")</f>
        <v/>
      </c>
      <c r="G220" s="48">
        <f>IFERROR(IF($E220=0,"",AVERAGEIFS(Registros!$U$2:$U$501,Registros!$AB$2:$AB$501,"Sim",Registros!$B$2:$B$501,"&gt;="&amp;Resumo!$B$3,Registros!$B$2:$B$501,"&lt;="&amp;Resumo!$D$3,Registros!$C$2:$C$501,$B220,Registros!$E$2:$E$501,$D220)),"")</f>
        <v/>
      </c>
      <c r="H220" s="18">
        <f>IF($E220=0,"",SUMIFS(Registros!$Q$2:$Q$501,Registros!$AB$2:$AB$501,"Sim",Registros!$B$2:$B$501,"&gt;="&amp;Resumo!$B$3,Registros!$B$2:$B$501,"&lt;="&amp;Resumo!$D$3,Registros!$C$2:$C$501,$B220,Registros!$E$2:$E$501,$D220))</f>
        <v/>
      </c>
      <c r="I220" s="49">
        <f>IF($E220=0,"",SUMIFS(Registros!$S$2:$S$501,Registros!$AB$2:$AB$501,"Sim",Registros!$B$2:$B$501,"&gt;="&amp;Resumo!$B$3,Registros!$B$2:$B$501,"&lt;="&amp;Resumo!$D$3,Registros!$C$2:$C$501,$B220,Registros!$E$2:$E$501,$D220))</f>
        <v/>
      </c>
      <c r="J220" s="18">
        <f>IF($E220=0,"",COUNTIFS(Registros!$AB$2:$AB$501,"Sim",Registros!$B$2:$B$501,"&gt;="&amp;Resumo!$B$3,Registros!$B$2:$B$501,"&lt;="&amp;Resumo!$D$3,Registros!$C$2:$C$501,$B220,Registros!$E$2:$E$501,$D220,Registros!$T$2:$T$501,"Não",Registros!$K$2:$K$501,"&lt;&gt;Concluída",Registros!$K$2:$K$501,"&lt;&gt;Dispensada"))</f>
        <v/>
      </c>
      <c r="K220" s="52">
        <f>IFERROR(IF($E220=0,"",_xlfn.MAXIFS(Registros!$B$2:$B$501,Registros!$AB$2:$AB$501,"Sim",Registros!$B$2:$B$501,"&gt;="&amp;Resumo!$B$3,Registros!$B$2:$B$501,"&lt;="&amp;Resumo!$D$3,Registros!$C$2:$C$501,$B220,Registros!$E$2:$E$501,$D220)),"")</f>
        <v/>
      </c>
      <c r="L220" s="18">
        <f>IF($E220=0,"",COUNTIFS($E$6:$E$505,"&gt;0",$F$6:$F$505,"&lt;"&amp;$F220)+COUNTIFS($E$6:$E220,"&gt;0",$F$6:$F220,$F220))</f>
        <v/>
      </c>
      <c r="N220" s="21">
        <f>IFERROR('Configurações'!F218,"")</f>
        <v/>
      </c>
      <c r="O220" s="18">
        <f>IF($N220="","",IF(Resumo!$F$3="Todas",COUNTIFS(Registros!$AB$2:$AB$501,"Sim",Registros!$B$2:$B$501,"&gt;="&amp;Resumo!$B$3,Registros!$B$2:$B$501,"&lt;="&amp;Resumo!$D$3,Registros!$V$2:$V$501,$N220),COUNTIFS(Registros!$AB$2:$AB$501,"Sim",Registros!$B$2:$B$501,"&gt;="&amp;Resumo!$B$3,Registros!$B$2:$B$501,"&lt;="&amp;Resumo!$D$3,Registros!$E$2:$E$501,Resumo!$F$3,Registros!$V$2:$V$501,$N220)))</f>
        <v/>
      </c>
      <c r="P220" s="49">
        <f>IF($N220="","",IF(Resumo!$F$3="Todas",SUMIFS(Registros!$S$2:$S$501,Registros!$AB$2:$AB$501,"Sim",Registros!$B$2:$B$501,"&gt;="&amp;Resumo!$B$3,Registros!$B$2:$B$501,"&lt;="&amp;Resumo!$D$3,Registros!$V$2:$V$501,$N220),SUMIFS(Registros!$S$2:$S$501,Registros!$AB$2:$AB$501,"Sim",Registros!$B$2:$B$501,"&gt;="&amp;Resumo!$B$3,Registros!$B$2:$B$501,"&lt;="&amp;Resumo!$D$3,Registros!$E$2:$E$501,Resumo!$F$3,Registros!$V$2:$V$501,$N220)))</f>
        <v/>
      </c>
      <c r="Q220" s="48">
        <f>IFERROR(IF(SUM($P$6:$P$15)=0,"",$P220/SUM($P$6:$P$15)),"")</f>
        <v/>
      </c>
      <c r="R220" s="18">
        <f>IF($O220=0,"",COUNTIFS($O$6:$O$15,"&gt;0",$P$6:$P$15,"&gt;"&amp;$P220)+COUNTIFS($O$6:$O220,"&gt;0",$P$6:$P220,$P220))</f>
        <v/>
      </c>
    </row>
    <row r="221">
      <c r="A221" s="16">
        <f>IFERROR(INDEX(Registros!$Z$2:$Z$501,AGGREGATE(15,6,(ROW(Registros!$Z$2:$Z$501)-ROW(Registros!$Z$2)+1)/(Registros!$AA$2:$AA$501&lt;&gt;""),ROWS($A$6:A221))),"")</f>
        <v/>
      </c>
      <c r="B221" s="13">
        <f>IFERROR(IF($A221="","",INDEX(Registros!$C$2:$C$501,MATCH($A221,Registros!$Z$2:$Z$501,0))),"")</f>
        <v/>
      </c>
      <c r="C221" s="16">
        <f>IFERROR(IF($A221="","",INDEX(Registros!$D$2:$D$501,MATCH($A221,Registros!$Z$2:$Z$501,0))),"")</f>
        <v/>
      </c>
      <c r="D221" s="16">
        <f>IFERROR(IF($A221="","",INDEX(Registros!$E$2:$E$501,MATCH($A221,Registros!$Z$2:$Z$501,0))),"")</f>
        <v/>
      </c>
      <c r="E221" s="13">
        <f>IF($A221="","",IF(AND(Resumo!$F$3&lt;&gt;"Todas",$D221&lt;&gt;Resumo!$F$3),0,COUNTIFS(Registros!$AB$2:$AB$501,"Sim",Registros!$B$2:$B$501,"&gt;="&amp;Resumo!$B$3,Registros!$B$2:$B$501,"&lt;="&amp;Resumo!$D$3,Registros!$C$2:$C$501,$B221,Registros!$E$2:$E$501,$D221)))</f>
        <v/>
      </c>
      <c r="F221" s="45">
        <f>IFERROR(IF($E221=0,"",COUNTIFS(Registros!$AB$2:$AB$501,"Sim",Registros!$B$2:$B$501,"&gt;="&amp;Resumo!$B$3,Registros!$B$2:$B$501,"&lt;="&amp;Resumo!$D$3,Registros!$C$2:$C$501,$B221,Registros!$E$2:$E$501,$D221,Registros!$T$2:$T$501,"Sim")/$E221),"")</f>
        <v/>
      </c>
      <c r="G221" s="45">
        <f>IFERROR(IF($E221=0,"",AVERAGEIFS(Registros!$U$2:$U$501,Registros!$AB$2:$AB$501,"Sim",Registros!$B$2:$B$501,"&gt;="&amp;Resumo!$B$3,Registros!$B$2:$B$501,"&lt;="&amp;Resumo!$D$3,Registros!$C$2:$C$501,$B221,Registros!$E$2:$E$501,$D221)),"")</f>
        <v/>
      </c>
      <c r="H221" s="13">
        <f>IF($E221=0,"",SUMIFS(Registros!$Q$2:$Q$501,Registros!$AB$2:$AB$501,"Sim",Registros!$B$2:$B$501,"&gt;="&amp;Resumo!$B$3,Registros!$B$2:$B$501,"&lt;="&amp;Resumo!$D$3,Registros!$C$2:$C$501,$B221,Registros!$E$2:$E$501,$D221))</f>
        <v/>
      </c>
      <c r="I221" s="46">
        <f>IF($E221=0,"",SUMIFS(Registros!$S$2:$S$501,Registros!$AB$2:$AB$501,"Sim",Registros!$B$2:$B$501,"&gt;="&amp;Resumo!$B$3,Registros!$B$2:$B$501,"&lt;="&amp;Resumo!$D$3,Registros!$C$2:$C$501,$B221,Registros!$E$2:$E$501,$D221))</f>
        <v/>
      </c>
      <c r="J221" s="13">
        <f>IF($E221=0,"",COUNTIFS(Registros!$AB$2:$AB$501,"Sim",Registros!$B$2:$B$501,"&gt;="&amp;Resumo!$B$3,Registros!$B$2:$B$501,"&lt;="&amp;Resumo!$D$3,Registros!$C$2:$C$501,$B221,Registros!$E$2:$E$501,$D221,Registros!$T$2:$T$501,"Não",Registros!$K$2:$K$501,"&lt;&gt;Concluída",Registros!$K$2:$K$501,"&lt;&gt;Dispensada"))</f>
        <v/>
      </c>
      <c r="K221" s="53">
        <f>IFERROR(IF($E221=0,"",_xlfn.MAXIFS(Registros!$B$2:$B$501,Registros!$AB$2:$AB$501,"Sim",Registros!$B$2:$B$501,"&gt;="&amp;Resumo!$B$3,Registros!$B$2:$B$501,"&lt;="&amp;Resumo!$D$3,Registros!$C$2:$C$501,$B221,Registros!$E$2:$E$501,$D221)),"")</f>
        <v/>
      </c>
      <c r="L221" s="13">
        <f>IF($E221=0,"",COUNTIFS($E$6:$E$505,"&gt;0",$F$6:$F$505,"&lt;"&amp;$F221)+COUNTIFS($E$6:$E221,"&gt;0",$F$6:$F221,$F221))</f>
        <v/>
      </c>
      <c r="N221" s="16">
        <f>IFERROR('Configurações'!F219,"")</f>
        <v/>
      </c>
      <c r="O221" s="13">
        <f>IF($N221="","",IF(Resumo!$F$3="Todas",COUNTIFS(Registros!$AB$2:$AB$501,"Sim",Registros!$B$2:$B$501,"&gt;="&amp;Resumo!$B$3,Registros!$B$2:$B$501,"&lt;="&amp;Resumo!$D$3,Registros!$V$2:$V$501,$N221),COUNTIFS(Registros!$AB$2:$AB$501,"Sim",Registros!$B$2:$B$501,"&gt;="&amp;Resumo!$B$3,Registros!$B$2:$B$501,"&lt;="&amp;Resumo!$D$3,Registros!$E$2:$E$501,Resumo!$F$3,Registros!$V$2:$V$501,$N221)))</f>
        <v/>
      </c>
      <c r="P221" s="46">
        <f>IF($N221="","",IF(Resumo!$F$3="Todas",SUMIFS(Registros!$S$2:$S$501,Registros!$AB$2:$AB$501,"Sim",Registros!$B$2:$B$501,"&gt;="&amp;Resumo!$B$3,Registros!$B$2:$B$501,"&lt;="&amp;Resumo!$D$3,Registros!$V$2:$V$501,$N221),SUMIFS(Registros!$S$2:$S$501,Registros!$AB$2:$AB$501,"Sim",Registros!$B$2:$B$501,"&gt;="&amp;Resumo!$B$3,Registros!$B$2:$B$501,"&lt;="&amp;Resumo!$D$3,Registros!$E$2:$E$501,Resumo!$F$3,Registros!$V$2:$V$501,$N221)))</f>
        <v/>
      </c>
      <c r="Q221" s="45">
        <f>IFERROR(IF(SUM($P$6:$P$15)=0,"",$P221/SUM($P$6:$P$15)),"")</f>
        <v/>
      </c>
      <c r="R221" s="13">
        <f>IF($O221=0,"",COUNTIFS($O$6:$O$15,"&gt;0",$P$6:$P$15,"&gt;"&amp;$P221)+COUNTIFS($O$6:$O221,"&gt;0",$P$6:$P221,$P221))</f>
        <v/>
      </c>
    </row>
    <row r="222">
      <c r="A222" s="21">
        <f>IFERROR(INDEX(Registros!$Z$2:$Z$501,AGGREGATE(15,6,(ROW(Registros!$Z$2:$Z$501)-ROW(Registros!$Z$2)+1)/(Registros!$AA$2:$AA$501&lt;&gt;""),ROWS($A$6:A222))),"")</f>
        <v/>
      </c>
      <c r="B222" s="18">
        <f>IFERROR(IF($A222="","",INDEX(Registros!$C$2:$C$501,MATCH($A222,Registros!$Z$2:$Z$501,0))),"")</f>
        <v/>
      </c>
      <c r="C222" s="21">
        <f>IFERROR(IF($A222="","",INDEX(Registros!$D$2:$D$501,MATCH($A222,Registros!$Z$2:$Z$501,0))),"")</f>
        <v/>
      </c>
      <c r="D222" s="21">
        <f>IFERROR(IF($A222="","",INDEX(Registros!$E$2:$E$501,MATCH($A222,Registros!$Z$2:$Z$501,0))),"")</f>
        <v/>
      </c>
      <c r="E222" s="18">
        <f>IF($A222="","",IF(AND(Resumo!$F$3&lt;&gt;"Todas",$D222&lt;&gt;Resumo!$F$3),0,COUNTIFS(Registros!$AB$2:$AB$501,"Sim",Registros!$B$2:$B$501,"&gt;="&amp;Resumo!$B$3,Registros!$B$2:$B$501,"&lt;="&amp;Resumo!$D$3,Registros!$C$2:$C$501,$B222,Registros!$E$2:$E$501,$D222)))</f>
        <v/>
      </c>
      <c r="F222" s="48">
        <f>IFERROR(IF($E222=0,"",COUNTIFS(Registros!$AB$2:$AB$501,"Sim",Registros!$B$2:$B$501,"&gt;="&amp;Resumo!$B$3,Registros!$B$2:$B$501,"&lt;="&amp;Resumo!$D$3,Registros!$C$2:$C$501,$B222,Registros!$E$2:$E$501,$D222,Registros!$T$2:$T$501,"Sim")/$E222),"")</f>
        <v/>
      </c>
      <c r="G222" s="48">
        <f>IFERROR(IF($E222=0,"",AVERAGEIFS(Registros!$U$2:$U$501,Registros!$AB$2:$AB$501,"Sim",Registros!$B$2:$B$501,"&gt;="&amp;Resumo!$B$3,Registros!$B$2:$B$501,"&lt;="&amp;Resumo!$D$3,Registros!$C$2:$C$501,$B222,Registros!$E$2:$E$501,$D222)),"")</f>
        <v/>
      </c>
      <c r="H222" s="18">
        <f>IF($E222=0,"",SUMIFS(Registros!$Q$2:$Q$501,Registros!$AB$2:$AB$501,"Sim",Registros!$B$2:$B$501,"&gt;="&amp;Resumo!$B$3,Registros!$B$2:$B$501,"&lt;="&amp;Resumo!$D$3,Registros!$C$2:$C$501,$B222,Registros!$E$2:$E$501,$D222))</f>
        <v/>
      </c>
      <c r="I222" s="49">
        <f>IF($E222=0,"",SUMIFS(Registros!$S$2:$S$501,Registros!$AB$2:$AB$501,"Sim",Registros!$B$2:$B$501,"&gt;="&amp;Resumo!$B$3,Registros!$B$2:$B$501,"&lt;="&amp;Resumo!$D$3,Registros!$C$2:$C$501,$B222,Registros!$E$2:$E$501,$D222))</f>
        <v/>
      </c>
      <c r="J222" s="18">
        <f>IF($E222=0,"",COUNTIFS(Registros!$AB$2:$AB$501,"Sim",Registros!$B$2:$B$501,"&gt;="&amp;Resumo!$B$3,Registros!$B$2:$B$501,"&lt;="&amp;Resumo!$D$3,Registros!$C$2:$C$501,$B222,Registros!$E$2:$E$501,$D222,Registros!$T$2:$T$501,"Não",Registros!$K$2:$K$501,"&lt;&gt;Concluída",Registros!$K$2:$K$501,"&lt;&gt;Dispensada"))</f>
        <v/>
      </c>
      <c r="K222" s="52">
        <f>IFERROR(IF($E222=0,"",_xlfn.MAXIFS(Registros!$B$2:$B$501,Registros!$AB$2:$AB$501,"Sim",Registros!$B$2:$B$501,"&gt;="&amp;Resumo!$B$3,Registros!$B$2:$B$501,"&lt;="&amp;Resumo!$D$3,Registros!$C$2:$C$501,$B222,Registros!$E$2:$E$501,$D222)),"")</f>
        <v/>
      </c>
      <c r="L222" s="18">
        <f>IF($E222=0,"",COUNTIFS($E$6:$E$505,"&gt;0",$F$6:$F$505,"&lt;"&amp;$F222)+COUNTIFS($E$6:$E222,"&gt;0",$F$6:$F222,$F222))</f>
        <v/>
      </c>
      <c r="N222" s="21">
        <f>IFERROR('Configurações'!F220,"")</f>
        <v/>
      </c>
      <c r="O222" s="18">
        <f>IF($N222="","",IF(Resumo!$F$3="Todas",COUNTIFS(Registros!$AB$2:$AB$501,"Sim",Registros!$B$2:$B$501,"&gt;="&amp;Resumo!$B$3,Registros!$B$2:$B$501,"&lt;="&amp;Resumo!$D$3,Registros!$V$2:$V$501,$N222),COUNTIFS(Registros!$AB$2:$AB$501,"Sim",Registros!$B$2:$B$501,"&gt;="&amp;Resumo!$B$3,Registros!$B$2:$B$501,"&lt;="&amp;Resumo!$D$3,Registros!$E$2:$E$501,Resumo!$F$3,Registros!$V$2:$V$501,$N222)))</f>
        <v/>
      </c>
      <c r="P222" s="49">
        <f>IF($N222="","",IF(Resumo!$F$3="Todas",SUMIFS(Registros!$S$2:$S$501,Registros!$AB$2:$AB$501,"Sim",Registros!$B$2:$B$501,"&gt;="&amp;Resumo!$B$3,Registros!$B$2:$B$501,"&lt;="&amp;Resumo!$D$3,Registros!$V$2:$V$501,$N222),SUMIFS(Registros!$S$2:$S$501,Registros!$AB$2:$AB$501,"Sim",Registros!$B$2:$B$501,"&gt;="&amp;Resumo!$B$3,Registros!$B$2:$B$501,"&lt;="&amp;Resumo!$D$3,Registros!$E$2:$E$501,Resumo!$F$3,Registros!$V$2:$V$501,$N222)))</f>
        <v/>
      </c>
      <c r="Q222" s="48">
        <f>IFERROR(IF(SUM($P$6:$P$15)=0,"",$P222/SUM($P$6:$P$15)),"")</f>
        <v/>
      </c>
      <c r="R222" s="18">
        <f>IF($O222=0,"",COUNTIFS($O$6:$O$15,"&gt;0",$P$6:$P$15,"&gt;"&amp;$P222)+COUNTIFS($O$6:$O222,"&gt;0",$P$6:$P222,$P222))</f>
        <v/>
      </c>
    </row>
    <row r="223">
      <c r="A223" s="16">
        <f>IFERROR(INDEX(Registros!$Z$2:$Z$501,AGGREGATE(15,6,(ROW(Registros!$Z$2:$Z$501)-ROW(Registros!$Z$2)+1)/(Registros!$AA$2:$AA$501&lt;&gt;""),ROWS($A$6:A223))),"")</f>
        <v/>
      </c>
      <c r="B223" s="13">
        <f>IFERROR(IF($A223="","",INDEX(Registros!$C$2:$C$501,MATCH($A223,Registros!$Z$2:$Z$501,0))),"")</f>
        <v/>
      </c>
      <c r="C223" s="16">
        <f>IFERROR(IF($A223="","",INDEX(Registros!$D$2:$D$501,MATCH($A223,Registros!$Z$2:$Z$501,0))),"")</f>
        <v/>
      </c>
      <c r="D223" s="16">
        <f>IFERROR(IF($A223="","",INDEX(Registros!$E$2:$E$501,MATCH($A223,Registros!$Z$2:$Z$501,0))),"")</f>
        <v/>
      </c>
      <c r="E223" s="13">
        <f>IF($A223="","",IF(AND(Resumo!$F$3&lt;&gt;"Todas",$D223&lt;&gt;Resumo!$F$3),0,COUNTIFS(Registros!$AB$2:$AB$501,"Sim",Registros!$B$2:$B$501,"&gt;="&amp;Resumo!$B$3,Registros!$B$2:$B$501,"&lt;="&amp;Resumo!$D$3,Registros!$C$2:$C$501,$B223,Registros!$E$2:$E$501,$D223)))</f>
        <v/>
      </c>
      <c r="F223" s="45">
        <f>IFERROR(IF($E223=0,"",COUNTIFS(Registros!$AB$2:$AB$501,"Sim",Registros!$B$2:$B$501,"&gt;="&amp;Resumo!$B$3,Registros!$B$2:$B$501,"&lt;="&amp;Resumo!$D$3,Registros!$C$2:$C$501,$B223,Registros!$E$2:$E$501,$D223,Registros!$T$2:$T$501,"Sim")/$E223),"")</f>
        <v/>
      </c>
      <c r="G223" s="45">
        <f>IFERROR(IF($E223=0,"",AVERAGEIFS(Registros!$U$2:$U$501,Registros!$AB$2:$AB$501,"Sim",Registros!$B$2:$B$501,"&gt;="&amp;Resumo!$B$3,Registros!$B$2:$B$501,"&lt;="&amp;Resumo!$D$3,Registros!$C$2:$C$501,$B223,Registros!$E$2:$E$501,$D223)),"")</f>
        <v/>
      </c>
      <c r="H223" s="13">
        <f>IF($E223=0,"",SUMIFS(Registros!$Q$2:$Q$501,Registros!$AB$2:$AB$501,"Sim",Registros!$B$2:$B$501,"&gt;="&amp;Resumo!$B$3,Registros!$B$2:$B$501,"&lt;="&amp;Resumo!$D$3,Registros!$C$2:$C$501,$B223,Registros!$E$2:$E$501,$D223))</f>
        <v/>
      </c>
      <c r="I223" s="46">
        <f>IF($E223=0,"",SUMIFS(Registros!$S$2:$S$501,Registros!$AB$2:$AB$501,"Sim",Registros!$B$2:$B$501,"&gt;="&amp;Resumo!$B$3,Registros!$B$2:$B$501,"&lt;="&amp;Resumo!$D$3,Registros!$C$2:$C$501,$B223,Registros!$E$2:$E$501,$D223))</f>
        <v/>
      </c>
      <c r="J223" s="13">
        <f>IF($E223=0,"",COUNTIFS(Registros!$AB$2:$AB$501,"Sim",Registros!$B$2:$B$501,"&gt;="&amp;Resumo!$B$3,Registros!$B$2:$B$501,"&lt;="&amp;Resumo!$D$3,Registros!$C$2:$C$501,$B223,Registros!$E$2:$E$501,$D223,Registros!$T$2:$T$501,"Não",Registros!$K$2:$K$501,"&lt;&gt;Concluída",Registros!$K$2:$K$501,"&lt;&gt;Dispensada"))</f>
        <v/>
      </c>
      <c r="K223" s="53">
        <f>IFERROR(IF($E223=0,"",_xlfn.MAXIFS(Registros!$B$2:$B$501,Registros!$AB$2:$AB$501,"Sim",Registros!$B$2:$B$501,"&gt;="&amp;Resumo!$B$3,Registros!$B$2:$B$501,"&lt;="&amp;Resumo!$D$3,Registros!$C$2:$C$501,$B223,Registros!$E$2:$E$501,$D223)),"")</f>
        <v/>
      </c>
      <c r="L223" s="13">
        <f>IF($E223=0,"",COUNTIFS($E$6:$E$505,"&gt;0",$F$6:$F$505,"&lt;"&amp;$F223)+COUNTIFS($E$6:$E223,"&gt;0",$F$6:$F223,$F223))</f>
        <v/>
      </c>
      <c r="N223" s="16">
        <f>IFERROR('Configurações'!F221,"")</f>
        <v/>
      </c>
      <c r="O223" s="13">
        <f>IF($N223="","",IF(Resumo!$F$3="Todas",COUNTIFS(Registros!$AB$2:$AB$501,"Sim",Registros!$B$2:$B$501,"&gt;="&amp;Resumo!$B$3,Registros!$B$2:$B$501,"&lt;="&amp;Resumo!$D$3,Registros!$V$2:$V$501,$N223),COUNTIFS(Registros!$AB$2:$AB$501,"Sim",Registros!$B$2:$B$501,"&gt;="&amp;Resumo!$B$3,Registros!$B$2:$B$501,"&lt;="&amp;Resumo!$D$3,Registros!$E$2:$E$501,Resumo!$F$3,Registros!$V$2:$V$501,$N223)))</f>
        <v/>
      </c>
      <c r="P223" s="46">
        <f>IF($N223="","",IF(Resumo!$F$3="Todas",SUMIFS(Registros!$S$2:$S$501,Registros!$AB$2:$AB$501,"Sim",Registros!$B$2:$B$501,"&gt;="&amp;Resumo!$B$3,Registros!$B$2:$B$501,"&lt;="&amp;Resumo!$D$3,Registros!$V$2:$V$501,$N223),SUMIFS(Registros!$S$2:$S$501,Registros!$AB$2:$AB$501,"Sim",Registros!$B$2:$B$501,"&gt;="&amp;Resumo!$B$3,Registros!$B$2:$B$501,"&lt;="&amp;Resumo!$D$3,Registros!$E$2:$E$501,Resumo!$F$3,Registros!$V$2:$V$501,$N223)))</f>
        <v/>
      </c>
      <c r="Q223" s="45">
        <f>IFERROR(IF(SUM($P$6:$P$15)=0,"",$P223/SUM($P$6:$P$15)),"")</f>
        <v/>
      </c>
      <c r="R223" s="13">
        <f>IF($O223=0,"",COUNTIFS($O$6:$O$15,"&gt;0",$P$6:$P$15,"&gt;"&amp;$P223)+COUNTIFS($O$6:$O223,"&gt;0",$P$6:$P223,$P223))</f>
        <v/>
      </c>
    </row>
    <row r="224">
      <c r="A224" s="21">
        <f>IFERROR(INDEX(Registros!$Z$2:$Z$501,AGGREGATE(15,6,(ROW(Registros!$Z$2:$Z$501)-ROW(Registros!$Z$2)+1)/(Registros!$AA$2:$AA$501&lt;&gt;""),ROWS($A$6:A224))),"")</f>
        <v/>
      </c>
      <c r="B224" s="18">
        <f>IFERROR(IF($A224="","",INDEX(Registros!$C$2:$C$501,MATCH($A224,Registros!$Z$2:$Z$501,0))),"")</f>
        <v/>
      </c>
      <c r="C224" s="21">
        <f>IFERROR(IF($A224="","",INDEX(Registros!$D$2:$D$501,MATCH($A224,Registros!$Z$2:$Z$501,0))),"")</f>
        <v/>
      </c>
      <c r="D224" s="21">
        <f>IFERROR(IF($A224="","",INDEX(Registros!$E$2:$E$501,MATCH($A224,Registros!$Z$2:$Z$501,0))),"")</f>
        <v/>
      </c>
      <c r="E224" s="18">
        <f>IF($A224="","",IF(AND(Resumo!$F$3&lt;&gt;"Todas",$D224&lt;&gt;Resumo!$F$3),0,COUNTIFS(Registros!$AB$2:$AB$501,"Sim",Registros!$B$2:$B$501,"&gt;="&amp;Resumo!$B$3,Registros!$B$2:$B$501,"&lt;="&amp;Resumo!$D$3,Registros!$C$2:$C$501,$B224,Registros!$E$2:$E$501,$D224)))</f>
        <v/>
      </c>
      <c r="F224" s="48">
        <f>IFERROR(IF($E224=0,"",COUNTIFS(Registros!$AB$2:$AB$501,"Sim",Registros!$B$2:$B$501,"&gt;="&amp;Resumo!$B$3,Registros!$B$2:$B$501,"&lt;="&amp;Resumo!$D$3,Registros!$C$2:$C$501,$B224,Registros!$E$2:$E$501,$D224,Registros!$T$2:$T$501,"Sim")/$E224),"")</f>
        <v/>
      </c>
      <c r="G224" s="48">
        <f>IFERROR(IF($E224=0,"",AVERAGEIFS(Registros!$U$2:$U$501,Registros!$AB$2:$AB$501,"Sim",Registros!$B$2:$B$501,"&gt;="&amp;Resumo!$B$3,Registros!$B$2:$B$501,"&lt;="&amp;Resumo!$D$3,Registros!$C$2:$C$501,$B224,Registros!$E$2:$E$501,$D224)),"")</f>
        <v/>
      </c>
      <c r="H224" s="18">
        <f>IF($E224=0,"",SUMIFS(Registros!$Q$2:$Q$501,Registros!$AB$2:$AB$501,"Sim",Registros!$B$2:$B$501,"&gt;="&amp;Resumo!$B$3,Registros!$B$2:$B$501,"&lt;="&amp;Resumo!$D$3,Registros!$C$2:$C$501,$B224,Registros!$E$2:$E$501,$D224))</f>
        <v/>
      </c>
      <c r="I224" s="49">
        <f>IF($E224=0,"",SUMIFS(Registros!$S$2:$S$501,Registros!$AB$2:$AB$501,"Sim",Registros!$B$2:$B$501,"&gt;="&amp;Resumo!$B$3,Registros!$B$2:$B$501,"&lt;="&amp;Resumo!$D$3,Registros!$C$2:$C$501,$B224,Registros!$E$2:$E$501,$D224))</f>
        <v/>
      </c>
      <c r="J224" s="18">
        <f>IF($E224=0,"",COUNTIFS(Registros!$AB$2:$AB$501,"Sim",Registros!$B$2:$B$501,"&gt;="&amp;Resumo!$B$3,Registros!$B$2:$B$501,"&lt;="&amp;Resumo!$D$3,Registros!$C$2:$C$501,$B224,Registros!$E$2:$E$501,$D224,Registros!$T$2:$T$501,"Não",Registros!$K$2:$K$501,"&lt;&gt;Concluída",Registros!$K$2:$K$501,"&lt;&gt;Dispensada"))</f>
        <v/>
      </c>
      <c r="K224" s="52">
        <f>IFERROR(IF($E224=0,"",_xlfn.MAXIFS(Registros!$B$2:$B$501,Registros!$AB$2:$AB$501,"Sim",Registros!$B$2:$B$501,"&gt;="&amp;Resumo!$B$3,Registros!$B$2:$B$501,"&lt;="&amp;Resumo!$D$3,Registros!$C$2:$C$501,$B224,Registros!$E$2:$E$501,$D224)),"")</f>
        <v/>
      </c>
      <c r="L224" s="18">
        <f>IF($E224=0,"",COUNTIFS($E$6:$E$505,"&gt;0",$F$6:$F$505,"&lt;"&amp;$F224)+COUNTIFS($E$6:$E224,"&gt;0",$F$6:$F224,$F224))</f>
        <v/>
      </c>
      <c r="N224" s="21">
        <f>IFERROR('Configurações'!F222,"")</f>
        <v/>
      </c>
      <c r="O224" s="18">
        <f>IF($N224="","",IF(Resumo!$F$3="Todas",COUNTIFS(Registros!$AB$2:$AB$501,"Sim",Registros!$B$2:$B$501,"&gt;="&amp;Resumo!$B$3,Registros!$B$2:$B$501,"&lt;="&amp;Resumo!$D$3,Registros!$V$2:$V$501,$N224),COUNTIFS(Registros!$AB$2:$AB$501,"Sim",Registros!$B$2:$B$501,"&gt;="&amp;Resumo!$B$3,Registros!$B$2:$B$501,"&lt;="&amp;Resumo!$D$3,Registros!$E$2:$E$501,Resumo!$F$3,Registros!$V$2:$V$501,$N224)))</f>
        <v/>
      </c>
      <c r="P224" s="49">
        <f>IF($N224="","",IF(Resumo!$F$3="Todas",SUMIFS(Registros!$S$2:$S$501,Registros!$AB$2:$AB$501,"Sim",Registros!$B$2:$B$501,"&gt;="&amp;Resumo!$B$3,Registros!$B$2:$B$501,"&lt;="&amp;Resumo!$D$3,Registros!$V$2:$V$501,$N224),SUMIFS(Registros!$S$2:$S$501,Registros!$AB$2:$AB$501,"Sim",Registros!$B$2:$B$501,"&gt;="&amp;Resumo!$B$3,Registros!$B$2:$B$501,"&lt;="&amp;Resumo!$D$3,Registros!$E$2:$E$501,Resumo!$F$3,Registros!$V$2:$V$501,$N224)))</f>
        <v/>
      </c>
      <c r="Q224" s="48">
        <f>IFERROR(IF(SUM($P$6:$P$15)=0,"",$P224/SUM($P$6:$P$15)),"")</f>
        <v/>
      </c>
      <c r="R224" s="18">
        <f>IF($O224=0,"",COUNTIFS($O$6:$O$15,"&gt;0",$P$6:$P$15,"&gt;"&amp;$P224)+COUNTIFS($O$6:$O224,"&gt;0",$P$6:$P224,$P224))</f>
        <v/>
      </c>
    </row>
    <row r="225">
      <c r="A225" s="16">
        <f>IFERROR(INDEX(Registros!$Z$2:$Z$501,AGGREGATE(15,6,(ROW(Registros!$Z$2:$Z$501)-ROW(Registros!$Z$2)+1)/(Registros!$AA$2:$AA$501&lt;&gt;""),ROWS($A$6:A225))),"")</f>
        <v/>
      </c>
      <c r="B225" s="13">
        <f>IFERROR(IF($A225="","",INDEX(Registros!$C$2:$C$501,MATCH($A225,Registros!$Z$2:$Z$501,0))),"")</f>
        <v/>
      </c>
      <c r="C225" s="16">
        <f>IFERROR(IF($A225="","",INDEX(Registros!$D$2:$D$501,MATCH($A225,Registros!$Z$2:$Z$501,0))),"")</f>
        <v/>
      </c>
      <c r="D225" s="16">
        <f>IFERROR(IF($A225="","",INDEX(Registros!$E$2:$E$501,MATCH($A225,Registros!$Z$2:$Z$501,0))),"")</f>
        <v/>
      </c>
      <c r="E225" s="13">
        <f>IF($A225="","",IF(AND(Resumo!$F$3&lt;&gt;"Todas",$D225&lt;&gt;Resumo!$F$3),0,COUNTIFS(Registros!$AB$2:$AB$501,"Sim",Registros!$B$2:$B$501,"&gt;="&amp;Resumo!$B$3,Registros!$B$2:$B$501,"&lt;="&amp;Resumo!$D$3,Registros!$C$2:$C$501,$B225,Registros!$E$2:$E$501,$D225)))</f>
        <v/>
      </c>
      <c r="F225" s="45">
        <f>IFERROR(IF($E225=0,"",COUNTIFS(Registros!$AB$2:$AB$501,"Sim",Registros!$B$2:$B$501,"&gt;="&amp;Resumo!$B$3,Registros!$B$2:$B$501,"&lt;="&amp;Resumo!$D$3,Registros!$C$2:$C$501,$B225,Registros!$E$2:$E$501,$D225,Registros!$T$2:$T$501,"Sim")/$E225),"")</f>
        <v/>
      </c>
      <c r="G225" s="45">
        <f>IFERROR(IF($E225=0,"",AVERAGEIFS(Registros!$U$2:$U$501,Registros!$AB$2:$AB$501,"Sim",Registros!$B$2:$B$501,"&gt;="&amp;Resumo!$B$3,Registros!$B$2:$B$501,"&lt;="&amp;Resumo!$D$3,Registros!$C$2:$C$501,$B225,Registros!$E$2:$E$501,$D225)),"")</f>
        <v/>
      </c>
      <c r="H225" s="13">
        <f>IF($E225=0,"",SUMIFS(Registros!$Q$2:$Q$501,Registros!$AB$2:$AB$501,"Sim",Registros!$B$2:$B$501,"&gt;="&amp;Resumo!$B$3,Registros!$B$2:$B$501,"&lt;="&amp;Resumo!$D$3,Registros!$C$2:$C$501,$B225,Registros!$E$2:$E$501,$D225))</f>
        <v/>
      </c>
      <c r="I225" s="46">
        <f>IF($E225=0,"",SUMIFS(Registros!$S$2:$S$501,Registros!$AB$2:$AB$501,"Sim",Registros!$B$2:$B$501,"&gt;="&amp;Resumo!$B$3,Registros!$B$2:$B$501,"&lt;="&amp;Resumo!$D$3,Registros!$C$2:$C$501,$B225,Registros!$E$2:$E$501,$D225))</f>
        <v/>
      </c>
      <c r="J225" s="13">
        <f>IF($E225=0,"",COUNTIFS(Registros!$AB$2:$AB$501,"Sim",Registros!$B$2:$B$501,"&gt;="&amp;Resumo!$B$3,Registros!$B$2:$B$501,"&lt;="&amp;Resumo!$D$3,Registros!$C$2:$C$501,$B225,Registros!$E$2:$E$501,$D225,Registros!$T$2:$T$501,"Não",Registros!$K$2:$K$501,"&lt;&gt;Concluída",Registros!$K$2:$K$501,"&lt;&gt;Dispensada"))</f>
        <v/>
      </c>
      <c r="K225" s="53">
        <f>IFERROR(IF($E225=0,"",_xlfn.MAXIFS(Registros!$B$2:$B$501,Registros!$AB$2:$AB$501,"Sim",Registros!$B$2:$B$501,"&gt;="&amp;Resumo!$B$3,Registros!$B$2:$B$501,"&lt;="&amp;Resumo!$D$3,Registros!$C$2:$C$501,$B225,Registros!$E$2:$E$501,$D225)),"")</f>
        <v/>
      </c>
      <c r="L225" s="13">
        <f>IF($E225=0,"",COUNTIFS($E$6:$E$505,"&gt;0",$F$6:$F$505,"&lt;"&amp;$F225)+COUNTIFS($E$6:$E225,"&gt;0",$F$6:$F225,$F225))</f>
        <v/>
      </c>
      <c r="N225" s="16">
        <f>IFERROR('Configurações'!F223,"")</f>
        <v/>
      </c>
      <c r="O225" s="13">
        <f>IF($N225="","",IF(Resumo!$F$3="Todas",COUNTIFS(Registros!$AB$2:$AB$501,"Sim",Registros!$B$2:$B$501,"&gt;="&amp;Resumo!$B$3,Registros!$B$2:$B$501,"&lt;="&amp;Resumo!$D$3,Registros!$V$2:$V$501,$N225),COUNTIFS(Registros!$AB$2:$AB$501,"Sim",Registros!$B$2:$B$501,"&gt;="&amp;Resumo!$B$3,Registros!$B$2:$B$501,"&lt;="&amp;Resumo!$D$3,Registros!$E$2:$E$501,Resumo!$F$3,Registros!$V$2:$V$501,$N225)))</f>
        <v/>
      </c>
      <c r="P225" s="46">
        <f>IF($N225="","",IF(Resumo!$F$3="Todas",SUMIFS(Registros!$S$2:$S$501,Registros!$AB$2:$AB$501,"Sim",Registros!$B$2:$B$501,"&gt;="&amp;Resumo!$B$3,Registros!$B$2:$B$501,"&lt;="&amp;Resumo!$D$3,Registros!$V$2:$V$501,$N225),SUMIFS(Registros!$S$2:$S$501,Registros!$AB$2:$AB$501,"Sim",Registros!$B$2:$B$501,"&gt;="&amp;Resumo!$B$3,Registros!$B$2:$B$501,"&lt;="&amp;Resumo!$D$3,Registros!$E$2:$E$501,Resumo!$F$3,Registros!$V$2:$V$501,$N225)))</f>
        <v/>
      </c>
      <c r="Q225" s="45">
        <f>IFERROR(IF(SUM($P$6:$P$15)=0,"",$P225/SUM($P$6:$P$15)),"")</f>
        <v/>
      </c>
      <c r="R225" s="13">
        <f>IF($O225=0,"",COUNTIFS($O$6:$O$15,"&gt;0",$P$6:$P$15,"&gt;"&amp;$P225)+COUNTIFS($O$6:$O225,"&gt;0",$P$6:$P225,$P225))</f>
        <v/>
      </c>
    </row>
    <row r="226">
      <c r="A226" s="21">
        <f>IFERROR(INDEX(Registros!$Z$2:$Z$501,AGGREGATE(15,6,(ROW(Registros!$Z$2:$Z$501)-ROW(Registros!$Z$2)+1)/(Registros!$AA$2:$AA$501&lt;&gt;""),ROWS($A$6:A226))),"")</f>
        <v/>
      </c>
      <c r="B226" s="18">
        <f>IFERROR(IF($A226="","",INDEX(Registros!$C$2:$C$501,MATCH($A226,Registros!$Z$2:$Z$501,0))),"")</f>
        <v/>
      </c>
      <c r="C226" s="21">
        <f>IFERROR(IF($A226="","",INDEX(Registros!$D$2:$D$501,MATCH($A226,Registros!$Z$2:$Z$501,0))),"")</f>
        <v/>
      </c>
      <c r="D226" s="21">
        <f>IFERROR(IF($A226="","",INDEX(Registros!$E$2:$E$501,MATCH($A226,Registros!$Z$2:$Z$501,0))),"")</f>
        <v/>
      </c>
      <c r="E226" s="18">
        <f>IF($A226="","",IF(AND(Resumo!$F$3&lt;&gt;"Todas",$D226&lt;&gt;Resumo!$F$3),0,COUNTIFS(Registros!$AB$2:$AB$501,"Sim",Registros!$B$2:$B$501,"&gt;="&amp;Resumo!$B$3,Registros!$B$2:$B$501,"&lt;="&amp;Resumo!$D$3,Registros!$C$2:$C$501,$B226,Registros!$E$2:$E$501,$D226)))</f>
        <v/>
      </c>
      <c r="F226" s="48">
        <f>IFERROR(IF($E226=0,"",COUNTIFS(Registros!$AB$2:$AB$501,"Sim",Registros!$B$2:$B$501,"&gt;="&amp;Resumo!$B$3,Registros!$B$2:$B$501,"&lt;="&amp;Resumo!$D$3,Registros!$C$2:$C$501,$B226,Registros!$E$2:$E$501,$D226,Registros!$T$2:$T$501,"Sim")/$E226),"")</f>
        <v/>
      </c>
      <c r="G226" s="48">
        <f>IFERROR(IF($E226=0,"",AVERAGEIFS(Registros!$U$2:$U$501,Registros!$AB$2:$AB$501,"Sim",Registros!$B$2:$B$501,"&gt;="&amp;Resumo!$B$3,Registros!$B$2:$B$501,"&lt;="&amp;Resumo!$D$3,Registros!$C$2:$C$501,$B226,Registros!$E$2:$E$501,$D226)),"")</f>
        <v/>
      </c>
      <c r="H226" s="18">
        <f>IF($E226=0,"",SUMIFS(Registros!$Q$2:$Q$501,Registros!$AB$2:$AB$501,"Sim",Registros!$B$2:$B$501,"&gt;="&amp;Resumo!$B$3,Registros!$B$2:$B$501,"&lt;="&amp;Resumo!$D$3,Registros!$C$2:$C$501,$B226,Registros!$E$2:$E$501,$D226))</f>
        <v/>
      </c>
      <c r="I226" s="49">
        <f>IF($E226=0,"",SUMIFS(Registros!$S$2:$S$501,Registros!$AB$2:$AB$501,"Sim",Registros!$B$2:$B$501,"&gt;="&amp;Resumo!$B$3,Registros!$B$2:$B$501,"&lt;="&amp;Resumo!$D$3,Registros!$C$2:$C$501,$B226,Registros!$E$2:$E$501,$D226))</f>
        <v/>
      </c>
      <c r="J226" s="18">
        <f>IF($E226=0,"",COUNTIFS(Registros!$AB$2:$AB$501,"Sim",Registros!$B$2:$B$501,"&gt;="&amp;Resumo!$B$3,Registros!$B$2:$B$501,"&lt;="&amp;Resumo!$D$3,Registros!$C$2:$C$501,$B226,Registros!$E$2:$E$501,$D226,Registros!$T$2:$T$501,"Não",Registros!$K$2:$K$501,"&lt;&gt;Concluída",Registros!$K$2:$K$501,"&lt;&gt;Dispensada"))</f>
        <v/>
      </c>
      <c r="K226" s="52">
        <f>IFERROR(IF($E226=0,"",_xlfn.MAXIFS(Registros!$B$2:$B$501,Registros!$AB$2:$AB$501,"Sim",Registros!$B$2:$B$501,"&gt;="&amp;Resumo!$B$3,Registros!$B$2:$B$501,"&lt;="&amp;Resumo!$D$3,Registros!$C$2:$C$501,$B226,Registros!$E$2:$E$501,$D226)),"")</f>
        <v/>
      </c>
      <c r="L226" s="18">
        <f>IF($E226=0,"",COUNTIFS($E$6:$E$505,"&gt;0",$F$6:$F$505,"&lt;"&amp;$F226)+COUNTIFS($E$6:$E226,"&gt;0",$F$6:$F226,$F226))</f>
        <v/>
      </c>
      <c r="N226" s="21">
        <f>IFERROR('Configurações'!F224,"")</f>
        <v/>
      </c>
      <c r="O226" s="18">
        <f>IF($N226="","",IF(Resumo!$F$3="Todas",COUNTIFS(Registros!$AB$2:$AB$501,"Sim",Registros!$B$2:$B$501,"&gt;="&amp;Resumo!$B$3,Registros!$B$2:$B$501,"&lt;="&amp;Resumo!$D$3,Registros!$V$2:$V$501,$N226),COUNTIFS(Registros!$AB$2:$AB$501,"Sim",Registros!$B$2:$B$501,"&gt;="&amp;Resumo!$B$3,Registros!$B$2:$B$501,"&lt;="&amp;Resumo!$D$3,Registros!$E$2:$E$501,Resumo!$F$3,Registros!$V$2:$V$501,$N226)))</f>
        <v/>
      </c>
      <c r="P226" s="49">
        <f>IF($N226="","",IF(Resumo!$F$3="Todas",SUMIFS(Registros!$S$2:$S$501,Registros!$AB$2:$AB$501,"Sim",Registros!$B$2:$B$501,"&gt;="&amp;Resumo!$B$3,Registros!$B$2:$B$501,"&lt;="&amp;Resumo!$D$3,Registros!$V$2:$V$501,$N226),SUMIFS(Registros!$S$2:$S$501,Registros!$AB$2:$AB$501,"Sim",Registros!$B$2:$B$501,"&gt;="&amp;Resumo!$B$3,Registros!$B$2:$B$501,"&lt;="&amp;Resumo!$D$3,Registros!$E$2:$E$501,Resumo!$F$3,Registros!$V$2:$V$501,$N226)))</f>
        <v/>
      </c>
      <c r="Q226" s="48">
        <f>IFERROR(IF(SUM($P$6:$P$15)=0,"",$P226/SUM($P$6:$P$15)),"")</f>
        <v/>
      </c>
      <c r="R226" s="18">
        <f>IF($O226=0,"",COUNTIFS($O$6:$O$15,"&gt;0",$P$6:$P$15,"&gt;"&amp;$P226)+COUNTIFS($O$6:$O226,"&gt;0",$P$6:$P226,$P226))</f>
        <v/>
      </c>
    </row>
    <row r="227">
      <c r="A227" s="16">
        <f>IFERROR(INDEX(Registros!$Z$2:$Z$501,AGGREGATE(15,6,(ROW(Registros!$Z$2:$Z$501)-ROW(Registros!$Z$2)+1)/(Registros!$AA$2:$AA$501&lt;&gt;""),ROWS($A$6:A227))),"")</f>
        <v/>
      </c>
      <c r="B227" s="13">
        <f>IFERROR(IF($A227="","",INDEX(Registros!$C$2:$C$501,MATCH($A227,Registros!$Z$2:$Z$501,0))),"")</f>
        <v/>
      </c>
      <c r="C227" s="16">
        <f>IFERROR(IF($A227="","",INDEX(Registros!$D$2:$D$501,MATCH($A227,Registros!$Z$2:$Z$501,0))),"")</f>
        <v/>
      </c>
      <c r="D227" s="16">
        <f>IFERROR(IF($A227="","",INDEX(Registros!$E$2:$E$501,MATCH($A227,Registros!$Z$2:$Z$501,0))),"")</f>
        <v/>
      </c>
      <c r="E227" s="13">
        <f>IF($A227="","",IF(AND(Resumo!$F$3&lt;&gt;"Todas",$D227&lt;&gt;Resumo!$F$3),0,COUNTIFS(Registros!$AB$2:$AB$501,"Sim",Registros!$B$2:$B$501,"&gt;="&amp;Resumo!$B$3,Registros!$B$2:$B$501,"&lt;="&amp;Resumo!$D$3,Registros!$C$2:$C$501,$B227,Registros!$E$2:$E$501,$D227)))</f>
        <v/>
      </c>
      <c r="F227" s="45">
        <f>IFERROR(IF($E227=0,"",COUNTIFS(Registros!$AB$2:$AB$501,"Sim",Registros!$B$2:$B$501,"&gt;="&amp;Resumo!$B$3,Registros!$B$2:$B$501,"&lt;="&amp;Resumo!$D$3,Registros!$C$2:$C$501,$B227,Registros!$E$2:$E$501,$D227,Registros!$T$2:$T$501,"Sim")/$E227),"")</f>
        <v/>
      </c>
      <c r="G227" s="45">
        <f>IFERROR(IF($E227=0,"",AVERAGEIFS(Registros!$U$2:$U$501,Registros!$AB$2:$AB$501,"Sim",Registros!$B$2:$B$501,"&gt;="&amp;Resumo!$B$3,Registros!$B$2:$B$501,"&lt;="&amp;Resumo!$D$3,Registros!$C$2:$C$501,$B227,Registros!$E$2:$E$501,$D227)),"")</f>
        <v/>
      </c>
      <c r="H227" s="13">
        <f>IF($E227=0,"",SUMIFS(Registros!$Q$2:$Q$501,Registros!$AB$2:$AB$501,"Sim",Registros!$B$2:$B$501,"&gt;="&amp;Resumo!$B$3,Registros!$B$2:$B$501,"&lt;="&amp;Resumo!$D$3,Registros!$C$2:$C$501,$B227,Registros!$E$2:$E$501,$D227))</f>
        <v/>
      </c>
      <c r="I227" s="46">
        <f>IF($E227=0,"",SUMIFS(Registros!$S$2:$S$501,Registros!$AB$2:$AB$501,"Sim",Registros!$B$2:$B$501,"&gt;="&amp;Resumo!$B$3,Registros!$B$2:$B$501,"&lt;="&amp;Resumo!$D$3,Registros!$C$2:$C$501,$B227,Registros!$E$2:$E$501,$D227))</f>
        <v/>
      </c>
      <c r="J227" s="13">
        <f>IF($E227=0,"",COUNTIFS(Registros!$AB$2:$AB$501,"Sim",Registros!$B$2:$B$501,"&gt;="&amp;Resumo!$B$3,Registros!$B$2:$B$501,"&lt;="&amp;Resumo!$D$3,Registros!$C$2:$C$501,$B227,Registros!$E$2:$E$501,$D227,Registros!$T$2:$T$501,"Não",Registros!$K$2:$K$501,"&lt;&gt;Concluída",Registros!$K$2:$K$501,"&lt;&gt;Dispensada"))</f>
        <v/>
      </c>
      <c r="K227" s="53">
        <f>IFERROR(IF($E227=0,"",_xlfn.MAXIFS(Registros!$B$2:$B$501,Registros!$AB$2:$AB$501,"Sim",Registros!$B$2:$B$501,"&gt;="&amp;Resumo!$B$3,Registros!$B$2:$B$501,"&lt;="&amp;Resumo!$D$3,Registros!$C$2:$C$501,$B227,Registros!$E$2:$E$501,$D227)),"")</f>
        <v/>
      </c>
      <c r="L227" s="13">
        <f>IF($E227=0,"",COUNTIFS($E$6:$E$505,"&gt;0",$F$6:$F$505,"&lt;"&amp;$F227)+COUNTIFS($E$6:$E227,"&gt;0",$F$6:$F227,$F227))</f>
        <v/>
      </c>
      <c r="N227" s="16">
        <f>IFERROR('Configurações'!F225,"")</f>
        <v/>
      </c>
      <c r="O227" s="13">
        <f>IF($N227="","",IF(Resumo!$F$3="Todas",COUNTIFS(Registros!$AB$2:$AB$501,"Sim",Registros!$B$2:$B$501,"&gt;="&amp;Resumo!$B$3,Registros!$B$2:$B$501,"&lt;="&amp;Resumo!$D$3,Registros!$V$2:$V$501,$N227),COUNTIFS(Registros!$AB$2:$AB$501,"Sim",Registros!$B$2:$B$501,"&gt;="&amp;Resumo!$B$3,Registros!$B$2:$B$501,"&lt;="&amp;Resumo!$D$3,Registros!$E$2:$E$501,Resumo!$F$3,Registros!$V$2:$V$501,$N227)))</f>
        <v/>
      </c>
      <c r="P227" s="46">
        <f>IF($N227="","",IF(Resumo!$F$3="Todas",SUMIFS(Registros!$S$2:$S$501,Registros!$AB$2:$AB$501,"Sim",Registros!$B$2:$B$501,"&gt;="&amp;Resumo!$B$3,Registros!$B$2:$B$501,"&lt;="&amp;Resumo!$D$3,Registros!$V$2:$V$501,$N227),SUMIFS(Registros!$S$2:$S$501,Registros!$AB$2:$AB$501,"Sim",Registros!$B$2:$B$501,"&gt;="&amp;Resumo!$B$3,Registros!$B$2:$B$501,"&lt;="&amp;Resumo!$D$3,Registros!$E$2:$E$501,Resumo!$F$3,Registros!$V$2:$V$501,$N227)))</f>
        <v/>
      </c>
      <c r="Q227" s="45">
        <f>IFERROR(IF(SUM($P$6:$P$15)=0,"",$P227/SUM($P$6:$P$15)),"")</f>
        <v/>
      </c>
      <c r="R227" s="13">
        <f>IF($O227=0,"",COUNTIFS($O$6:$O$15,"&gt;0",$P$6:$P$15,"&gt;"&amp;$P227)+COUNTIFS($O$6:$O227,"&gt;0",$P$6:$P227,$P227))</f>
        <v/>
      </c>
    </row>
    <row r="228">
      <c r="A228" s="21">
        <f>IFERROR(INDEX(Registros!$Z$2:$Z$501,AGGREGATE(15,6,(ROW(Registros!$Z$2:$Z$501)-ROW(Registros!$Z$2)+1)/(Registros!$AA$2:$AA$501&lt;&gt;""),ROWS($A$6:A228))),"")</f>
        <v/>
      </c>
      <c r="B228" s="18">
        <f>IFERROR(IF($A228="","",INDEX(Registros!$C$2:$C$501,MATCH($A228,Registros!$Z$2:$Z$501,0))),"")</f>
        <v/>
      </c>
      <c r="C228" s="21">
        <f>IFERROR(IF($A228="","",INDEX(Registros!$D$2:$D$501,MATCH($A228,Registros!$Z$2:$Z$501,0))),"")</f>
        <v/>
      </c>
      <c r="D228" s="21">
        <f>IFERROR(IF($A228="","",INDEX(Registros!$E$2:$E$501,MATCH($A228,Registros!$Z$2:$Z$501,0))),"")</f>
        <v/>
      </c>
      <c r="E228" s="18">
        <f>IF($A228="","",IF(AND(Resumo!$F$3&lt;&gt;"Todas",$D228&lt;&gt;Resumo!$F$3),0,COUNTIFS(Registros!$AB$2:$AB$501,"Sim",Registros!$B$2:$B$501,"&gt;="&amp;Resumo!$B$3,Registros!$B$2:$B$501,"&lt;="&amp;Resumo!$D$3,Registros!$C$2:$C$501,$B228,Registros!$E$2:$E$501,$D228)))</f>
        <v/>
      </c>
      <c r="F228" s="48">
        <f>IFERROR(IF($E228=0,"",COUNTIFS(Registros!$AB$2:$AB$501,"Sim",Registros!$B$2:$B$501,"&gt;="&amp;Resumo!$B$3,Registros!$B$2:$B$501,"&lt;="&amp;Resumo!$D$3,Registros!$C$2:$C$501,$B228,Registros!$E$2:$E$501,$D228,Registros!$T$2:$T$501,"Sim")/$E228),"")</f>
        <v/>
      </c>
      <c r="G228" s="48">
        <f>IFERROR(IF($E228=0,"",AVERAGEIFS(Registros!$U$2:$U$501,Registros!$AB$2:$AB$501,"Sim",Registros!$B$2:$B$501,"&gt;="&amp;Resumo!$B$3,Registros!$B$2:$B$501,"&lt;="&amp;Resumo!$D$3,Registros!$C$2:$C$501,$B228,Registros!$E$2:$E$501,$D228)),"")</f>
        <v/>
      </c>
      <c r="H228" s="18">
        <f>IF($E228=0,"",SUMIFS(Registros!$Q$2:$Q$501,Registros!$AB$2:$AB$501,"Sim",Registros!$B$2:$B$501,"&gt;="&amp;Resumo!$B$3,Registros!$B$2:$B$501,"&lt;="&amp;Resumo!$D$3,Registros!$C$2:$C$501,$B228,Registros!$E$2:$E$501,$D228))</f>
        <v/>
      </c>
      <c r="I228" s="49">
        <f>IF($E228=0,"",SUMIFS(Registros!$S$2:$S$501,Registros!$AB$2:$AB$501,"Sim",Registros!$B$2:$B$501,"&gt;="&amp;Resumo!$B$3,Registros!$B$2:$B$501,"&lt;="&amp;Resumo!$D$3,Registros!$C$2:$C$501,$B228,Registros!$E$2:$E$501,$D228))</f>
        <v/>
      </c>
      <c r="J228" s="18">
        <f>IF($E228=0,"",COUNTIFS(Registros!$AB$2:$AB$501,"Sim",Registros!$B$2:$B$501,"&gt;="&amp;Resumo!$B$3,Registros!$B$2:$B$501,"&lt;="&amp;Resumo!$D$3,Registros!$C$2:$C$501,$B228,Registros!$E$2:$E$501,$D228,Registros!$T$2:$T$501,"Não",Registros!$K$2:$K$501,"&lt;&gt;Concluída",Registros!$K$2:$K$501,"&lt;&gt;Dispensada"))</f>
        <v/>
      </c>
      <c r="K228" s="52">
        <f>IFERROR(IF($E228=0,"",_xlfn.MAXIFS(Registros!$B$2:$B$501,Registros!$AB$2:$AB$501,"Sim",Registros!$B$2:$B$501,"&gt;="&amp;Resumo!$B$3,Registros!$B$2:$B$501,"&lt;="&amp;Resumo!$D$3,Registros!$C$2:$C$501,$B228,Registros!$E$2:$E$501,$D228)),"")</f>
        <v/>
      </c>
      <c r="L228" s="18">
        <f>IF($E228=0,"",COUNTIFS($E$6:$E$505,"&gt;0",$F$6:$F$505,"&lt;"&amp;$F228)+COUNTIFS($E$6:$E228,"&gt;0",$F$6:$F228,$F228))</f>
        <v/>
      </c>
      <c r="N228" s="21">
        <f>IFERROR('Configurações'!F226,"")</f>
        <v/>
      </c>
      <c r="O228" s="18">
        <f>IF($N228="","",IF(Resumo!$F$3="Todas",COUNTIFS(Registros!$AB$2:$AB$501,"Sim",Registros!$B$2:$B$501,"&gt;="&amp;Resumo!$B$3,Registros!$B$2:$B$501,"&lt;="&amp;Resumo!$D$3,Registros!$V$2:$V$501,$N228),COUNTIFS(Registros!$AB$2:$AB$501,"Sim",Registros!$B$2:$B$501,"&gt;="&amp;Resumo!$B$3,Registros!$B$2:$B$501,"&lt;="&amp;Resumo!$D$3,Registros!$E$2:$E$501,Resumo!$F$3,Registros!$V$2:$V$501,$N228)))</f>
        <v/>
      </c>
      <c r="P228" s="49">
        <f>IF($N228="","",IF(Resumo!$F$3="Todas",SUMIFS(Registros!$S$2:$S$501,Registros!$AB$2:$AB$501,"Sim",Registros!$B$2:$B$501,"&gt;="&amp;Resumo!$B$3,Registros!$B$2:$B$501,"&lt;="&amp;Resumo!$D$3,Registros!$V$2:$V$501,$N228),SUMIFS(Registros!$S$2:$S$501,Registros!$AB$2:$AB$501,"Sim",Registros!$B$2:$B$501,"&gt;="&amp;Resumo!$B$3,Registros!$B$2:$B$501,"&lt;="&amp;Resumo!$D$3,Registros!$E$2:$E$501,Resumo!$F$3,Registros!$V$2:$V$501,$N228)))</f>
        <v/>
      </c>
      <c r="Q228" s="48">
        <f>IFERROR(IF(SUM($P$6:$P$15)=0,"",$P228/SUM($P$6:$P$15)),"")</f>
        <v/>
      </c>
      <c r="R228" s="18">
        <f>IF($O228=0,"",COUNTIFS($O$6:$O$15,"&gt;0",$P$6:$P$15,"&gt;"&amp;$P228)+COUNTIFS($O$6:$O228,"&gt;0",$P$6:$P228,$P228))</f>
        <v/>
      </c>
    </row>
    <row r="229">
      <c r="A229" s="16">
        <f>IFERROR(INDEX(Registros!$Z$2:$Z$501,AGGREGATE(15,6,(ROW(Registros!$Z$2:$Z$501)-ROW(Registros!$Z$2)+1)/(Registros!$AA$2:$AA$501&lt;&gt;""),ROWS($A$6:A229))),"")</f>
        <v/>
      </c>
      <c r="B229" s="13">
        <f>IFERROR(IF($A229="","",INDEX(Registros!$C$2:$C$501,MATCH($A229,Registros!$Z$2:$Z$501,0))),"")</f>
        <v/>
      </c>
      <c r="C229" s="16">
        <f>IFERROR(IF($A229="","",INDEX(Registros!$D$2:$D$501,MATCH($A229,Registros!$Z$2:$Z$501,0))),"")</f>
        <v/>
      </c>
      <c r="D229" s="16">
        <f>IFERROR(IF($A229="","",INDEX(Registros!$E$2:$E$501,MATCH($A229,Registros!$Z$2:$Z$501,0))),"")</f>
        <v/>
      </c>
      <c r="E229" s="13">
        <f>IF($A229="","",IF(AND(Resumo!$F$3&lt;&gt;"Todas",$D229&lt;&gt;Resumo!$F$3),0,COUNTIFS(Registros!$AB$2:$AB$501,"Sim",Registros!$B$2:$B$501,"&gt;="&amp;Resumo!$B$3,Registros!$B$2:$B$501,"&lt;="&amp;Resumo!$D$3,Registros!$C$2:$C$501,$B229,Registros!$E$2:$E$501,$D229)))</f>
        <v/>
      </c>
      <c r="F229" s="45">
        <f>IFERROR(IF($E229=0,"",COUNTIFS(Registros!$AB$2:$AB$501,"Sim",Registros!$B$2:$B$501,"&gt;="&amp;Resumo!$B$3,Registros!$B$2:$B$501,"&lt;="&amp;Resumo!$D$3,Registros!$C$2:$C$501,$B229,Registros!$E$2:$E$501,$D229,Registros!$T$2:$T$501,"Sim")/$E229),"")</f>
        <v/>
      </c>
      <c r="G229" s="45">
        <f>IFERROR(IF($E229=0,"",AVERAGEIFS(Registros!$U$2:$U$501,Registros!$AB$2:$AB$501,"Sim",Registros!$B$2:$B$501,"&gt;="&amp;Resumo!$B$3,Registros!$B$2:$B$501,"&lt;="&amp;Resumo!$D$3,Registros!$C$2:$C$501,$B229,Registros!$E$2:$E$501,$D229)),"")</f>
        <v/>
      </c>
      <c r="H229" s="13">
        <f>IF($E229=0,"",SUMIFS(Registros!$Q$2:$Q$501,Registros!$AB$2:$AB$501,"Sim",Registros!$B$2:$B$501,"&gt;="&amp;Resumo!$B$3,Registros!$B$2:$B$501,"&lt;="&amp;Resumo!$D$3,Registros!$C$2:$C$501,$B229,Registros!$E$2:$E$501,$D229))</f>
        <v/>
      </c>
      <c r="I229" s="46">
        <f>IF($E229=0,"",SUMIFS(Registros!$S$2:$S$501,Registros!$AB$2:$AB$501,"Sim",Registros!$B$2:$B$501,"&gt;="&amp;Resumo!$B$3,Registros!$B$2:$B$501,"&lt;="&amp;Resumo!$D$3,Registros!$C$2:$C$501,$B229,Registros!$E$2:$E$501,$D229))</f>
        <v/>
      </c>
      <c r="J229" s="13">
        <f>IF($E229=0,"",COUNTIFS(Registros!$AB$2:$AB$501,"Sim",Registros!$B$2:$B$501,"&gt;="&amp;Resumo!$B$3,Registros!$B$2:$B$501,"&lt;="&amp;Resumo!$D$3,Registros!$C$2:$C$501,$B229,Registros!$E$2:$E$501,$D229,Registros!$T$2:$T$501,"Não",Registros!$K$2:$K$501,"&lt;&gt;Concluída",Registros!$K$2:$K$501,"&lt;&gt;Dispensada"))</f>
        <v/>
      </c>
      <c r="K229" s="53">
        <f>IFERROR(IF($E229=0,"",_xlfn.MAXIFS(Registros!$B$2:$B$501,Registros!$AB$2:$AB$501,"Sim",Registros!$B$2:$B$501,"&gt;="&amp;Resumo!$B$3,Registros!$B$2:$B$501,"&lt;="&amp;Resumo!$D$3,Registros!$C$2:$C$501,$B229,Registros!$E$2:$E$501,$D229)),"")</f>
        <v/>
      </c>
      <c r="L229" s="13">
        <f>IF($E229=0,"",COUNTIFS($E$6:$E$505,"&gt;0",$F$6:$F$505,"&lt;"&amp;$F229)+COUNTIFS($E$6:$E229,"&gt;0",$F$6:$F229,$F229))</f>
        <v/>
      </c>
      <c r="N229" s="16">
        <f>IFERROR('Configurações'!F227,"")</f>
        <v/>
      </c>
      <c r="O229" s="13">
        <f>IF($N229="","",IF(Resumo!$F$3="Todas",COUNTIFS(Registros!$AB$2:$AB$501,"Sim",Registros!$B$2:$B$501,"&gt;="&amp;Resumo!$B$3,Registros!$B$2:$B$501,"&lt;="&amp;Resumo!$D$3,Registros!$V$2:$V$501,$N229),COUNTIFS(Registros!$AB$2:$AB$501,"Sim",Registros!$B$2:$B$501,"&gt;="&amp;Resumo!$B$3,Registros!$B$2:$B$501,"&lt;="&amp;Resumo!$D$3,Registros!$E$2:$E$501,Resumo!$F$3,Registros!$V$2:$V$501,$N229)))</f>
        <v/>
      </c>
      <c r="P229" s="46">
        <f>IF($N229="","",IF(Resumo!$F$3="Todas",SUMIFS(Registros!$S$2:$S$501,Registros!$AB$2:$AB$501,"Sim",Registros!$B$2:$B$501,"&gt;="&amp;Resumo!$B$3,Registros!$B$2:$B$501,"&lt;="&amp;Resumo!$D$3,Registros!$V$2:$V$501,$N229),SUMIFS(Registros!$S$2:$S$501,Registros!$AB$2:$AB$501,"Sim",Registros!$B$2:$B$501,"&gt;="&amp;Resumo!$B$3,Registros!$B$2:$B$501,"&lt;="&amp;Resumo!$D$3,Registros!$E$2:$E$501,Resumo!$F$3,Registros!$V$2:$V$501,$N229)))</f>
        <v/>
      </c>
      <c r="Q229" s="45">
        <f>IFERROR(IF(SUM($P$6:$P$15)=0,"",$P229/SUM($P$6:$P$15)),"")</f>
        <v/>
      </c>
      <c r="R229" s="13">
        <f>IF($O229=0,"",COUNTIFS($O$6:$O$15,"&gt;0",$P$6:$P$15,"&gt;"&amp;$P229)+COUNTIFS($O$6:$O229,"&gt;0",$P$6:$P229,$P229))</f>
        <v/>
      </c>
    </row>
    <row r="230">
      <c r="A230" s="21">
        <f>IFERROR(INDEX(Registros!$Z$2:$Z$501,AGGREGATE(15,6,(ROW(Registros!$Z$2:$Z$501)-ROW(Registros!$Z$2)+1)/(Registros!$AA$2:$AA$501&lt;&gt;""),ROWS($A$6:A230))),"")</f>
        <v/>
      </c>
      <c r="B230" s="18">
        <f>IFERROR(IF($A230="","",INDEX(Registros!$C$2:$C$501,MATCH($A230,Registros!$Z$2:$Z$501,0))),"")</f>
        <v/>
      </c>
      <c r="C230" s="21">
        <f>IFERROR(IF($A230="","",INDEX(Registros!$D$2:$D$501,MATCH($A230,Registros!$Z$2:$Z$501,0))),"")</f>
        <v/>
      </c>
      <c r="D230" s="21">
        <f>IFERROR(IF($A230="","",INDEX(Registros!$E$2:$E$501,MATCH($A230,Registros!$Z$2:$Z$501,0))),"")</f>
        <v/>
      </c>
      <c r="E230" s="18">
        <f>IF($A230="","",IF(AND(Resumo!$F$3&lt;&gt;"Todas",$D230&lt;&gt;Resumo!$F$3),0,COUNTIFS(Registros!$AB$2:$AB$501,"Sim",Registros!$B$2:$B$501,"&gt;="&amp;Resumo!$B$3,Registros!$B$2:$B$501,"&lt;="&amp;Resumo!$D$3,Registros!$C$2:$C$501,$B230,Registros!$E$2:$E$501,$D230)))</f>
        <v/>
      </c>
      <c r="F230" s="48">
        <f>IFERROR(IF($E230=0,"",COUNTIFS(Registros!$AB$2:$AB$501,"Sim",Registros!$B$2:$B$501,"&gt;="&amp;Resumo!$B$3,Registros!$B$2:$B$501,"&lt;="&amp;Resumo!$D$3,Registros!$C$2:$C$501,$B230,Registros!$E$2:$E$501,$D230,Registros!$T$2:$T$501,"Sim")/$E230),"")</f>
        <v/>
      </c>
      <c r="G230" s="48">
        <f>IFERROR(IF($E230=0,"",AVERAGEIFS(Registros!$U$2:$U$501,Registros!$AB$2:$AB$501,"Sim",Registros!$B$2:$B$501,"&gt;="&amp;Resumo!$B$3,Registros!$B$2:$B$501,"&lt;="&amp;Resumo!$D$3,Registros!$C$2:$C$501,$B230,Registros!$E$2:$E$501,$D230)),"")</f>
        <v/>
      </c>
      <c r="H230" s="18">
        <f>IF($E230=0,"",SUMIFS(Registros!$Q$2:$Q$501,Registros!$AB$2:$AB$501,"Sim",Registros!$B$2:$B$501,"&gt;="&amp;Resumo!$B$3,Registros!$B$2:$B$501,"&lt;="&amp;Resumo!$D$3,Registros!$C$2:$C$501,$B230,Registros!$E$2:$E$501,$D230))</f>
        <v/>
      </c>
      <c r="I230" s="49">
        <f>IF($E230=0,"",SUMIFS(Registros!$S$2:$S$501,Registros!$AB$2:$AB$501,"Sim",Registros!$B$2:$B$501,"&gt;="&amp;Resumo!$B$3,Registros!$B$2:$B$501,"&lt;="&amp;Resumo!$D$3,Registros!$C$2:$C$501,$B230,Registros!$E$2:$E$501,$D230))</f>
        <v/>
      </c>
      <c r="J230" s="18">
        <f>IF($E230=0,"",COUNTIFS(Registros!$AB$2:$AB$501,"Sim",Registros!$B$2:$B$501,"&gt;="&amp;Resumo!$B$3,Registros!$B$2:$B$501,"&lt;="&amp;Resumo!$D$3,Registros!$C$2:$C$501,$B230,Registros!$E$2:$E$501,$D230,Registros!$T$2:$T$501,"Não",Registros!$K$2:$K$501,"&lt;&gt;Concluída",Registros!$K$2:$K$501,"&lt;&gt;Dispensada"))</f>
        <v/>
      </c>
      <c r="K230" s="52">
        <f>IFERROR(IF($E230=0,"",_xlfn.MAXIFS(Registros!$B$2:$B$501,Registros!$AB$2:$AB$501,"Sim",Registros!$B$2:$B$501,"&gt;="&amp;Resumo!$B$3,Registros!$B$2:$B$501,"&lt;="&amp;Resumo!$D$3,Registros!$C$2:$C$501,$B230,Registros!$E$2:$E$501,$D230)),"")</f>
        <v/>
      </c>
      <c r="L230" s="18">
        <f>IF($E230=0,"",COUNTIFS($E$6:$E$505,"&gt;0",$F$6:$F$505,"&lt;"&amp;$F230)+COUNTIFS($E$6:$E230,"&gt;0",$F$6:$F230,$F230))</f>
        <v/>
      </c>
      <c r="N230" s="21">
        <f>IFERROR('Configurações'!F228,"")</f>
        <v/>
      </c>
      <c r="O230" s="18">
        <f>IF($N230="","",IF(Resumo!$F$3="Todas",COUNTIFS(Registros!$AB$2:$AB$501,"Sim",Registros!$B$2:$B$501,"&gt;="&amp;Resumo!$B$3,Registros!$B$2:$B$501,"&lt;="&amp;Resumo!$D$3,Registros!$V$2:$V$501,$N230),COUNTIFS(Registros!$AB$2:$AB$501,"Sim",Registros!$B$2:$B$501,"&gt;="&amp;Resumo!$B$3,Registros!$B$2:$B$501,"&lt;="&amp;Resumo!$D$3,Registros!$E$2:$E$501,Resumo!$F$3,Registros!$V$2:$V$501,$N230)))</f>
        <v/>
      </c>
      <c r="P230" s="49">
        <f>IF($N230="","",IF(Resumo!$F$3="Todas",SUMIFS(Registros!$S$2:$S$501,Registros!$AB$2:$AB$501,"Sim",Registros!$B$2:$B$501,"&gt;="&amp;Resumo!$B$3,Registros!$B$2:$B$501,"&lt;="&amp;Resumo!$D$3,Registros!$V$2:$V$501,$N230),SUMIFS(Registros!$S$2:$S$501,Registros!$AB$2:$AB$501,"Sim",Registros!$B$2:$B$501,"&gt;="&amp;Resumo!$B$3,Registros!$B$2:$B$501,"&lt;="&amp;Resumo!$D$3,Registros!$E$2:$E$501,Resumo!$F$3,Registros!$V$2:$V$501,$N230)))</f>
        <v/>
      </c>
      <c r="Q230" s="48">
        <f>IFERROR(IF(SUM($P$6:$P$15)=0,"",$P230/SUM($P$6:$P$15)),"")</f>
        <v/>
      </c>
      <c r="R230" s="18">
        <f>IF($O230=0,"",COUNTIFS($O$6:$O$15,"&gt;0",$P$6:$P$15,"&gt;"&amp;$P230)+COUNTIFS($O$6:$O230,"&gt;0",$P$6:$P230,$P230))</f>
        <v/>
      </c>
    </row>
    <row r="231">
      <c r="A231" s="16">
        <f>IFERROR(INDEX(Registros!$Z$2:$Z$501,AGGREGATE(15,6,(ROW(Registros!$Z$2:$Z$501)-ROW(Registros!$Z$2)+1)/(Registros!$AA$2:$AA$501&lt;&gt;""),ROWS($A$6:A231))),"")</f>
        <v/>
      </c>
      <c r="B231" s="13">
        <f>IFERROR(IF($A231="","",INDEX(Registros!$C$2:$C$501,MATCH($A231,Registros!$Z$2:$Z$501,0))),"")</f>
        <v/>
      </c>
      <c r="C231" s="16">
        <f>IFERROR(IF($A231="","",INDEX(Registros!$D$2:$D$501,MATCH($A231,Registros!$Z$2:$Z$501,0))),"")</f>
        <v/>
      </c>
      <c r="D231" s="16">
        <f>IFERROR(IF($A231="","",INDEX(Registros!$E$2:$E$501,MATCH($A231,Registros!$Z$2:$Z$501,0))),"")</f>
        <v/>
      </c>
      <c r="E231" s="13">
        <f>IF($A231="","",IF(AND(Resumo!$F$3&lt;&gt;"Todas",$D231&lt;&gt;Resumo!$F$3),0,COUNTIFS(Registros!$AB$2:$AB$501,"Sim",Registros!$B$2:$B$501,"&gt;="&amp;Resumo!$B$3,Registros!$B$2:$B$501,"&lt;="&amp;Resumo!$D$3,Registros!$C$2:$C$501,$B231,Registros!$E$2:$E$501,$D231)))</f>
        <v/>
      </c>
      <c r="F231" s="45">
        <f>IFERROR(IF($E231=0,"",COUNTIFS(Registros!$AB$2:$AB$501,"Sim",Registros!$B$2:$B$501,"&gt;="&amp;Resumo!$B$3,Registros!$B$2:$B$501,"&lt;="&amp;Resumo!$D$3,Registros!$C$2:$C$501,$B231,Registros!$E$2:$E$501,$D231,Registros!$T$2:$T$501,"Sim")/$E231),"")</f>
        <v/>
      </c>
      <c r="G231" s="45">
        <f>IFERROR(IF($E231=0,"",AVERAGEIFS(Registros!$U$2:$U$501,Registros!$AB$2:$AB$501,"Sim",Registros!$B$2:$B$501,"&gt;="&amp;Resumo!$B$3,Registros!$B$2:$B$501,"&lt;="&amp;Resumo!$D$3,Registros!$C$2:$C$501,$B231,Registros!$E$2:$E$501,$D231)),"")</f>
        <v/>
      </c>
      <c r="H231" s="13">
        <f>IF($E231=0,"",SUMIFS(Registros!$Q$2:$Q$501,Registros!$AB$2:$AB$501,"Sim",Registros!$B$2:$B$501,"&gt;="&amp;Resumo!$B$3,Registros!$B$2:$B$501,"&lt;="&amp;Resumo!$D$3,Registros!$C$2:$C$501,$B231,Registros!$E$2:$E$501,$D231))</f>
        <v/>
      </c>
      <c r="I231" s="46">
        <f>IF($E231=0,"",SUMIFS(Registros!$S$2:$S$501,Registros!$AB$2:$AB$501,"Sim",Registros!$B$2:$B$501,"&gt;="&amp;Resumo!$B$3,Registros!$B$2:$B$501,"&lt;="&amp;Resumo!$D$3,Registros!$C$2:$C$501,$B231,Registros!$E$2:$E$501,$D231))</f>
        <v/>
      </c>
      <c r="J231" s="13">
        <f>IF($E231=0,"",COUNTIFS(Registros!$AB$2:$AB$501,"Sim",Registros!$B$2:$B$501,"&gt;="&amp;Resumo!$B$3,Registros!$B$2:$B$501,"&lt;="&amp;Resumo!$D$3,Registros!$C$2:$C$501,$B231,Registros!$E$2:$E$501,$D231,Registros!$T$2:$T$501,"Não",Registros!$K$2:$K$501,"&lt;&gt;Concluída",Registros!$K$2:$K$501,"&lt;&gt;Dispensada"))</f>
        <v/>
      </c>
      <c r="K231" s="53">
        <f>IFERROR(IF($E231=0,"",_xlfn.MAXIFS(Registros!$B$2:$B$501,Registros!$AB$2:$AB$501,"Sim",Registros!$B$2:$B$501,"&gt;="&amp;Resumo!$B$3,Registros!$B$2:$B$501,"&lt;="&amp;Resumo!$D$3,Registros!$C$2:$C$501,$B231,Registros!$E$2:$E$501,$D231)),"")</f>
        <v/>
      </c>
      <c r="L231" s="13">
        <f>IF($E231=0,"",COUNTIFS($E$6:$E$505,"&gt;0",$F$6:$F$505,"&lt;"&amp;$F231)+COUNTIFS($E$6:$E231,"&gt;0",$F$6:$F231,$F231))</f>
        <v/>
      </c>
      <c r="N231" s="16">
        <f>IFERROR('Configurações'!F229,"")</f>
        <v/>
      </c>
      <c r="O231" s="13">
        <f>IF($N231="","",IF(Resumo!$F$3="Todas",COUNTIFS(Registros!$AB$2:$AB$501,"Sim",Registros!$B$2:$B$501,"&gt;="&amp;Resumo!$B$3,Registros!$B$2:$B$501,"&lt;="&amp;Resumo!$D$3,Registros!$V$2:$V$501,$N231),COUNTIFS(Registros!$AB$2:$AB$501,"Sim",Registros!$B$2:$B$501,"&gt;="&amp;Resumo!$B$3,Registros!$B$2:$B$501,"&lt;="&amp;Resumo!$D$3,Registros!$E$2:$E$501,Resumo!$F$3,Registros!$V$2:$V$501,$N231)))</f>
        <v/>
      </c>
      <c r="P231" s="46">
        <f>IF($N231="","",IF(Resumo!$F$3="Todas",SUMIFS(Registros!$S$2:$S$501,Registros!$AB$2:$AB$501,"Sim",Registros!$B$2:$B$501,"&gt;="&amp;Resumo!$B$3,Registros!$B$2:$B$501,"&lt;="&amp;Resumo!$D$3,Registros!$V$2:$V$501,$N231),SUMIFS(Registros!$S$2:$S$501,Registros!$AB$2:$AB$501,"Sim",Registros!$B$2:$B$501,"&gt;="&amp;Resumo!$B$3,Registros!$B$2:$B$501,"&lt;="&amp;Resumo!$D$3,Registros!$E$2:$E$501,Resumo!$F$3,Registros!$V$2:$V$501,$N231)))</f>
        <v/>
      </c>
      <c r="Q231" s="45">
        <f>IFERROR(IF(SUM($P$6:$P$15)=0,"",$P231/SUM($P$6:$P$15)),"")</f>
        <v/>
      </c>
      <c r="R231" s="13">
        <f>IF($O231=0,"",COUNTIFS($O$6:$O$15,"&gt;0",$P$6:$P$15,"&gt;"&amp;$P231)+COUNTIFS($O$6:$O231,"&gt;0",$P$6:$P231,$P231))</f>
        <v/>
      </c>
    </row>
    <row r="232">
      <c r="A232" s="21">
        <f>IFERROR(INDEX(Registros!$Z$2:$Z$501,AGGREGATE(15,6,(ROW(Registros!$Z$2:$Z$501)-ROW(Registros!$Z$2)+1)/(Registros!$AA$2:$AA$501&lt;&gt;""),ROWS($A$6:A232))),"")</f>
        <v/>
      </c>
      <c r="B232" s="18">
        <f>IFERROR(IF($A232="","",INDEX(Registros!$C$2:$C$501,MATCH($A232,Registros!$Z$2:$Z$501,0))),"")</f>
        <v/>
      </c>
      <c r="C232" s="21">
        <f>IFERROR(IF($A232="","",INDEX(Registros!$D$2:$D$501,MATCH($A232,Registros!$Z$2:$Z$501,0))),"")</f>
        <v/>
      </c>
      <c r="D232" s="21">
        <f>IFERROR(IF($A232="","",INDEX(Registros!$E$2:$E$501,MATCH($A232,Registros!$Z$2:$Z$501,0))),"")</f>
        <v/>
      </c>
      <c r="E232" s="18">
        <f>IF($A232="","",IF(AND(Resumo!$F$3&lt;&gt;"Todas",$D232&lt;&gt;Resumo!$F$3),0,COUNTIFS(Registros!$AB$2:$AB$501,"Sim",Registros!$B$2:$B$501,"&gt;="&amp;Resumo!$B$3,Registros!$B$2:$B$501,"&lt;="&amp;Resumo!$D$3,Registros!$C$2:$C$501,$B232,Registros!$E$2:$E$501,$D232)))</f>
        <v/>
      </c>
      <c r="F232" s="48">
        <f>IFERROR(IF($E232=0,"",COUNTIFS(Registros!$AB$2:$AB$501,"Sim",Registros!$B$2:$B$501,"&gt;="&amp;Resumo!$B$3,Registros!$B$2:$B$501,"&lt;="&amp;Resumo!$D$3,Registros!$C$2:$C$501,$B232,Registros!$E$2:$E$501,$D232,Registros!$T$2:$T$501,"Sim")/$E232),"")</f>
        <v/>
      </c>
      <c r="G232" s="48">
        <f>IFERROR(IF($E232=0,"",AVERAGEIFS(Registros!$U$2:$U$501,Registros!$AB$2:$AB$501,"Sim",Registros!$B$2:$B$501,"&gt;="&amp;Resumo!$B$3,Registros!$B$2:$B$501,"&lt;="&amp;Resumo!$D$3,Registros!$C$2:$C$501,$B232,Registros!$E$2:$E$501,$D232)),"")</f>
        <v/>
      </c>
      <c r="H232" s="18">
        <f>IF($E232=0,"",SUMIFS(Registros!$Q$2:$Q$501,Registros!$AB$2:$AB$501,"Sim",Registros!$B$2:$B$501,"&gt;="&amp;Resumo!$B$3,Registros!$B$2:$B$501,"&lt;="&amp;Resumo!$D$3,Registros!$C$2:$C$501,$B232,Registros!$E$2:$E$501,$D232))</f>
        <v/>
      </c>
      <c r="I232" s="49">
        <f>IF($E232=0,"",SUMIFS(Registros!$S$2:$S$501,Registros!$AB$2:$AB$501,"Sim",Registros!$B$2:$B$501,"&gt;="&amp;Resumo!$B$3,Registros!$B$2:$B$501,"&lt;="&amp;Resumo!$D$3,Registros!$C$2:$C$501,$B232,Registros!$E$2:$E$501,$D232))</f>
        <v/>
      </c>
      <c r="J232" s="18">
        <f>IF($E232=0,"",COUNTIFS(Registros!$AB$2:$AB$501,"Sim",Registros!$B$2:$B$501,"&gt;="&amp;Resumo!$B$3,Registros!$B$2:$B$501,"&lt;="&amp;Resumo!$D$3,Registros!$C$2:$C$501,$B232,Registros!$E$2:$E$501,$D232,Registros!$T$2:$T$501,"Não",Registros!$K$2:$K$501,"&lt;&gt;Concluída",Registros!$K$2:$K$501,"&lt;&gt;Dispensada"))</f>
        <v/>
      </c>
      <c r="K232" s="52">
        <f>IFERROR(IF($E232=0,"",_xlfn.MAXIFS(Registros!$B$2:$B$501,Registros!$AB$2:$AB$501,"Sim",Registros!$B$2:$B$501,"&gt;="&amp;Resumo!$B$3,Registros!$B$2:$B$501,"&lt;="&amp;Resumo!$D$3,Registros!$C$2:$C$501,$B232,Registros!$E$2:$E$501,$D232)),"")</f>
        <v/>
      </c>
      <c r="L232" s="18">
        <f>IF($E232=0,"",COUNTIFS($E$6:$E$505,"&gt;0",$F$6:$F$505,"&lt;"&amp;$F232)+COUNTIFS($E$6:$E232,"&gt;0",$F$6:$F232,$F232))</f>
        <v/>
      </c>
      <c r="N232" s="21">
        <f>IFERROR('Configurações'!F230,"")</f>
        <v/>
      </c>
      <c r="O232" s="18">
        <f>IF($N232="","",IF(Resumo!$F$3="Todas",COUNTIFS(Registros!$AB$2:$AB$501,"Sim",Registros!$B$2:$B$501,"&gt;="&amp;Resumo!$B$3,Registros!$B$2:$B$501,"&lt;="&amp;Resumo!$D$3,Registros!$V$2:$V$501,$N232),COUNTIFS(Registros!$AB$2:$AB$501,"Sim",Registros!$B$2:$B$501,"&gt;="&amp;Resumo!$B$3,Registros!$B$2:$B$501,"&lt;="&amp;Resumo!$D$3,Registros!$E$2:$E$501,Resumo!$F$3,Registros!$V$2:$V$501,$N232)))</f>
        <v/>
      </c>
      <c r="P232" s="49">
        <f>IF($N232="","",IF(Resumo!$F$3="Todas",SUMIFS(Registros!$S$2:$S$501,Registros!$AB$2:$AB$501,"Sim",Registros!$B$2:$B$501,"&gt;="&amp;Resumo!$B$3,Registros!$B$2:$B$501,"&lt;="&amp;Resumo!$D$3,Registros!$V$2:$V$501,$N232),SUMIFS(Registros!$S$2:$S$501,Registros!$AB$2:$AB$501,"Sim",Registros!$B$2:$B$501,"&gt;="&amp;Resumo!$B$3,Registros!$B$2:$B$501,"&lt;="&amp;Resumo!$D$3,Registros!$E$2:$E$501,Resumo!$F$3,Registros!$V$2:$V$501,$N232)))</f>
        <v/>
      </c>
      <c r="Q232" s="48">
        <f>IFERROR(IF(SUM($P$6:$P$15)=0,"",$P232/SUM($P$6:$P$15)),"")</f>
        <v/>
      </c>
      <c r="R232" s="18">
        <f>IF($O232=0,"",COUNTIFS($O$6:$O$15,"&gt;0",$P$6:$P$15,"&gt;"&amp;$P232)+COUNTIFS($O$6:$O232,"&gt;0",$P$6:$P232,$P232))</f>
        <v/>
      </c>
    </row>
    <row r="233">
      <c r="A233" s="16">
        <f>IFERROR(INDEX(Registros!$Z$2:$Z$501,AGGREGATE(15,6,(ROW(Registros!$Z$2:$Z$501)-ROW(Registros!$Z$2)+1)/(Registros!$AA$2:$AA$501&lt;&gt;""),ROWS($A$6:A233))),"")</f>
        <v/>
      </c>
      <c r="B233" s="13">
        <f>IFERROR(IF($A233="","",INDEX(Registros!$C$2:$C$501,MATCH($A233,Registros!$Z$2:$Z$501,0))),"")</f>
        <v/>
      </c>
      <c r="C233" s="16">
        <f>IFERROR(IF($A233="","",INDEX(Registros!$D$2:$D$501,MATCH($A233,Registros!$Z$2:$Z$501,0))),"")</f>
        <v/>
      </c>
      <c r="D233" s="16">
        <f>IFERROR(IF($A233="","",INDEX(Registros!$E$2:$E$501,MATCH($A233,Registros!$Z$2:$Z$501,0))),"")</f>
        <v/>
      </c>
      <c r="E233" s="13">
        <f>IF($A233="","",IF(AND(Resumo!$F$3&lt;&gt;"Todas",$D233&lt;&gt;Resumo!$F$3),0,COUNTIFS(Registros!$AB$2:$AB$501,"Sim",Registros!$B$2:$B$501,"&gt;="&amp;Resumo!$B$3,Registros!$B$2:$B$501,"&lt;="&amp;Resumo!$D$3,Registros!$C$2:$C$501,$B233,Registros!$E$2:$E$501,$D233)))</f>
        <v/>
      </c>
      <c r="F233" s="45">
        <f>IFERROR(IF($E233=0,"",COUNTIFS(Registros!$AB$2:$AB$501,"Sim",Registros!$B$2:$B$501,"&gt;="&amp;Resumo!$B$3,Registros!$B$2:$B$501,"&lt;="&amp;Resumo!$D$3,Registros!$C$2:$C$501,$B233,Registros!$E$2:$E$501,$D233,Registros!$T$2:$T$501,"Sim")/$E233),"")</f>
        <v/>
      </c>
      <c r="G233" s="45">
        <f>IFERROR(IF($E233=0,"",AVERAGEIFS(Registros!$U$2:$U$501,Registros!$AB$2:$AB$501,"Sim",Registros!$B$2:$B$501,"&gt;="&amp;Resumo!$B$3,Registros!$B$2:$B$501,"&lt;="&amp;Resumo!$D$3,Registros!$C$2:$C$501,$B233,Registros!$E$2:$E$501,$D233)),"")</f>
        <v/>
      </c>
      <c r="H233" s="13">
        <f>IF($E233=0,"",SUMIFS(Registros!$Q$2:$Q$501,Registros!$AB$2:$AB$501,"Sim",Registros!$B$2:$B$501,"&gt;="&amp;Resumo!$B$3,Registros!$B$2:$B$501,"&lt;="&amp;Resumo!$D$3,Registros!$C$2:$C$501,$B233,Registros!$E$2:$E$501,$D233))</f>
        <v/>
      </c>
      <c r="I233" s="46">
        <f>IF($E233=0,"",SUMIFS(Registros!$S$2:$S$501,Registros!$AB$2:$AB$501,"Sim",Registros!$B$2:$B$501,"&gt;="&amp;Resumo!$B$3,Registros!$B$2:$B$501,"&lt;="&amp;Resumo!$D$3,Registros!$C$2:$C$501,$B233,Registros!$E$2:$E$501,$D233))</f>
        <v/>
      </c>
      <c r="J233" s="13">
        <f>IF($E233=0,"",COUNTIFS(Registros!$AB$2:$AB$501,"Sim",Registros!$B$2:$B$501,"&gt;="&amp;Resumo!$B$3,Registros!$B$2:$B$501,"&lt;="&amp;Resumo!$D$3,Registros!$C$2:$C$501,$B233,Registros!$E$2:$E$501,$D233,Registros!$T$2:$T$501,"Não",Registros!$K$2:$K$501,"&lt;&gt;Concluída",Registros!$K$2:$K$501,"&lt;&gt;Dispensada"))</f>
        <v/>
      </c>
      <c r="K233" s="53">
        <f>IFERROR(IF($E233=0,"",_xlfn.MAXIFS(Registros!$B$2:$B$501,Registros!$AB$2:$AB$501,"Sim",Registros!$B$2:$B$501,"&gt;="&amp;Resumo!$B$3,Registros!$B$2:$B$501,"&lt;="&amp;Resumo!$D$3,Registros!$C$2:$C$501,$B233,Registros!$E$2:$E$501,$D233)),"")</f>
        <v/>
      </c>
      <c r="L233" s="13">
        <f>IF($E233=0,"",COUNTIFS($E$6:$E$505,"&gt;0",$F$6:$F$505,"&lt;"&amp;$F233)+COUNTIFS($E$6:$E233,"&gt;0",$F$6:$F233,$F233))</f>
        <v/>
      </c>
      <c r="N233" s="16">
        <f>IFERROR('Configurações'!F231,"")</f>
        <v/>
      </c>
      <c r="O233" s="13">
        <f>IF($N233="","",IF(Resumo!$F$3="Todas",COUNTIFS(Registros!$AB$2:$AB$501,"Sim",Registros!$B$2:$B$501,"&gt;="&amp;Resumo!$B$3,Registros!$B$2:$B$501,"&lt;="&amp;Resumo!$D$3,Registros!$V$2:$V$501,$N233),COUNTIFS(Registros!$AB$2:$AB$501,"Sim",Registros!$B$2:$B$501,"&gt;="&amp;Resumo!$B$3,Registros!$B$2:$B$501,"&lt;="&amp;Resumo!$D$3,Registros!$E$2:$E$501,Resumo!$F$3,Registros!$V$2:$V$501,$N233)))</f>
        <v/>
      </c>
      <c r="P233" s="46">
        <f>IF($N233="","",IF(Resumo!$F$3="Todas",SUMIFS(Registros!$S$2:$S$501,Registros!$AB$2:$AB$501,"Sim",Registros!$B$2:$B$501,"&gt;="&amp;Resumo!$B$3,Registros!$B$2:$B$501,"&lt;="&amp;Resumo!$D$3,Registros!$V$2:$V$501,$N233),SUMIFS(Registros!$S$2:$S$501,Registros!$AB$2:$AB$501,"Sim",Registros!$B$2:$B$501,"&gt;="&amp;Resumo!$B$3,Registros!$B$2:$B$501,"&lt;="&amp;Resumo!$D$3,Registros!$E$2:$E$501,Resumo!$F$3,Registros!$V$2:$V$501,$N233)))</f>
        <v/>
      </c>
      <c r="Q233" s="45">
        <f>IFERROR(IF(SUM($P$6:$P$15)=0,"",$P233/SUM($P$6:$P$15)),"")</f>
        <v/>
      </c>
      <c r="R233" s="13">
        <f>IF($O233=0,"",COUNTIFS($O$6:$O$15,"&gt;0",$P$6:$P$15,"&gt;"&amp;$P233)+COUNTIFS($O$6:$O233,"&gt;0",$P$6:$P233,$P233))</f>
        <v/>
      </c>
    </row>
    <row r="234">
      <c r="A234" s="21">
        <f>IFERROR(INDEX(Registros!$Z$2:$Z$501,AGGREGATE(15,6,(ROW(Registros!$Z$2:$Z$501)-ROW(Registros!$Z$2)+1)/(Registros!$AA$2:$AA$501&lt;&gt;""),ROWS($A$6:A234))),"")</f>
        <v/>
      </c>
      <c r="B234" s="18">
        <f>IFERROR(IF($A234="","",INDEX(Registros!$C$2:$C$501,MATCH($A234,Registros!$Z$2:$Z$501,0))),"")</f>
        <v/>
      </c>
      <c r="C234" s="21">
        <f>IFERROR(IF($A234="","",INDEX(Registros!$D$2:$D$501,MATCH($A234,Registros!$Z$2:$Z$501,0))),"")</f>
        <v/>
      </c>
      <c r="D234" s="21">
        <f>IFERROR(IF($A234="","",INDEX(Registros!$E$2:$E$501,MATCH($A234,Registros!$Z$2:$Z$501,0))),"")</f>
        <v/>
      </c>
      <c r="E234" s="18">
        <f>IF($A234="","",IF(AND(Resumo!$F$3&lt;&gt;"Todas",$D234&lt;&gt;Resumo!$F$3),0,COUNTIFS(Registros!$AB$2:$AB$501,"Sim",Registros!$B$2:$B$501,"&gt;="&amp;Resumo!$B$3,Registros!$B$2:$B$501,"&lt;="&amp;Resumo!$D$3,Registros!$C$2:$C$501,$B234,Registros!$E$2:$E$501,$D234)))</f>
        <v/>
      </c>
      <c r="F234" s="48">
        <f>IFERROR(IF($E234=0,"",COUNTIFS(Registros!$AB$2:$AB$501,"Sim",Registros!$B$2:$B$501,"&gt;="&amp;Resumo!$B$3,Registros!$B$2:$B$501,"&lt;="&amp;Resumo!$D$3,Registros!$C$2:$C$501,$B234,Registros!$E$2:$E$501,$D234,Registros!$T$2:$T$501,"Sim")/$E234),"")</f>
        <v/>
      </c>
      <c r="G234" s="48">
        <f>IFERROR(IF($E234=0,"",AVERAGEIFS(Registros!$U$2:$U$501,Registros!$AB$2:$AB$501,"Sim",Registros!$B$2:$B$501,"&gt;="&amp;Resumo!$B$3,Registros!$B$2:$B$501,"&lt;="&amp;Resumo!$D$3,Registros!$C$2:$C$501,$B234,Registros!$E$2:$E$501,$D234)),"")</f>
        <v/>
      </c>
      <c r="H234" s="18">
        <f>IF($E234=0,"",SUMIFS(Registros!$Q$2:$Q$501,Registros!$AB$2:$AB$501,"Sim",Registros!$B$2:$B$501,"&gt;="&amp;Resumo!$B$3,Registros!$B$2:$B$501,"&lt;="&amp;Resumo!$D$3,Registros!$C$2:$C$501,$B234,Registros!$E$2:$E$501,$D234))</f>
        <v/>
      </c>
      <c r="I234" s="49">
        <f>IF($E234=0,"",SUMIFS(Registros!$S$2:$S$501,Registros!$AB$2:$AB$501,"Sim",Registros!$B$2:$B$501,"&gt;="&amp;Resumo!$B$3,Registros!$B$2:$B$501,"&lt;="&amp;Resumo!$D$3,Registros!$C$2:$C$501,$B234,Registros!$E$2:$E$501,$D234))</f>
        <v/>
      </c>
      <c r="J234" s="18">
        <f>IF($E234=0,"",COUNTIFS(Registros!$AB$2:$AB$501,"Sim",Registros!$B$2:$B$501,"&gt;="&amp;Resumo!$B$3,Registros!$B$2:$B$501,"&lt;="&amp;Resumo!$D$3,Registros!$C$2:$C$501,$B234,Registros!$E$2:$E$501,$D234,Registros!$T$2:$T$501,"Não",Registros!$K$2:$K$501,"&lt;&gt;Concluída",Registros!$K$2:$K$501,"&lt;&gt;Dispensada"))</f>
        <v/>
      </c>
      <c r="K234" s="52">
        <f>IFERROR(IF($E234=0,"",_xlfn.MAXIFS(Registros!$B$2:$B$501,Registros!$AB$2:$AB$501,"Sim",Registros!$B$2:$B$501,"&gt;="&amp;Resumo!$B$3,Registros!$B$2:$B$501,"&lt;="&amp;Resumo!$D$3,Registros!$C$2:$C$501,$B234,Registros!$E$2:$E$501,$D234)),"")</f>
        <v/>
      </c>
      <c r="L234" s="18">
        <f>IF($E234=0,"",COUNTIFS($E$6:$E$505,"&gt;0",$F$6:$F$505,"&lt;"&amp;$F234)+COUNTIFS($E$6:$E234,"&gt;0",$F$6:$F234,$F234))</f>
        <v/>
      </c>
      <c r="N234" s="21">
        <f>IFERROR('Configurações'!F232,"")</f>
        <v/>
      </c>
      <c r="O234" s="18">
        <f>IF($N234="","",IF(Resumo!$F$3="Todas",COUNTIFS(Registros!$AB$2:$AB$501,"Sim",Registros!$B$2:$B$501,"&gt;="&amp;Resumo!$B$3,Registros!$B$2:$B$501,"&lt;="&amp;Resumo!$D$3,Registros!$V$2:$V$501,$N234),COUNTIFS(Registros!$AB$2:$AB$501,"Sim",Registros!$B$2:$B$501,"&gt;="&amp;Resumo!$B$3,Registros!$B$2:$B$501,"&lt;="&amp;Resumo!$D$3,Registros!$E$2:$E$501,Resumo!$F$3,Registros!$V$2:$V$501,$N234)))</f>
        <v/>
      </c>
      <c r="P234" s="49">
        <f>IF($N234="","",IF(Resumo!$F$3="Todas",SUMIFS(Registros!$S$2:$S$501,Registros!$AB$2:$AB$501,"Sim",Registros!$B$2:$B$501,"&gt;="&amp;Resumo!$B$3,Registros!$B$2:$B$501,"&lt;="&amp;Resumo!$D$3,Registros!$V$2:$V$501,$N234),SUMIFS(Registros!$S$2:$S$501,Registros!$AB$2:$AB$501,"Sim",Registros!$B$2:$B$501,"&gt;="&amp;Resumo!$B$3,Registros!$B$2:$B$501,"&lt;="&amp;Resumo!$D$3,Registros!$E$2:$E$501,Resumo!$F$3,Registros!$V$2:$V$501,$N234)))</f>
        <v/>
      </c>
      <c r="Q234" s="48">
        <f>IFERROR(IF(SUM($P$6:$P$15)=0,"",$P234/SUM($P$6:$P$15)),"")</f>
        <v/>
      </c>
      <c r="R234" s="18">
        <f>IF($O234=0,"",COUNTIFS($O$6:$O$15,"&gt;0",$P$6:$P$15,"&gt;"&amp;$P234)+COUNTIFS($O$6:$O234,"&gt;0",$P$6:$P234,$P234))</f>
        <v/>
      </c>
    </row>
    <row r="235">
      <c r="A235" s="16">
        <f>IFERROR(INDEX(Registros!$Z$2:$Z$501,AGGREGATE(15,6,(ROW(Registros!$Z$2:$Z$501)-ROW(Registros!$Z$2)+1)/(Registros!$AA$2:$AA$501&lt;&gt;""),ROWS($A$6:A235))),"")</f>
        <v/>
      </c>
      <c r="B235" s="13">
        <f>IFERROR(IF($A235="","",INDEX(Registros!$C$2:$C$501,MATCH($A235,Registros!$Z$2:$Z$501,0))),"")</f>
        <v/>
      </c>
      <c r="C235" s="16">
        <f>IFERROR(IF($A235="","",INDEX(Registros!$D$2:$D$501,MATCH($A235,Registros!$Z$2:$Z$501,0))),"")</f>
        <v/>
      </c>
      <c r="D235" s="16">
        <f>IFERROR(IF($A235="","",INDEX(Registros!$E$2:$E$501,MATCH($A235,Registros!$Z$2:$Z$501,0))),"")</f>
        <v/>
      </c>
      <c r="E235" s="13">
        <f>IF($A235="","",IF(AND(Resumo!$F$3&lt;&gt;"Todas",$D235&lt;&gt;Resumo!$F$3),0,COUNTIFS(Registros!$AB$2:$AB$501,"Sim",Registros!$B$2:$B$501,"&gt;="&amp;Resumo!$B$3,Registros!$B$2:$B$501,"&lt;="&amp;Resumo!$D$3,Registros!$C$2:$C$501,$B235,Registros!$E$2:$E$501,$D235)))</f>
        <v/>
      </c>
      <c r="F235" s="45">
        <f>IFERROR(IF($E235=0,"",COUNTIFS(Registros!$AB$2:$AB$501,"Sim",Registros!$B$2:$B$501,"&gt;="&amp;Resumo!$B$3,Registros!$B$2:$B$501,"&lt;="&amp;Resumo!$D$3,Registros!$C$2:$C$501,$B235,Registros!$E$2:$E$501,$D235,Registros!$T$2:$T$501,"Sim")/$E235),"")</f>
        <v/>
      </c>
      <c r="G235" s="45">
        <f>IFERROR(IF($E235=0,"",AVERAGEIFS(Registros!$U$2:$U$501,Registros!$AB$2:$AB$501,"Sim",Registros!$B$2:$B$501,"&gt;="&amp;Resumo!$B$3,Registros!$B$2:$B$501,"&lt;="&amp;Resumo!$D$3,Registros!$C$2:$C$501,$B235,Registros!$E$2:$E$501,$D235)),"")</f>
        <v/>
      </c>
      <c r="H235" s="13">
        <f>IF($E235=0,"",SUMIFS(Registros!$Q$2:$Q$501,Registros!$AB$2:$AB$501,"Sim",Registros!$B$2:$B$501,"&gt;="&amp;Resumo!$B$3,Registros!$B$2:$B$501,"&lt;="&amp;Resumo!$D$3,Registros!$C$2:$C$501,$B235,Registros!$E$2:$E$501,$D235))</f>
        <v/>
      </c>
      <c r="I235" s="46">
        <f>IF($E235=0,"",SUMIFS(Registros!$S$2:$S$501,Registros!$AB$2:$AB$501,"Sim",Registros!$B$2:$B$501,"&gt;="&amp;Resumo!$B$3,Registros!$B$2:$B$501,"&lt;="&amp;Resumo!$D$3,Registros!$C$2:$C$501,$B235,Registros!$E$2:$E$501,$D235))</f>
        <v/>
      </c>
      <c r="J235" s="13">
        <f>IF($E235=0,"",COUNTIFS(Registros!$AB$2:$AB$501,"Sim",Registros!$B$2:$B$501,"&gt;="&amp;Resumo!$B$3,Registros!$B$2:$B$501,"&lt;="&amp;Resumo!$D$3,Registros!$C$2:$C$501,$B235,Registros!$E$2:$E$501,$D235,Registros!$T$2:$T$501,"Não",Registros!$K$2:$K$501,"&lt;&gt;Concluída",Registros!$K$2:$K$501,"&lt;&gt;Dispensada"))</f>
        <v/>
      </c>
      <c r="K235" s="53">
        <f>IFERROR(IF($E235=0,"",_xlfn.MAXIFS(Registros!$B$2:$B$501,Registros!$AB$2:$AB$501,"Sim",Registros!$B$2:$B$501,"&gt;="&amp;Resumo!$B$3,Registros!$B$2:$B$501,"&lt;="&amp;Resumo!$D$3,Registros!$C$2:$C$501,$B235,Registros!$E$2:$E$501,$D235)),"")</f>
        <v/>
      </c>
      <c r="L235" s="13">
        <f>IF($E235=0,"",COUNTIFS($E$6:$E$505,"&gt;0",$F$6:$F$505,"&lt;"&amp;$F235)+COUNTIFS($E$6:$E235,"&gt;0",$F$6:$F235,$F235))</f>
        <v/>
      </c>
      <c r="N235" s="16">
        <f>IFERROR('Configurações'!F233,"")</f>
        <v/>
      </c>
      <c r="O235" s="13">
        <f>IF($N235="","",IF(Resumo!$F$3="Todas",COUNTIFS(Registros!$AB$2:$AB$501,"Sim",Registros!$B$2:$B$501,"&gt;="&amp;Resumo!$B$3,Registros!$B$2:$B$501,"&lt;="&amp;Resumo!$D$3,Registros!$V$2:$V$501,$N235),COUNTIFS(Registros!$AB$2:$AB$501,"Sim",Registros!$B$2:$B$501,"&gt;="&amp;Resumo!$B$3,Registros!$B$2:$B$501,"&lt;="&amp;Resumo!$D$3,Registros!$E$2:$E$501,Resumo!$F$3,Registros!$V$2:$V$501,$N235)))</f>
        <v/>
      </c>
      <c r="P235" s="46">
        <f>IF($N235="","",IF(Resumo!$F$3="Todas",SUMIFS(Registros!$S$2:$S$501,Registros!$AB$2:$AB$501,"Sim",Registros!$B$2:$B$501,"&gt;="&amp;Resumo!$B$3,Registros!$B$2:$B$501,"&lt;="&amp;Resumo!$D$3,Registros!$V$2:$V$501,$N235),SUMIFS(Registros!$S$2:$S$501,Registros!$AB$2:$AB$501,"Sim",Registros!$B$2:$B$501,"&gt;="&amp;Resumo!$B$3,Registros!$B$2:$B$501,"&lt;="&amp;Resumo!$D$3,Registros!$E$2:$E$501,Resumo!$F$3,Registros!$V$2:$V$501,$N235)))</f>
        <v/>
      </c>
      <c r="Q235" s="45">
        <f>IFERROR(IF(SUM($P$6:$P$15)=0,"",$P235/SUM($P$6:$P$15)),"")</f>
        <v/>
      </c>
      <c r="R235" s="13">
        <f>IF($O235=0,"",COUNTIFS($O$6:$O$15,"&gt;0",$P$6:$P$15,"&gt;"&amp;$P235)+COUNTIFS($O$6:$O235,"&gt;0",$P$6:$P235,$P235))</f>
        <v/>
      </c>
    </row>
    <row r="236">
      <c r="A236" s="21">
        <f>IFERROR(INDEX(Registros!$Z$2:$Z$501,AGGREGATE(15,6,(ROW(Registros!$Z$2:$Z$501)-ROW(Registros!$Z$2)+1)/(Registros!$AA$2:$AA$501&lt;&gt;""),ROWS($A$6:A236))),"")</f>
        <v/>
      </c>
      <c r="B236" s="18">
        <f>IFERROR(IF($A236="","",INDEX(Registros!$C$2:$C$501,MATCH($A236,Registros!$Z$2:$Z$501,0))),"")</f>
        <v/>
      </c>
      <c r="C236" s="21">
        <f>IFERROR(IF($A236="","",INDEX(Registros!$D$2:$D$501,MATCH($A236,Registros!$Z$2:$Z$501,0))),"")</f>
        <v/>
      </c>
      <c r="D236" s="21">
        <f>IFERROR(IF($A236="","",INDEX(Registros!$E$2:$E$501,MATCH($A236,Registros!$Z$2:$Z$501,0))),"")</f>
        <v/>
      </c>
      <c r="E236" s="18">
        <f>IF($A236="","",IF(AND(Resumo!$F$3&lt;&gt;"Todas",$D236&lt;&gt;Resumo!$F$3),0,COUNTIFS(Registros!$AB$2:$AB$501,"Sim",Registros!$B$2:$B$501,"&gt;="&amp;Resumo!$B$3,Registros!$B$2:$B$501,"&lt;="&amp;Resumo!$D$3,Registros!$C$2:$C$501,$B236,Registros!$E$2:$E$501,$D236)))</f>
        <v/>
      </c>
      <c r="F236" s="48">
        <f>IFERROR(IF($E236=0,"",COUNTIFS(Registros!$AB$2:$AB$501,"Sim",Registros!$B$2:$B$501,"&gt;="&amp;Resumo!$B$3,Registros!$B$2:$B$501,"&lt;="&amp;Resumo!$D$3,Registros!$C$2:$C$501,$B236,Registros!$E$2:$E$501,$D236,Registros!$T$2:$T$501,"Sim")/$E236),"")</f>
        <v/>
      </c>
      <c r="G236" s="48">
        <f>IFERROR(IF($E236=0,"",AVERAGEIFS(Registros!$U$2:$U$501,Registros!$AB$2:$AB$501,"Sim",Registros!$B$2:$B$501,"&gt;="&amp;Resumo!$B$3,Registros!$B$2:$B$501,"&lt;="&amp;Resumo!$D$3,Registros!$C$2:$C$501,$B236,Registros!$E$2:$E$501,$D236)),"")</f>
        <v/>
      </c>
      <c r="H236" s="18">
        <f>IF($E236=0,"",SUMIFS(Registros!$Q$2:$Q$501,Registros!$AB$2:$AB$501,"Sim",Registros!$B$2:$B$501,"&gt;="&amp;Resumo!$B$3,Registros!$B$2:$B$501,"&lt;="&amp;Resumo!$D$3,Registros!$C$2:$C$501,$B236,Registros!$E$2:$E$501,$D236))</f>
        <v/>
      </c>
      <c r="I236" s="49">
        <f>IF($E236=0,"",SUMIFS(Registros!$S$2:$S$501,Registros!$AB$2:$AB$501,"Sim",Registros!$B$2:$B$501,"&gt;="&amp;Resumo!$B$3,Registros!$B$2:$B$501,"&lt;="&amp;Resumo!$D$3,Registros!$C$2:$C$501,$B236,Registros!$E$2:$E$501,$D236))</f>
        <v/>
      </c>
      <c r="J236" s="18">
        <f>IF($E236=0,"",COUNTIFS(Registros!$AB$2:$AB$501,"Sim",Registros!$B$2:$B$501,"&gt;="&amp;Resumo!$B$3,Registros!$B$2:$B$501,"&lt;="&amp;Resumo!$D$3,Registros!$C$2:$C$501,$B236,Registros!$E$2:$E$501,$D236,Registros!$T$2:$T$501,"Não",Registros!$K$2:$K$501,"&lt;&gt;Concluída",Registros!$K$2:$K$501,"&lt;&gt;Dispensada"))</f>
        <v/>
      </c>
      <c r="K236" s="52">
        <f>IFERROR(IF($E236=0,"",_xlfn.MAXIFS(Registros!$B$2:$B$501,Registros!$AB$2:$AB$501,"Sim",Registros!$B$2:$B$501,"&gt;="&amp;Resumo!$B$3,Registros!$B$2:$B$501,"&lt;="&amp;Resumo!$D$3,Registros!$C$2:$C$501,$B236,Registros!$E$2:$E$501,$D236)),"")</f>
        <v/>
      </c>
      <c r="L236" s="18">
        <f>IF($E236=0,"",COUNTIFS($E$6:$E$505,"&gt;0",$F$6:$F$505,"&lt;"&amp;$F236)+COUNTIFS($E$6:$E236,"&gt;0",$F$6:$F236,$F236))</f>
        <v/>
      </c>
      <c r="N236" s="21">
        <f>IFERROR('Configurações'!F234,"")</f>
        <v/>
      </c>
      <c r="O236" s="18">
        <f>IF($N236="","",IF(Resumo!$F$3="Todas",COUNTIFS(Registros!$AB$2:$AB$501,"Sim",Registros!$B$2:$B$501,"&gt;="&amp;Resumo!$B$3,Registros!$B$2:$B$501,"&lt;="&amp;Resumo!$D$3,Registros!$V$2:$V$501,$N236),COUNTIFS(Registros!$AB$2:$AB$501,"Sim",Registros!$B$2:$B$501,"&gt;="&amp;Resumo!$B$3,Registros!$B$2:$B$501,"&lt;="&amp;Resumo!$D$3,Registros!$E$2:$E$501,Resumo!$F$3,Registros!$V$2:$V$501,$N236)))</f>
        <v/>
      </c>
      <c r="P236" s="49">
        <f>IF($N236="","",IF(Resumo!$F$3="Todas",SUMIFS(Registros!$S$2:$S$501,Registros!$AB$2:$AB$501,"Sim",Registros!$B$2:$B$501,"&gt;="&amp;Resumo!$B$3,Registros!$B$2:$B$501,"&lt;="&amp;Resumo!$D$3,Registros!$V$2:$V$501,$N236),SUMIFS(Registros!$S$2:$S$501,Registros!$AB$2:$AB$501,"Sim",Registros!$B$2:$B$501,"&gt;="&amp;Resumo!$B$3,Registros!$B$2:$B$501,"&lt;="&amp;Resumo!$D$3,Registros!$E$2:$E$501,Resumo!$F$3,Registros!$V$2:$V$501,$N236)))</f>
        <v/>
      </c>
      <c r="Q236" s="48">
        <f>IFERROR(IF(SUM($P$6:$P$15)=0,"",$P236/SUM($P$6:$P$15)),"")</f>
        <v/>
      </c>
      <c r="R236" s="18">
        <f>IF($O236=0,"",COUNTIFS($O$6:$O$15,"&gt;0",$P$6:$P$15,"&gt;"&amp;$P236)+COUNTIFS($O$6:$O236,"&gt;0",$P$6:$P236,$P236))</f>
        <v/>
      </c>
    </row>
    <row r="237">
      <c r="A237" s="16">
        <f>IFERROR(INDEX(Registros!$Z$2:$Z$501,AGGREGATE(15,6,(ROW(Registros!$Z$2:$Z$501)-ROW(Registros!$Z$2)+1)/(Registros!$AA$2:$AA$501&lt;&gt;""),ROWS($A$6:A237))),"")</f>
        <v/>
      </c>
      <c r="B237" s="13">
        <f>IFERROR(IF($A237="","",INDEX(Registros!$C$2:$C$501,MATCH($A237,Registros!$Z$2:$Z$501,0))),"")</f>
        <v/>
      </c>
      <c r="C237" s="16">
        <f>IFERROR(IF($A237="","",INDEX(Registros!$D$2:$D$501,MATCH($A237,Registros!$Z$2:$Z$501,0))),"")</f>
        <v/>
      </c>
      <c r="D237" s="16">
        <f>IFERROR(IF($A237="","",INDEX(Registros!$E$2:$E$501,MATCH($A237,Registros!$Z$2:$Z$501,0))),"")</f>
        <v/>
      </c>
      <c r="E237" s="13">
        <f>IF($A237="","",IF(AND(Resumo!$F$3&lt;&gt;"Todas",$D237&lt;&gt;Resumo!$F$3),0,COUNTIFS(Registros!$AB$2:$AB$501,"Sim",Registros!$B$2:$B$501,"&gt;="&amp;Resumo!$B$3,Registros!$B$2:$B$501,"&lt;="&amp;Resumo!$D$3,Registros!$C$2:$C$501,$B237,Registros!$E$2:$E$501,$D237)))</f>
        <v/>
      </c>
      <c r="F237" s="45">
        <f>IFERROR(IF($E237=0,"",COUNTIFS(Registros!$AB$2:$AB$501,"Sim",Registros!$B$2:$B$501,"&gt;="&amp;Resumo!$B$3,Registros!$B$2:$B$501,"&lt;="&amp;Resumo!$D$3,Registros!$C$2:$C$501,$B237,Registros!$E$2:$E$501,$D237,Registros!$T$2:$T$501,"Sim")/$E237),"")</f>
        <v/>
      </c>
      <c r="G237" s="45">
        <f>IFERROR(IF($E237=0,"",AVERAGEIFS(Registros!$U$2:$U$501,Registros!$AB$2:$AB$501,"Sim",Registros!$B$2:$B$501,"&gt;="&amp;Resumo!$B$3,Registros!$B$2:$B$501,"&lt;="&amp;Resumo!$D$3,Registros!$C$2:$C$501,$B237,Registros!$E$2:$E$501,$D237)),"")</f>
        <v/>
      </c>
      <c r="H237" s="13">
        <f>IF($E237=0,"",SUMIFS(Registros!$Q$2:$Q$501,Registros!$AB$2:$AB$501,"Sim",Registros!$B$2:$B$501,"&gt;="&amp;Resumo!$B$3,Registros!$B$2:$B$501,"&lt;="&amp;Resumo!$D$3,Registros!$C$2:$C$501,$B237,Registros!$E$2:$E$501,$D237))</f>
        <v/>
      </c>
      <c r="I237" s="46">
        <f>IF($E237=0,"",SUMIFS(Registros!$S$2:$S$501,Registros!$AB$2:$AB$501,"Sim",Registros!$B$2:$B$501,"&gt;="&amp;Resumo!$B$3,Registros!$B$2:$B$501,"&lt;="&amp;Resumo!$D$3,Registros!$C$2:$C$501,$B237,Registros!$E$2:$E$501,$D237))</f>
        <v/>
      </c>
      <c r="J237" s="13">
        <f>IF($E237=0,"",COUNTIFS(Registros!$AB$2:$AB$501,"Sim",Registros!$B$2:$B$501,"&gt;="&amp;Resumo!$B$3,Registros!$B$2:$B$501,"&lt;="&amp;Resumo!$D$3,Registros!$C$2:$C$501,$B237,Registros!$E$2:$E$501,$D237,Registros!$T$2:$T$501,"Não",Registros!$K$2:$K$501,"&lt;&gt;Concluída",Registros!$K$2:$K$501,"&lt;&gt;Dispensada"))</f>
        <v/>
      </c>
      <c r="K237" s="53">
        <f>IFERROR(IF($E237=0,"",_xlfn.MAXIFS(Registros!$B$2:$B$501,Registros!$AB$2:$AB$501,"Sim",Registros!$B$2:$B$501,"&gt;="&amp;Resumo!$B$3,Registros!$B$2:$B$501,"&lt;="&amp;Resumo!$D$3,Registros!$C$2:$C$501,$B237,Registros!$E$2:$E$501,$D237)),"")</f>
        <v/>
      </c>
      <c r="L237" s="13">
        <f>IF($E237=0,"",COUNTIFS($E$6:$E$505,"&gt;0",$F$6:$F$505,"&lt;"&amp;$F237)+COUNTIFS($E$6:$E237,"&gt;0",$F$6:$F237,$F237))</f>
        <v/>
      </c>
      <c r="N237" s="16">
        <f>IFERROR('Configurações'!F235,"")</f>
        <v/>
      </c>
      <c r="O237" s="13">
        <f>IF($N237="","",IF(Resumo!$F$3="Todas",COUNTIFS(Registros!$AB$2:$AB$501,"Sim",Registros!$B$2:$B$501,"&gt;="&amp;Resumo!$B$3,Registros!$B$2:$B$501,"&lt;="&amp;Resumo!$D$3,Registros!$V$2:$V$501,$N237),COUNTIFS(Registros!$AB$2:$AB$501,"Sim",Registros!$B$2:$B$501,"&gt;="&amp;Resumo!$B$3,Registros!$B$2:$B$501,"&lt;="&amp;Resumo!$D$3,Registros!$E$2:$E$501,Resumo!$F$3,Registros!$V$2:$V$501,$N237)))</f>
        <v/>
      </c>
      <c r="P237" s="46">
        <f>IF($N237="","",IF(Resumo!$F$3="Todas",SUMIFS(Registros!$S$2:$S$501,Registros!$AB$2:$AB$501,"Sim",Registros!$B$2:$B$501,"&gt;="&amp;Resumo!$B$3,Registros!$B$2:$B$501,"&lt;="&amp;Resumo!$D$3,Registros!$V$2:$V$501,$N237),SUMIFS(Registros!$S$2:$S$501,Registros!$AB$2:$AB$501,"Sim",Registros!$B$2:$B$501,"&gt;="&amp;Resumo!$B$3,Registros!$B$2:$B$501,"&lt;="&amp;Resumo!$D$3,Registros!$E$2:$E$501,Resumo!$F$3,Registros!$V$2:$V$501,$N237)))</f>
        <v/>
      </c>
      <c r="Q237" s="45">
        <f>IFERROR(IF(SUM($P$6:$P$15)=0,"",$P237/SUM($P$6:$P$15)),"")</f>
        <v/>
      </c>
      <c r="R237" s="13">
        <f>IF($O237=0,"",COUNTIFS($O$6:$O$15,"&gt;0",$P$6:$P$15,"&gt;"&amp;$P237)+COUNTIFS($O$6:$O237,"&gt;0",$P$6:$P237,$P237))</f>
        <v/>
      </c>
    </row>
    <row r="238">
      <c r="A238" s="21">
        <f>IFERROR(INDEX(Registros!$Z$2:$Z$501,AGGREGATE(15,6,(ROW(Registros!$Z$2:$Z$501)-ROW(Registros!$Z$2)+1)/(Registros!$AA$2:$AA$501&lt;&gt;""),ROWS($A$6:A238))),"")</f>
        <v/>
      </c>
      <c r="B238" s="18">
        <f>IFERROR(IF($A238="","",INDEX(Registros!$C$2:$C$501,MATCH($A238,Registros!$Z$2:$Z$501,0))),"")</f>
        <v/>
      </c>
      <c r="C238" s="21">
        <f>IFERROR(IF($A238="","",INDEX(Registros!$D$2:$D$501,MATCH($A238,Registros!$Z$2:$Z$501,0))),"")</f>
        <v/>
      </c>
      <c r="D238" s="21">
        <f>IFERROR(IF($A238="","",INDEX(Registros!$E$2:$E$501,MATCH($A238,Registros!$Z$2:$Z$501,0))),"")</f>
        <v/>
      </c>
      <c r="E238" s="18">
        <f>IF($A238="","",IF(AND(Resumo!$F$3&lt;&gt;"Todas",$D238&lt;&gt;Resumo!$F$3),0,COUNTIFS(Registros!$AB$2:$AB$501,"Sim",Registros!$B$2:$B$501,"&gt;="&amp;Resumo!$B$3,Registros!$B$2:$B$501,"&lt;="&amp;Resumo!$D$3,Registros!$C$2:$C$501,$B238,Registros!$E$2:$E$501,$D238)))</f>
        <v/>
      </c>
      <c r="F238" s="48">
        <f>IFERROR(IF($E238=0,"",COUNTIFS(Registros!$AB$2:$AB$501,"Sim",Registros!$B$2:$B$501,"&gt;="&amp;Resumo!$B$3,Registros!$B$2:$B$501,"&lt;="&amp;Resumo!$D$3,Registros!$C$2:$C$501,$B238,Registros!$E$2:$E$501,$D238,Registros!$T$2:$T$501,"Sim")/$E238),"")</f>
        <v/>
      </c>
      <c r="G238" s="48">
        <f>IFERROR(IF($E238=0,"",AVERAGEIFS(Registros!$U$2:$U$501,Registros!$AB$2:$AB$501,"Sim",Registros!$B$2:$B$501,"&gt;="&amp;Resumo!$B$3,Registros!$B$2:$B$501,"&lt;="&amp;Resumo!$D$3,Registros!$C$2:$C$501,$B238,Registros!$E$2:$E$501,$D238)),"")</f>
        <v/>
      </c>
      <c r="H238" s="18">
        <f>IF($E238=0,"",SUMIFS(Registros!$Q$2:$Q$501,Registros!$AB$2:$AB$501,"Sim",Registros!$B$2:$B$501,"&gt;="&amp;Resumo!$B$3,Registros!$B$2:$B$501,"&lt;="&amp;Resumo!$D$3,Registros!$C$2:$C$501,$B238,Registros!$E$2:$E$501,$D238))</f>
        <v/>
      </c>
      <c r="I238" s="49">
        <f>IF($E238=0,"",SUMIFS(Registros!$S$2:$S$501,Registros!$AB$2:$AB$501,"Sim",Registros!$B$2:$B$501,"&gt;="&amp;Resumo!$B$3,Registros!$B$2:$B$501,"&lt;="&amp;Resumo!$D$3,Registros!$C$2:$C$501,$B238,Registros!$E$2:$E$501,$D238))</f>
        <v/>
      </c>
      <c r="J238" s="18">
        <f>IF($E238=0,"",COUNTIFS(Registros!$AB$2:$AB$501,"Sim",Registros!$B$2:$B$501,"&gt;="&amp;Resumo!$B$3,Registros!$B$2:$B$501,"&lt;="&amp;Resumo!$D$3,Registros!$C$2:$C$501,$B238,Registros!$E$2:$E$501,$D238,Registros!$T$2:$T$501,"Não",Registros!$K$2:$K$501,"&lt;&gt;Concluída",Registros!$K$2:$K$501,"&lt;&gt;Dispensada"))</f>
        <v/>
      </c>
      <c r="K238" s="52">
        <f>IFERROR(IF($E238=0,"",_xlfn.MAXIFS(Registros!$B$2:$B$501,Registros!$AB$2:$AB$501,"Sim",Registros!$B$2:$B$501,"&gt;="&amp;Resumo!$B$3,Registros!$B$2:$B$501,"&lt;="&amp;Resumo!$D$3,Registros!$C$2:$C$501,$B238,Registros!$E$2:$E$501,$D238)),"")</f>
        <v/>
      </c>
      <c r="L238" s="18">
        <f>IF($E238=0,"",COUNTIFS($E$6:$E$505,"&gt;0",$F$6:$F$505,"&lt;"&amp;$F238)+COUNTIFS($E$6:$E238,"&gt;0",$F$6:$F238,$F238))</f>
        <v/>
      </c>
      <c r="N238" s="21">
        <f>IFERROR('Configurações'!F236,"")</f>
        <v/>
      </c>
      <c r="O238" s="18">
        <f>IF($N238="","",IF(Resumo!$F$3="Todas",COUNTIFS(Registros!$AB$2:$AB$501,"Sim",Registros!$B$2:$B$501,"&gt;="&amp;Resumo!$B$3,Registros!$B$2:$B$501,"&lt;="&amp;Resumo!$D$3,Registros!$V$2:$V$501,$N238),COUNTIFS(Registros!$AB$2:$AB$501,"Sim",Registros!$B$2:$B$501,"&gt;="&amp;Resumo!$B$3,Registros!$B$2:$B$501,"&lt;="&amp;Resumo!$D$3,Registros!$E$2:$E$501,Resumo!$F$3,Registros!$V$2:$V$501,$N238)))</f>
        <v/>
      </c>
      <c r="P238" s="49">
        <f>IF($N238="","",IF(Resumo!$F$3="Todas",SUMIFS(Registros!$S$2:$S$501,Registros!$AB$2:$AB$501,"Sim",Registros!$B$2:$B$501,"&gt;="&amp;Resumo!$B$3,Registros!$B$2:$B$501,"&lt;="&amp;Resumo!$D$3,Registros!$V$2:$V$501,$N238),SUMIFS(Registros!$S$2:$S$501,Registros!$AB$2:$AB$501,"Sim",Registros!$B$2:$B$501,"&gt;="&amp;Resumo!$B$3,Registros!$B$2:$B$501,"&lt;="&amp;Resumo!$D$3,Registros!$E$2:$E$501,Resumo!$F$3,Registros!$V$2:$V$501,$N238)))</f>
        <v/>
      </c>
      <c r="Q238" s="48">
        <f>IFERROR(IF(SUM($P$6:$P$15)=0,"",$P238/SUM($P$6:$P$15)),"")</f>
        <v/>
      </c>
      <c r="R238" s="18">
        <f>IF($O238=0,"",COUNTIFS($O$6:$O$15,"&gt;0",$P$6:$P$15,"&gt;"&amp;$P238)+COUNTIFS($O$6:$O238,"&gt;0",$P$6:$P238,$P238))</f>
        <v/>
      </c>
    </row>
    <row r="239">
      <c r="A239" s="16">
        <f>IFERROR(INDEX(Registros!$Z$2:$Z$501,AGGREGATE(15,6,(ROW(Registros!$Z$2:$Z$501)-ROW(Registros!$Z$2)+1)/(Registros!$AA$2:$AA$501&lt;&gt;""),ROWS($A$6:A239))),"")</f>
        <v/>
      </c>
      <c r="B239" s="13">
        <f>IFERROR(IF($A239="","",INDEX(Registros!$C$2:$C$501,MATCH($A239,Registros!$Z$2:$Z$501,0))),"")</f>
        <v/>
      </c>
      <c r="C239" s="16">
        <f>IFERROR(IF($A239="","",INDEX(Registros!$D$2:$D$501,MATCH($A239,Registros!$Z$2:$Z$501,0))),"")</f>
        <v/>
      </c>
      <c r="D239" s="16">
        <f>IFERROR(IF($A239="","",INDEX(Registros!$E$2:$E$501,MATCH($A239,Registros!$Z$2:$Z$501,0))),"")</f>
        <v/>
      </c>
      <c r="E239" s="13">
        <f>IF($A239="","",IF(AND(Resumo!$F$3&lt;&gt;"Todas",$D239&lt;&gt;Resumo!$F$3),0,COUNTIFS(Registros!$AB$2:$AB$501,"Sim",Registros!$B$2:$B$501,"&gt;="&amp;Resumo!$B$3,Registros!$B$2:$B$501,"&lt;="&amp;Resumo!$D$3,Registros!$C$2:$C$501,$B239,Registros!$E$2:$E$501,$D239)))</f>
        <v/>
      </c>
      <c r="F239" s="45">
        <f>IFERROR(IF($E239=0,"",COUNTIFS(Registros!$AB$2:$AB$501,"Sim",Registros!$B$2:$B$501,"&gt;="&amp;Resumo!$B$3,Registros!$B$2:$B$501,"&lt;="&amp;Resumo!$D$3,Registros!$C$2:$C$501,$B239,Registros!$E$2:$E$501,$D239,Registros!$T$2:$T$501,"Sim")/$E239),"")</f>
        <v/>
      </c>
      <c r="G239" s="45">
        <f>IFERROR(IF($E239=0,"",AVERAGEIFS(Registros!$U$2:$U$501,Registros!$AB$2:$AB$501,"Sim",Registros!$B$2:$B$501,"&gt;="&amp;Resumo!$B$3,Registros!$B$2:$B$501,"&lt;="&amp;Resumo!$D$3,Registros!$C$2:$C$501,$B239,Registros!$E$2:$E$501,$D239)),"")</f>
        <v/>
      </c>
      <c r="H239" s="13">
        <f>IF($E239=0,"",SUMIFS(Registros!$Q$2:$Q$501,Registros!$AB$2:$AB$501,"Sim",Registros!$B$2:$B$501,"&gt;="&amp;Resumo!$B$3,Registros!$B$2:$B$501,"&lt;="&amp;Resumo!$D$3,Registros!$C$2:$C$501,$B239,Registros!$E$2:$E$501,$D239))</f>
        <v/>
      </c>
      <c r="I239" s="46">
        <f>IF($E239=0,"",SUMIFS(Registros!$S$2:$S$501,Registros!$AB$2:$AB$501,"Sim",Registros!$B$2:$B$501,"&gt;="&amp;Resumo!$B$3,Registros!$B$2:$B$501,"&lt;="&amp;Resumo!$D$3,Registros!$C$2:$C$501,$B239,Registros!$E$2:$E$501,$D239))</f>
        <v/>
      </c>
      <c r="J239" s="13">
        <f>IF($E239=0,"",COUNTIFS(Registros!$AB$2:$AB$501,"Sim",Registros!$B$2:$B$501,"&gt;="&amp;Resumo!$B$3,Registros!$B$2:$B$501,"&lt;="&amp;Resumo!$D$3,Registros!$C$2:$C$501,$B239,Registros!$E$2:$E$501,$D239,Registros!$T$2:$T$501,"Não",Registros!$K$2:$K$501,"&lt;&gt;Concluída",Registros!$K$2:$K$501,"&lt;&gt;Dispensada"))</f>
        <v/>
      </c>
      <c r="K239" s="53">
        <f>IFERROR(IF($E239=0,"",_xlfn.MAXIFS(Registros!$B$2:$B$501,Registros!$AB$2:$AB$501,"Sim",Registros!$B$2:$B$501,"&gt;="&amp;Resumo!$B$3,Registros!$B$2:$B$501,"&lt;="&amp;Resumo!$D$3,Registros!$C$2:$C$501,$B239,Registros!$E$2:$E$501,$D239)),"")</f>
        <v/>
      </c>
      <c r="L239" s="13">
        <f>IF($E239=0,"",COUNTIFS($E$6:$E$505,"&gt;0",$F$6:$F$505,"&lt;"&amp;$F239)+COUNTIFS($E$6:$E239,"&gt;0",$F$6:$F239,$F239))</f>
        <v/>
      </c>
      <c r="N239" s="16">
        <f>IFERROR('Configurações'!F237,"")</f>
        <v/>
      </c>
      <c r="O239" s="13">
        <f>IF($N239="","",IF(Resumo!$F$3="Todas",COUNTIFS(Registros!$AB$2:$AB$501,"Sim",Registros!$B$2:$B$501,"&gt;="&amp;Resumo!$B$3,Registros!$B$2:$B$501,"&lt;="&amp;Resumo!$D$3,Registros!$V$2:$V$501,$N239),COUNTIFS(Registros!$AB$2:$AB$501,"Sim",Registros!$B$2:$B$501,"&gt;="&amp;Resumo!$B$3,Registros!$B$2:$B$501,"&lt;="&amp;Resumo!$D$3,Registros!$E$2:$E$501,Resumo!$F$3,Registros!$V$2:$V$501,$N239)))</f>
        <v/>
      </c>
      <c r="P239" s="46">
        <f>IF($N239="","",IF(Resumo!$F$3="Todas",SUMIFS(Registros!$S$2:$S$501,Registros!$AB$2:$AB$501,"Sim",Registros!$B$2:$B$501,"&gt;="&amp;Resumo!$B$3,Registros!$B$2:$B$501,"&lt;="&amp;Resumo!$D$3,Registros!$V$2:$V$501,$N239),SUMIFS(Registros!$S$2:$S$501,Registros!$AB$2:$AB$501,"Sim",Registros!$B$2:$B$501,"&gt;="&amp;Resumo!$B$3,Registros!$B$2:$B$501,"&lt;="&amp;Resumo!$D$3,Registros!$E$2:$E$501,Resumo!$F$3,Registros!$V$2:$V$501,$N239)))</f>
        <v/>
      </c>
      <c r="Q239" s="45">
        <f>IFERROR(IF(SUM($P$6:$P$15)=0,"",$P239/SUM($P$6:$P$15)),"")</f>
        <v/>
      </c>
      <c r="R239" s="13">
        <f>IF($O239=0,"",COUNTIFS($O$6:$O$15,"&gt;0",$P$6:$P$15,"&gt;"&amp;$P239)+COUNTIFS($O$6:$O239,"&gt;0",$P$6:$P239,$P239))</f>
        <v/>
      </c>
    </row>
    <row r="240">
      <c r="A240" s="21">
        <f>IFERROR(INDEX(Registros!$Z$2:$Z$501,AGGREGATE(15,6,(ROW(Registros!$Z$2:$Z$501)-ROW(Registros!$Z$2)+1)/(Registros!$AA$2:$AA$501&lt;&gt;""),ROWS($A$6:A240))),"")</f>
        <v/>
      </c>
      <c r="B240" s="18">
        <f>IFERROR(IF($A240="","",INDEX(Registros!$C$2:$C$501,MATCH($A240,Registros!$Z$2:$Z$501,0))),"")</f>
        <v/>
      </c>
      <c r="C240" s="21">
        <f>IFERROR(IF($A240="","",INDEX(Registros!$D$2:$D$501,MATCH($A240,Registros!$Z$2:$Z$501,0))),"")</f>
        <v/>
      </c>
      <c r="D240" s="21">
        <f>IFERROR(IF($A240="","",INDEX(Registros!$E$2:$E$501,MATCH($A240,Registros!$Z$2:$Z$501,0))),"")</f>
        <v/>
      </c>
      <c r="E240" s="18">
        <f>IF($A240="","",IF(AND(Resumo!$F$3&lt;&gt;"Todas",$D240&lt;&gt;Resumo!$F$3),0,COUNTIFS(Registros!$AB$2:$AB$501,"Sim",Registros!$B$2:$B$501,"&gt;="&amp;Resumo!$B$3,Registros!$B$2:$B$501,"&lt;="&amp;Resumo!$D$3,Registros!$C$2:$C$501,$B240,Registros!$E$2:$E$501,$D240)))</f>
        <v/>
      </c>
      <c r="F240" s="48">
        <f>IFERROR(IF($E240=0,"",COUNTIFS(Registros!$AB$2:$AB$501,"Sim",Registros!$B$2:$B$501,"&gt;="&amp;Resumo!$B$3,Registros!$B$2:$B$501,"&lt;="&amp;Resumo!$D$3,Registros!$C$2:$C$501,$B240,Registros!$E$2:$E$501,$D240,Registros!$T$2:$T$501,"Sim")/$E240),"")</f>
        <v/>
      </c>
      <c r="G240" s="48">
        <f>IFERROR(IF($E240=0,"",AVERAGEIFS(Registros!$U$2:$U$501,Registros!$AB$2:$AB$501,"Sim",Registros!$B$2:$B$501,"&gt;="&amp;Resumo!$B$3,Registros!$B$2:$B$501,"&lt;="&amp;Resumo!$D$3,Registros!$C$2:$C$501,$B240,Registros!$E$2:$E$501,$D240)),"")</f>
        <v/>
      </c>
      <c r="H240" s="18">
        <f>IF($E240=0,"",SUMIFS(Registros!$Q$2:$Q$501,Registros!$AB$2:$AB$501,"Sim",Registros!$B$2:$B$501,"&gt;="&amp;Resumo!$B$3,Registros!$B$2:$B$501,"&lt;="&amp;Resumo!$D$3,Registros!$C$2:$C$501,$B240,Registros!$E$2:$E$501,$D240))</f>
        <v/>
      </c>
      <c r="I240" s="49">
        <f>IF($E240=0,"",SUMIFS(Registros!$S$2:$S$501,Registros!$AB$2:$AB$501,"Sim",Registros!$B$2:$B$501,"&gt;="&amp;Resumo!$B$3,Registros!$B$2:$B$501,"&lt;="&amp;Resumo!$D$3,Registros!$C$2:$C$501,$B240,Registros!$E$2:$E$501,$D240))</f>
        <v/>
      </c>
      <c r="J240" s="18">
        <f>IF($E240=0,"",COUNTIFS(Registros!$AB$2:$AB$501,"Sim",Registros!$B$2:$B$501,"&gt;="&amp;Resumo!$B$3,Registros!$B$2:$B$501,"&lt;="&amp;Resumo!$D$3,Registros!$C$2:$C$501,$B240,Registros!$E$2:$E$501,$D240,Registros!$T$2:$T$501,"Não",Registros!$K$2:$K$501,"&lt;&gt;Concluída",Registros!$K$2:$K$501,"&lt;&gt;Dispensada"))</f>
        <v/>
      </c>
      <c r="K240" s="52">
        <f>IFERROR(IF($E240=0,"",_xlfn.MAXIFS(Registros!$B$2:$B$501,Registros!$AB$2:$AB$501,"Sim",Registros!$B$2:$B$501,"&gt;="&amp;Resumo!$B$3,Registros!$B$2:$B$501,"&lt;="&amp;Resumo!$D$3,Registros!$C$2:$C$501,$B240,Registros!$E$2:$E$501,$D240)),"")</f>
        <v/>
      </c>
      <c r="L240" s="18">
        <f>IF($E240=0,"",COUNTIFS($E$6:$E$505,"&gt;0",$F$6:$F$505,"&lt;"&amp;$F240)+COUNTIFS($E$6:$E240,"&gt;0",$F$6:$F240,$F240))</f>
        <v/>
      </c>
      <c r="N240" s="21">
        <f>IFERROR('Configurações'!F238,"")</f>
        <v/>
      </c>
      <c r="O240" s="18">
        <f>IF($N240="","",IF(Resumo!$F$3="Todas",COUNTIFS(Registros!$AB$2:$AB$501,"Sim",Registros!$B$2:$B$501,"&gt;="&amp;Resumo!$B$3,Registros!$B$2:$B$501,"&lt;="&amp;Resumo!$D$3,Registros!$V$2:$V$501,$N240),COUNTIFS(Registros!$AB$2:$AB$501,"Sim",Registros!$B$2:$B$501,"&gt;="&amp;Resumo!$B$3,Registros!$B$2:$B$501,"&lt;="&amp;Resumo!$D$3,Registros!$E$2:$E$501,Resumo!$F$3,Registros!$V$2:$V$501,$N240)))</f>
        <v/>
      </c>
      <c r="P240" s="49">
        <f>IF($N240="","",IF(Resumo!$F$3="Todas",SUMIFS(Registros!$S$2:$S$501,Registros!$AB$2:$AB$501,"Sim",Registros!$B$2:$B$501,"&gt;="&amp;Resumo!$B$3,Registros!$B$2:$B$501,"&lt;="&amp;Resumo!$D$3,Registros!$V$2:$V$501,$N240),SUMIFS(Registros!$S$2:$S$501,Registros!$AB$2:$AB$501,"Sim",Registros!$B$2:$B$501,"&gt;="&amp;Resumo!$B$3,Registros!$B$2:$B$501,"&lt;="&amp;Resumo!$D$3,Registros!$E$2:$E$501,Resumo!$F$3,Registros!$V$2:$V$501,$N240)))</f>
        <v/>
      </c>
      <c r="Q240" s="48">
        <f>IFERROR(IF(SUM($P$6:$P$15)=0,"",$P240/SUM($P$6:$P$15)),"")</f>
        <v/>
      </c>
      <c r="R240" s="18">
        <f>IF($O240=0,"",COUNTIFS($O$6:$O$15,"&gt;0",$P$6:$P$15,"&gt;"&amp;$P240)+COUNTIFS($O$6:$O240,"&gt;0",$P$6:$P240,$P240))</f>
        <v/>
      </c>
    </row>
    <row r="241">
      <c r="A241" s="16">
        <f>IFERROR(INDEX(Registros!$Z$2:$Z$501,AGGREGATE(15,6,(ROW(Registros!$Z$2:$Z$501)-ROW(Registros!$Z$2)+1)/(Registros!$AA$2:$AA$501&lt;&gt;""),ROWS($A$6:A241))),"")</f>
        <v/>
      </c>
      <c r="B241" s="13">
        <f>IFERROR(IF($A241="","",INDEX(Registros!$C$2:$C$501,MATCH($A241,Registros!$Z$2:$Z$501,0))),"")</f>
        <v/>
      </c>
      <c r="C241" s="16">
        <f>IFERROR(IF($A241="","",INDEX(Registros!$D$2:$D$501,MATCH($A241,Registros!$Z$2:$Z$501,0))),"")</f>
        <v/>
      </c>
      <c r="D241" s="16">
        <f>IFERROR(IF($A241="","",INDEX(Registros!$E$2:$E$501,MATCH($A241,Registros!$Z$2:$Z$501,0))),"")</f>
        <v/>
      </c>
      <c r="E241" s="13">
        <f>IF($A241="","",IF(AND(Resumo!$F$3&lt;&gt;"Todas",$D241&lt;&gt;Resumo!$F$3),0,COUNTIFS(Registros!$AB$2:$AB$501,"Sim",Registros!$B$2:$B$501,"&gt;="&amp;Resumo!$B$3,Registros!$B$2:$B$501,"&lt;="&amp;Resumo!$D$3,Registros!$C$2:$C$501,$B241,Registros!$E$2:$E$501,$D241)))</f>
        <v/>
      </c>
      <c r="F241" s="45">
        <f>IFERROR(IF($E241=0,"",COUNTIFS(Registros!$AB$2:$AB$501,"Sim",Registros!$B$2:$B$501,"&gt;="&amp;Resumo!$B$3,Registros!$B$2:$B$501,"&lt;="&amp;Resumo!$D$3,Registros!$C$2:$C$501,$B241,Registros!$E$2:$E$501,$D241,Registros!$T$2:$T$501,"Sim")/$E241),"")</f>
        <v/>
      </c>
      <c r="G241" s="45">
        <f>IFERROR(IF($E241=0,"",AVERAGEIFS(Registros!$U$2:$U$501,Registros!$AB$2:$AB$501,"Sim",Registros!$B$2:$B$501,"&gt;="&amp;Resumo!$B$3,Registros!$B$2:$B$501,"&lt;="&amp;Resumo!$D$3,Registros!$C$2:$C$501,$B241,Registros!$E$2:$E$501,$D241)),"")</f>
        <v/>
      </c>
      <c r="H241" s="13">
        <f>IF($E241=0,"",SUMIFS(Registros!$Q$2:$Q$501,Registros!$AB$2:$AB$501,"Sim",Registros!$B$2:$B$501,"&gt;="&amp;Resumo!$B$3,Registros!$B$2:$B$501,"&lt;="&amp;Resumo!$D$3,Registros!$C$2:$C$501,$B241,Registros!$E$2:$E$501,$D241))</f>
        <v/>
      </c>
      <c r="I241" s="46">
        <f>IF($E241=0,"",SUMIFS(Registros!$S$2:$S$501,Registros!$AB$2:$AB$501,"Sim",Registros!$B$2:$B$501,"&gt;="&amp;Resumo!$B$3,Registros!$B$2:$B$501,"&lt;="&amp;Resumo!$D$3,Registros!$C$2:$C$501,$B241,Registros!$E$2:$E$501,$D241))</f>
        <v/>
      </c>
      <c r="J241" s="13">
        <f>IF($E241=0,"",COUNTIFS(Registros!$AB$2:$AB$501,"Sim",Registros!$B$2:$B$501,"&gt;="&amp;Resumo!$B$3,Registros!$B$2:$B$501,"&lt;="&amp;Resumo!$D$3,Registros!$C$2:$C$501,$B241,Registros!$E$2:$E$501,$D241,Registros!$T$2:$T$501,"Não",Registros!$K$2:$K$501,"&lt;&gt;Concluída",Registros!$K$2:$K$501,"&lt;&gt;Dispensada"))</f>
        <v/>
      </c>
      <c r="K241" s="53">
        <f>IFERROR(IF($E241=0,"",_xlfn.MAXIFS(Registros!$B$2:$B$501,Registros!$AB$2:$AB$501,"Sim",Registros!$B$2:$B$501,"&gt;="&amp;Resumo!$B$3,Registros!$B$2:$B$501,"&lt;="&amp;Resumo!$D$3,Registros!$C$2:$C$501,$B241,Registros!$E$2:$E$501,$D241)),"")</f>
        <v/>
      </c>
      <c r="L241" s="13">
        <f>IF($E241=0,"",COUNTIFS($E$6:$E$505,"&gt;0",$F$6:$F$505,"&lt;"&amp;$F241)+COUNTIFS($E$6:$E241,"&gt;0",$F$6:$F241,$F241))</f>
        <v/>
      </c>
      <c r="N241" s="16">
        <f>IFERROR('Configurações'!F239,"")</f>
        <v/>
      </c>
      <c r="O241" s="13">
        <f>IF($N241="","",IF(Resumo!$F$3="Todas",COUNTIFS(Registros!$AB$2:$AB$501,"Sim",Registros!$B$2:$B$501,"&gt;="&amp;Resumo!$B$3,Registros!$B$2:$B$501,"&lt;="&amp;Resumo!$D$3,Registros!$V$2:$V$501,$N241),COUNTIFS(Registros!$AB$2:$AB$501,"Sim",Registros!$B$2:$B$501,"&gt;="&amp;Resumo!$B$3,Registros!$B$2:$B$501,"&lt;="&amp;Resumo!$D$3,Registros!$E$2:$E$501,Resumo!$F$3,Registros!$V$2:$V$501,$N241)))</f>
        <v/>
      </c>
      <c r="P241" s="46">
        <f>IF($N241="","",IF(Resumo!$F$3="Todas",SUMIFS(Registros!$S$2:$S$501,Registros!$AB$2:$AB$501,"Sim",Registros!$B$2:$B$501,"&gt;="&amp;Resumo!$B$3,Registros!$B$2:$B$501,"&lt;="&amp;Resumo!$D$3,Registros!$V$2:$V$501,$N241),SUMIFS(Registros!$S$2:$S$501,Registros!$AB$2:$AB$501,"Sim",Registros!$B$2:$B$501,"&gt;="&amp;Resumo!$B$3,Registros!$B$2:$B$501,"&lt;="&amp;Resumo!$D$3,Registros!$E$2:$E$501,Resumo!$F$3,Registros!$V$2:$V$501,$N241)))</f>
        <v/>
      </c>
      <c r="Q241" s="45">
        <f>IFERROR(IF(SUM($P$6:$P$15)=0,"",$P241/SUM($P$6:$P$15)),"")</f>
        <v/>
      </c>
      <c r="R241" s="13">
        <f>IF($O241=0,"",COUNTIFS($O$6:$O$15,"&gt;0",$P$6:$P$15,"&gt;"&amp;$P241)+COUNTIFS($O$6:$O241,"&gt;0",$P$6:$P241,$P241))</f>
        <v/>
      </c>
    </row>
    <row r="242">
      <c r="A242" s="21">
        <f>IFERROR(INDEX(Registros!$Z$2:$Z$501,AGGREGATE(15,6,(ROW(Registros!$Z$2:$Z$501)-ROW(Registros!$Z$2)+1)/(Registros!$AA$2:$AA$501&lt;&gt;""),ROWS($A$6:A242))),"")</f>
        <v/>
      </c>
      <c r="B242" s="18">
        <f>IFERROR(IF($A242="","",INDEX(Registros!$C$2:$C$501,MATCH($A242,Registros!$Z$2:$Z$501,0))),"")</f>
        <v/>
      </c>
      <c r="C242" s="21">
        <f>IFERROR(IF($A242="","",INDEX(Registros!$D$2:$D$501,MATCH($A242,Registros!$Z$2:$Z$501,0))),"")</f>
        <v/>
      </c>
      <c r="D242" s="21">
        <f>IFERROR(IF($A242="","",INDEX(Registros!$E$2:$E$501,MATCH($A242,Registros!$Z$2:$Z$501,0))),"")</f>
        <v/>
      </c>
      <c r="E242" s="18">
        <f>IF($A242="","",IF(AND(Resumo!$F$3&lt;&gt;"Todas",$D242&lt;&gt;Resumo!$F$3),0,COUNTIFS(Registros!$AB$2:$AB$501,"Sim",Registros!$B$2:$B$501,"&gt;="&amp;Resumo!$B$3,Registros!$B$2:$B$501,"&lt;="&amp;Resumo!$D$3,Registros!$C$2:$C$501,$B242,Registros!$E$2:$E$501,$D242)))</f>
        <v/>
      </c>
      <c r="F242" s="48">
        <f>IFERROR(IF($E242=0,"",COUNTIFS(Registros!$AB$2:$AB$501,"Sim",Registros!$B$2:$B$501,"&gt;="&amp;Resumo!$B$3,Registros!$B$2:$B$501,"&lt;="&amp;Resumo!$D$3,Registros!$C$2:$C$501,$B242,Registros!$E$2:$E$501,$D242,Registros!$T$2:$T$501,"Sim")/$E242),"")</f>
        <v/>
      </c>
      <c r="G242" s="48">
        <f>IFERROR(IF($E242=0,"",AVERAGEIFS(Registros!$U$2:$U$501,Registros!$AB$2:$AB$501,"Sim",Registros!$B$2:$B$501,"&gt;="&amp;Resumo!$B$3,Registros!$B$2:$B$501,"&lt;="&amp;Resumo!$D$3,Registros!$C$2:$C$501,$B242,Registros!$E$2:$E$501,$D242)),"")</f>
        <v/>
      </c>
      <c r="H242" s="18">
        <f>IF($E242=0,"",SUMIFS(Registros!$Q$2:$Q$501,Registros!$AB$2:$AB$501,"Sim",Registros!$B$2:$B$501,"&gt;="&amp;Resumo!$B$3,Registros!$B$2:$B$501,"&lt;="&amp;Resumo!$D$3,Registros!$C$2:$C$501,$B242,Registros!$E$2:$E$501,$D242))</f>
        <v/>
      </c>
      <c r="I242" s="49">
        <f>IF($E242=0,"",SUMIFS(Registros!$S$2:$S$501,Registros!$AB$2:$AB$501,"Sim",Registros!$B$2:$B$501,"&gt;="&amp;Resumo!$B$3,Registros!$B$2:$B$501,"&lt;="&amp;Resumo!$D$3,Registros!$C$2:$C$501,$B242,Registros!$E$2:$E$501,$D242))</f>
        <v/>
      </c>
      <c r="J242" s="18">
        <f>IF($E242=0,"",COUNTIFS(Registros!$AB$2:$AB$501,"Sim",Registros!$B$2:$B$501,"&gt;="&amp;Resumo!$B$3,Registros!$B$2:$B$501,"&lt;="&amp;Resumo!$D$3,Registros!$C$2:$C$501,$B242,Registros!$E$2:$E$501,$D242,Registros!$T$2:$T$501,"Não",Registros!$K$2:$K$501,"&lt;&gt;Concluída",Registros!$K$2:$K$501,"&lt;&gt;Dispensada"))</f>
        <v/>
      </c>
      <c r="K242" s="52">
        <f>IFERROR(IF($E242=0,"",_xlfn.MAXIFS(Registros!$B$2:$B$501,Registros!$AB$2:$AB$501,"Sim",Registros!$B$2:$B$501,"&gt;="&amp;Resumo!$B$3,Registros!$B$2:$B$501,"&lt;="&amp;Resumo!$D$3,Registros!$C$2:$C$501,$B242,Registros!$E$2:$E$501,$D242)),"")</f>
        <v/>
      </c>
      <c r="L242" s="18">
        <f>IF($E242=0,"",COUNTIFS($E$6:$E$505,"&gt;0",$F$6:$F$505,"&lt;"&amp;$F242)+COUNTIFS($E$6:$E242,"&gt;0",$F$6:$F242,$F242))</f>
        <v/>
      </c>
      <c r="N242" s="21">
        <f>IFERROR('Configurações'!F240,"")</f>
        <v/>
      </c>
      <c r="O242" s="18">
        <f>IF($N242="","",IF(Resumo!$F$3="Todas",COUNTIFS(Registros!$AB$2:$AB$501,"Sim",Registros!$B$2:$B$501,"&gt;="&amp;Resumo!$B$3,Registros!$B$2:$B$501,"&lt;="&amp;Resumo!$D$3,Registros!$V$2:$V$501,$N242),COUNTIFS(Registros!$AB$2:$AB$501,"Sim",Registros!$B$2:$B$501,"&gt;="&amp;Resumo!$B$3,Registros!$B$2:$B$501,"&lt;="&amp;Resumo!$D$3,Registros!$E$2:$E$501,Resumo!$F$3,Registros!$V$2:$V$501,$N242)))</f>
        <v/>
      </c>
      <c r="P242" s="49">
        <f>IF($N242="","",IF(Resumo!$F$3="Todas",SUMIFS(Registros!$S$2:$S$501,Registros!$AB$2:$AB$501,"Sim",Registros!$B$2:$B$501,"&gt;="&amp;Resumo!$B$3,Registros!$B$2:$B$501,"&lt;="&amp;Resumo!$D$3,Registros!$V$2:$V$501,$N242),SUMIFS(Registros!$S$2:$S$501,Registros!$AB$2:$AB$501,"Sim",Registros!$B$2:$B$501,"&gt;="&amp;Resumo!$B$3,Registros!$B$2:$B$501,"&lt;="&amp;Resumo!$D$3,Registros!$E$2:$E$501,Resumo!$F$3,Registros!$V$2:$V$501,$N242)))</f>
        <v/>
      </c>
      <c r="Q242" s="48">
        <f>IFERROR(IF(SUM($P$6:$P$15)=0,"",$P242/SUM($P$6:$P$15)),"")</f>
        <v/>
      </c>
      <c r="R242" s="18">
        <f>IF($O242=0,"",COUNTIFS($O$6:$O$15,"&gt;0",$P$6:$P$15,"&gt;"&amp;$P242)+COUNTIFS($O$6:$O242,"&gt;0",$P$6:$P242,$P242))</f>
        <v/>
      </c>
    </row>
    <row r="243">
      <c r="A243" s="16">
        <f>IFERROR(INDEX(Registros!$Z$2:$Z$501,AGGREGATE(15,6,(ROW(Registros!$Z$2:$Z$501)-ROW(Registros!$Z$2)+1)/(Registros!$AA$2:$AA$501&lt;&gt;""),ROWS($A$6:A243))),"")</f>
        <v/>
      </c>
      <c r="B243" s="13">
        <f>IFERROR(IF($A243="","",INDEX(Registros!$C$2:$C$501,MATCH($A243,Registros!$Z$2:$Z$501,0))),"")</f>
        <v/>
      </c>
      <c r="C243" s="16">
        <f>IFERROR(IF($A243="","",INDEX(Registros!$D$2:$D$501,MATCH($A243,Registros!$Z$2:$Z$501,0))),"")</f>
        <v/>
      </c>
      <c r="D243" s="16">
        <f>IFERROR(IF($A243="","",INDEX(Registros!$E$2:$E$501,MATCH($A243,Registros!$Z$2:$Z$501,0))),"")</f>
        <v/>
      </c>
      <c r="E243" s="13">
        <f>IF($A243="","",IF(AND(Resumo!$F$3&lt;&gt;"Todas",$D243&lt;&gt;Resumo!$F$3),0,COUNTIFS(Registros!$AB$2:$AB$501,"Sim",Registros!$B$2:$B$501,"&gt;="&amp;Resumo!$B$3,Registros!$B$2:$B$501,"&lt;="&amp;Resumo!$D$3,Registros!$C$2:$C$501,$B243,Registros!$E$2:$E$501,$D243)))</f>
        <v/>
      </c>
      <c r="F243" s="45">
        <f>IFERROR(IF($E243=0,"",COUNTIFS(Registros!$AB$2:$AB$501,"Sim",Registros!$B$2:$B$501,"&gt;="&amp;Resumo!$B$3,Registros!$B$2:$B$501,"&lt;="&amp;Resumo!$D$3,Registros!$C$2:$C$501,$B243,Registros!$E$2:$E$501,$D243,Registros!$T$2:$T$501,"Sim")/$E243),"")</f>
        <v/>
      </c>
      <c r="G243" s="45">
        <f>IFERROR(IF($E243=0,"",AVERAGEIFS(Registros!$U$2:$U$501,Registros!$AB$2:$AB$501,"Sim",Registros!$B$2:$B$501,"&gt;="&amp;Resumo!$B$3,Registros!$B$2:$B$501,"&lt;="&amp;Resumo!$D$3,Registros!$C$2:$C$501,$B243,Registros!$E$2:$E$501,$D243)),"")</f>
        <v/>
      </c>
      <c r="H243" s="13">
        <f>IF($E243=0,"",SUMIFS(Registros!$Q$2:$Q$501,Registros!$AB$2:$AB$501,"Sim",Registros!$B$2:$B$501,"&gt;="&amp;Resumo!$B$3,Registros!$B$2:$B$501,"&lt;="&amp;Resumo!$D$3,Registros!$C$2:$C$501,$B243,Registros!$E$2:$E$501,$D243))</f>
        <v/>
      </c>
      <c r="I243" s="46">
        <f>IF($E243=0,"",SUMIFS(Registros!$S$2:$S$501,Registros!$AB$2:$AB$501,"Sim",Registros!$B$2:$B$501,"&gt;="&amp;Resumo!$B$3,Registros!$B$2:$B$501,"&lt;="&amp;Resumo!$D$3,Registros!$C$2:$C$501,$B243,Registros!$E$2:$E$501,$D243))</f>
        <v/>
      </c>
      <c r="J243" s="13">
        <f>IF($E243=0,"",COUNTIFS(Registros!$AB$2:$AB$501,"Sim",Registros!$B$2:$B$501,"&gt;="&amp;Resumo!$B$3,Registros!$B$2:$B$501,"&lt;="&amp;Resumo!$D$3,Registros!$C$2:$C$501,$B243,Registros!$E$2:$E$501,$D243,Registros!$T$2:$T$501,"Não",Registros!$K$2:$K$501,"&lt;&gt;Concluída",Registros!$K$2:$K$501,"&lt;&gt;Dispensada"))</f>
        <v/>
      </c>
      <c r="K243" s="53">
        <f>IFERROR(IF($E243=0,"",_xlfn.MAXIFS(Registros!$B$2:$B$501,Registros!$AB$2:$AB$501,"Sim",Registros!$B$2:$B$501,"&gt;="&amp;Resumo!$B$3,Registros!$B$2:$B$501,"&lt;="&amp;Resumo!$D$3,Registros!$C$2:$C$501,$B243,Registros!$E$2:$E$501,$D243)),"")</f>
        <v/>
      </c>
      <c r="L243" s="13">
        <f>IF($E243=0,"",COUNTIFS($E$6:$E$505,"&gt;0",$F$6:$F$505,"&lt;"&amp;$F243)+COUNTIFS($E$6:$E243,"&gt;0",$F$6:$F243,$F243))</f>
        <v/>
      </c>
      <c r="N243" s="16">
        <f>IFERROR('Configurações'!F241,"")</f>
        <v/>
      </c>
      <c r="O243" s="13">
        <f>IF($N243="","",IF(Resumo!$F$3="Todas",COUNTIFS(Registros!$AB$2:$AB$501,"Sim",Registros!$B$2:$B$501,"&gt;="&amp;Resumo!$B$3,Registros!$B$2:$B$501,"&lt;="&amp;Resumo!$D$3,Registros!$V$2:$V$501,$N243),COUNTIFS(Registros!$AB$2:$AB$501,"Sim",Registros!$B$2:$B$501,"&gt;="&amp;Resumo!$B$3,Registros!$B$2:$B$501,"&lt;="&amp;Resumo!$D$3,Registros!$E$2:$E$501,Resumo!$F$3,Registros!$V$2:$V$501,$N243)))</f>
        <v/>
      </c>
      <c r="P243" s="46">
        <f>IF($N243="","",IF(Resumo!$F$3="Todas",SUMIFS(Registros!$S$2:$S$501,Registros!$AB$2:$AB$501,"Sim",Registros!$B$2:$B$501,"&gt;="&amp;Resumo!$B$3,Registros!$B$2:$B$501,"&lt;="&amp;Resumo!$D$3,Registros!$V$2:$V$501,$N243),SUMIFS(Registros!$S$2:$S$501,Registros!$AB$2:$AB$501,"Sim",Registros!$B$2:$B$501,"&gt;="&amp;Resumo!$B$3,Registros!$B$2:$B$501,"&lt;="&amp;Resumo!$D$3,Registros!$E$2:$E$501,Resumo!$F$3,Registros!$V$2:$V$501,$N243)))</f>
        <v/>
      </c>
      <c r="Q243" s="45">
        <f>IFERROR(IF(SUM($P$6:$P$15)=0,"",$P243/SUM($P$6:$P$15)),"")</f>
        <v/>
      </c>
      <c r="R243" s="13">
        <f>IF($O243=0,"",COUNTIFS($O$6:$O$15,"&gt;0",$P$6:$P$15,"&gt;"&amp;$P243)+COUNTIFS($O$6:$O243,"&gt;0",$P$6:$P243,$P243))</f>
        <v/>
      </c>
    </row>
    <row r="244">
      <c r="A244" s="21">
        <f>IFERROR(INDEX(Registros!$Z$2:$Z$501,AGGREGATE(15,6,(ROW(Registros!$Z$2:$Z$501)-ROW(Registros!$Z$2)+1)/(Registros!$AA$2:$AA$501&lt;&gt;""),ROWS($A$6:A244))),"")</f>
        <v/>
      </c>
      <c r="B244" s="18">
        <f>IFERROR(IF($A244="","",INDEX(Registros!$C$2:$C$501,MATCH($A244,Registros!$Z$2:$Z$501,0))),"")</f>
        <v/>
      </c>
      <c r="C244" s="21">
        <f>IFERROR(IF($A244="","",INDEX(Registros!$D$2:$D$501,MATCH($A244,Registros!$Z$2:$Z$501,0))),"")</f>
        <v/>
      </c>
      <c r="D244" s="21">
        <f>IFERROR(IF($A244="","",INDEX(Registros!$E$2:$E$501,MATCH($A244,Registros!$Z$2:$Z$501,0))),"")</f>
        <v/>
      </c>
      <c r="E244" s="18">
        <f>IF($A244="","",IF(AND(Resumo!$F$3&lt;&gt;"Todas",$D244&lt;&gt;Resumo!$F$3),0,COUNTIFS(Registros!$AB$2:$AB$501,"Sim",Registros!$B$2:$B$501,"&gt;="&amp;Resumo!$B$3,Registros!$B$2:$B$501,"&lt;="&amp;Resumo!$D$3,Registros!$C$2:$C$501,$B244,Registros!$E$2:$E$501,$D244)))</f>
        <v/>
      </c>
      <c r="F244" s="48">
        <f>IFERROR(IF($E244=0,"",COUNTIFS(Registros!$AB$2:$AB$501,"Sim",Registros!$B$2:$B$501,"&gt;="&amp;Resumo!$B$3,Registros!$B$2:$B$501,"&lt;="&amp;Resumo!$D$3,Registros!$C$2:$C$501,$B244,Registros!$E$2:$E$501,$D244,Registros!$T$2:$T$501,"Sim")/$E244),"")</f>
        <v/>
      </c>
      <c r="G244" s="48">
        <f>IFERROR(IF($E244=0,"",AVERAGEIFS(Registros!$U$2:$U$501,Registros!$AB$2:$AB$501,"Sim",Registros!$B$2:$B$501,"&gt;="&amp;Resumo!$B$3,Registros!$B$2:$B$501,"&lt;="&amp;Resumo!$D$3,Registros!$C$2:$C$501,$B244,Registros!$E$2:$E$501,$D244)),"")</f>
        <v/>
      </c>
      <c r="H244" s="18">
        <f>IF($E244=0,"",SUMIFS(Registros!$Q$2:$Q$501,Registros!$AB$2:$AB$501,"Sim",Registros!$B$2:$B$501,"&gt;="&amp;Resumo!$B$3,Registros!$B$2:$B$501,"&lt;="&amp;Resumo!$D$3,Registros!$C$2:$C$501,$B244,Registros!$E$2:$E$501,$D244))</f>
        <v/>
      </c>
      <c r="I244" s="49">
        <f>IF($E244=0,"",SUMIFS(Registros!$S$2:$S$501,Registros!$AB$2:$AB$501,"Sim",Registros!$B$2:$B$501,"&gt;="&amp;Resumo!$B$3,Registros!$B$2:$B$501,"&lt;="&amp;Resumo!$D$3,Registros!$C$2:$C$501,$B244,Registros!$E$2:$E$501,$D244))</f>
        <v/>
      </c>
      <c r="J244" s="18">
        <f>IF($E244=0,"",COUNTIFS(Registros!$AB$2:$AB$501,"Sim",Registros!$B$2:$B$501,"&gt;="&amp;Resumo!$B$3,Registros!$B$2:$B$501,"&lt;="&amp;Resumo!$D$3,Registros!$C$2:$C$501,$B244,Registros!$E$2:$E$501,$D244,Registros!$T$2:$T$501,"Não",Registros!$K$2:$K$501,"&lt;&gt;Concluída",Registros!$K$2:$K$501,"&lt;&gt;Dispensada"))</f>
        <v/>
      </c>
      <c r="K244" s="52">
        <f>IFERROR(IF($E244=0,"",_xlfn.MAXIFS(Registros!$B$2:$B$501,Registros!$AB$2:$AB$501,"Sim",Registros!$B$2:$B$501,"&gt;="&amp;Resumo!$B$3,Registros!$B$2:$B$501,"&lt;="&amp;Resumo!$D$3,Registros!$C$2:$C$501,$B244,Registros!$E$2:$E$501,$D244)),"")</f>
        <v/>
      </c>
      <c r="L244" s="18">
        <f>IF($E244=0,"",COUNTIFS($E$6:$E$505,"&gt;0",$F$6:$F$505,"&lt;"&amp;$F244)+COUNTIFS($E$6:$E244,"&gt;0",$F$6:$F244,$F244))</f>
        <v/>
      </c>
      <c r="N244" s="21">
        <f>IFERROR('Configurações'!F242,"")</f>
        <v/>
      </c>
      <c r="O244" s="18">
        <f>IF($N244="","",IF(Resumo!$F$3="Todas",COUNTIFS(Registros!$AB$2:$AB$501,"Sim",Registros!$B$2:$B$501,"&gt;="&amp;Resumo!$B$3,Registros!$B$2:$B$501,"&lt;="&amp;Resumo!$D$3,Registros!$V$2:$V$501,$N244),COUNTIFS(Registros!$AB$2:$AB$501,"Sim",Registros!$B$2:$B$501,"&gt;="&amp;Resumo!$B$3,Registros!$B$2:$B$501,"&lt;="&amp;Resumo!$D$3,Registros!$E$2:$E$501,Resumo!$F$3,Registros!$V$2:$V$501,$N244)))</f>
        <v/>
      </c>
      <c r="P244" s="49">
        <f>IF($N244="","",IF(Resumo!$F$3="Todas",SUMIFS(Registros!$S$2:$S$501,Registros!$AB$2:$AB$501,"Sim",Registros!$B$2:$B$501,"&gt;="&amp;Resumo!$B$3,Registros!$B$2:$B$501,"&lt;="&amp;Resumo!$D$3,Registros!$V$2:$V$501,$N244),SUMIFS(Registros!$S$2:$S$501,Registros!$AB$2:$AB$501,"Sim",Registros!$B$2:$B$501,"&gt;="&amp;Resumo!$B$3,Registros!$B$2:$B$501,"&lt;="&amp;Resumo!$D$3,Registros!$E$2:$E$501,Resumo!$F$3,Registros!$V$2:$V$501,$N244)))</f>
        <v/>
      </c>
      <c r="Q244" s="48">
        <f>IFERROR(IF(SUM($P$6:$P$15)=0,"",$P244/SUM($P$6:$P$15)),"")</f>
        <v/>
      </c>
      <c r="R244" s="18">
        <f>IF($O244=0,"",COUNTIFS($O$6:$O$15,"&gt;0",$P$6:$P$15,"&gt;"&amp;$P244)+COUNTIFS($O$6:$O244,"&gt;0",$P$6:$P244,$P244))</f>
        <v/>
      </c>
    </row>
    <row r="245">
      <c r="A245" s="16">
        <f>IFERROR(INDEX(Registros!$Z$2:$Z$501,AGGREGATE(15,6,(ROW(Registros!$Z$2:$Z$501)-ROW(Registros!$Z$2)+1)/(Registros!$AA$2:$AA$501&lt;&gt;""),ROWS($A$6:A245))),"")</f>
        <v/>
      </c>
      <c r="B245" s="13">
        <f>IFERROR(IF($A245="","",INDEX(Registros!$C$2:$C$501,MATCH($A245,Registros!$Z$2:$Z$501,0))),"")</f>
        <v/>
      </c>
      <c r="C245" s="16">
        <f>IFERROR(IF($A245="","",INDEX(Registros!$D$2:$D$501,MATCH($A245,Registros!$Z$2:$Z$501,0))),"")</f>
        <v/>
      </c>
      <c r="D245" s="16">
        <f>IFERROR(IF($A245="","",INDEX(Registros!$E$2:$E$501,MATCH($A245,Registros!$Z$2:$Z$501,0))),"")</f>
        <v/>
      </c>
      <c r="E245" s="13">
        <f>IF($A245="","",IF(AND(Resumo!$F$3&lt;&gt;"Todas",$D245&lt;&gt;Resumo!$F$3),0,COUNTIFS(Registros!$AB$2:$AB$501,"Sim",Registros!$B$2:$B$501,"&gt;="&amp;Resumo!$B$3,Registros!$B$2:$B$501,"&lt;="&amp;Resumo!$D$3,Registros!$C$2:$C$501,$B245,Registros!$E$2:$E$501,$D245)))</f>
        <v/>
      </c>
      <c r="F245" s="45">
        <f>IFERROR(IF($E245=0,"",COUNTIFS(Registros!$AB$2:$AB$501,"Sim",Registros!$B$2:$B$501,"&gt;="&amp;Resumo!$B$3,Registros!$B$2:$B$501,"&lt;="&amp;Resumo!$D$3,Registros!$C$2:$C$501,$B245,Registros!$E$2:$E$501,$D245,Registros!$T$2:$T$501,"Sim")/$E245),"")</f>
        <v/>
      </c>
      <c r="G245" s="45">
        <f>IFERROR(IF($E245=0,"",AVERAGEIFS(Registros!$U$2:$U$501,Registros!$AB$2:$AB$501,"Sim",Registros!$B$2:$B$501,"&gt;="&amp;Resumo!$B$3,Registros!$B$2:$B$501,"&lt;="&amp;Resumo!$D$3,Registros!$C$2:$C$501,$B245,Registros!$E$2:$E$501,$D245)),"")</f>
        <v/>
      </c>
      <c r="H245" s="13">
        <f>IF($E245=0,"",SUMIFS(Registros!$Q$2:$Q$501,Registros!$AB$2:$AB$501,"Sim",Registros!$B$2:$B$501,"&gt;="&amp;Resumo!$B$3,Registros!$B$2:$B$501,"&lt;="&amp;Resumo!$D$3,Registros!$C$2:$C$501,$B245,Registros!$E$2:$E$501,$D245))</f>
        <v/>
      </c>
      <c r="I245" s="46">
        <f>IF($E245=0,"",SUMIFS(Registros!$S$2:$S$501,Registros!$AB$2:$AB$501,"Sim",Registros!$B$2:$B$501,"&gt;="&amp;Resumo!$B$3,Registros!$B$2:$B$501,"&lt;="&amp;Resumo!$D$3,Registros!$C$2:$C$501,$B245,Registros!$E$2:$E$501,$D245))</f>
        <v/>
      </c>
      <c r="J245" s="13">
        <f>IF($E245=0,"",COUNTIFS(Registros!$AB$2:$AB$501,"Sim",Registros!$B$2:$B$501,"&gt;="&amp;Resumo!$B$3,Registros!$B$2:$B$501,"&lt;="&amp;Resumo!$D$3,Registros!$C$2:$C$501,$B245,Registros!$E$2:$E$501,$D245,Registros!$T$2:$T$501,"Não",Registros!$K$2:$K$501,"&lt;&gt;Concluída",Registros!$K$2:$K$501,"&lt;&gt;Dispensada"))</f>
        <v/>
      </c>
      <c r="K245" s="53">
        <f>IFERROR(IF($E245=0,"",_xlfn.MAXIFS(Registros!$B$2:$B$501,Registros!$AB$2:$AB$501,"Sim",Registros!$B$2:$B$501,"&gt;="&amp;Resumo!$B$3,Registros!$B$2:$B$501,"&lt;="&amp;Resumo!$D$3,Registros!$C$2:$C$501,$B245,Registros!$E$2:$E$501,$D245)),"")</f>
        <v/>
      </c>
      <c r="L245" s="13">
        <f>IF($E245=0,"",COUNTIFS($E$6:$E$505,"&gt;0",$F$6:$F$505,"&lt;"&amp;$F245)+COUNTIFS($E$6:$E245,"&gt;0",$F$6:$F245,$F245))</f>
        <v/>
      </c>
      <c r="N245" s="16">
        <f>IFERROR('Configurações'!F243,"")</f>
        <v/>
      </c>
      <c r="O245" s="13">
        <f>IF($N245="","",IF(Resumo!$F$3="Todas",COUNTIFS(Registros!$AB$2:$AB$501,"Sim",Registros!$B$2:$B$501,"&gt;="&amp;Resumo!$B$3,Registros!$B$2:$B$501,"&lt;="&amp;Resumo!$D$3,Registros!$V$2:$V$501,$N245),COUNTIFS(Registros!$AB$2:$AB$501,"Sim",Registros!$B$2:$B$501,"&gt;="&amp;Resumo!$B$3,Registros!$B$2:$B$501,"&lt;="&amp;Resumo!$D$3,Registros!$E$2:$E$501,Resumo!$F$3,Registros!$V$2:$V$501,$N245)))</f>
        <v/>
      </c>
      <c r="P245" s="46">
        <f>IF($N245="","",IF(Resumo!$F$3="Todas",SUMIFS(Registros!$S$2:$S$501,Registros!$AB$2:$AB$501,"Sim",Registros!$B$2:$B$501,"&gt;="&amp;Resumo!$B$3,Registros!$B$2:$B$501,"&lt;="&amp;Resumo!$D$3,Registros!$V$2:$V$501,$N245),SUMIFS(Registros!$S$2:$S$501,Registros!$AB$2:$AB$501,"Sim",Registros!$B$2:$B$501,"&gt;="&amp;Resumo!$B$3,Registros!$B$2:$B$501,"&lt;="&amp;Resumo!$D$3,Registros!$E$2:$E$501,Resumo!$F$3,Registros!$V$2:$V$501,$N245)))</f>
        <v/>
      </c>
      <c r="Q245" s="45">
        <f>IFERROR(IF(SUM($P$6:$P$15)=0,"",$P245/SUM($P$6:$P$15)),"")</f>
        <v/>
      </c>
      <c r="R245" s="13">
        <f>IF($O245=0,"",COUNTIFS($O$6:$O$15,"&gt;0",$P$6:$P$15,"&gt;"&amp;$P245)+COUNTIFS($O$6:$O245,"&gt;0",$P$6:$P245,$P245))</f>
        <v/>
      </c>
    </row>
    <row r="246">
      <c r="A246" s="21">
        <f>IFERROR(INDEX(Registros!$Z$2:$Z$501,AGGREGATE(15,6,(ROW(Registros!$Z$2:$Z$501)-ROW(Registros!$Z$2)+1)/(Registros!$AA$2:$AA$501&lt;&gt;""),ROWS($A$6:A246))),"")</f>
        <v/>
      </c>
      <c r="B246" s="18">
        <f>IFERROR(IF($A246="","",INDEX(Registros!$C$2:$C$501,MATCH($A246,Registros!$Z$2:$Z$501,0))),"")</f>
        <v/>
      </c>
      <c r="C246" s="21">
        <f>IFERROR(IF($A246="","",INDEX(Registros!$D$2:$D$501,MATCH($A246,Registros!$Z$2:$Z$501,0))),"")</f>
        <v/>
      </c>
      <c r="D246" s="21">
        <f>IFERROR(IF($A246="","",INDEX(Registros!$E$2:$E$501,MATCH($A246,Registros!$Z$2:$Z$501,0))),"")</f>
        <v/>
      </c>
      <c r="E246" s="18">
        <f>IF($A246="","",IF(AND(Resumo!$F$3&lt;&gt;"Todas",$D246&lt;&gt;Resumo!$F$3),0,COUNTIFS(Registros!$AB$2:$AB$501,"Sim",Registros!$B$2:$B$501,"&gt;="&amp;Resumo!$B$3,Registros!$B$2:$B$501,"&lt;="&amp;Resumo!$D$3,Registros!$C$2:$C$501,$B246,Registros!$E$2:$E$501,$D246)))</f>
        <v/>
      </c>
      <c r="F246" s="48">
        <f>IFERROR(IF($E246=0,"",COUNTIFS(Registros!$AB$2:$AB$501,"Sim",Registros!$B$2:$B$501,"&gt;="&amp;Resumo!$B$3,Registros!$B$2:$B$501,"&lt;="&amp;Resumo!$D$3,Registros!$C$2:$C$501,$B246,Registros!$E$2:$E$501,$D246,Registros!$T$2:$T$501,"Sim")/$E246),"")</f>
        <v/>
      </c>
      <c r="G246" s="48">
        <f>IFERROR(IF($E246=0,"",AVERAGEIFS(Registros!$U$2:$U$501,Registros!$AB$2:$AB$501,"Sim",Registros!$B$2:$B$501,"&gt;="&amp;Resumo!$B$3,Registros!$B$2:$B$501,"&lt;="&amp;Resumo!$D$3,Registros!$C$2:$C$501,$B246,Registros!$E$2:$E$501,$D246)),"")</f>
        <v/>
      </c>
      <c r="H246" s="18">
        <f>IF($E246=0,"",SUMIFS(Registros!$Q$2:$Q$501,Registros!$AB$2:$AB$501,"Sim",Registros!$B$2:$B$501,"&gt;="&amp;Resumo!$B$3,Registros!$B$2:$B$501,"&lt;="&amp;Resumo!$D$3,Registros!$C$2:$C$501,$B246,Registros!$E$2:$E$501,$D246))</f>
        <v/>
      </c>
      <c r="I246" s="49">
        <f>IF($E246=0,"",SUMIFS(Registros!$S$2:$S$501,Registros!$AB$2:$AB$501,"Sim",Registros!$B$2:$B$501,"&gt;="&amp;Resumo!$B$3,Registros!$B$2:$B$501,"&lt;="&amp;Resumo!$D$3,Registros!$C$2:$C$501,$B246,Registros!$E$2:$E$501,$D246))</f>
        <v/>
      </c>
      <c r="J246" s="18">
        <f>IF($E246=0,"",COUNTIFS(Registros!$AB$2:$AB$501,"Sim",Registros!$B$2:$B$501,"&gt;="&amp;Resumo!$B$3,Registros!$B$2:$B$501,"&lt;="&amp;Resumo!$D$3,Registros!$C$2:$C$501,$B246,Registros!$E$2:$E$501,$D246,Registros!$T$2:$T$501,"Não",Registros!$K$2:$K$501,"&lt;&gt;Concluída",Registros!$K$2:$K$501,"&lt;&gt;Dispensada"))</f>
        <v/>
      </c>
      <c r="K246" s="52">
        <f>IFERROR(IF($E246=0,"",_xlfn.MAXIFS(Registros!$B$2:$B$501,Registros!$AB$2:$AB$501,"Sim",Registros!$B$2:$B$501,"&gt;="&amp;Resumo!$B$3,Registros!$B$2:$B$501,"&lt;="&amp;Resumo!$D$3,Registros!$C$2:$C$501,$B246,Registros!$E$2:$E$501,$D246)),"")</f>
        <v/>
      </c>
      <c r="L246" s="18">
        <f>IF($E246=0,"",COUNTIFS($E$6:$E$505,"&gt;0",$F$6:$F$505,"&lt;"&amp;$F246)+COUNTIFS($E$6:$E246,"&gt;0",$F$6:$F246,$F246))</f>
        <v/>
      </c>
      <c r="N246" s="21">
        <f>IFERROR('Configurações'!F244,"")</f>
        <v/>
      </c>
      <c r="O246" s="18">
        <f>IF($N246="","",IF(Resumo!$F$3="Todas",COUNTIFS(Registros!$AB$2:$AB$501,"Sim",Registros!$B$2:$B$501,"&gt;="&amp;Resumo!$B$3,Registros!$B$2:$B$501,"&lt;="&amp;Resumo!$D$3,Registros!$V$2:$V$501,$N246),COUNTIFS(Registros!$AB$2:$AB$501,"Sim",Registros!$B$2:$B$501,"&gt;="&amp;Resumo!$B$3,Registros!$B$2:$B$501,"&lt;="&amp;Resumo!$D$3,Registros!$E$2:$E$501,Resumo!$F$3,Registros!$V$2:$V$501,$N246)))</f>
        <v/>
      </c>
      <c r="P246" s="49">
        <f>IF($N246="","",IF(Resumo!$F$3="Todas",SUMIFS(Registros!$S$2:$S$501,Registros!$AB$2:$AB$501,"Sim",Registros!$B$2:$B$501,"&gt;="&amp;Resumo!$B$3,Registros!$B$2:$B$501,"&lt;="&amp;Resumo!$D$3,Registros!$V$2:$V$501,$N246),SUMIFS(Registros!$S$2:$S$501,Registros!$AB$2:$AB$501,"Sim",Registros!$B$2:$B$501,"&gt;="&amp;Resumo!$B$3,Registros!$B$2:$B$501,"&lt;="&amp;Resumo!$D$3,Registros!$E$2:$E$501,Resumo!$F$3,Registros!$V$2:$V$501,$N246)))</f>
        <v/>
      </c>
      <c r="Q246" s="48">
        <f>IFERROR(IF(SUM($P$6:$P$15)=0,"",$P246/SUM($P$6:$P$15)),"")</f>
        <v/>
      </c>
      <c r="R246" s="18">
        <f>IF($O246=0,"",COUNTIFS($O$6:$O$15,"&gt;0",$P$6:$P$15,"&gt;"&amp;$P246)+COUNTIFS($O$6:$O246,"&gt;0",$P$6:$P246,$P246))</f>
        <v/>
      </c>
    </row>
    <row r="247">
      <c r="A247" s="16">
        <f>IFERROR(INDEX(Registros!$Z$2:$Z$501,AGGREGATE(15,6,(ROW(Registros!$Z$2:$Z$501)-ROW(Registros!$Z$2)+1)/(Registros!$AA$2:$AA$501&lt;&gt;""),ROWS($A$6:A247))),"")</f>
        <v/>
      </c>
      <c r="B247" s="13">
        <f>IFERROR(IF($A247="","",INDEX(Registros!$C$2:$C$501,MATCH($A247,Registros!$Z$2:$Z$501,0))),"")</f>
        <v/>
      </c>
      <c r="C247" s="16">
        <f>IFERROR(IF($A247="","",INDEX(Registros!$D$2:$D$501,MATCH($A247,Registros!$Z$2:$Z$501,0))),"")</f>
        <v/>
      </c>
      <c r="D247" s="16">
        <f>IFERROR(IF($A247="","",INDEX(Registros!$E$2:$E$501,MATCH($A247,Registros!$Z$2:$Z$501,0))),"")</f>
        <v/>
      </c>
      <c r="E247" s="13">
        <f>IF($A247="","",IF(AND(Resumo!$F$3&lt;&gt;"Todas",$D247&lt;&gt;Resumo!$F$3),0,COUNTIFS(Registros!$AB$2:$AB$501,"Sim",Registros!$B$2:$B$501,"&gt;="&amp;Resumo!$B$3,Registros!$B$2:$B$501,"&lt;="&amp;Resumo!$D$3,Registros!$C$2:$C$501,$B247,Registros!$E$2:$E$501,$D247)))</f>
        <v/>
      </c>
      <c r="F247" s="45">
        <f>IFERROR(IF($E247=0,"",COUNTIFS(Registros!$AB$2:$AB$501,"Sim",Registros!$B$2:$B$501,"&gt;="&amp;Resumo!$B$3,Registros!$B$2:$B$501,"&lt;="&amp;Resumo!$D$3,Registros!$C$2:$C$501,$B247,Registros!$E$2:$E$501,$D247,Registros!$T$2:$T$501,"Sim")/$E247),"")</f>
        <v/>
      </c>
      <c r="G247" s="45">
        <f>IFERROR(IF($E247=0,"",AVERAGEIFS(Registros!$U$2:$U$501,Registros!$AB$2:$AB$501,"Sim",Registros!$B$2:$B$501,"&gt;="&amp;Resumo!$B$3,Registros!$B$2:$B$501,"&lt;="&amp;Resumo!$D$3,Registros!$C$2:$C$501,$B247,Registros!$E$2:$E$501,$D247)),"")</f>
        <v/>
      </c>
      <c r="H247" s="13">
        <f>IF($E247=0,"",SUMIFS(Registros!$Q$2:$Q$501,Registros!$AB$2:$AB$501,"Sim",Registros!$B$2:$B$501,"&gt;="&amp;Resumo!$B$3,Registros!$B$2:$B$501,"&lt;="&amp;Resumo!$D$3,Registros!$C$2:$C$501,$B247,Registros!$E$2:$E$501,$D247))</f>
        <v/>
      </c>
      <c r="I247" s="46">
        <f>IF($E247=0,"",SUMIFS(Registros!$S$2:$S$501,Registros!$AB$2:$AB$501,"Sim",Registros!$B$2:$B$501,"&gt;="&amp;Resumo!$B$3,Registros!$B$2:$B$501,"&lt;="&amp;Resumo!$D$3,Registros!$C$2:$C$501,$B247,Registros!$E$2:$E$501,$D247))</f>
        <v/>
      </c>
      <c r="J247" s="13">
        <f>IF($E247=0,"",COUNTIFS(Registros!$AB$2:$AB$501,"Sim",Registros!$B$2:$B$501,"&gt;="&amp;Resumo!$B$3,Registros!$B$2:$B$501,"&lt;="&amp;Resumo!$D$3,Registros!$C$2:$C$501,$B247,Registros!$E$2:$E$501,$D247,Registros!$T$2:$T$501,"Não",Registros!$K$2:$K$501,"&lt;&gt;Concluída",Registros!$K$2:$K$501,"&lt;&gt;Dispensada"))</f>
        <v/>
      </c>
      <c r="K247" s="53">
        <f>IFERROR(IF($E247=0,"",_xlfn.MAXIFS(Registros!$B$2:$B$501,Registros!$AB$2:$AB$501,"Sim",Registros!$B$2:$B$501,"&gt;="&amp;Resumo!$B$3,Registros!$B$2:$B$501,"&lt;="&amp;Resumo!$D$3,Registros!$C$2:$C$501,$B247,Registros!$E$2:$E$501,$D247)),"")</f>
        <v/>
      </c>
      <c r="L247" s="13">
        <f>IF($E247=0,"",COUNTIFS($E$6:$E$505,"&gt;0",$F$6:$F$505,"&lt;"&amp;$F247)+COUNTIFS($E$6:$E247,"&gt;0",$F$6:$F247,$F247))</f>
        <v/>
      </c>
      <c r="N247" s="16">
        <f>IFERROR('Configurações'!F245,"")</f>
        <v/>
      </c>
      <c r="O247" s="13">
        <f>IF($N247="","",IF(Resumo!$F$3="Todas",COUNTIFS(Registros!$AB$2:$AB$501,"Sim",Registros!$B$2:$B$501,"&gt;="&amp;Resumo!$B$3,Registros!$B$2:$B$501,"&lt;="&amp;Resumo!$D$3,Registros!$V$2:$V$501,$N247),COUNTIFS(Registros!$AB$2:$AB$501,"Sim",Registros!$B$2:$B$501,"&gt;="&amp;Resumo!$B$3,Registros!$B$2:$B$501,"&lt;="&amp;Resumo!$D$3,Registros!$E$2:$E$501,Resumo!$F$3,Registros!$V$2:$V$501,$N247)))</f>
        <v/>
      </c>
      <c r="P247" s="46">
        <f>IF($N247="","",IF(Resumo!$F$3="Todas",SUMIFS(Registros!$S$2:$S$501,Registros!$AB$2:$AB$501,"Sim",Registros!$B$2:$B$501,"&gt;="&amp;Resumo!$B$3,Registros!$B$2:$B$501,"&lt;="&amp;Resumo!$D$3,Registros!$V$2:$V$501,$N247),SUMIFS(Registros!$S$2:$S$501,Registros!$AB$2:$AB$501,"Sim",Registros!$B$2:$B$501,"&gt;="&amp;Resumo!$B$3,Registros!$B$2:$B$501,"&lt;="&amp;Resumo!$D$3,Registros!$E$2:$E$501,Resumo!$F$3,Registros!$V$2:$V$501,$N247)))</f>
        <v/>
      </c>
      <c r="Q247" s="45">
        <f>IFERROR(IF(SUM($P$6:$P$15)=0,"",$P247/SUM($P$6:$P$15)),"")</f>
        <v/>
      </c>
      <c r="R247" s="13">
        <f>IF($O247=0,"",COUNTIFS($O$6:$O$15,"&gt;0",$P$6:$P$15,"&gt;"&amp;$P247)+COUNTIFS($O$6:$O247,"&gt;0",$P$6:$P247,$P247))</f>
        <v/>
      </c>
    </row>
    <row r="248">
      <c r="A248" s="21">
        <f>IFERROR(INDEX(Registros!$Z$2:$Z$501,AGGREGATE(15,6,(ROW(Registros!$Z$2:$Z$501)-ROW(Registros!$Z$2)+1)/(Registros!$AA$2:$AA$501&lt;&gt;""),ROWS($A$6:A248))),"")</f>
        <v/>
      </c>
      <c r="B248" s="18">
        <f>IFERROR(IF($A248="","",INDEX(Registros!$C$2:$C$501,MATCH($A248,Registros!$Z$2:$Z$501,0))),"")</f>
        <v/>
      </c>
      <c r="C248" s="21">
        <f>IFERROR(IF($A248="","",INDEX(Registros!$D$2:$D$501,MATCH($A248,Registros!$Z$2:$Z$501,0))),"")</f>
        <v/>
      </c>
      <c r="D248" s="21">
        <f>IFERROR(IF($A248="","",INDEX(Registros!$E$2:$E$501,MATCH($A248,Registros!$Z$2:$Z$501,0))),"")</f>
        <v/>
      </c>
      <c r="E248" s="18">
        <f>IF($A248="","",IF(AND(Resumo!$F$3&lt;&gt;"Todas",$D248&lt;&gt;Resumo!$F$3),0,COUNTIFS(Registros!$AB$2:$AB$501,"Sim",Registros!$B$2:$B$501,"&gt;="&amp;Resumo!$B$3,Registros!$B$2:$B$501,"&lt;="&amp;Resumo!$D$3,Registros!$C$2:$C$501,$B248,Registros!$E$2:$E$501,$D248)))</f>
        <v/>
      </c>
      <c r="F248" s="48">
        <f>IFERROR(IF($E248=0,"",COUNTIFS(Registros!$AB$2:$AB$501,"Sim",Registros!$B$2:$B$501,"&gt;="&amp;Resumo!$B$3,Registros!$B$2:$B$501,"&lt;="&amp;Resumo!$D$3,Registros!$C$2:$C$501,$B248,Registros!$E$2:$E$501,$D248,Registros!$T$2:$T$501,"Sim")/$E248),"")</f>
        <v/>
      </c>
      <c r="G248" s="48">
        <f>IFERROR(IF($E248=0,"",AVERAGEIFS(Registros!$U$2:$U$501,Registros!$AB$2:$AB$501,"Sim",Registros!$B$2:$B$501,"&gt;="&amp;Resumo!$B$3,Registros!$B$2:$B$501,"&lt;="&amp;Resumo!$D$3,Registros!$C$2:$C$501,$B248,Registros!$E$2:$E$501,$D248)),"")</f>
        <v/>
      </c>
      <c r="H248" s="18">
        <f>IF($E248=0,"",SUMIFS(Registros!$Q$2:$Q$501,Registros!$AB$2:$AB$501,"Sim",Registros!$B$2:$B$501,"&gt;="&amp;Resumo!$B$3,Registros!$B$2:$B$501,"&lt;="&amp;Resumo!$D$3,Registros!$C$2:$C$501,$B248,Registros!$E$2:$E$501,$D248))</f>
        <v/>
      </c>
      <c r="I248" s="49">
        <f>IF($E248=0,"",SUMIFS(Registros!$S$2:$S$501,Registros!$AB$2:$AB$501,"Sim",Registros!$B$2:$B$501,"&gt;="&amp;Resumo!$B$3,Registros!$B$2:$B$501,"&lt;="&amp;Resumo!$D$3,Registros!$C$2:$C$501,$B248,Registros!$E$2:$E$501,$D248))</f>
        <v/>
      </c>
      <c r="J248" s="18">
        <f>IF($E248=0,"",COUNTIFS(Registros!$AB$2:$AB$501,"Sim",Registros!$B$2:$B$501,"&gt;="&amp;Resumo!$B$3,Registros!$B$2:$B$501,"&lt;="&amp;Resumo!$D$3,Registros!$C$2:$C$501,$B248,Registros!$E$2:$E$501,$D248,Registros!$T$2:$T$501,"Não",Registros!$K$2:$K$501,"&lt;&gt;Concluída",Registros!$K$2:$K$501,"&lt;&gt;Dispensada"))</f>
        <v/>
      </c>
      <c r="K248" s="52">
        <f>IFERROR(IF($E248=0,"",_xlfn.MAXIFS(Registros!$B$2:$B$501,Registros!$AB$2:$AB$501,"Sim",Registros!$B$2:$B$501,"&gt;="&amp;Resumo!$B$3,Registros!$B$2:$B$501,"&lt;="&amp;Resumo!$D$3,Registros!$C$2:$C$501,$B248,Registros!$E$2:$E$501,$D248)),"")</f>
        <v/>
      </c>
      <c r="L248" s="18">
        <f>IF($E248=0,"",COUNTIFS($E$6:$E$505,"&gt;0",$F$6:$F$505,"&lt;"&amp;$F248)+COUNTIFS($E$6:$E248,"&gt;0",$F$6:$F248,$F248))</f>
        <v/>
      </c>
      <c r="N248" s="21">
        <f>IFERROR('Configurações'!F246,"")</f>
        <v/>
      </c>
      <c r="O248" s="18">
        <f>IF($N248="","",IF(Resumo!$F$3="Todas",COUNTIFS(Registros!$AB$2:$AB$501,"Sim",Registros!$B$2:$B$501,"&gt;="&amp;Resumo!$B$3,Registros!$B$2:$B$501,"&lt;="&amp;Resumo!$D$3,Registros!$V$2:$V$501,$N248),COUNTIFS(Registros!$AB$2:$AB$501,"Sim",Registros!$B$2:$B$501,"&gt;="&amp;Resumo!$B$3,Registros!$B$2:$B$501,"&lt;="&amp;Resumo!$D$3,Registros!$E$2:$E$501,Resumo!$F$3,Registros!$V$2:$V$501,$N248)))</f>
        <v/>
      </c>
      <c r="P248" s="49">
        <f>IF($N248="","",IF(Resumo!$F$3="Todas",SUMIFS(Registros!$S$2:$S$501,Registros!$AB$2:$AB$501,"Sim",Registros!$B$2:$B$501,"&gt;="&amp;Resumo!$B$3,Registros!$B$2:$B$501,"&lt;="&amp;Resumo!$D$3,Registros!$V$2:$V$501,$N248),SUMIFS(Registros!$S$2:$S$501,Registros!$AB$2:$AB$501,"Sim",Registros!$B$2:$B$501,"&gt;="&amp;Resumo!$B$3,Registros!$B$2:$B$501,"&lt;="&amp;Resumo!$D$3,Registros!$E$2:$E$501,Resumo!$F$3,Registros!$V$2:$V$501,$N248)))</f>
        <v/>
      </c>
      <c r="Q248" s="48">
        <f>IFERROR(IF(SUM($P$6:$P$15)=0,"",$P248/SUM($P$6:$P$15)),"")</f>
        <v/>
      </c>
      <c r="R248" s="18">
        <f>IF($O248=0,"",COUNTIFS($O$6:$O$15,"&gt;0",$P$6:$P$15,"&gt;"&amp;$P248)+COUNTIFS($O$6:$O248,"&gt;0",$P$6:$P248,$P248))</f>
        <v/>
      </c>
    </row>
    <row r="249">
      <c r="A249" s="16">
        <f>IFERROR(INDEX(Registros!$Z$2:$Z$501,AGGREGATE(15,6,(ROW(Registros!$Z$2:$Z$501)-ROW(Registros!$Z$2)+1)/(Registros!$AA$2:$AA$501&lt;&gt;""),ROWS($A$6:A249))),"")</f>
        <v/>
      </c>
      <c r="B249" s="13">
        <f>IFERROR(IF($A249="","",INDEX(Registros!$C$2:$C$501,MATCH($A249,Registros!$Z$2:$Z$501,0))),"")</f>
        <v/>
      </c>
      <c r="C249" s="16">
        <f>IFERROR(IF($A249="","",INDEX(Registros!$D$2:$D$501,MATCH($A249,Registros!$Z$2:$Z$501,0))),"")</f>
        <v/>
      </c>
      <c r="D249" s="16">
        <f>IFERROR(IF($A249="","",INDEX(Registros!$E$2:$E$501,MATCH($A249,Registros!$Z$2:$Z$501,0))),"")</f>
        <v/>
      </c>
      <c r="E249" s="13">
        <f>IF($A249="","",IF(AND(Resumo!$F$3&lt;&gt;"Todas",$D249&lt;&gt;Resumo!$F$3),0,COUNTIFS(Registros!$AB$2:$AB$501,"Sim",Registros!$B$2:$B$501,"&gt;="&amp;Resumo!$B$3,Registros!$B$2:$B$501,"&lt;="&amp;Resumo!$D$3,Registros!$C$2:$C$501,$B249,Registros!$E$2:$E$501,$D249)))</f>
        <v/>
      </c>
      <c r="F249" s="45">
        <f>IFERROR(IF($E249=0,"",COUNTIFS(Registros!$AB$2:$AB$501,"Sim",Registros!$B$2:$B$501,"&gt;="&amp;Resumo!$B$3,Registros!$B$2:$B$501,"&lt;="&amp;Resumo!$D$3,Registros!$C$2:$C$501,$B249,Registros!$E$2:$E$501,$D249,Registros!$T$2:$T$501,"Sim")/$E249),"")</f>
        <v/>
      </c>
      <c r="G249" s="45">
        <f>IFERROR(IF($E249=0,"",AVERAGEIFS(Registros!$U$2:$U$501,Registros!$AB$2:$AB$501,"Sim",Registros!$B$2:$B$501,"&gt;="&amp;Resumo!$B$3,Registros!$B$2:$B$501,"&lt;="&amp;Resumo!$D$3,Registros!$C$2:$C$501,$B249,Registros!$E$2:$E$501,$D249)),"")</f>
        <v/>
      </c>
      <c r="H249" s="13">
        <f>IF($E249=0,"",SUMIFS(Registros!$Q$2:$Q$501,Registros!$AB$2:$AB$501,"Sim",Registros!$B$2:$B$501,"&gt;="&amp;Resumo!$B$3,Registros!$B$2:$B$501,"&lt;="&amp;Resumo!$D$3,Registros!$C$2:$C$501,$B249,Registros!$E$2:$E$501,$D249))</f>
        <v/>
      </c>
      <c r="I249" s="46">
        <f>IF($E249=0,"",SUMIFS(Registros!$S$2:$S$501,Registros!$AB$2:$AB$501,"Sim",Registros!$B$2:$B$501,"&gt;="&amp;Resumo!$B$3,Registros!$B$2:$B$501,"&lt;="&amp;Resumo!$D$3,Registros!$C$2:$C$501,$B249,Registros!$E$2:$E$501,$D249))</f>
        <v/>
      </c>
      <c r="J249" s="13">
        <f>IF($E249=0,"",COUNTIFS(Registros!$AB$2:$AB$501,"Sim",Registros!$B$2:$B$501,"&gt;="&amp;Resumo!$B$3,Registros!$B$2:$B$501,"&lt;="&amp;Resumo!$D$3,Registros!$C$2:$C$501,$B249,Registros!$E$2:$E$501,$D249,Registros!$T$2:$T$501,"Não",Registros!$K$2:$K$501,"&lt;&gt;Concluída",Registros!$K$2:$K$501,"&lt;&gt;Dispensada"))</f>
        <v/>
      </c>
      <c r="K249" s="53">
        <f>IFERROR(IF($E249=0,"",_xlfn.MAXIFS(Registros!$B$2:$B$501,Registros!$AB$2:$AB$501,"Sim",Registros!$B$2:$B$501,"&gt;="&amp;Resumo!$B$3,Registros!$B$2:$B$501,"&lt;="&amp;Resumo!$D$3,Registros!$C$2:$C$501,$B249,Registros!$E$2:$E$501,$D249)),"")</f>
        <v/>
      </c>
      <c r="L249" s="13">
        <f>IF($E249=0,"",COUNTIFS($E$6:$E$505,"&gt;0",$F$6:$F$505,"&lt;"&amp;$F249)+COUNTIFS($E$6:$E249,"&gt;0",$F$6:$F249,$F249))</f>
        <v/>
      </c>
      <c r="N249" s="16">
        <f>IFERROR('Configurações'!F247,"")</f>
        <v/>
      </c>
      <c r="O249" s="13">
        <f>IF($N249="","",IF(Resumo!$F$3="Todas",COUNTIFS(Registros!$AB$2:$AB$501,"Sim",Registros!$B$2:$B$501,"&gt;="&amp;Resumo!$B$3,Registros!$B$2:$B$501,"&lt;="&amp;Resumo!$D$3,Registros!$V$2:$V$501,$N249),COUNTIFS(Registros!$AB$2:$AB$501,"Sim",Registros!$B$2:$B$501,"&gt;="&amp;Resumo!$B$3,Registros!$B$2:$B$501,"&lt;="&amp;Resumo!$D$3,Registros!$E$2:$E$501,Resumo!$F$3,Registros!$V$2:$V$501,$N249)))</f>
        <v/>
      </c>
      <c r="P249" s="46">
        <f>IF($N249="","",IF(Resumo!$F$3="Todas",SUMIFS(Registros!$S$2:$S$501,Registros!$AB$2:$AB$501,"Sim",Registros!$B$2:$B$501,"&gt;="&amp;Resumo!$B$3,Registros!$B$2:$B$501,"&lt;="&amp;Resumo!$D$3,Registros!$V$2:$V$501,$N249),SUMIFS(Registros!$S$2:$S$501,Registros!$AB$2:$AB$501,"Sim",Registros!$B$2:$B$501,"&gt;="&amp;Resumo!$B$3,Registros!$B$2:$B$501,"&lt;="&amp;Resumo!$D$3,Registros!$E$2:$E$501,Resumo!$F$3,Registros!$V$2:$V$501,$N249)))</f>
        <v/>
      </c>
      <c r="Q249" s="45">
        <f>IFERROR(IF(SUM($P$6:$P$15)=0,"",$P249/SUM($P$6:$P$15)),"")</f>
        <v/>
      </c>
      <c r="R249" s="13">
        <f>IF($O249=0,"",COUNTIFS($O$6:$O$15,"&gt;0",$P$6:$P$15,"&gt;"&amp;$P249)+COUNTIFS($O$6:$O249,"&gt;0",$P$6:$P249,$P249))</f>
        <v/>
      </c>
    </row>
    <row r="250">
      <c r="A250" s="21">
        <f>IFERROR(INDEX(Registros!$Z$2:$Z$501,AGGREGATE(15,6,(ROW(Registros!$Z$2:$Z$501)-ROW(Registros!$Z$2)+1)/(Registros!$AA$2:$AA$501&lt;&gt;""),ROWS($A$6:A250))),"")</f>
        <v/>
      </c>
      <c r="B250" s="18">
        <f>IFERROR(IF($A250="","",INDEX(Registros!$C$2:$C$501,MATCH($A250,Registros!$Z$2:$Z$501,0))),"")</f>
        <v/>
      </c>
      <c r="C250" s="21">
        <f>IFERROR(IF($A250="","",INDEX(Registros!$D$2:$D$501,MATCH($A250,Registros!$Z$2:$Z$501,0))),"")</f>
        <v/>
      </c>
      <c r="D250" s="21">
        <f>IFERROR(IF($A250="","",INDEX(Registros!$E$2:$E$501,MATCH($A250,Registros!$Z$2:$Z$501,0))),"")</f>
        <v/>
      </c>
      <c r="E250" s="18">
        <f>IF($A250="","",IF(AND(Resumo!$F$3&lt;&gt;"Todas",$D250&lt;&gt;Resumo!$F$3),0,COUNTIFS(Registros!$AB$2:$AB$501,"Sim",Registros!$B$2:$B$501,"&gt;="&amp;Resumo!$B$3,Registros!$B$2:$B$501,"&lt;="&amp;Resumo!$D$3,Registros!$C$2:$C$501,$B250,Registros!$E$2:$E$501,$D250)))</f>
        <v/>
      </c>
      <c r="F250" s="48">
        <f>IFERROR(IF($E250=0,"",COUNTIFS(Registros!$AB$2:$AB$501,"Sim",Registros!$B$2:$B$501,"&gt;="&amp;Resumo!$B$3,Registros!$B$2:$B$501,"&lt;="&amp;Resumo!$D$3,Registros!$C$2:$C$501,$B250,Registros!$E$2:$E$501,$D250,Registros!$T$2:$T$501,"Sim")/$E250),"")</f>
        <v/>
      </c>
      <c r="G250" s="48">
        <f>IFERROR(IF($E250=0,"",AVERAGEIFS(Registros!$U$2:$U$501,Registros!$AB$2:$AB$501,"Sim",Registros!$B$2:$B$501,"&gt;="&amp;Resumo!$B$3,Registros!$B$2:$B$501,"&lt;="&amp;Resumo!$D$3,Registros!$C$2:$C$501,$B250,Registros!$E$2:$E$501,$D250)),"")</f>
        <v/>
      </c>
      <c r="H250" s="18">
        <f>IF($E250=0,"",SUMIFS(Registros!$Q$2:$Q$501,Registros!$AB$2:$AB$501,"Sim",Registros!$B$2:$B$501,"&gt;="&amp;Resumo!$B$3,Registros!$B$2:$B$501,"&lt;="&amp;Resumo!$D$3,Registros!$C$2:$C$501,$B250,Registros!$E$2:$E$501,$D250))</f>
        <v/>
      </c>
      <c r="I250" s="49">
        <f>IF($E250=0,"",SUMIFS(Registros!$S$2:$S$501,Registros!$AB$2:$AB$501,"Sim",Registros!$B$2:$B$501,"&gt;="&amp;Resumo!$B$3,Registros!$B$2:$B$501,"&lt;="&amp;Resumo!$D$3,Registros!$C$2:$C$501,$B250,Registros!$E$2:$E$501,$D250))</f>
        <v/>
      </c>
      <c r="J250" s="18">
        <f>IF($E250=0,"",COUNTIFS(Registros!$AB$2:$AB$501,"Sim",Registros!$B$2:$B$501,"&gt;="&amp;Resumo!$B$3,Registros!$B$2:$B$501,"&lt;="&amp;Resumo!$D$3,Registros!$C$2:$C$501,$B250,Registros!$E$2:$E$501,$D250,Registros!$T$2:$T$501,"Não",Registros!$K$2:$K$501,"&lt;&gt;Concluída",Registros!$K$2:$K$501,"&lt;&gt;Dispensada"))</f>
        <v/>
      </c>
      <c r="K250" s="52">
        <f>IFERROR(IF($E250=0,"",_xlfn.MAXIFS(Registros!$B$2:$B$501,Registros!$AB$2:$AB$501,"Sim",Registros!$B$2:$B$501,"&gt;="&amp;Resumo!$B$3,Registros!$B$2:$B$501,"&lt;="&amp;Resumo!$D$3,Registros!$C$2:$C$501,$B250,Registros!$E$2:$E$501,$D250)),"")</f>
        <v/>
      </c>
      <c r="L250" s="18">
        <f>IF($E250=0,"",COUNTIFS($E$6:$E$505,"&gt;0",$F$6:$F$505,"&lt;"&amp;$F250)+COUNTIFS($E$6:$E250,"&gt;0",$F$6:$F250,$F250))</f>
        <v/>
      </c>
      <c r="N250" s="21">
        <f>IFERROR('Configurações'!F248,"")</f>
        <v/>
      </c>
      <c r="O250" s="18">
        <f>IF($N250="","",IF(Resumo!$F$3="Todas",COUNTIFS(Registros!$AB$2:$AB$501,"Sim",Registros!$B$2:$B$501,"&gt;="&amp;Resumo!$B$3,Registros!$B$2:$B$501,"&lt;="&amp;Resumo!$D$3,Registros!$V$2:$V$501,$N250),COUNTIFS(Registros!$AB$2:$AB$501,"Sim",Registros!$B$2:$B$501,"&gt;="&amp;Resumo!$B$3,Registros!$B$2:$B$501,"&lt;="&amp;Resumo!$D$3,Registros!$E$2:$E$501,Resumo!$F$3,Registros!$V$2:$V$501,$N250)))</f>
        <v/>
      </c>
      <c r="P250" s="49">
        <f>IF($N250="","",IF(Resumo!$F$3="Todas",SUMIFS(Registros!$S$2:$S$501,Registros!$AB$2:$AB$501,"Sim",Registros!$B$2:$B$501,"&gt;="&amp;Resumo!$B$3,Registros!$B$2:$B$501,"&lt;="&amp;Resumo!$D$3,Registros!$V$2:$V$501,$N250),SUMIFS(Registros!$S$2:$S$501,Registros!$AB$2:$AB$501,"Sim",Registros!$B$2:$B$501,"&gt;="&amp;Resumo!$B$3,Registros!$B$2:$B$501,"&lt;="&amp;Resumo!$D$3,Registros!$E$2:$E$501,Resumo!$F$3,Registros!$V$2:$V$501,$N250)))</f>
        <v/>
      </c>
      <c r="Q250" s="48">
        <f>IFERROR(IF(SUM($P$6:$P$15)=0,"",$P250/SUM($P$6:$P$15)),"")</f>
        <v/>
      </c>
      <c r="R250" s="18">
        <f>IF($O250=0,"",COUNTIFS($O$6:$O$15,"&gt;0",$P$6:$P$15,"&gt;"&amp;$P250)+COUNTIFS($O$6:$O250,"&gt;0",$P$6:$P250,$P250))</f>
        <v/>
      </c>
    </row>
    <row r="251">
      <c r="A251" s="16">
        <f>IFERROR(INDEX(Registros!$Z$2:$Z$501,AGGREGATE(15,6,(ROW(Registros!$Z$2:$Z$501)-ROW(Registros!$Z$2)+1)/(Registros!$AA$2:$AA$501&lt;&gt;""),ROWS($A$6:A251))),"")</f>
        <v/>
      </c>
      <c r="B251" s="13">
        <f>IFERROR(IF($A251="","",INDEX(Registros!$C$2:$C$501,MATCH($A251,Registros!$Z$2:$Z$501,0))),"")</f>
        <v/>
      </c>
      <c r="C251" s="16">
        <f>IFERROR(IF($A251="","",INDEX(Registros!$D$2:$D$501,MATCH($A251,Registros!$Z$2:$Z$501,0))),"")</f>
        <v/>
      </c>
      <c r="D251" s="16">
        <f>IFERROR(IF($A251="","",INDEX(Registros!$E$2:$E$501,MATCH($A251,Registros!$Z$2:$Z$501,0))),"")</f>
        <v/>
      </c>
      <c r="E251" s="13">
        <f>IF($A251="","",IF(AND(Resumo!$F$3&lt;&gt;"Todas",$D251&lt;&gt;Resumo!$F$3),0,COUNTIFS(Registros!$AB$2:$AB$501,"Sim",Registros!$B$2:$B$501,"&gt;="&amp;Resumo!$B$3,Registros!$B$2:$B$501,"&lt;="&amp;Resumo!$D$3,Registros!$C$2:$C$501,$B251,Registros!$E$2:$E$501,$D251)))</f>
        <v/>
      </c>
      <c r="F251" s="45">
        <f>IFERROR(IF($E251=0,"",COUNTIFS(Registros!$AB$2:$AB$501,"Sim",Registros!$B$2:$B$501,"&gt;="&amp;Resumo!$B$3,Registros!$B$2:$B$501,"&lt;="&amp;Resumo!$D$3,Registros!$C$2:$C$501,$B251,Registros!$E$2:$E$501,$D251,Registros!$T$2:$T$501,"Sim")/$E251),"")</f>
        <v/>
      </c>
      <c r="G251" s="45">
        <f>IFERROR(IF($E251=0,"",AVERAGEIFS(Registros!$U$2:$U$501,Registros!$AB$2:$AB$501,"Sim",Registros!$B$2:$B$501,"&gt;="&amp;Resumo!$B$3,Registros!$B$2:$B$501,"&lt;="&amp;Resumo!$D$3,Registros!$C$2:$C$501,$B251,Registros!$E$2:$E$501,$D251)),"")</f>
        <v/>
      </c>
      <c r="H251" s="13">
        <f>IF($E251=0,"",SUMIFS(Registros!$Q$2:$Q$501,Registros!$AB$2:$AB$501,"Sim",Registros!$B$2:$B$501,"&gt;="&amp;Resumo!$B$3,Registros!$B$2:$B$501,"&lt;="&amp;Resumo!$D$3,Registros!$C$2:$C$501,$B251,Registros!$E$2:$E$501,$D251))</f>
        <v/>
      </c>
      <c r="I251" s="46">
        <f>IF($E251=0,"",SUMIFS(Registros!$S$2:$S$501,Registros!$AB$2:$AB$501,"Sim",Registros!$B$2:$B$501,"&gt;="&amp;Resumo!$B$3,Registros!$B$2:$B$501,"&lt;="&amp;Resumo!$D$3,Registros!$C$2:$C$501,$B251,Registros!$E$2:$E$501,$D251))</f>
        <v/>
      </c>
      <c r="J251" s="13">
        <f>IF($E251=0,"",COUNTIFS(Registros!$AB$2:$AB$501,"Sim",Registros!$B$2:$B$501,"&gt;="&amp;Resumo!$B$3,Registros!$B$2:$B$501,"&lt;="&amp;Resumo!$D$3,Registros!$C$2:$C$501,$B251,Registros!$E$2:$E$501,$D251,Registros!$T$2:$T$501,"Não",Registros!$K$2:$K$501,"&lt;&gt;Concluída",Registros!$K$2:$K$501,"&lt;&gt;Dispensada"))</f>
        <v/>
      </c>
      <c r="K251" s="53">
        <f>IFERROR(IF($E251=0,"",_xlfn.MAXIFS(Registros!$B$2:$B$501,Registros!$AB$2:$AB$501,"Sim",Registros!$B$2:$B$501,"&gt;="&amp;Resumo!$B$3,Registros!$B$2:$B$501,"&lt;="&amp;Resumo!$D$3,Registros!$C$2:$C$501,$B251,Registros!$E$2:$E$501,$D251)),"")</f>
        <v/>
      </c>
      <c r="L251" s="13">
        <f>IF($E251=0,"",COUNTIFS($E$6:$E$505,"&gt;0",$F$6:$F$505,"&lt;"&amp;$F251)+COUNTIFS($E$6:$E251,"&gt;0",$F$6:$F251,$F251))</f>
        <v/>
      </c>
      <c r="N251" s="16">
        <f>IFERROR('Configurações'!F249,"")</f>
        <v/>
      </c>
      <c r="O251" s="13">
        <f>IF($N251="","",IF(Resumo!$F$3="Todas",COUNTIFS(Registros!$AB$2:$AB$501,"Sim",Registros!$B$2:$B$501,"&gt;="&amp;Resumo!$B$3,Registros!$B$2:$B$501,"&lt;="&amp;Resumo!$D$3,Registros!$V$2:$V$501,$N251),COUNTIFS(Registros!$AB$2:$AB$501,"Sim",Registros!$B$2:$B$501,"&gt;="&amp;Resumo!$B$3,Registros!$B$2:$B$501,"&lt;="&amp;Resumo!$D$3,Registros!$E$2:$E$501,Resumo!$F$3,Registros!$V$2:$V$501,$N251)))</f>
        <v/>
      </c>
      <c r="P251" s="46">
        <f>IF($N251="","",IF(Resumo!$F$3="Todas",SUMIFS(Registros!$S$2:$S$501,Registros!$AB$2:$AB$501,"Sim",Registros!$B$2:$B$501,"&gt;="&amp;Resumo!$B$3,Registros!$B$2:$B$501,"&lt;="&amp;Resumo!$D$3,Registros!$V$2:$V$501,$N251),SUMIFS(Registros!$S$2:$S$501,Registros!$AB$2:$AB$501,"Sim",Registros!$B$2:$B$501,"&gt;="&amp;Resumo!$B$3,Registros!$B$2:$B$501,"&lt;="&amp;Resumo!$D$3,Registros!$E$2:$E$501,Resumo!$F$3,Registros!$V$2:$V$501,$N251)))</f>
        <v/>
      </c>
      <c r="Q251" s="45">
        <f>IFERROR(IF(SUM($P$6:$P$15)=0,"",$P251/SUM($P$6:$P$15)),"")</f>
        <v/>
      </c>
      <c r="R251" s="13">
        <f>IF($O251=0,"",COUNTIFS($O$6:$O$15,"&gt;0",$P$6:$P$15,"&gt;"&amp;$P251)+COUNTIFS($O$6:$O251,"&gt;0",$P$6:$P251,$P251))</f>
        <v/>
      </c>
    </row>
    <row r="252">
      <c r="A252" s="21">
        <f>IFERROR(INDEX(Registros!$Z$2:$Z$501,AGGREGATE(15,6,(ROW(Registros!$Z$2:$Z$501)-ROW(Registros!$Z$2)+1)/(Registros!$AA$2:$AA$501&lt;&gt;""),ROWS($A$6:A252))),"")</f>
        <v/>
      </c>
      <c r="B252" s="18">
        <f>IFERROR(IF($A252="","",INDEX(Registros!$C$2:$C$501,MATCH($A252,Registros!$Z$2:$Z$501,0))),"")</f>
        <v/>
      </c>
      <c r="C252" s="21">
        <f>IFERROR(IF($A252="","",INDEX(Registros!$D$2:$D$501,MATCH($A252,Registros!$Z$2:$Z$501,0))),"")</f>
        <v/>
      </c>
      <c r="D252" s="21">
        <f>IFERROR(IF($A252="","",INDEX(Registros!$E$2:$E$501,MATCH($A252,Registros!$Z$2:$Z$501,0))),"")</f>
        <v/>
      </c>
      <c r="E252" s="18">
        <f>IF($A252="","",IF(AND(Resumo!$F$3&lt;&gt;"Todas",$D252&lt;&gt;Resumo!$F$3),0,COUNTIFS(Registros!$AB$2:$AB$501,"Sim",Registros!$B$2:$B$501,"&gt;="&amp;Resumo!$B$3,Registros!$B$2:$B$501,"&lt;="&amp;Resumo!$D$3,Registros!$C$2:$C$501,$B252,Registros!$E$2:$E$501,$D252)))</f>
        <v/>
      </c>
      <c r="F252" s="48">
        <f>IFERROR(IF($E252=0,"",COUNTIFS(Registros!$AB$2:$AB$501,"Sim",Registros!$B$2:$B$501,"&gt;="&amp;Resumo!$B$3,Registros!$B$2:$B$501,"&lt;="&amp;Resumo!$D$3,Registros!$C$2:$C$501,$B252,Registros!$E$2:$E$501,$D252,Registros!$T$2:$T$501,"Sim")/$E252),"")</f>
        <v/>
      </c>
      <c r="G252" s="48">
        <f>IFERROR(IF($E252=0,"",AVERAGEIFS(Registros!$U$2:$U$501,Registros!$AB$2:$AB$501,"Sim",Registros!$B$2:$B$501,"&gt;="&amp;Resumo!$B$3,Registros!$B$2:$B$501,"&lt;="&amp;Resumo!$D$3,Registros!$C$2:$C$501,$B252,Registros!$E$2:$E$501,$D252)),"")</f>
        <v/>
      </c>
      <c r="H252" s="18">
        <f>IF($E252=0,"",SUMIFS(Registros!$Q$2:$Q$501,Registros!$AB$2:$AB$501,"Sim",Registros!$B$2:$B$501,"&gt;="&amp;Resumo!$B$3,Registros!$B$2:$B$501,"&lt;="&amp;Resumo!$D$3,Registros!$C$2:$C$501,$B252,Registros!$E$2:$E$501,$D252))</f>
        <v/>
      </c>
      <c r="I252" s="49">
        <f>IF($E252=0,"",SUMIFS(Registros!$S$2:$S$501,Registros!$AB$2:$AB$501,"Sim",Registros!$B$2:$B$501,"&gt;="&amp;Resumo!$B$3,Registros!$B$2:$B$501,"&lt;="&amp;Resumo!$D$3,Registros!$C$2:$C$501,$B252,Registros!$E$2:$E$501,$D252))</f>
        <v/>
      </c>
      <c r="J252" s="18">
        <f>IF($E252=0,"",COUNTIFS(Registros!$AB$2:$AB$501,"Sim",Registros!$B$2:$B$501,"&gt;="&amp;Resumo!$B$3,Registros!$B$2:$B$501,"&lt;="&amp;Resumo!$D$3,Registros!$C$2:$C$501,$B252,Registros!$E$2:$E$501,$D252,Registros!$T$2:$T$501,"Não",Registros!$K$2:$K$501,"&lt;&gt;Concluída",Registros!$K$2:$K$501,"&lt;&gt;Dispensada"))</f>
        <v/>
      </c>
      <c r="K252" s="52">
        <f>IFERROR(IF($E252=0,"",_xlfn.MAXIFS(Registros!$B$2:$B$501,Registros!$AB$2:$AB$501,"Sim",Registros!$B$2:$B$501,"&gt;="&amp;Resumo!$B$3,Registros!$B$2:$B$501,"&lt;="&amp;Resumo!$D$3,Registros!$C$2:$C$501,$B252,Registros!$E$2:$E$501,$D252)),"")</f>
        <v/>
      </c>
      <c r="L252" s="18">
        <f>IF($E252=0,"",COUNTIFS($E$6:$E$505,"&gt;0",$F$6:$F$505,"&lt;"&amp;$F252)+COUNTIFS($E$6:$E252,"&gt;0",$F$6:$F252,$F252))</f>
        <v/>
      </c>
      <c r="N252" s="21">
        <f>IFERROR('Configurações'!F250,"")</f>
        <v/>
      </c>
      <c r="O252" s="18">
        <f>IF($N252="","",IF(Resumo!$F$3="Todas",COUNTIFS(Registros!$AB$2:$AB$501,"Sim",Registros!$B$2:$B$501,"&gt;="&amp;Resumo!$B$3,Registros!$B$2:$B$501,"&lt;="&amp;Resumo!$D$3,Registros!$V$2:$V$501,$N252),COUNTIFS(Registros!$AB$2:$AB$501,"Sim",Registros!$B$2:$B$501,"&gt;="&amp;Resumo!$B$3,Registros!$B$2:$B$501,"&lt;="&amp;Resumo!$D$3,Registros!$E$2:$E$501,Resumo!$F$3,Registros!$V$2:$V$501,$N252)))</f>
        <v/>
      </c>
      <c r="P252" s="49">
        <f>IF($N252="","",IF(Resumo!$F$3="Todas",SUMIFS(Registros!$S$2:$S$501,Registros!$AB$2:$AB$501,"Sim",Registros!$B$2:$B$501,"&gt;="&amp;Resumo!$B$3,Registros!$B$2:$B$501,"&lt;="&amp;Resumo!$D$3,Registros!$V$2:$V$501,$N252),SUMIFS(Registros!$S$2:$S$501,Registros!$AB$2:$AB$501,"Sim",Registros!$B$2:$B$501,"&gt;="&amp;Resumo!$B$3,Registros!$B$2:$B$501,"&lt;="&amp;Resumo!$D$3,Registros!$E$2:$E$501,Resumo!$F$3,Registros!$V$2:$V$501,$N252)))</f>
        <v/>
      </c>
      <c r="Q252" s="48">
        <f>IFERROR(IF(SUM($P$6:$P$15)=0,"",$P252/SUM($P$6:$P$15)),"")</f>
        <v/>
      </c>
      <c r="R252" s="18">
        <f>IF($O252=0,"",COUNTIFS($O$6:$O$15,"&gt;0",$P$6:$P$15,"&gt;"&amp;$P252)+COUNTIFS($O$6:$O252,"&gt;0",$P$6:$P252,$P252))</f>
        <v/>
      </c>
    </row>
    <row r="253">
      <c r="A253" s="16">
        <f>IFERROR(INDEX(Registros!$Z$2:$Z$501,AGGREGATE(15,6,(ROW(Registros!$Z$2:$Z$501)-ROW(Registros!$Z$2)+1)/(Registros!$AA$2:$AA$501&lt;&gt;""),ROWS($A$6:A253))),"")</f>
        <v/>
      </c>
      <c r="B253" s="13">
        <f>IFERROR(IF($A253="","",INDEX(Registros!$C$2:$C$501,MATCH($A253,Registros!$Z$2:$Z$501,0))),"")</f>
        <v/>
      </c>
      <c r="C253" s="16">
        <f>IFERROR(IF($A253="","",INDEX(Registros!$D$2:$D$501,MATCH($A253,Registros!$Z$2:$Z$501,0))),"")</f>
        <v/>
      </c>
      <c r="D253" s="16">
        <f>IFERROR(IF($A253="","",INDEX(Registros!$E$2:$E$501,MATCH($A253,Registros!$Z$2:$Z$501,0))),"")</f>
        <v/>
      </c>
      <c r="E253" s="13">
        <f>IF($A253="","",IF(AND(Resumo!$F$3&lt;&gt;"Todas",$D253&lt;&gt;Resumo!$F$3),0,COUNTIFS(Registros!$AB$2:$AB$501,"Sim",Registros!$B$2:$B$501,"&gt;="&amp;Resumo!$B$3,Registros!$B$2:$B$501,"&lt;="&amp;Resumo!$D$3,Registros!$C$2:$C$501,$B253,Registros!$E$2:$E$501,$D253)))</f>
        <v/>
      </c>
      <c r="F253" s="45">
        <f>IFERROR(IF($E253=0,"",COUNTIFS(Registros!$AB$2:$AB$501,"Sim",Registros!$B$2:$B$501,"&gt;="&amp;Resumo!$B$3,Registros!$B$2:$B$501,"&lt;="&amp;Resumo!$D$3,Registros!$C$2:$C$501,$B253,Registros!$E$2:$E$501,$D253,Registros!$T$2:$T$501,"Sim")/$E253),"")</f>
        <v/>
      </c>
      <c r="G253" s="45">
        <f>IFERROR(IF($E253=0,"",AVERAGEIFS(Registros!$U$2:$U$501,Registros!$AB$2:$AB$501,"Sim",Registros!$B$2:$B$501,"&gt;="&amp;Resumo!$B$3,Registros!$B$2:$B$501,"&lt;="&amp;Resumo!$D$3,Registros!$C$2:$C$501,$B253,Registros!$E$2:$E$501,$D253)),"")</f>
        <v/>
      </c>
      <c r="H253" s="13">
        <f>IF($E253=0,"",SUMIFS(Registros!$Q$2:$Q$501,Registros!$AB$2:$AB$501,"Sim",Registros!$B$2:$B$501,"&gt;="&amp;Resumo!$B$3,Registros!$B$2:$B$501,"&lt;="&amp;Resumo!$D$3,Registros!$C$2:$C$501,$B253,Registros!$E$2:$E$501,$D253))</f>
        <v/>
      </c>
      <c r="I253" s="46">
        <f>IF($E253=0,"",SUMIFS(Registros!$S$2:$S$501,Registros!$AB$2:$AB$501,"Sim",Registros!$B$2:$B$501,"&gt;="&amp;Resumo!$B$3,Registros!$B$2:$B$501,"&lt;="&amp;Resumo!$D$3,Registros!$C$2:$C$501,$B253,Registros!$E$2:$E$501,$D253))</f>
        <v/>
      </c>
      <c r="J253" s="13">
        <f>IF($E253=0,"",COUNTIFS(Registros!$AB$2:$AB$501,"Sim",Registros!$B$2:$B$501,"&gt;="&amp;Resumo!$B$3,Registros!$B$2:$B$501,"&lt;="&amp;Resumo!$D$3,Registros!$C$2:$C$501,$B253,Registros!$E$2:$E$501,$D253,Registros!$T$2:$T$501,"Não",Registros!$K$2:$K$501,"&lt;&gt;Concluída",Registros!$K$2:$K$501,"&lt;&gt;Dispensada"))</f>
        <v/>
      </c>
      <c r="K253" s="53">
        <f>IFERROR(IF($E253=0,"",_xlfn.MAXIFS(Registros!$B$2:$B$501,Registros!$AB$2:$AB$501,"Sim",Registros!$B$2:$B$501,"&gt;="&amp;Resumo!$B$3,Registros!$B$2:$B$501,"&lt;="&amp;Resumo!$D$3,Registros!$C$2:$C$501,$B253,Registros!$E$2:$E$501,$D253)),"")</f>
        <v/>
      </c>
      <c r="L253" s="13">
        <f>IF($E253=0,"",COUNTIFS($E$6:$E$505,"&gt;0",$F$6:$F$505,"&lt;"&amp;$F253)+COUNTIFS($E$6:$E253,"&gt;0",$F$6:$F253,$F253))</f>
        <v/>
      </c>
      <c r="N253" s="16">
        <f>IFERROR('Configurações'!F251,"")</f>
        <v/>
      </c>
      <c r="O253" s="13">
        <f>IF($N253="","",IF(Resumo!$F$3="Todas",COUNTIFS(Registros!$AB$2:$AB$501,"Sim",Registros!$B$2:$B$501,"&gt;="&amp;Resumo!$B$3,Registros!$B$2:$B$501,"&lt;="&amp;Resumo!$D$3,Registros!$V$2:$V$501,$N253),COUNTIFS(Registros!$AB$2:$AB$501,"Sim",Registros!$B$2:$B$501,"&gt;="&amp;Resumo!$B$3,Registros!$B$2:$B$501,"&lt;="&amp;Resumo!$D$3,Registros!$E$2:$E$501,Resumo!$F$3,Registros!$V$2:$V$501,$N253)))</f>
        <v/>
      </c>
      <c r="P253" s="46">
        <f>IF($N253="","",IF(Resumo!$F$3="Todas",SUMIFS(Registros!$S$2:$S$501,Registros!$AB$2:$AB$501,"Sim",Registros!$B$2:$B$501,"&gt;="&amp;Resumo!$B$3,Registros!$B$2:$B$501,"&lt;="&amp;Resumo!$D$3,Registros!$V$2:$V$501,$N253),SUMIFS(Registros!$S$2:$S$501,Registros!$AB$2:$AB$501,"Sim",Registros!$B$2:$B$501,"&gt;="&amp;Resumo!$B$3,Registros!$B$2:$B$501,"&lt;="&amp;Resumo!$D$3,Registros!$E$2:$E$501,Resumo!$F$3,Registros!$V$2:$V$501,$N253)))</f>
        <v/>
      </c>
      <c r="Q253" s="45">
        <f>IFERROR(IF(SUM($P$6:$P$15)=0,"",$P253/SUM($P$6:$P$15)),"")</f>
        <v/>
      </c>
      <c r="R253" s="13">
        <f>IF($O253=0,"",COUNTIFS($O$6:$O$15,"&gt;0",$P$6:$P$15,"&gt;"&amp;$P253)+COUNTIFS($O$6:$O253,"&gt;0",$P$6:$P253,$P253))</f>
        <v/>
      </c>
    </row>
    <row r="254">
      <c r="A254" s="21">
        <f>IFERROR(INDEX(Registros!$Z$2:$Z$501,AGGREGATE(15,6,(ROW(Registros!$Z$2:$Z$501)-ROW(Registros!$Z$2)+1)/(Registros!$AA$2:$AA$501&lt;&gt;""),ROWS($A$6:A254))),"")</f>
        <v/>
      </c>
      <c r="B254" s="18">
        <f>IFERROR(IF($A254="","",INDEX(Registros!$C$2:$C$501,MATCH($A254,Registros!$Z$2:$Z$501,0))),"")</f>
        <v/>
      </c>
      <c r="C254" s="21">
        <f>IFERROR(IF($A254="","",INDEX(Registros!$D$2:$D$501,MATCH($A254,Registros!$Z$2:$Z$501,0))),"")</f>
        <v/>
      </c>
      <c r="D254" s="21">
        <f>IFERROR(IF($A254="","",INDEX(Registros!$E$2:$E$501,MATCH($A254,Registros!$Z$2:$Z$501,0))),"")</f>
        <v/>
      </c>
      <c r="E254" s="18">
        <f>IF($A254="","",IF(AND(Resumo!$F$3&lt;&gt;"Todas",$D254&lt;&gt;Resumo!$F$3),0,COUNTIFS(Registros!$AB$2:$AB$501,"Sim",Registros!$B$2:$B$501,"&gt;="&amp;Resumo!$B$3,Registros!$B$2:$B$501,"&lt;="&amp;Resumo!$D$3,Registros!$C$2:$C$501,$B254,Registros!$E$2:$E$501,$D254)))</f>
        <v/>
      </c>
      <c r="F254" s="48">
        <f>IFERROR(IF($E254=0,"",COUNTIFS(Registros!$AB$2:$AB$501,"Sim",Registros!$B$2:$B$501,"&gt;="&amp;Resumo!$B$3,Registros!$B$2:$B$501,"&lt;="&amp;Resumo!$D$3,Registros!$C$2:$C$501,$B254,Registros!$E$2:$E$501,$D254,Registros!$T$2:$T$501,"Sim")/$E254),"")</f>
        <v/>
      </c>
      <c r="G254" s="48">
        <f>IFERROR(IF($E254=0,"",AVERAGEIFS(Registros!$U$2:$U$501,Registros!$AB$2:$AB$501,"Sim",Registros!$B$2:$B$501,"&gt;="&amp;Resumo!$B$3,Registros!$B$2:$B$501,"&lt;="&amp;Resumo!$D$3,Registros!$C$2:$C$501,$B254,Registros!$E$2:$E$501,$D254)),"")</f>
        <v/>
      </c>
      <c r="H254" s="18">
        <f>IF($E254=0,"",SUMIFS(Registros!$Q$2:$Q$501,Registros!$AB$2:$AB$501,"Sim",Registros!$B$2:$B$501,"&gt;="&amp;Resumo!$B$3,Registros!$B$2:$B$501,"&lt;="&amp;Resumo!$D$3,Registros!$C$2:$C$501,$B254,Registros!$E$2:$E$501,$D254))</f>
        <v/>
      </c>
      <c r="I254" s="49">
        <f>IF($E254=0,"",SUMIFS(Registros!$S$2:$S$501,Registros!$AB$2:$AB$501,"Sim",Registros!$B$2:$B$501,"&gt;="&amp;Resumo!$B$3,Registros!$B$2:$B$501,"&lt;="&amp;Resumo!$D$3,Registros!$C$2:$C$501,$B254,Registros!$E$2:$E$501,$D254))</f>
        <v/>
      </c>
      <c r="J254" s="18">
        <f>IF($E254=0,"",COUNTIFS(Registros!$AB$2:$AB$501,"Sim",Registros!$B$2:$B$501,"&gt;="&amp;Resumo!$B$3,Registros!$B$2:$B$501,"&lt;="&amp;Resumo!$D$3,Registros!$C$2:$C$501,$B254,Registros!$E$2:$E$501,$D254,Registros!$T$2:$T$501,"Não",Registros!$K$2:$K$501,"&lt;&gt;Concluída",Registros!$K$2:$K$501,"&lt;&gt;Dispensada"))</f>
        <v/>
      </c>
      <c r="K254" s="52">
        <f>IFERROR(IF($E254=0,"",_xlfn.MAXIFS(Registros!$B$2:$B$501,Registros!$AB$2:$AB$501,"Sim",Registros!$B$2:$B$501,"&gt;="&amp;Resumo!$B$3,Registros!$B$2:$B$501,"&lt;="&amp;Resumo!$D$3,Registros!$C$2:$C$501,$B254,Registros!$E$2:$E$501,$D254)),"")</f>
        <v/>
      </c>
      <c r="L254" s="18">
        <f>IF($E254=0,"",COUNTIFS($E$6:$E$505,"&gt;0",$F$6:$F$505,"&lt;"&amp;$F254)+COUNTIFS($E$6:$E254,"&gt;0",$F$6:$F254,$F254))</f>
        <v/>
      </c>
      <c r="N254" s="21">
        <f>IFERROR('Configurações'!F252,"")</f>
        <v/>
      </c>
      <c r="O254" s="18">
        <f>IF($N254="","",IF(Resumo!$F$3="Todas",COUNTIFS(Registros!$AB$2:$AB$501,"Sim",Registros!$B$2:$B$501,"&gt;="&amp;Resumo!$B$3,Registros!$B$2:$B$501,"&lt;="&amp;Resumo!$D$3,Registros!$V$2:$V$501,$N254),COUNTIFS(Registros!$AB$2:$AB$501,"Sim",Registros!$B$2:$B$501,"&gt;="&amp;Resumo!$B$3,Registros!$B$2:$B$501,"&lt;="&amp;Resumo!$D$3,Registros!$E$2:$E$501,Resumo!$F$3,Registros!$V$2:$V$501,$N254)))</f>
        <v/>
      </c>
      <c r="P254" s="49">
        <f>IF($N254="","",IF(Resumo!$F$3="Todas",SUMIFS(Registros!$S$2:$S$501,Registros!$AB$2:$AB$501,"Sim",Registros!$B$2:$B$501,"&gt;="&amp;Resumo!$B$3,Registros!$B$2:$B$501,"&lt;="&amp;Resumo!$D$3,Registros!$V$2:$V$501,$N254),SUMIFS(Registros!$S$2:$S$501,Registros!$AB$2:$AB$501,"Sim",Registros!$B$2:$B$501,"&gt;="&amp;Resumo!$B$3,Registros!$B$2:$B$501,"&lt;="&amp;Resumo!$D$3,Registros!$E$2:$E$501,Resumo!$F$3,Registros!$V$2:$V$501,$N254)))</f>
        <v/>
      </c>
      <c r="Q254" s="48">
        <f>IFERROR(IF(SUM($P$6:$P$15)=0,"",$P254/SUM($P$6:$P$15)),"")</f>
        <v/>
      </c>
      <c r="R254" s="18">
        <f>IF($O254=0,"",COUNTIFS($O$6:$O$15,"&gt;0",$P$6:$P$15,"&gt;"&amp;$P254)+COUNTIFS($O$6:$O254,"&gt;0",$P$6:$P254,$P254))</f>
        <v/>
      </c>
    </row>
    <row r="255">
      <c r="A255" s="16">
        <f>IFERROR(INDEX(Registros!$Z$2:$Z$501,AGGREGATE(15,6,(ROW(Registros!$Z$2:$Z$501)-ROW(Registros!$Z$2)+1)/(Registros!$AA$2:$AA$501&lt;&gt;""),ROWS($A$6:A255))),"")</f>
        <v/>
      </c>
      <c r="B255" s="13">
        <f>IFERROR(IF($A255="","",INDEX(Registros!$C$2:$C$501,MATCH($A255,Registros!$Z$2:$Z$501,0))),"")</f>
        <v/>
      </c>
      <c r="C255" s="16">
        <f>IFERROR(IF($A255="","",INDEX(Registros!$D$2:$D$501,MATCH($A255,Registros!$Z$2:$Z$501,0))),"")</f>
        <v/>
      </c>
      <c r="D255" s="16">
        <f>IFERROR(IF($A255="","",INDEX(Registros!$E$2:$E$501,MATCH($A255,Registros!$Z$2:$Z$501,0))),"")</f>
        <v/>
      </c>
      <c r="E255" s="13">
        <f>IF($A255="","",IF(AND(Resumo!$F$3&lt;&gt;"Todas",$D255&lt;&gt;Resumo!$F$3),0,COUNTIFS(Registros!$AB$2:$AB$501,"Sim",Registros!$B$2:$B$501,"&gt;="&amp;Resumo!$B$3,Registros!$B$2:$B$501,"&lt;="&amp;Resumo!$D$3,Registros!$C$2:$C$501,$B255,Registros!$E$2:$E$501,$D255)))</f>
        <v/>
      </c>
      <c r="F255" s="45">
        <f>IFERROR(IF($E255=0,"",COUNTIFS(Registros!$AB$2:$AB$501,"Sim",Registros!$B$2:$B$501,"&gt;="&amp;Resumo!$B$3,Registros!$B$2:$B$501,"&lt;="&amp;Resumo!$D$3,Registros!$C$2:$C$501,$B255,Registros!$E$2:$E$501,$D255,Registros!$T$2:$T$501,"Sim")/$E255),"")</f>
        <v/>
      </c>
      <c r="G255" s="45">
        <f>IFERROR(IF($E255=0,"",AVERAGEIFS(Registros!$U$2:$U$501,Registros!$AB$2:$AB$501,"Sim",Registros!$B$2:$B$501,"&gt;="&amp;Resumo!$B$3,Registros!$B$2:$B$501,"&lt;="&amp;Resumo!$D$3,Registros!$C$2:$C$501,$B255,Registros!$E$2:$E$501,$D255)),"")</f>
        <v/>
      </c>
      <c r="H255" s="13">
        <f>IF($E255=0,"",SUMIFS(Registros!$Q$2:$Q$501,Registros!$AB$2:$AB$501,"Sim",Registros!$B$2:$B$501,"&gt;="&amp;Resumo!$B$3,Registros!$B$2:$B$501,"&lt;="&amp;Resumo!$D$3,Registros!$C$2:$C$501,$B255,Registros!$E$2:$E$501,$D255))</f>
        <v/>
      </c>
      <c r="I255" s="46">
        <f>IF($E255=0,"",SUMIFS(Registros!$S$2:$S$501,Registros!$AB$2:$AB$501,"Sim",Registros!$B$2:$B$501,"&gt;="&amp;Resumo!$B$3,Registros!$B$2:$B$501,"&lt;="&amp;Resumo!$D$3,Registros!$C$2:$C$501,$B255,Registros!$E$2:$E$501,$D255))</f>
        <v/>
      </c>
      <c r="J255" s="13">
        <f>IF($E255=0,"",COUNTIFS(Registros!$AB$2:$AB$501,"Sim",Registros!$B$2:$B$501,"&gt;="&amp;Resumo!$B$3,Registros!$B$2:$B$501,"&lt;="&amp;Resumo!$D$3,Registros!$C$2:$C$501,$B255,Registros!$E$2:$E$501,$D255,Registros!$T$2:$T$501,"Não",Registros!$K$2:$K$501,"&lt;&gt;Concluída",Registros!$K$2:$K$501,"&lt;&gt;Dispensada"))</f>
        <v/>
      </c>
      <c r="K255" s="53">
        <f>IFERROR(IF($E255=0,"",_xlfn.MAXIFS(Registros!$B$2:$B$501,Registros!$AB$2:$AB$501,"Sim",Registros!$B$2:$B$501,"&gt;="&amp;Resumo!$B$3,Registros!$B$2:$B$501,"&lt;="&amp;Resumo!$D$3,Registros!$C$2:$C$501,$B255,Registros!$E$2:$E$501,$D255)),"")</f>
        <v/>
      </c>
      <c r="L255" s="13">
        <f>IF($E255=0,"",COUNTIFS($E$6:$E$505,"&gt;0",$F$6:$F$505,"&lt;"&amp;$F255)+COUNTIFS($E$6:$E255,"&gt;0",$F$6:$F255,$F255))</f>
        <v/>
      </c>
      <c r="N255" s="16">
        <f>IFERROR('Configurações'!F253,"")</f>
        <v/>
      </c>
      <c r="O255" s="13">
        <f>IF($N255="","",IF(Resumo!$F$3="Todas",COUNTIFS(Registros!$AB$2:$AB$501,"Sim",Registros!$B$2:$B$501,"&gt;="&amp;Resumo!$B$3,Registros!$B$2:$B$501,"&lt;="&amp;Resumo!$D$3,Registros!$V$2:$V$501,$N255),COUNTIFS(Registros!$AB$2:$AB$501,"Sim",Registros!$B$2:$B$501,"&gt;="&amp;Resumo!$B$3,Registros!$B$2:$B$501,"&lt;="&amp;Resumo!$D$3,Registros!$E$2:$E$501,Resumo!$F$3,Registros!$V$2:$V$501,$N255)))</f>
        <v/>
      </c>
      <c r="P255" s="46">
        <f>IF($N255="","",IF(Resumo!$F$3="Todas",SUMIFS(Registros!$S$2:$S$501,Registros!$AB$2:$AB$501,"Sim",Registros!$B$2:$B$501,"&gt;="&amp;Resumo!$B$3,Registros!$B$2:$B$501,"&lt;="&amp;Resumo!$D$3,Registros!$V$2:$V$501,$N255),SUMIFS(Registros!$S$2:$S$501,Registros!$AB$2:$AB$501,"Sim",Registros!$B$2:$B$501,"&gt;="&amp;Resumo!$B$3,Registros!$B$2:$B$501,"&lt;="&amp;Resumo!$D$3,Registros!$E$2:$E$501,Resumo!$F$3,Registros!$V$2:$V$501,$N255)))</f>
        <v/>
      </c>
      <c r="Q255" s="45">
        <f>IFERROR(IF(SUM($P$6:$P$15)=0,"",$P255/SUM($P$6:$P$15)),"")</f>
        <v/>
      </c>
      <c r="R255" s="13">
        <f>IF($O255=0,"",COUNTIFS($O$6:$O$15,"&gt;0",$P$6:$P$15,"&gt;"&amp;$P255)+COUNTIFS($O$6:$O255,"&gt;0",$P$6:$P255,$P255))</f>
        <v/>
      </c>
    </row>
    <row r="256">
      <c r="A256" s="21">
        <f>IFERROR(INDEX(Registros!$Z$2:$Z$501,AGGREGATE(15,6,(ROW(Registros!$Z$2:$Z$501)-ROW(Registros!$Z$2)+1)/(Registros!$AA$2:$AA$501&lt;&gt;""),ROWS($A$6:A256))),"")</f>
        <v/>
      </c>
      <c r="B256" s="18">
        <f>IFERROR(IF($A256="","",INDEX(Registros!$C$2:$C$501,MATCH($A256,Registros!$Z$2:$Z$501,0))),"")</f>
        <v/>
      </c>
      <c r="C256" s="21">
        <f>IFERROR(IF($A256="","",INDEX(Registros!$D$2:$D$501,MATCH($A256,Registros!$Z$2:$Z$501,0))),"")</f>
        <v/>
      </c>
      <c r="D256" s="21">
        <f>IFERROR(IF($A256="","",INDEX(Registros!$E$2:$E$501,MATCH($A256,Registros!$Z$2:$Z$501,0))),"")</f>
        <v/>
      </c>
      <c r="E256" s="18">
        <f>IF($A256="","",IF(AND(Resumo!$F$3&lt;&gt;"Todas",$D256&lt;&gt;Resumo!$F$3),0,COUNTIFS(Registros!$AB$2:$AB$501,"Sim",Registros!$B$2:$B$501,"&gt;="&amp;Resumo!$B$3,Registros!$B$2:$B$501,"&lt;="&amp;Resumo!$D$3,Registros!$C$2:$C$501,$B256,Registros!$E$2:$E$501,$D256)))</f>
        <v/>
      </c>
      <c r="F256" s="48">
        <f>IFERROR(IF($E256=0,"",COUNTIFS(Registros!$AB$2:$AB$501,"Sim",Registros!$B$2:$B$501,"&gt;="&amp;Resumo!$B$3,Registros!$B$2:$B$501,"&lt;="&amp;Resumo!$D$3,Registros!$C$2:$C$501,$B256,Registros!$E$2:$E$501,$D256,Registros!$T$2:$T$501,"Sim")/$E256),"")</f>
        <v/>
      </c>
      <c r="G256" s="48">
        <f>IFERROR(IF($E256=0,"",AVERAGEIFS(Registros!$U$2:$U$501,Registros!$AB$2:$AB$501,"Sim",Registros!$B$2:$B$501,"&gt;="&amp;Resumo!$B$3,Registros!$B$2:$B$501,"&lt;="&amp;Resumo!$D$3,Registros!$C$2:$C$501,$B256,Registros!$E$2:$E$501,$D256)),"")</f>
        <v/>
      </c>
      <c r="H256" s="18">
        <f>IF($E256=0,"",SUMIFS(Registros!$Q$2:$Q$501,Registros!$AB$2:$AB$501,"Sim",Registros!$B$2:$B$501,"&gt;="&amp;Resumo!$B$3,Registros!$B$2:$B$501,"&lt;="&amp;Resumo!$D$3,Registros!$C$2:$C$501,$B256,Registros!$E$2:$E$501,$D256))</f>
        <v/>
      </c>
      <c r="I256" s="49">
        <f>IF($E256=0,"",SUMIFS(Registros!$S$2:$S$501,Registros!$AB$2:$AB$501,"Sim",Registros!$B$2:$B$501,"&gt;="&amp;Resumo!$B$3,Registros!$B$2:$B$501,"&lt;="&amp;Resumo!$D$3,Registros!$C$2:$C$501,$B256,Registros!$E$2:$E$501,$D256))</f>
        <v/>
      </c>
      <c r="J256" s="18">
        <f>IF($E256=0,"",COUNTIFS(Registros!$AB$2:$AB$501,"Sim",Registros!$B$2:$B$501,"&gt;="&amp;Resumo!$B$3,Registros!$B$2:$B$501,"&lt;="&amp;Resumo!$D$3,Registros!$C$2:$C$501,$B256,Registros!$E$2:$E$501,$D256,Registros!$T$2:$T$501,"Não",Registros!$K$2:$K$501,"&lt;&gt;Concluída",Registros!$K$2:$K$501,"&lt;&gt;Dispensada"))</f>
        <v/>
      </c>
      <c r="K256" s="52">
        <f>IFERROR(IF($E256=0,"",_xlfn.MAXIFS(Registros!$B$2:$B$501,Registros!$AB$2:$AB$501,"Sim",Registros!$B$2:$B$501,"&gt;="&amp;Resumo!$B$3,Registros!$B$2:$B$501,"&lt;="&amp;Resumo!$D$3,Registros!$C$2:$C$501,$B256,Registros!$E$2:$E$501,$D256)),"")</f>
        <v/>
      </c>
      <c r="L256" s="18">
        <f>IF($E256=0,"",COUNTIFS($E$6:$E$505,"&gt;0",$F$6:$F$505,"&lt;"&amp;$F256)+COUNTIFS($E$6:$E256,"&gt;0",$F$6:$F256,$F256))</f>
        <v/>
      </c>
      <c r="N256" s="21">
        <f>IFERROR('Configurações'!F254,"")</f>
        <v/>
      </c>
      <c r="O256" s="18">
        <f>IF($N256="","",IF(Resumo!$F$3="Todas",COUNTIFS(Registros!$AB$2:$AB$501,"Sim",Registros!$B$2:$B$501,"&gt;="&amp;Resumo!$B$3,Registros!$B$2:$B$501,"&lt;="&amp;Resumo!$D$3,Registros!$V$2:$V$501,$N256),COUNTIFS(Registros!$AB$2:$AB$501,"Sim",Registros!$B$2:$B$501,"&gt;="&amp;Resumo!$B$3,Registros!$B$2:$B$501,"&lt;="&amp;Resumo!$D$3,Registros!$E$2:$E$501,Resumo!$F$3,Registros!$V$2:$V$501,$N256)))</f>
        <v/>
      </c>
      <c r="P256" s="49">
        <f>IF($N256="","",IF(Resumo!$F$3="Todas",SUMIFS(Registros!$S$2:$S$501,Registros!$AB$2:$AB$501,"Sim",Registros!$B$2:$B$501,"&gt;="&amp;Resumo!$B$3,Registros!$B$2:$B$501,"&lt;="&amp;Resumo!$D$3,Registros!$V$2:$V$501,$N256),SUMIFS(Registros!$S$2:$S$501,Registros!$AB$2:$AB$501,"Sim",Registros!$B$2:$B$501,"&gt;="&amp;Resumo!$B$3,Registros!$B$2:$B$501,"&lt;="&amp;Resumo!$D$3,Registros!$E$2:$E$501,Resumo!$F$3,Registros!$V$2:$V$501,$N256)))</f>
        <v/>
      </c>
      <c r="Q256" s="48">
        <f>IFERROR(IF(SUM($P$6:$P$15)=0,"",$P256/SUM($P$6:$P$15)),"")</f>
        <v/>
      </c>
      <c r="R256" s="18">
        <f>IF($O256=0,"",COUNTIFS($O$6:$O$15,"&gt;0",$P$6:$P$15,"&gt;"&amp;$P256)+COUNTIFS($O$6:$O256,"&gt;0",$P$6:$P256,$P256))</f>
        <v/>
      </c>
    </row>
    <row r="257">
      <c r="A257" s="16">
        <f>IFERROR(INDEX(Registros!$Z$2:$Z$501,AGGREGATE(15,6,(ROW(Registros!$Z$2:$Z$501)-ROW(Registros!$Z$2)+1)/(Registros!$AA$2:$AA$501&lt;&gt;""),ROWS($A$6:A257))),"")</f>
        <v/>
      </c>
      <c r="B257" s="13">
        <f>IFERROR(IF($A257="","",INDEX(Registros!$C$2:$C$501,MATCH($A257,Registros!$Z$2:$Z$501,0))),"")</f>
        <v/>
      </c>
      <c r="C257" s="16">
        <f>IFERROR(IF($A257="","",INDEX(Registros!$D$2:$D$501,MATCH($A257,Registros!$Z$2:$Z$501,0))),"")</f>
        <v/>
      </c>
      <c r="D257" s="16">
        <f>IFERROR(IF($A257="","",INDEX(Registros!$E$2:$E$501,MATCH($A257,Registros!$Z$2:$Z$501,0))),"")</f>
        <v/>
      </c>
      <c r="E257" s="13">
        <f>IF($A257="","",IF(AND(Resumo!$F$3&lt;&gt;"Todas",$D257&lt;&gt;Resumo!$F$3),0,COUNTIFS(Registros!$AB$2:$AB$501,"Sim",Registros!$B$2:$B$501,"&gt;="&amp;Resumo!$B$3,Registros!$B$2:$B$501,"&lt;="&amp;Resumo!$D$3,Registros!$C$2:$C$501,$B257,Registros!$E$2:$E$501,$D257)))</f>
        <v/>
      </c>
      <c r="F257" s="45">
        <f>IFERROR(IF($E257=0,"",COUNTIFS(Registros!$AB$2:$AB$501,"Sim",Registros!$B$2:$B$501,"&gt;="&amp;Resumo!$B$3,Registros!$B$2:$B$501,"&lt;="&amp;Resumo!$D$3,Registros!$C$2:$C$501,$B257,Registros!$E$2:$E$501,$D257,Registros!$T$2:$T$501,"Sim")/$E257),"")</f>
        <v/>
      </c>
      <c r="G257" s="45">
        <f>IFERROR(IF($E257=0,"",AVERAGEIFS(Registros!$U$2:$U$501,Registros!$AB$2:$AB$501,"Sim",Registros!$B$2:$B$501,"&gt;="&amp;Resumo!$B$3,Registros!$B$2:$B$501,"&lt;="&amp;Resumo!$D$3,Registros!$C$2:$C$501,$B257,Registros!$E$2:$E$501,$D257)),"")</f>
        <v/>
      </c>
      <c r="H257" s="13">
        <f>IF($E257=0,"",SUMIFS(Registros!$Q$2:$Q$501,Registros!$AB$2:$AB$501,"Sim",Registros!$B$2:$B$501,"&gt;="&amp;Resumo!$B$3,Registros!$B$2:$B$501,"&lt;="&amp;Resumo!$D$3,Registros!$C$2:$C$501,$B257,Registros!$E$2:$E$501,$D257))</f>
        <v/>
      </c>
      <c r="I257" s="46">
        <f>IF($E257=0,"",SUMIFS(Registros!$S$2:$S$501,Registros!$AB$2:$AB$501,"Sim",Registros!$B$2:$B$501,"&gt;="&amp;Resumo!$B$3,Registros!$B$2:$B$501,"&lt;="&amp;Resumo!$D$3,Registros!$C$2:$C$501,$B257,Registros!$E$2:$E$501,$D257))</f>
        <v/>
      </c>
      <c r="J257" s="13">
        <f>IF($E257=0,"",COUNTIFS(Registros!$AB$2:$AB$501,"Sim",Registros!$B$2:$B$501,"&gt;="&amp;Resumo!$B$3,Registros!$B$2:$B$501,"&lt;="&amp;Resumo!$D$3,Registros!$C$2:$C$501,$B257,Registros!$E$2:$E$501,$D257,Registros!$T$2:$T$501,"Não",Registros!$K$2:$K$501,"&lt;&gt;Concluída",Registros!$K$2:$K$501,"&lt;&gt;Dispensada"))</f>
        <v/>
      </c>
      <c r="K257" s="53">
        <f>IFERROR(IF($E257=0,"",_xlfn.MAXIFS(Registros!$B$2:$B$501,Registros!$AB$2:$AB$501,"Sim",Registros!$B$2:$B$501,"&gt;="&amp;Resumo!$B$3,Registros!$B$2:$B$501,"&lt;="&amp;Resumo!$D$3,Registros!$C$2:$C$501,$B257,Registros!$E$2:$E$501,$D257)),"")</f>
        <v/>
      </c>
      <c r="L257" s="13">
        <f>IF($E257=0,"",COUNTIFS($E$6:$E$505,"&gt;0",$F$6:$F$505,"&lt;"&amp;$F257)+COUNTIFS($E$6:$E257,"&gt;0",$F$6:$F257,$F257))</f>
        <v/>
      </c>
      <c r="N257" s="16">
        <f>IFERROR('Configurações'!F255,"")</f>
        <v/>
      </c>
      <c r="O257" s="13">
        <f>IF($N257="","",IF(Resumo!$F$3="Todas",COUNTIFS(Registros!$AB$2:$AB$501,"Sim",Registros!$B$2:$B$501,"&gt;="&amp;Resumo!$B$3,Registros!$B$2:$B$501,"&lt;="&amp;Resumo!$D$3,Registros!$V$2:$V$501,$N257),COUNTIFS(Registros!$AB$2:$AB$501,"Sim",Registros!$B$2:$B$501,"&gt;="&amp;Resumo!$B$3,Registros!$B$2:$B$501,"&lt;="&amp;Resumo!$D$3,Registros!$E$2:$E$501,Resumo!$F$3,Registros!$V$2:$V$501,$N257)))</f>
        <v/>
      </c>
      <c r="P257" s="46">
        <f>IF($N257="","",IF(Resumo!$F$3="Todas",SUMIFS(Registros!$S$2:$S$501,Registros!$AB$2:$AB$501,"Sim",Registros!$B$2:$B$501,"&gt;="&amp;Resumo!$B$3,Registros!$B$2:$B$501,"&lt;="&amp;Resumo!$D$3,Registros!$V$2:$V$501,$N257),SUMIFS(Registros!$S$2:$S$501,Registros!$AB$2:$AB$501,"Sim",Registros!$B$2:$B$501,"&gt;="&amp;Resumo!$B$3,Registros!$B$2:$B$501,"&lt;="&amp;Resumo!$D$3,Registros!$E$2:$E$501,Resumo!$F$3,Registros!$V$2:$V$501,$N257)))</f>
        <v/>
      </c>
      <c r="Q257" s="45">
        <f>IFERROR(IF(SUM($P$6:$P$15)=0,"",$P257/SUM($P$6:$P$15)),"")</f>
        <v/>
      </c>
      <c r="R257" s="13">
        <f>IF($O257=0,"",COUNTIFS($O$6:$O$15,"&gt;0",$P$6:$P$15,"&gt;"&amp;$P257)+COUNTIFS($O$6:$O257,"&gt;0",$P$6:$P257,$P257))</f>
        <v/>
      </c>
    </row>
    <row r="258">
      <c r="A258" s="21">
        <f>IFERROR(INDEX(Registros!$Z$2:$Z$501,AGGREGATE(15,6,(ROW(Registros!$Z$2:$Z$501)-ROW(Registros!$Z$2)+1)/(Registros!$AA$2:$AA$501&lt;&gt;""),ROWS($A$6:A258))),"")</f>
        <v/>
      </c>
      <c r="B258" s="18">
        <f>IFERROR(IF($A258="","",INDEX(Registros!$C$2:$C$501,MATCH($A258,Registros!$Z$2:$Z$501,0))),"")</f>
        <v/>
      </c>
      <c r="C258" s="21">
        <f>IFERROR(IF($A258="","",INDEX(Registros!$D$2:$D$501,MATCH($A258,Registros!$Z$2:$Z$501,0))),"")</f>
        <v/>
      </c>
      <c r="D258" s="21">
        <f>IFERROR(IF($A258="","",INDEX(Registros!$E$2:$E$501,MATCH($A258,Registros!$Z$2:$Z$501,0))),"")</f>
        <v/>
      </c>
      <c r="E258" s="18">
        <f>IF($A258="","",IF(AND(Resumo!$F$3&lt;&gt;"Todas",$D258&lt;&gt;Resumo!$F$3),0,COUNTIFS(Registros!$AB$2:$AB$501,"Sim",Registros!$B$2:$B$501,"&gt;="&amp;Resumo!$B$3,Registros!$B$2:$B$501,"&lt;="&amp;Resumo!$D$3,Registros!$C$2:$C$501,$B258,Registros!$E$2:$E$501,$D258)))</f>
        <v/>
      </c>
      <c r="F258" s="48">
        <f>IFERROR(IF($E258=0,"",COUNTIFS(Registros!$AB$2:$AB$501,"Sim",Registros!$B$2:$B$501,"&gt;="&amp;Resumo!$B$3,Registros!$B$2:$B$501,"&lt;="&amp;Resumo!$D$3,Registros!$C$2:$C$501,$B258,Registros!$E$2:$E$501,$D258,Registros!$T$2:$T$501,"Sim")/$E258),"")</f>
        <v/>
      </c>
      <c r="G258" s="48">
        <f>IFERROR(IF($E258=0,"",AVERAGEIFS(Registros!$U$2:$U$501,Registros!$AB$2:$AB$501,"Sim",Registros!$B$2:$B$501,"&gt;="&amp;Resumo!$B$3,Registros!$B$2:$B$501,"&lt;="&amp;Resumo!$D$3,Registros!$C$2:$C$501,$B258,Registros!$E$2:$E$501,$D258)),"")</f>
        <v/>
      </c>
      <c r="H258" s="18">
        <f>IF($E258=0,"",SUMIFS(Registros!$Q$2:$Q$501,Registros!$AB$2:$AB$501,"Sim",Registros!$B$2:$B$501,"&gt;="&amp;Resumo!$B$3,Registros!$B$2:$B$501,"&lt;="&amp;Resumo!$D$3,Registros!$C$2:$C$501,$B258,Registros!$E$2:$E$501,$D258))</f>
        <v/>
      </c>
      <c r="I258" s="49">
        <f>IF($E258=0,"",SUMIFS(Registros!$S$2:$S$501,Registros!$AB$2:$AB$501,"Sim",Registros!$B$2:$B$501,"&gt;="&amp;Resumo!$B$3,Registros!$B$2:$B$501,"&lt;="&amp;Resumo!$D$3,Registros!$C$2:$C$501,$B258,Registros!$E$2:$E$501,$D258))</f>
        <v/>
      </c>
      <c r="J258" s="18">
        <f>IF($E258=0,"",COUNTIFS(Registros!$AB$2:$AB$501,"Sim",Registros!$B$2:$B$501,"&gt;="&amp;Resumo!$B$3,Registros!$B$2:$B$501,"&lt;="&amp;Resumo!$D$3,Registros!$C$2:$C$501,$B258,Registros!$E$2:$E$501,$D258,Registros!$T$2:$T$501,"Não",Registros!$K$2:$K$501,"&lt;&gt;Concluída",Registros!$K$2:$K$501,"&lt;&gt;Dispensada"))</f>
        <v/>
      </c>
      <c r="K258" s="52">
        <f>IFERROR(IF($E258=0,"",_xlfn.MAXIFS(Registros!$B$2:$B$501,Registros!$AB$2:$AB$501,"Sim",Registros!$B$2:$B$501,"&gt;="&amp;Resumo!$B$3,Registros!$B$2:$B$501,"&lt;="&amp;Resumo!$D$3,Registros!$C$2:$C$501,$B258,Registros!$E$2:$E$501,$D258)),"")</f>
        <v/>
      </c>
      <c r="L258" s="18">
        <f>IF($E258=0,"",COUNTIFS($E$6:$E$505,"&gt;0",$F$6:$F$505,"&lt;"&amp;$F258)+COUNTIFS($E$6:$E258,"&gt;0",$F$6:$F258,$F258))</f>
        <v/>
      </c>
      <c r="N258" s="21">
        <f>IFERROR('Configurações'!F256,"")</f>
        <v/>
      </c>
      <c r="O258" s="18">
        <f>IF($N258="","",IF(Resumo!$F$3="Todas",COUNTIFS(Registros!$AB$2:$AB$501,"Sim",Registros!$B$2:$B$501,"&gt;="&amp;Resumo!$B$3,Registros!$B$2:$B$501,"&lt;="&amp;Resumo!$D$3,Registros!$V$2:$V$501,$N258),COUNTIFS(Registros!$AB$2:$AB$501,"Sim",Registros!$B$2:$B$501,"&gt;="&amp;Resumo!$B$3,Registros!$B$2:$B$501,"&lt;="&amp;Resumo!$D$3,Registros!$E$2:$E$501,Resumo!$F$3,Registros!$V$2:$V$501,$N258)))</f>
        <v/>
      </c>
      <c r="P258" s="49">
        <f>IF($N258="","",IF(Resumo!$F$3="Todas",SUMIFS(Registros!$S$2:$S$501,Registros!$AB$2:$AB$501,"Sim",Registros!$B$2:$B$501,"&gt;="&amp;Resumo!$B$3,Registros!$B$2:$B$501,"&lt;="&amp;Resumo!$D$3,Registros!$V$2:$V$501,$N258),SUMIFS(Registros!$S$2:$S$501,Registros!$AB$2:$AB$501,"Sim",Registros!$B$2:$B$501,"&gt;="&amp;Resumo!$B$3,Registros!$B$2:$B$501,"&lt;="&amp;Resumo!$D$3,Registros!$E$2:$E$501,Resumo!$F$3,Registros!$V$2:$V$501,$N258)))</f>
        <v/>
      </c>
      <c r="Q258" s="48">
        <f>IFERROR(IF(SUM($P$6:$P$15)=0,"",$P258/SUM($P$6:$P$15)),"")</f>
        <v/>
      </c>
      <c r="R258" s="18">
        <f>IF($O258=0,"",COUNTIFS($O$6:$O$15,"&gt;0",$P$6:$P$15,"&gt;"&amp;$P258)+COUNTIFS($O$6:$O258,"&gt;0",$P$6:$P258,$P258))</f>
        <v/>
      </c>
    </row>
    <row r="259">
      <c r="A259" s="16">
        <f>IFERROR(INDEX(Registros!$Z$2:$Z$501,AGGREGATE(15,6,(ROW(Registros!$Z$2:$Z$501)-ROW(Registros!$Z$2)+1)/(Registros!$AA$2:$AA$501&lt;&gt;""),ROWS($A$6:A259))),"")</f>
        <v/>
      </c>
      <c r="B259" s="13">
        <f>IFERROR(IF($A259="","",INDEX(Registros!$C$2:$C$501,MATCH($A259,Registros!$Z$2:$Z$501,0))),"")</f>
        <v/>
      </c>
      <c r="C259" s="16">
        <f>IFERROR(IF($A259="","",INDEX(Registros!$D$2:$D$501,MATCH($A259,Registros!$Z$2:$Z$501,0))),"")</f>
        <v/>
      </c>
      <c r="D259" s="16">
        <f>IFERROR(IF($A259="","",INDEX(Registros!$E$2:$E$501,MATCH($A259,Registros!$Z$2:$Z$501,0))),"")</f>
        <v/>
      </c>
      <c r="E259" s="13">
        <f>IF($A259="","",IF(AND(Resumo!$F$3&lt;&gt;"Todas",$D259&lt;&gt;Resumo!$F$3),0,COUNTIFS(Registros!$AB$2:$AB$501,"Sim",Registros!$B$2:$B$501,"&gt;="&amp;Resumo!$B$3,Registros!$B$2:$B$501,"&lt;="&amp;Resumo!$D$3,Registros!$C$2:$C$501,$B259,Registros!$E$2:$E$501,$D259)))</f>
        <v/>
      </c>
      <c r="F259" s="45">
        <f>IFERROR(IF($E259=0,"",COUNTIFS(Registros!$AB$2:$AB$501,"Sim",Registros!$B$2:$B$501,"&gt;="&amp;Resumo!$B$3,Registros!$B$2:$B$501,"&lt;="&amp;Resumo!$D$3,Registros!$C$2:$C$501,$B259,Registros!$E$2:$E$501,$D259,Registros!$T$2:$T$501,"Sim")/$E259),"")</f>
        <v/>
      </c>
      <c r="G259" s="45">
        <f>IFERROR(IF($E259=0,"",AVERAGEIFS(Registros!$U$2:$U$501,Registros!$AB$2:$AB$501,"Sim",Registros!$B$2:$B$501,"&gt;="&amp;Resumo!$B$3,Registros!$B$2:$B$501,"&lt;="&amp;Resumo!$D$3,Registros!$C$2:$C$501,$B259,Registros!$E$2:$E$501,$D259)),"")</f>
        <v/>
      </c>
      <c r="H259" s="13">
        <f>IF($E259=0,"",SUMIFS(Registros!$Q$2:$Q$501,Registros!$AB$2:$AB$501,"Sim",Registros!$B$2:$B$501,"&gt;="&amp;Resumo!$B$3,Registros!$B$2:$B$501,"&lt;="&amp;Resumo!$D$3,Registros!$C$2:$C$501,$B259,Registros!$E$2:$E$501,$D259))</f>
        <v/>
      </c>
      <c r="I259" s="46">
        <f>IF($E259=0,"",SUMIFS(Registros!$S$2:$S$501,Registros!$AB$2:$AB$501,"Sim",Registros!$B$2:$B$501,"&gt;="&amp;Resumo!$B$3,Registros!$B$2:$B$501,"&lt;="&amp;Resumo!$D$3,Registros!$C$2:$C$501,$B259,Registros!$E$2:$E$501,$D259))</f>
        <v/>
      </c>
      <c r="J259" s="13">
        <f>IF($E259=0,"",COUNTIFS(Registros!$AB$2:$AB$501,"Sim",Registros!$B$2:$B$501,"&gt;="&amp;Resumo!$B$3,Registros!$B$2:$B$501,"&lt;="&amp;Resumo!$D$3,Registros!$C$2:$C$501,$B259,Registros!$E$2:$E$501,$D259,Registros!$T$2:$T$501,"Não",Registros!$K$2:$K$501,"&lt;&gt;Concluída",Registros!$K$2:$K$501,"&lt;&gt;Dispensada"))</f>
        <v/>
      </c>
      <c r="K259" s="53">
        <f>IFERROR(IF($E259=0,"",_xlfn.MAXIFS(Registros!$B$2:$B$501,Registros!$AB$2:$AB$501,"Sim",Registros!$B$2:$B$501,"&gt;="&amp;Resumo!$B$3,Registros!$B$2:$B$501,"&lt;="&amp;Resumo!$D$3,Registros!$C$2:$C$501,$B259,Registros!$E$2:$E$501,$D259)),"")</f>
        <v/>
      </c>
      <c r="L259" s="13">
        <f>IF($E259=0,"",COUNTIFS($E$6:$E$505,"&gt;0",$F$6:$F$505,"&lt;"&amp;$F259)+COUNTIFS($E$6:$E259,"&gt;0",$F$6:$F259,$F259))</f>
        <v/>
      </c>
      <c r="N259" s="16">
        <f>IFERROR('Configurações'!F257,"")</f>
        <v/>
      </c>
      <c r="O259" s="13">
        <f>IF($N259="","",IF(Resumo!$F$3="Todas",COUNTIFS(Registros!$AB$2:$AB$501,"Sim",Registros!$B$2:$B$501,"&gt;="&amp;Resumo!$B$3,Registros!$B$2:$B$501,"&lt;="&amp;Resumo!$D$3,Registros!$V$2:$V$501,$N259),COUNTIFS(Registros!$AB$2:$AB$501,"Sim",Registros!$B$2:$B$501,"&gt;="&amp;Resumo!$B$3,Registros!$B$2:$B$501,"&lt;="&amp;Resumo!$D$3,Registros!$E$2:$E$501,Resumo!$F$3,Registros!$V$2:$V$501,$N259)))</f>
        <v/>
      </c>
      <c r="P259" s="46">
        <f>IF($N259="","",IF(Resumo!$F$3="Todas",SUMIFS(Registros!$S$2:$S$501,Registros!$AB$2:$AB$501,"Sim",Registros!$B$2:$B$501,"&gt;="&amp;Resumo!$B$3,Registros!$B$2:$B$501,"&lt;="&amp;Resumo!$D$3,Registros!$V$2:$V$501,$N259),SUMIFS(Registros!$S$2:$S$501,Registros!$AB$2:$AB$501,"Sim",Registros!$B$2:$B$501,"&gt;="&amp;Resumo!$B$3,Registros!$B$2:$B$501,"&lt;="&amp;Resumo!$D$3,Registros!$E$2:$E$501,Resumo!$F$3,Registros!$V$2:$V$501,$N259)))</f>
        <v/>
      </c>
      <c r="Q259" s="45">
        <f>IFERROR(IF(SUM($P$6:$P$15)=0,"",$P259/SUM($P$6:$P$15)),"")</f>
        <v/>
      </c>
      <c r="R259" s="13">
        <f>IF($O259=0,"",COUNTIFS($O$6:$O$15,"&gt;0",$P$6:$P$15,"&gt;"&amp;$P259)+COUNTIFS($O$6:$O259,"&gt;0",$P$6:$P259,$P259))</f>
        <v/>
      </c>
    </row>
    <row r="260">
      <c r="A260" s="21">
        <f>IFERROR(INDEX(Registros!$Z$2:$Z$501,AGGREGATE(15,6,(ROW(Registros!$Z$2:$Z$501)-ROW(Registros!$Z$2)+1)/(Registros!$AA$2:$AA$501&lt;&gt;""),ROWS($A$6:A260))),"")</f>
        <v/>
      </c>
      <c r="B260" s="18">
        <f>IFERROR(IF($A260="","",INDEX(Registros!$C$2:$C$501,MATCH($A260,Registros!$Z$2:$Z$501,0))),"")</f>
        <v/>
      </c>
      <c r="C260" s="21">
        <f>IFERROR(IF($A260="","",INDEX(Registros!$D$2:$D$501,MATCH($A260,Registros!$Z$2:$Z$501,0))),"")</f>
        <v/>
      </c>
      <c r="D260" s="21">
        <f>IFERROR(IF($A260="","",INDEX(Registros!$E$2:$E$501,MATCH($A260,Registros!$Z$2:$Z$501,0))),"")</f>
        <v/>
      </c>
      <c r="E260" s="18">
        <f>IF($A260="","",IF(AND(Resumo!$F$3&lt;&gt;"Todas",$D260&lt;&gt;Resumo!$F$3),0,COUNTIFS(Registros!$AB$2:$AB$501,"Sim",Registros!$B$2:$B$501,"&gt;="&amp;Resumo!$B$3,Registros!$B$2:$B$501,"&lt;="&amp;Resumo!$D$3,Registros!$C$2:$C$501,$B260,Registros!$E$2:$E$501,$D260)))</f>
        <v/>
      </c>
      <c r="F260" s="48">
        <f>IFERROR(IF($E260=0,"",COUNTIFS(Registros!$AB$2:$AB$501,"Sim",Registros!$B$2:$B$501,"&gt;="&amp;Resumo!$B$3,Registros!$B$2:$B$501,"&lt;="&amp;Resumo!$D$3,Registros!$C$2:$C$501,$B260,Registros!$E$2:$E$501,$D260,Registros!$T$2:$T$501,"Sim")/$E260),"")</f>
        <v/>
      </c>
      <c r="G260" s="48">
        <f>IFERROR(IF($E260=0,"",AVERAGEIFS(Registros!$U$2:$U$501,Registros!$AB$2:$AB$501,"Sim",Registros!$B$2:$B$501,"&gt;="&amp;Resumo!$B$3,Registros!$B$2:$B$501,"&lt;="&amp;Resumo!$D$3,Registros!$C$2:$C$501,$B260,Registros!$E$2:$E$501,$D260)),"")</f>
        <v/>
      </c>
      <c r="H260" s="18">
        <f>IF($E260=0,"",SUMIFS(Registros!$Q$2:$Q$501,Registros!$AB$2:$AB$501,"Sim",Registros!$B$2:$B$501,"&gt;="&amp;Resumo!$B$3,Registros!$B$2:$B$501,"&lt;="&amp;Resumo!$D$3,Registros!$C$2:$C$501,$B260,Registros!$E$2:$E$501,$D260))</f>
        <v/>
      </c>
      <c r="I260" s="49">
        <f>IF($E260=0,"",SUMIFS(Registros!$S$2:$S$501,Registros!$AB$2:$AB$501,"Sim",Registros!$B$2:$B$501,"&gt;="&amp;Resumo!$B$3,Registros!$B$2:$B$501,"&lt;="&amp;Resumo!$D$3,Registros!$C$2:$C$501,$B260,Registros!$E$2:$E$501,$D260))</f>
        <v/>
      </c>
      <c r="J260" s="18">
        <f>IF($E260=0,"",COUNTIFS(Registros!$AB$2:$AB$501,"Sim",Registros!$B$2:$B$501,"&gt;="&amp;Resumo!$B$3,Registros!$B$2:$B$501,"&lt;="&amp;Resumo!$D$3,Registros!$C$2:$C$501,$B260,Registros!$E$2:$E$501,$D260,Registros!$T$2:$T$501,"Não",Registros!$K$2:$K$501,"&lt;&gt;Concluída",Registros!$K$2:$K$501,"&lt;&gt;Dispensada"))</f>
        <v/>
      </c>
      <c r="K260" s="52">
        <f>IFERROR(IF($E260=0,"",_xlfn.MAXIFS(Registros!$B$2:$B$501,Registros!$AB$2:$AB$501,"Sim",Registros!$B$2:$B$501,"&gt;="&amp;Resumo!$B$3,Registros!$B$2:$B$501,"&lt;="&amp;Resumo!$D$3,Registros!$C$2:$C$501,$B260,Registros!$E$2:$E$501,$D260)),"")</f>
        <v/>
      </c>
      <c r="L260" s="18">
        <f>IF($E260=0,"",COUNTIFS($E$6:$E$505,"&gt;0",$F$6:$F$505,"&lt;"&amp;$F260)+COUNTIFS($E$6:$E260,"&gt;0",$F$6:$F260,$F260))</f>
        <v/>
      </c>
      <c r="N260" s="21">
        <f>IFERROR('Configurações'!F258,"")</f>
        <v/>
      </c>
      <c r="O260" s="18">
        <f>IF($N260="","",IF(Resumo!$F$3="Todas",COUNTIFS(Registros!$AB$2:$AB$501,"Sim",Registros!$B$2:$B$501,"&gt;="&amp;Resumo!$B$3,Registros!$B$2:$B$501,"&lt;="&amp;Resumo!$D$3,Registros!$V$2:$V$501,$N260),COUNTIFS(Registros!$AB$2:$AB$501,"Sim",Registros!$B$2:$B$501,"&gt;="&amp;Resumo!$B$3,Registros!$B$2:$B$501,"&lt;="&amp;Resumo!$D$3,Registros!$E$2:$E$501,Resumo!$F$3,Registros!$V$2:$V$501,$N260)))</f>
        <v/>
      </c>
      <c r="P260" s="49">
        <f>IF($N260="","",IF(Resumo!$F$3="Todas",SUMIFS(Registros!$S$2:$S$501,Registros!$AB$2:$AB$501,"Sim",Registros!$B$2:$B$501,"&gt;="&amp;Resumo!$B$3,Registros!$B$2:$B$501,"&lt;="&amp;Resumo!$D$3,Registros!$V$2:$V$501,$N260),SUMIFS(Registros!$S$2:$S$501,Registros!$AB$2:$AB$501,"Sim",Registros!$B$2:$B$501,"&gt;="&amp;Resumo!$B$3,Registros!$B$2:$B$501,"&lt;="&amp;Resumo!$D$3,Registros!$E$2:$E$501,Resumo!$F$3,Registros!$V$2:$V$501,$N260)))</f>
        <v/>
      </c>
      <c r="Q260" s="48">
        <f>IFERROR(IF(SUM($P$6:$P$15)=0,"",$P260/SUM($P$6:$P$15)),"")</f>
        <v/>
      </c>
      <c r="R260" s="18">
        <f>IF($O260=0,"",COUNTIFS($O$6:$O$15,"&gt;0",$P$6:$P$15,"&gt;"&amp;$P260)+COUNTIFS($O$6:$O260,"&gt;0",$P$6:$P260,$P260))</f>
        <v/>
      </c>
    </row>
    <row r="261">
      <c r="A261" s="16">
        <f>IFERROR(INDEX(Registros!$Z$2:$Z$501,AGGREGATE(15,6,(ROW(Registros!$Z$2:$Z$501)-ROW(Registros!$Z$2)+1)/(Registros!$AA$2:$AA$501&lt;&gt;""),ROWS($A$6:A261))),"")</f>
        <v/>
      </c>
      <c r="B261" s="13">
        <f>IFERROR(IF($A261="","",INDEX(Registros!$C$2:$C$501,MATCH($A261,Registros!$Z$2:$Z$501,0))),"")</f>
        <v/>
      </c>
      <c r="C261" s="16">
        <f>IFERROR(IF($A261="","",INDEX(Registros!$D$2:$D$501,MATCH($A261,Registros!$Z$2:$Z$501,0))),"")</f>
        <v/>
      </c>
      <c r="D261" s="16">
        <f>IFERROR(IF($A261="","",INDEX(Registros!$E$2:$E$501,MATCH($A261,Registros!$Z$2:$Z$501,0))),"")</f>
        <v/>
      </c>
      <c r="E261" s="13">
        <f>IF($A261="","",IF(AND(Resumo!$F$3&lt;&gt;"Todas",$D261&lt;&gt;Resumo!$F$3),0,COUNTIFS(Registros!$AB$2:$AB$501,"Sim",Registros!$B$2:$B$501,"&gt;="&amp;Resumo!$B$3,Registros!$B$2:$B$501,"&lt;="&amp;Resumo!$D$3,Registros!$C$2:$C$501,$B261,Registros!$E$2:$E$501,$D261)))</f>
        <v/>
      </c>
      <c r="F261" s="45">
        <f>IFERROR(IF($E261=0,"",COUNTIFS(Registros!$AB$2:$AB$501,"Sim",Registros!$B$2:$B$501,"&gt;="&amp;Resumo!$B$3,Registros!$B$2:$B$501,"&lt;="&amp;Resumo!$D$3,Registros!$C$2:$C$501,$B261,Registros!$E$2:$E$501,$D261,Registros!$T$2:$T$501,"Sim")/$E261),"")</f>
        <v/>
      </c>
      <c r="G261" s="45">
        <f>IFERROR(IF($E261=0,"",AVERAGEIFS(Registros!$U$2:$U$501,Registros!$AB$2:$AB$501,"Sim",Registros!$B$2:$B$501,"&gt;="&amp;Resumo!$B$3,Registros!$B$2:$B$501,"&lt;="&amp;Resumo!$D$3,Registros!$C$2:$C$501,$B261,Registros!$E$2:$E$501,$D261)),"")</f>
        <v/>
      </c>
      <c r="H261" s="13">
        <f>IF($E261=0,"",SUMIFS(Registros!$Q$2:$Q$501,Registros!$AB$2:$AB$501,"Sim",Registros!$B$2:$B$501,"&gt;="&amp;Resumo!$B$3,Registros!$B$2:$B$501,"&lt;="&amp;Resumo!$D$3,Registros!$C$2:$C$501,$B261,Registros!$E$2:$E$501,$D261))</f>
        <v/>
      </c>
      <c r="I261" s="46">
        <f>IF($E261=0,"",SUMIFS(Registros!$S$2:$S$501,Registros!$AB$2:$AB$501,"Sim",Registros!$B$2:$B$501,"&gt;="&amp;Resumo!$B$3,Registros!$B$2:$B$501,"&lt;="&amp;Resumo!$D$3,Registros!$C$2:$C$501,$B261,Registros!$E$2:$E$501,$D261))</f>
        <v/>
      </c>
      <c r="J261" s="13">
        <f>IF($E261=0,"",COUNTIFS(Registros!$AB$2:$AB$501,"Sim",Registros!$B$2:$B$501,"&gt;="&amp;Resumo!$B$3,Registros!$B$2:$B$501,"&lt;="&amp;Resumo!$D$3,Registros!$C$2:$C$501,$B261,Registros!$E$2:$E$501,$D261,Registros!$T$2:$T$501,"Não",Registros!$K$2:$K$501,"&lt;&gt;Concluída",Registros!$K$2:$K$501,"&lt;&gt;Dispensada"))</f>
        <v/>
      </c>
      <c r="K261" s="53">
        <f>IFERROR(IF($E261=0,"",_xlfn.MAXIFS(Registros!$B$2:$B$501,Registros!$AB$2:$AB$501,"Sim",Registros!$B$2:$B$501,"&gt;="&amp;Resumo!$B$3,Registros!$B$2:$B$501,"&lt;="&amp;Resumo!$D$3,Registros!$C$2:$C$501,$B261,Registros!$E$2:$E$501,$D261)),"")</f>
        <v/>
      </c>
      <c r="L261" s="13">
        <f>IF($E261=0,"",COUNTIFS($E$6:$E$505,"&gt;0",$F$6:$F$505,"&lt;"&amp;$F261)+COUNTIFS($E$6:$E261,"&gt;0",$F$6:$F261,$F261))</f>
        <v/>
      </c>
      <c r="N261" s="16">
        <f>IFERROR('Configurações'!F259,"")</f>
        <v/>
      </c>
      <c r="O261" s="13">
        <f>IF($N261="","",IF(Resumo!$F$3="Todas",COUNTIFS(Registros!$AB$2:$AB$501,"Sim",Registros!$B$2:$B$501,"&gt;="&amp;Resumo!$B$3,Registros!$B$2:$B$501,"&lt;="&amp;Resumo!$D$3,Registros!$V$2:$V$501,$N261),COUNTIFS(Registros!$AB$2:$AB$501,"Sim",Registros!$B$2:$B$501,"&gt;="&amp;Resumo!$B$3,Registros!$B$2:$B$501,"&lt;="&amp;Resumo!$D$3,Registros!$E$2:$E$501,Resumo!$F$3,Registros!$V$2:$V$501,$N261)))</f>
        <v/>
      </c>
      <c r="P261" s="46">
        <f>IF($N261="","",IF(Resumo!$F$3="Todas",SUMIFS(Registros!$S$2:$S$501,Registros!$AB$2:$AB$501,"Sim",Registros!$B$2:$B$501,"&gt;="&amp;Resumo!$B$3,Registros!$B$2:$B$501,"&lt;="&amp;Resumo!$D$3,Registros!$V$2:$V$501,$N261),SUMIFS(Registros!$S$2:$S$501,Registros!$AB$2:$AB$501,"Sim",Registros!$B$2:$B$501,"&gt;="&amp;Resumo!$B$3,Registros!$B$2:$B$501,"&lt;="&amp;Resumo!$D$3,Registros!$E$2:$E$501,Resumo!$F$3,Registros!$V$2:$V$501,$N261)))</f>
        <v/>
      </c>
      <c r="Q261" s="45">
        <f>IFERROR(IF(SUM($P$6:$P$15)=0,"",$P261/SUM($P$6:$P$15)),"")</f>
        <v/>
      </c>
      <c r="R261" s="13">
        <f>IF($O261=0,"",COUNTIFS($O$6:$O$15,"&gt;0",$P$6:$P$15,"&gt;"&amp;$P261)+COUNTIFS($O$6:$O261,"&gt;0",$P$6:$P261,$P261))</f>
        <v/>
      </c>
    </row>
    <row r="262">
      <c r="A262" s="21">
        <f>IFERROR(INDEX(Registros!$Z$2:$Z$501,AGGREGATE(15,6,(ROW(Registros!$Z$2:$Z$501)-ROW(Registros!$Z$2)+1)/(Registros!$AA$2:$AA$501&lt;&gt;""),ROWS($A$6:A262))),"")</f>
        <v/>
      </c>
      <c r="B262" s="18">
        <f>IFERROR(IF($A262="","",INDEX(Registros!$C$2:$C$501,MATCH($A262,Registros!$Z$2:$Z$501,0))),"")</f>
        <v/>
      </c>
      <c r="C262" s="21">
        <f>IFERROR(IF($A262="","",INDEX(Registros!$D$2:$D$501,MATCH($A262,Registros!$Z$2:$Z$501,0))),"")</f>
        <v/>
      </c>
      <c r="D262" s="21">
        <f>IFERROR(IF($A262="","",INDEX(Registros!$E$2:$E$501,MATCH($A262,Registros!$Z$2:$Z$501,0))),"")</f>
        <v/>
      </c>
      <c r="E262" s="18">
        <f>IF($A262="","",IF(AND(Resumo!$F$3&lt;&gt;"Todas",$D262&lt;&gt;Resumo!$F$3),0,COUNTIFS(Registros!$AB$2:$AB$501,"Sim",Registros!$B$2:$B$501,"&gt;="&amp;Resumo!$B$3,Registros!$B$2:$B$501,"&lt;="&amp;Resumo!$D$3,Registros!$C$2:$C$501,$B262,Registros!$E$2:$E$501,$D262)))</f>
        <v/>
      </c>
      <c r="F262" s="48">
        <f>IFERROR(IF($E262=0,"",COUNTIFS(Registros!$AB$2:$AB$501,"Sim",Registros!$B$2:$B$501,"&gt;="&amp;Resumo!$B$3,Registros!$B$2:$B$501,"&lt;="&amp;Resumo!$D$3,Registros!$C$2:$C$501,$B262,Registros!$E$2:$E$501,$D262,Registros!$T$2:$T$501,"Sim")/$E262),"")</f>
        <v/>
      </c>
      <c r="G262" s="48">
        <f>IFERROR(IF($E262=0,"",AVERAGEIFS(Registros!$U$2:$U$501,Registros!$AB$2:$AB$501,"Sim",Registros!$B$2:$B$501,"&gt;="&amp;Resumo!$B$3,Registros!$B$2:$B$501,"&lt;="&amp;Resumo!$D$3,Registros!$C$2:$C$501,$B262,Registros!$E$2:$E$501,$D262)),"")</f>
        <v/>
      </c>
      <c r="H262" s="18">
        <f>IF($E262=0,"",SUMIFS(Registros!$Q$2:$Q$501,Registros!$AB$2:$AB$501,"Sim",Registros!$B$2:$B$501,"&gt;="&amp;Resumo!$B$3,Registros!$B$2:$B$501,"&lt;="&amp;Resumo!$D$3,Registros!$C$2:$C$501,$B262,Registros!$E$2:$E$501,$D262))</f>
        <v/>
      </c>
      <c r="I262" s="49">
        <f>IF($E262=0,"",SUMIFS(Registros!$S$2:$S$501,Registros!$AB$2:$AB$501,"Sim",Registros!$B$2:$B$501,"&gt;="&amp;Resumo!$B$3,Registros!$B$2:$B$501,"&lt;="&amp;Resumo!$D$3,Registros!$C$2:$C$501,$B262,Registros!$E$2:$E$501,$D262))</f>
        <v/>
      </c>
      <c r="J262" s="18">
        <f>IF($E262=0,"",COUNTIFS(Registros!$AB$2:$AB$501,"Sim",Registros!$B$2:$B$501,"&gt;="&amp;Resumo!$B$3,Registros!$B$2:$B$501,"&lt;="&amp;Resumo!$D$3,Registros!$C$2:$C$501,$B262,Registros!$E$2:$E$501,$D262,Registros!$T$2:$T$501,"Não",Registros!$K$2:$K$501,"&lt;&gt;Concluída",Registros!$K$2:$K$501,"&lt;&gt;Dispensada"))</f>
        <v/>
      </c>
      <c r="K262" s="52">
        <f>IFERROR(IF($E262=0,"",_xlfn.MAXIFS(Registros!$B$2:$B$501,Registros!$AB$2:$AB$501,"Sim",Registros!$B$2:$B$501,"&gt;="&amp;Resumo!$B$3,Registros!$B$2:$B$501,"&lt;="&amp;Resumo!$D$3,Registros!$C$2:$C$501,$B262,Registros!$E$2:$E$501,$D262)),"")</f>
        <v/>
      </c>
      <c r="L262" s="18">
        <f>IF($E262=0,"",COUNTIFS($E$6:$E$505,"&gt;0",$F$6:$F$505,"&lt;"&amp;$F262)+COUNTIFS($E$6:$E262,"&gt;0",$F$6:$F262,$F262))</f>
        <v/>
      </c>
      <c r="N262" s="21">
        <f>IFERROR('Configurações'!F260,"")</f>
        <v/>
      </c>
      <c r="O262" s="18">
        <f>IF($N262="","",IF(Resumo!$F$3="Todas",COUNTIFS(Registros!$AB$2:$AB$501,"Sim",Registros!$B$2:$B$501,"&gt;="&amp;Resumo!$B$3,Registros!$B$2:$B$501,"&lt;="&amp;Resumo!$D$3,Registros!$V$2:$V$501,$N262),COUNTIFS(Registros!$AB$2:$AB$501,"Sim",Registros!$B$2:$B$501,"&gt;="&amp;Resumo!$B$3,Registros!$B$2:$B$501,"&lt;="&amp;Resumo!$D$3,Registros!$E$2:$E$501,Resumo!$F$3,Registros!$V$2:$V$501,$N262)))</f>
        <v/>
      </c>
      <c r="P262" s="49">
        <f>IF($N262="","",IF(Resumo!$F$3="Todas",SUMIFS(Registros!$S$2:$S$501,Registros!$AB$2:$AB$501,"Sim",Registros!$B$2:$B$501,"&gt;="&amp;Resumo!$B$3,Registros!$B$2:$B$501,"&lt;="&amp;Resumo!$D$3,Registros!$V$2:$V$501,$N262),SUMIFS(Registros!$S$2:$S$501,Registros!$AB$2:$AB$501,"Sim",Registros!$B$2:$B$501,"&gt;="&amp;Resumo!$B$3,Registros!$B$2:$B$501,"&lt;="&amp;Resumo!$D$3,Registros!$E$2:$E$501,Resumo!$F$3,Registros!$V$2:$V$501,$N262)))</f>
        <v/>
      </c>
      <c r="Q262" s="48">
        <f>IFERROR(IF(SUM($P$6:$P$15)=0,"",$P262/SUM($P$6:$P$15)),"")</f>
        <v/>
      </c>
      <c r="R262" s="18">
        <f>IF($O262=0,"",COUNTIFS($O$6:$O$15,"&gt;0",$P$6:$P$15,"&gt;"&amp;$P262)+COUNTIFS($O$6:$O262,"&gt;0",$P$6:$P262,$P262))</f>
        <v/>
      </c>
    </row>
    <row r="263">
      <c r="A263" s="16">
        <f>IFERROR(INDEX(Registros!$Z$2:$Z$501,AGGREGATE(15,6,(ROW(Registros!$Z$2:$Z$501)-ROW(Registros!$Z$2)+1)/(Registros!$AA$2:$AA$501&lt;&gt;""),ROWS($A$6:A263))),"")</f>
        <v/>
      </c>
      <c r="B263" s="13">
        <f>IFERROR(IF($A263="","",INDEX(Registros!$C$2:$C$501,MATCH($A263,Registros!$Z$2:$Z$501,0))),"")</f>
        <v/>
      </c>
      <c r="C263" s="16">
        <f>IFERROR(IF($A263="","",INDEX(Registros!$D$2:$D$501,MATCH($A263,Registros!$Z$2:$Z$501,0))),"")</f>
        <v/>
      </c>
      <c r="D263" s="16">
        <f>IFERROR(IF($A263="","",INDEX(Registros!$E$2:$E$501,MATCH($A263,Registros!$Z$2:$Z$501,0))),"")</f>
        <v/>
      </c>
      <c r="E263" s="13">
        <f>IF($A263="","",IF(AND(Resumo!$F$3&lt;&gt;"Todas",$D263&lt;&gt;Resumo!$F$3),0,COUNTIFS(Registros!$AB$2:$AB$501,"Sim",Registros!$B$2:$B$501,"&gt;="&amp;Resumo!$B$3,Registros!$B$2:$B$501,"&lt;="&amp;Resumo!$D$3,Registros!$C$2:$C$501,$B263,Registros!$E$2:$E$501,$D263)))</f>
        <v/>
      </c>
      <c r="F263" s="45">
        <f>IFERROR(IF($E263=0,"",COUNTIFS(Registros!$AB$2:$AB$501,"Sim",Registros!$B$2:$B$501,"&gt;="&amp;Resumo!$B$3,Registros!$B$2:$B$501,"&lt;="&amp;Resumo!$D$3,Registros!$C$2:$C$501,$B263,Registros!$E$2:$E$501,$D263,Registros!$T$2:$T$501,"Sim")/$E263),"")</f>
        <v/>
      </c>
      <c r="G263" s="45">
        <f>IFERROR(IF($E263=0,"",AVERAGEIFS(Registros!$U$2:$U$501,Registros!$AB$2:$AB$501,"Sim",Registros!$B$2:$B$501,"&gt;="&amp;Resumo!$B$3,Registros!$B$2:$B$501,"&lt;="&amp;Resumo!$D$3,Registros!$C$2:$C$501,$B263,Registros!$E$2:$E$501,$D263)),"")</f>
        <v/>
      </c>
      <c r="H263" s="13">
        <f>IF($E263=0,"",SUMIFS(Registros!$Q$2:$Q$501,Registros!$AB$2:$AB$501,"Sim",Registros!$B$2:$B$501,"&gt;="&amp;Resumo!$B$3,Registros!$B$2:$B$501,"&lt;="&amp;Resumo!$D$3,Registros!$C$2:$C$501,$B263,Registros!$E$2:$E$501,$D263))</f>
        <v/>
      </c>
      <c r="I263" s="46">
        <f>IF($E263=0,"",SUMIFS(Registros!$S$2:$S$501,Registros!$AB$2:$AB$501,"Sim",Registros!$B$2:$B$501,"&gt;="&amp;Resumo!$B$3,Registros!$B$2:$B$501,"&lt;="&amp;Resumo!$D$3,Registros!$C$2:$C$501,$B263,Registros!$E$2:$E$501,$D263))</f>
        <v/>
      </c>
      <c r="J263" s="13">
        <f>IF($E263=0,"",COUNTIFS(Registros!$AB$2:$AB$501,"Sim",Registros!$B$2:$B$501,"&gt;="&amp;Resumo!$B$3,Registros!$B$2:$B$501,"&lt;="&amp;Resumo!$D$3,Registros!$C$2:$C$501,$B263,Registros!$E$2:$E$501,$D263,Registros!$T$2:$T$501,"Não",Registros!$K$2:$K$501,"&lt;&gt;Concluída",Registros!$K$2:$K$501,"&lt;&gt;Dispensada"))</f>
        <v/>
      </c>
      <c r="K263" s="53">
        <f>IFERROR(IF($E263=0,"",_xlfn.MAXIFS(Registros!$B$2:$B$501,Registros!$AB$2:$AB$501,"Sim",Registros!$B$2:$B$501,"&gt;="&amp;Resumo!$B$3,Registros!$B$2:$B$501,"&lt;="&amp;Resumo!$D$3,Registros!$C$2:$C$501,$B263,Registros!$E$2:$E$501,$D263)),"")</f>
        <v/>
      </c>
      <c r="L263" s="13">
        <f>IF($E263=0,"",COUNTIFS($E$6:$E$505,"&gt;0",$F$6:$F$505,"&lt;"&amp;$F263)+COUNTIFS($E$6:$E263,"&gt;0",$F$6:$F263,$F263))</f>
        <v/>
      </c>
      <c r="N263" s="16">
        <f>IFERROR('Configurações'!F261,"")</f>
        <v/>
      </c>
      <c r="O263" s="13">
        <f>IF($N263="","",IF(Resumo!$F$3="Todas",COUNTIFS(Registros!$AB$2:$AB$501,"Sim",Registros!$B$2:$B$501,"&gt;="&amp;Resumo!$B$3,Registros!$B$2:$B$501,"&lt;="&amp;Resumo!$D$3,Registros!$V$2:$V$501,$N263),COUNTIFS(Registros!$AB$2:$AB$501,"Sim",Registros!$B$2:$B$501,"&gt;="&amp;Resumo!$B$3,Registros!$B$2:$B$501,"&lt;="&amp;Resumo!$D$3,Registros!$E$2:$E$501,Resumo!$F$3,Registros!$V$2:$V$501,$N263)))</f>
        <v/>
      </c>
      <c r="P263" s="46">
        <f>IF($N263="","",IF(Resumo!$F$3="Todas",SUMIFS(Registros!$S$2:$S$501,Registros!$AB$2:$AB$501,"Sim",Registros!$B$2:$B$501,"&gt;="&amp;Resumo!$B$3,Registros!$B$2:$B$501,"&lt;="&amp;Resumo!$D$3,Registros!$V$2:$V$501,$N263),SUMIFS(Registros!$S$2:$S$501,Registros!$AB$2:$AB$501,"Sim",Registros!$B$2:$B$501,"&gt;="&amp;Resumo!$B$3,Registros!$B$2:$B$501,"&lt;="&amp;Resumo!$D$3,Registros!$E$2:$E$501,Resumo!$F$3,Registros!$V$2:$V$501,$N263)))</f>
        <v/>
      </c>
      <c r="Q263" s="45">
        <f>IFERROR(IF(SUM($P$6:$P$15)=0,"",$P263/SUM($P$6:$P$15)),"")</f>
        <v/>
      </c>
      <c r="R263" s="13">
        <f>IF($O263=0,"",COUNTIFS($O$6:$O$15,"&gt;0",$P$6:$P$15,"&gt;"&amp;$P263)+COUNTIFS($O$6:$O263,"&gt;0",$P$6:$P263,$P263))</f>
        <v/>
      </c>
    </row>
    <row r="264">
      <c r="A264" s="21">
        <f>IFERROR(INDEX(Registros!$Z$2:$Z$501,AGGREGATE(15,6,(ROW(Registros!$Z$2:$Z$501)-ROW(Registros!$Z$2)+1)/(Registros!$AA$2:$AA$501&lt;&gt;""),ROWS($A$6:A264))),"")</f>
        <v/>
      </c>
      <c r="B264" s="18">
        <f>IFERROR(IF($A264="","",INDEX(Registros!$C$2:$C$501,MATCH($A264,Registros!$Z$2:$Z$501,0))),"")</f>
        <v/>
      </c>
      <c r="C264" s="21">
        <f>IFERROR(IF($A264="","",INDEX(Registros!$D$2:$D$501,MATCH($A264,Registros!$Z$2:$Z$501,0))),"")</f>
        <v/>
      </c>
      <c r="D264" s="21">
        <f>IFERROR(IF($A264="","",INDEX(Registros!$E$2:$E$501,MATCH($A264,Registros!$Z$2:$Z$501,0))),"")</f>
        <v/>
      </c>
      <c r="E264" s="18">
        <f>IF($A264="","",IF(AND(Resumo!$F$3&lt;&gt;"Todas",$D264&lt;&gt;Resumo!$F$3),0,COUNTIFS(Registros!$AB$2:$AB$501,"Sim",Registros!$B$2:$B$501,"&gt;="&amp;Resumo!$B$3,Registros!$B$2:$B$501,"&lt;="&amp;Resumo!$D$3,Registros!$C$2:$C$501,$B264,Registros!$E$2:$E$501,$D264)))</f>
        <v/>
      </c>
      <c r="F264" s="48">
        <f>IFERROR(IF($E264=0,"",COUNTIFS(Registros!$AB$2:$AB$501,"Sim",Registros!$B$2:$B$501,"&gt;="&amp;Resumo!$B$3,Registros!$B$2:$B$501,"&lt;="&amp;Resumo!$D$3,Registros!$C$2:$C$501,$B264,Registros!$E$2:$E$501,$D264,Registros!$T$2:$T$501,"Sim")/$E264),"")</f>
        <v/>
      </c>
      <c r="G264" s="48">
        <f>IFERROR(IF($E264=0,"",AVERAGEIFS(Registros!$U$2:$U$501,Registros!$AB$2:$AB$501,"Sim",Registros!$B$2:$B$501,"&gt;="&amp;Resumo!$B$3,Registros!$B$2:$B$501,"&lt;="&amp;Resumo!$D$3,Registros!$C$2:$C$501,$B264,Registros!$E$2:$E$501,$D264)),"")</f>
        <v/>
      </c>
      <c r="H264" s="18">
        <f>IF($E264=0,"",SUMIFS(Registros!$Q$2:$Q$501,Registros!$AB$2:$AB$501,"Sim",Registros!$B$2:$B$501,"&gt;="&amp;Resumo!$B$3,Registros!$B$2:$B$501,"&lt;="&amp;Resumo!$D$3,Registros!$C$2:$C$501,$B264,Registros!$E$2:$E$501,$D264))</f>
        <v/>
      </c>
      <c r="I264" s="49">
        <f>IF($E264=0,"",SUMIFS(Registros!$S$2:$S$501,Registros!$AB$2:$AB$501,"Sim",Registros!$B$2:$B$501,"&gt;="&amp;Resumo!$B$3,Registros!$B$2:$B$501,"&lt;="&amp;Resumo!$D$3,Registros!$C$2:$C$501,$B264,Registros!$E$2:$E$501,$D264))</f>
        <v/>
      </c>
      <c r="J264" s="18">
        <f>IF($E264=0,"",COUNTIFS(Registros!$AB$2:$AB$501,"Sim",Registros!$B$2:$B$501,"&gt;="&amp;Resumo!$B$3,Registros!$B$2:$B$501,"&lt;="&amp;Resumo!$D$3,Registros!$C$2:$C$501,$B264,Registros!$E$2:$E$501,$D264,Registros!$T$2:$T$501,"Não",Registros!$K$2:$K$501,"&lt;&gt;Concluída",Registros!$K$2:$K$501,"&lt;&gt;Dispensada"))</f>
        <v/>
      </c>
      <c r="K264" s="52">
        <f>IFERROR(IF($E264=0,"",_xlfn.MAXIFS(Registros!$B$2:$B$501,Registros!$AB$2:$AB$501,"Sim",Registros!$B$2:$B$501,"&gt;="&amp;Resumo!$B$3,Registros!$B$2:$B$501,"&lt;="&amp;Resumo!$D$3,Registros!$C$2:$C$501,$B264,Registros!$E$2:$E$501,$D264)),"")</f>
        <v/>
      </c>
      <c r="L264" s="18">
        <f>IF($E264=0,"",COUNTIFS($E$6:$E$505,"&gt;0",$F$6:$F$505,"&lt;"&amp;$F264)+COUNTIFS($E$6:$E264,"&gt;0",$F$6:$F264,$F264))</f>
        <v/>
      </c>
      <c r="N264" s="21">
        <f>IFERROR('Configurações'!F262,"")</f>
        <v/>
      </c>
      <c r="O264" s="18">
        <f>IF($N264="","",IF(Resumo!$F$3="Todas",COUNTIFS(Registros!$AB$2:$AB$501,"Sim",Registros!$B$2:$B$501,"&gt;="&amp;Resumo!$B$3,Registros!$B$2:$B$501,"&lt;="&amp;Resumo!$D$3,Registros!$V$2:$V$501,$N264),COUNTIFS(Registros!$AB$2:$AB$501,"Sim",Registros!$B$2:$B$501,"&gt;="&amp;Resumo!$B$3,Registros!$B$2:$B$501,"&lt;="&amp;Resumo!$D$3,Registros!$E$2:$E$501,Resumo!$F$3,Registros!$V$2:$V$501,$N264)))</f>
        <v/>
      </c>
      <c r="P264" s="49">
        <f>IF($N264="","",IF(Resumo!$F$3="Todas",SUMIFS(Registros!$S$2:$S$501,Registros!$AB$2:$AB$501,"Sim",Registros!$B$2:$B$501,"&gt;="&amp;Resumo!$B$3,Registros!$B$2:$B$501,"&lt;="&amp;Resumo!$D$3,Registros!$V$2:$V$501,$N264),SUMIFS(Registros!$S$2:$S$501,Registros!$AB$2:$AB$501,"Sim",Registros!$B$2:$B$501,"&gt;="&amp;Resumo!$B$3,Registros!$B$2:$B$501,"&lt;="&amp;Resumo!$D$3,Registros!$E$2:$E$501,Resumo!$F$3,Registros!$V$2:$V$501,$N264)))</f>
        <v/>
      </c>
      <c r="Q264" s="48">
        <f>IFERROR(IF(SUM($P$6:$P$15)=0,"",$P264/SUM($P$6:$P$15)),"")</f>
        <v/>
      </c>
      <c r="R264" s="18">
        <f>IF($O264=0,"",COUNTIFS($O$6:$O$15,"&gt;0",$P$6:$P$15,"&gt;"&amp;$P264)+COUNTIFS($O$6:$O264,"&gt;0",$P$6:$P264,$P264))</f>
        <v/>
      </c>
    </row>
    <row r="265">
      <c r="A265" s="16">
        <f>IFERROR(INDEX(Registros!$Z$2:$Z$501,AGGREGATE(15,6,(ROW(Registros!$Z$2:$Z$501)-ROW(Registros!$Z$2)+1)/(Registros!$AA$2:$AA$501&lt;&gt;""),ROWS($A$6:A265))),"")</f>
        <v/>
      </c>
      <c r="B265" s="13">
        <f>IFERROR(IF($A265="","",INDEX(Registros!$C$2:$C$501,MATCH($A265,Registros!$Z$2:$Z$501,0))),"")</f>
        <v/>
      </c>
      <c r="C265" s="16">
        <f>IFERROR(IF($A265="","",INDEX(Registros!$D$2:$D$501,MATCH($A265,Registros!$Z$2:$Z$501,0))),"")</f>
        <v/>
      </c>
      <c r="D265" s="16">
        <f>IFERROR(IF($A265="","",INDEX(Registros!$E$2:$E$501,MATCH($A265,Registros!$Z$2:$Z$501,0))),"")</f>
        <v/>
      </c>
      <c r="E265" s="13">
        <f>IF($A265="","",IF(AND(Resumo!$F$3&lt;&gt;"Todas",$D265&lt;&gt;Resumo!$F$3),0,COUNTIFS(Registros!$AB$2:$AB$501,"Sim",Registros!$B$2:$B$501,"&gt;="&amp;Resumo!$B$3,Registros!$B$2:$B$501,"&lt;="&amp;Resumo!$D$3,Registros!$C$2:$C$501,$B265,Registros!$E$2:$E$501,$D265)))</f>
        <v/>
      </c>
      <c r="F265" s="45">
        <f>IFERROR(IF($E265=0,"",COUNTIFS(Registros!$AB$2:$AB$501,"Sim",Registros!$B$2:$B$501,"&gt;="&amp;Resumo!$B$3,Registros!$B$2:$B$501,"&lt;="&amp;Resumo!$D$3,Registros!$C$2:$C$501,$B265,Registros!$E$2:$E$501,$D265,Registros!$T$2:$T$501,"Sim")/$E265),"")</f>
        <v/>
      </c>
      <c r="G265" s="45">
        <f>IFERROR(IF($E265=0,"",AVERAGEIFS(Registros!$U$2:$U$501,Registros!$AB$2:$AB$501,"Sim",Registros!$B$2:$B$501,"&gt;="&amp;Resumo!$B$3,Registros!$B$2:$B$501,"&lt;="&amp;Resumo!$D$3,Registros!$C$2:$C$501,$B265,Registros!$E$2:$E$501,$D265)),"")</f>
        <v/>
      </c>
      <c r="H265" s="13">
        <f>IF($E265=0,"",SUMIFS(Registros!$Q$2:$Q$501,Registros!$AB$2:$AB$501,"Sim",Registros!$B$2:$B$501,"&gt;="&amp;Resumo!$B$3,Registros!$B$2:$B$501,"&lt;="&amp;Resumo!$D$3,Registros!$C$2:$C$501,$B265,Registros!$E$2:$E$501,$D265))</f>
        <v/>
      </c>
      <c r="I265" s="46">
        <f>IF($E265=0,"",SUMIFS(Registros!$S$2:$S$501,Registros!$AB$2:$AB$501,"Sim",Registros!$B$2:$B$501,"&gt;="&amp;Resumo!$B$3,Registros!$B$2:$B$501,"&lt;="&amp;Resumo!$D$3,Registros!$C$2:$C$501,$B265,Registros!$E$2:$E$501,$D265))</f>
        <v/>
      </c>
      <c r="J265" s="13">
        <f>IF($E265=0,"",COUNTIFS(Registros!$AB$2:$AB$501,"Sim",Registros!$B$2:$B$501,"&gt;="&amp;Resumo!$B$3,Registros!$B$2:$B$501,"&lt;="&amp;Resumo!$D$3,Registros!$C$2:$C$501,$B265,Registros!$E$2:$E$501,$D265,Registros!$T$2:$T$501,"Não",Registros!$K$2:$K$501,"&lt;&gt;Concluída",Registros!$K$2:$K$501,"&lt;&gt;Dispensada"))</f>
        <v/>
      </c>
      <c r="K265" s="53">
        <f>IFERROR(IF($E265=0,"",_xlfn.MAXIFS(Registros!$B$2:$B$501,Registros!$AB$2:$AB$501,"Sim",Registros!$B$2:$B$501,"&gt;="&amp;Resumo!$B$3,Registros!$B$2:$B$501,"&lt;="&amp;Resumo!$D$3,Registros!$C$2:$C$501,$B265,Registros!$E$2:$E$501,$D265)),"")</f>
        <v/>
      </c>
      <c r="L265" s="13">
        <f>IF($E265=0,"",COUNTIFS($E$6:$E$505,"&gt;0",$F$6:$F$505,"&lt;"&amp;$F265)+COUNTIFS($E$6:$E265,"&gt;0",$F$6:$F265,$F265))</f>
        <v/>
      </c>
      <c r="N265" s="16">
        <f>IFERROR('Configurações'!F263,"")</f>
        <v/>
      </c>
      <c r="O265" s="13">
        <f>IF($N265="","",IF(Resumo!$F$3="Todas",COUNTIFS(Registros!$AB$2:$AB$501,"Sim",Registros!$B$2:$B$501,"&gt;="&amp;Resumo!$B$3,Registros!$B$2:$B$501,"&lt;="&amp;Resumo!$D$3,Registros!$V$2:$V$501,$N265),COUNTIFS(Registros!$AB$2:$AB$501,"Sim",Registros!$B$2:$B$501,"&gt;="&amp;Resumo!$B$3,Registros!$B$2:$B$501,"&lt;="&amp;Resumo!$D$3,Registros!$E$2:$E$501,Resumo!$F$3,Registros!$V$2:$V$501,$N265)))</f>
        <v/>
      </c>
      <c r="P265" s="46">
        <f>IF($N265="","",IF(Resumo!$F$3="Todas",SUMIFS(Registros!$S$2:$S$501,Registros!$AB$2:$AB$501,"Sim",Registros!$B$2:$B$501,"&gt;="&amp;Resumo!$B$3,Registros!$B$2:$B$501,"&lt;="&amp;Resumo!$D$3,Registros!$V$2:$V$501,$N265),SUMIFS(Registros!$S$2:$S$501,Registros!$AB$2:$AB$501,"Sim",Registros!$B$2:$B$501,"&gt;="&amp;Resumo!$B$3,Registros!$B$2:$B$501,"&lt;="&amp;Resumo!$D$3,Registros!$E$2:$E$501,Resumo!$F$3,Registros!$V$2:$V$501,$N265)))</f>
        <v/>
      </c>
      <c r="Q265" s="45">
        <f>IFERROR(IF(SUM($P$6:$P$15)=0,"",$P265/SUM($P$6:$P$15)),"")</f>
        <v/>
      </c>
      <c r="R265" s="13">
        <f>IF($O265=0,"",COUNTIFS($O$6:$O$15,"&gt;0",$P$6:$P$15,"&gt;"&amp;$P265)+COUNTIFS($O$6:$O265,"&gt;0",$P$6:$P265,$P265))</f>
        <v/>
      </c>
    </row>
    <row r="266">
      <c r="A266" s="21">
        <f>IFERROR(INDEX(Registros!$Z$2:$Z$501,AGGREGATE(15,6,(ROW(Registros!$Z$2:$Z$501)-ROW(Registros!$Z$2)+1)/(Registros!$AA$2:$AA$501&lt;&gt;""),ROWS($A$6:A266))),"")</f>
        <v/>
      </c>
      <c r="B266" s="18">
        <f>IFERROR(IF($A266="","",INDEX(Registros!$C$2:$C$501,MATCH($A266,Registros!$Z$2:$Z$501,0))),"")</f>
        <v/>
      </c>
      <c r="C266" s="21">
        <f>IFERROR(IF($A266="","",INDEX(Registros!$D$2:$D$501,MATCH($A266,Registros!$Z$2:$Z$501,0))),"")</f>
        <v/>
      </c>
      <c r="D266" s="21">
        <f>IFERROR(IF($A266="","",INDEX(Registros!$E$2:$E$501,MATCH($A266,Registros!$Z$2:$Z$501,0))),"")</f>
        <v/>
      </c>
      <c r="E266" s="18">
        <f>IF($A266="","",IF(AND(Resumo!$F$3&lt;&gt;"Todas",$D266&lt;&gt;Resumo!$F$3),0,COUNTIFS(Registros!$AB$2:$AB$501,"Sim",Registros!$B$2:$B$501,"&gt;="&amp;Resumo!$B$3,Registros!$B$2:$B$501,"&lt;="&amp;Resumo!$D$3,Registros!$C$2:$C$501,$B266,Registros!$E$2:$E$501,$D266)))</f>
        <v/>
      </c>
      <c r="F266" s="48">
        <f>IFERROR(IF($E266=0,"",COUNTIFS(Registros!$AB$2:$AB$501,"Sim",Registros!$B$2:$B$501,"&gt;="&amp;Resumo!$B$3,Registros!$B$2:$B$501,"&lt;="&amp;Resumo!$D$3,Registros!$C$2:$C$501,$B266,Registros!$E$2:$E$501,$D266,Registros!$T$2:$T$501,"Sim")/$E266),"")</f>
        <v/>
      </c>
      <c r="G266" s="48">
        <f>IFERROR(IF($E266=0,"",AVERAGEIFS(Registros!$U$2:$U$501,Registros!$AB$2:$AB$501,"Sim",Registros!$B$2:$B$501,"&gt;="&amp;Resumo!$B$3,Registros!$B$2:$B$501,"&lt;="&amp;Resumo!$D$3,Registros!$C$2:$C$501,$B266,Registros!$E$2:$E$501,$D266)),"")</f>
        <v/>
      </c>
      <c r="H266" s="18">
        <f>IF($E266=0,"",SUMIFS(Registros!$Q$2:$Q$501,Registros!$AB$2:$AB$501,"Sim",Registros!$B$2:$B$501,"&gt;="&amp;Resumo!$B$3,Registros!$B$2:$B$501,"&lt;="&amp;Resumo!$D$3,Registros!$C$2:$C$501,$B266,Registros!$E$2:$E$501,$D266))</f>
        <v/>
      </c>
      <c r="I266" s="49">
        <f>IF($E266=0,"",SUMIFS(Registros!$S$2:$S$501,Registros!$AB$2:$AB$501,"Sim",Registros!$B$2:$B$501,"&gt;="&amp;Resumo!$B$3,Registros!$B$2:$B$501,"&lt;="&amp;Resumo!$D$3,Registros!$C$2:$C$501,$B266,Registros!$E$2:$E$501,$D266))</f>
        <v/>
      </c>
      <c r="J266" s="18">
        <f>IF($E266=0,"",COUNTIFS(Registros!$AB$2:$AB$501,"Sim",Registros!$B$2:$B$501,"&gt;="&amp;Resumo!$B$3,Registros!$B$2:$B$501,"&lt;="&amp;Resumo!$D$3,Registros!$C$2:$C$501,$B266,Registros!$E$2:$E$501,$D266,Registros!$T$2:$T$501,"Não",Registros!$K$2:$K$501,"&lt;&gt;Concluída",Registros!$K$2:$K$501,"&lt;&gt;Dispensada"))</f>
        <v/>
      </c>
      <c r="K266" s="52">
        <f>IFERROR(IF($E266=0,"",_xlfn.MAXIFS(Registros!$B$2:$B$501,Registros!$AB$2:$AB$501,"Sim",Registros!$B$2:$B$501,"&gt;="&amp;Resumo!$B$3,Registros!$B$2:$B$501,"&lt;="&amp;Resumo!$D$3,Registros!$C$2:$C$501,$B266,Registros!$E$2:$E$501,$D266)),"")</f>
        <v/>
      </c>
      <c r="L266" s="18">
        <f>IF($E266=0,"",COUNTIFS($E$6:$E$505,"&gt;0",$F$6:$F$505,"&lt;"&amp;$F266)+COUNTIFS($E$6:$E266,"&gt;0",$F$6:$F266,$F266))</f>
        <v/>
      </c>
      <c r="N266" s="21">
        <f>IFERROR('Configurações'!F264,"")</f>
        <v/>
      </c>
      <c r="O266" s="18">
        <f>IF($N266="","",IF(Resumo!$F$3="Todas",COUNTIFS(Registros!$AB$2:$AB$501,"Sim",Registros!$B$2:$B$501,"&gt;="&amp;Resumo!$B$3,Registros!$B$2:$B$501,"&lt;="&amp;Resumo!$D$3,Registros!$V$2:$V$501,$N266),COUNTIFS(Registros!$AB$2:$AB$501,"Sim",Registros!$B$2:$B$501,"&gt;="&amp;Resumo!$B$3,Registros!$B$2:$B$501,"&lt;="&amp;Resumo!$D$3,Registros!$E$2:$E$501,Resumo!$F$3,Registros!$V$2:$V$501,$N266)))</f>
        <v/>
      </c>
      <c r="P266" s="49">
        <f>IF($N266="","",IF(Resumo!$F$3="Todas",SUMIFS(Registros!$S$2:$S$501,Registros!$AB$2:$AB$501,"Sim",Registros!$B$2:$B$501,"&gt;="&amp;Resumo!$B$3,Registros!$B$2:$B$501,"&lt;="&amp;Resumo!$D$3,Registros!$V$2:$V$501,$N266),SUMIFS(Registros!$S$2:$S$501,Registros!$AB$2:$AB$501,"Sim",Registros!$B$2:$B$501,"&gt;="&amp;Resumo!$B$3,Registros!$B$2:$B$501,"&lt;="&amp;Resumo!$D$3,Registros!$E$2:$E$501,Resumo!$F$3,Registros!$V$2:$V$501,$N266)))</f>
        <v/>
      </c>
      <c r="Q266" s="48">
        <f>IFERROR(IF(SUM($P$6:$P$15)=0,"",$P266/SUM($P$6:$P$15)),"")</f>
        <v/>
      </c>
      <c r="R266" s="18">
        <f>IF($O266=0,"",COUNTIFS($O$6:$O$15,"&gt;0",$P$6:$P$15,"&gt;"&amp;$P266)+COUNTIFS($O$6:$O266,"&gt;0",$P$6:$P266,$P266))</f>
        <v/>
      </c>
    </row>
    <row r="267">
      <c r="A267" s="16">
        <f>IFERROR(INDEX(Registros!$Z$2:$Z$501,AGGREGATE(15,6,(ROW(Registros!$Z$2:$Z$501)-ROW(Registros!$Z$2)+1)/(Registros!$AA$2:$AA$501&lt;&gt;""),ROWS($A$6:A267))),"")</f>
        <v/>
      </c>
      <c r="B267" s="13">
        <f>IFERROR(IF($A267="","",INDEX(Registros!$C$2:$C$501,MATCH($A267,Registros!$Z$2:$Z$501,0))),"")</f>
        <v/>
      </c>
      <c r="C267" s="16">
        <f>IFERROR(IF($A267="","",INDEX(Registros!$D$2:$D$501,MATCH($A267,Registros!$Z$2:$Z$501,0))),"")</f>
        <v/>
      </c>
      <c r="D267" s="16">
        <f>IFERROR(IF($A267="","",INDEX(Registros!$E$2:$E$501,MATCH($A267,Registros!$Z$2:$Z$501,0))),"")</f>
        <v/>
      </c>
      <c r="E267" s="13">
        <f>IF($A267="","",IF(AND(Resumo!$F$3&lt;&gt;"Todas",$D267&lt;&gt;Resumo!$F$3),0,COUNTIFS(Registros!$AB$2:$AB$501,"Sim",Registros!$B$2:$B$501,"&gt;="&amp;Resumo!$B$3,Registros!$B$2:$B$501,"&lt;="&amp;Resumo!$D$3,Registros!$C$2:$C$501,$B267,Registros!$E$2:$E$501,$D267)))</f>
        <v/>
      </c>
      <c r="F267" s="45">
        <f>IFERROR(IF($E267=0,"",COUNTIFS(Registros!$AB$2:$AB$501,"Sim",Registros!$B$2:$B$501,"&gt;="&amp;Resumo!$B$3,Registros!$B$2:$B$501,"&lt;="&amp;Resumo!$D$3,Registros!$C$2:$C$501,$B267,Registros!$E$2:$E$501,$D267,Registros!$T$2:$T$501,"Sim")/$E267),"")</f>
        <v/>
      </c>
      <c r="G267" s="45">
        <f>IFERROR(IF($E267=0,"",AVERAGEIFS(Registros!$U$2:$U$501,Registros!$AB$2:$AB$501,"Sim",Registros!$B$2:$B$501,"&gt;="&amp;Resumo!$B$3,Registros!$B$2:$B$501,"&lt;="&amp;Resumo!$D$3,Registros!$C$2:$C$501,$B267,Registros!$E$2:$E$501,$D267)),"")</f>
        <v/>
      </c>
      <c r="H267" s="13">
        <f>IF($E267=0,"",SUMIFS(Registros!$Q$2:$Q$501,Registros!$AB$2:$AB$501,"Sim",Registros!$B$2:$B$501,"&gt;="&amp;Resumo!$B$3,Registros!$B$2:$B$501,"&lt;="&amp;Resumo!$D$3,Registros!$C$2:$C$501,$B267,Registros!$E$2:$E$501,$D267))</f>
        <v/>
      </c>
      <c r="I267" s="46">
        <f>IF($E267=0,"",SUMIFS(Registros!$S$2:$S$501,Registros!$AB$2:$AB$501,"Sim",Registros!$B$2:$B$501,"&gt;="&amp;Resumo!$B$3,Registros!$B$2:$B$501,"&lt;="&amp;Resumo!$D$3,Registros!$C$2:$C$501,$B267,Registros!$E$2:$E$501,$D267))</f>
        <v/>
      </c>
      <c r="J267" s="13">
        <f>IF($E267=0,"",COUNTIFS(Registros!$AB$2:$AB$501,"Sim",Registros!$B$2:$B$501,"&gt;="&amp;Resumo!$B$3,Registros!$B$2:$B$501,"&lt;="&amp;Resumo!$D$3,Registros!$C$2:$C$501,$B267,Registros!$E$2:$E$501,$D267,Registros!$T$2:$T$501,"Não",Registros!$K$2:$K$501,"&lt;&gt;Concluída",Registros!$K$2:$K$501,"&lt;&gt;Dispensada"))</f>
        <v/>
      </c>
      <c r="K267" s="53">
        <f>IFERROR(IF($E267=0,"",_xlfn.MAXIFS(Registros!$B$2:$B$501,Registros!$AB$2:$AB$501,"Sim",Registros!$B$2:$B$501,"&gt;="&amp;Resumo!$B$3,Registros!$B$2:$B$501,"&lt;="&amp;Resumo!$D$3,Registros!$C$2:$C$501,$B267,Registros!$E$2:$E$501,$D267)),"")</f>
        <v/>
      </c>
      <c r="L267" s="13">
        <f>IF($E267=0,"",COUNTIFS($E$6:$E$505,"&gt;0",$F$6:$F$505,"&lt;"&amp;$F267)+COUNTIFS($E$6:$E267,"&gt;0",$F$6:$F267,$F267))</f>
        <v/>
      </c>
      <c r="N267" s="16">
        <f>IFERROR('Configurações'!F265,"")</f>
        <v/>
      </c>
      <c r="O267" s="13">
        <f>IF($N267="","",IF(Resumo!$F$3="Todas",COUNTIFS(Registros!$AB$2:$AB$501,"Sim",Registros!$B$2:$B$501,"&gt;="&amp;Resumo!$B$3,Registros!$B$2:$B$501,"&lt;="&amp;Resumo!$D$3,Registros!$V$2:$V$501,$N267),COUNTIFS(Registros!$AB$2:$AB$501,"Sim",Registros!$B$2:$B$501,"&gt;="&amp;Resumo!$B$3,Registros!$B$2:$B$501,"&lt;="&amp;Resumo!$D$3,Registros!$E$2:$E$501,Resumo!$F$3,Registros!$V$2:$V$501,$N267)))</f>
        <v/>
      </c>
      <c r="P267" s="46">
        <f>IF($N267="","",IF(Resumo!$F$3="Todas",SUMIFS(Registros!$S$2:$S$501,Registros!$AB$2:$AB$501,"Sim",Registros!$B$2:$B$501,"&gt;="&amp;Resumo!$B$3,Registros!$B$2:$B$501,"&lt;="&amp;Resumo!$D$3,Registros!$V$2:$V$501,$N267),SUMIFS(Registros!$S$2:$S$501,Registros!$AB$2:$AB$501,"Sim",Registros!$B$2:$B$501,"&gt;="&amp;Resumo!$B$3,Registros!$B$2:$B$501,"&lt;="&amp;Resumo!$D$3,Registros!$E$2:$E$501,Resumo!$F$3,Registros!$V$2:$V$501,$N267)))</f>
        <v/>
      </c>
      <c r="Q267" s="45">
        <f>IFERROR(IF(SUM($P$6:$P$15)=0,"",$P267/SUM($P$6:$P$15)),"")</f>
        <v/>
      </c>
      <c r="R267" s="13">
        <f>IF($O267=0,"",COUNTIFS($O$6:$O$15,"&gt;0",$P$6:$P$15,"&gt;"&amp;$P267)+COUNTIFS($O$6:$O267,"&gt;0",$P$6:$P267,$P267))</f>
        <v/>
      </c>
    </row>
    <row r="268">
      <c r="A268" s="21">
        <f>IFERROR(INDEX(Registros!$Z$2:$Z$501,AGGREGATE(15,6,(ROW(Registros!$Z$2:$Z$501)-ROW(Registros!$Z$2)+1)/(Registros!$AA$2:$AA$501&lt;&gt;""),ROWS($A$6:A268))),"")</f>
        <v/>
      </c>
      <c r="B268" s="18">
        <f>IFERROR(IF($A268="","",INDEX(Registros!$C$2:$C$501,MATCH($A268,Registros!$Z$2:$Z$501,0))),"")</f>
        <v/>
      </c>
      <c r="C268" s="21">
        <f>IFERROR(IF($A268="","",INDEX(Registros!$D$2:$D$501,MATCH($A268,Registros!$Z$2:$Z$501,0))),"")</f>
        <v/>
      </c>
      <c r="D268" s="21">
        <f>IFERROR(IF($A268="","",INDEX(Registros!$E$2:$E$501,MATCH($A268,Registros!$Z$2:$Z$501,0))),"")</f>
        <v/>
      </c>
      <c r="E268" s="18">
        <f>IF($A268="","",IF(AND(Resumo!$F$3&lt;&gt;"Todas",$D268&lt;&gt;Resumo!$F$3),0,COUNTIFS(Registros!$AB$2:$AB$501,"Sim",Registros!$B$2:$B$501,"&gt;="&amp;Resumo!$B$3,Registros!$B$2:$B$501,"&lt;="&amp;Resumo!$D$3,Registros!$C$2:$C$501,$B268,Registros!$E$2:$E$501,$D268)))</f>
        <v/>
      </c>
      <c r="F268" s="48">
        <f>IFERROR(IF($E268=0,"",COUNTIFS(Registros!$AB$2:$AB$501,"Sim",Registros!$B$2:$B$501,"&gt;="&amp;Resumo!$B$3,Registros!$B$2:$B$501,"&lt;="&amp;Resumo!$D$3,Registros!$C$2:$C$501,$B268,Registros!$E$2:$E$501,$D268,Registros!$T$2:$T$501,"Sim")/$E268),"")</f>
        <v/>
      </c>
      <c r="G268" s="48">
        <f>IFERROR(IF($E268=0,"",AVERAGEIFS(Registros!$U$2:$U$501,Registros!$AB$2:$AB$501,"Sim",Registros!$B$2:$B$501,"&gt;="&amp;Resumo!$B$3,Registros!$B$2:$B$501,"&lt;="&amp;Resumo!$D$3,Registros!$C$2:$C$501,$B268,Registros!$E$2:$E$501,$D268)),"")</f>
        <v/>
      </c>
      <c r="H268" s="18">
        <f>IF($E268=0,"",SUMIFS(Registros!$Q$2:$Q$501,Registros!$AB$2:$AB$501,"Sim",Registros!$B$2:$B$501,"&gt;="&amp;Resumo!$B$3,Registros!$B$2:$B$501,"&lt;="&amp;Resumo!$D$3,Registros!$C$2:$C$501,$B268,Registros!$E$2:$E$501,$D268))</f>
        <v/>
      </c>
      <c r="I268" s="49">
        <f>IF($E268=0,"",SUMIFS(Registros!$S$2:$S$501,Registros!$AB$2:$AB$501,"Sim",Registros!$B$2:$B$501,"&gt;="&amp;Resumo!$B$3,Registros!$B$2:$B$501,"&lt;="&amp;Resumo!$D$3,Registros!$C$2:$C$501,$B268,Registros!$E$2:$E$501,$D268))</f>
        <v/>
      </c>
      <c r="J268" s="18">
        <f>IF($E268=0,"",COUNTIFS(Registros!$AB$2:$AB$501,"Sim",Registros!$B$2:$B$501,"&gt;="&amp;Resumo!$B$3,Registros!$B$2:$B$501,"&lt;="&amp;Resumo!$D$3,Registros!$C$2:$C$501,$B268,Registros!$E$2:$E$501,$D268,Registros!$T$2:$T$501,"Não",Registros!$K$2:$K$501,"&lt;&gt;Concluída",Registros!$K$2:$K$501,"&lt;&gt;Dispensada"))</f>
        <v/>
      </c>
      <c r="K268" s="52">
        <f>IFERROR(IF($E268=0,"",_xlfn.MAXIFS(Registros!$B$2:$B$501,Registros!$AB$2:$AB$501,"Sim",Registros!$B$2:$B$501,"&gt;="&amp;Resumo!$B$3,Registros!$B$2:$B$501,"&lt;="&amp;Resumo!$D$3,Registros!$C$2:$C$501,$B268,Registros!$E$2:$E$501,$D268)),"")</f>
        <v/>
      </c>
      <c r="L268" s="18">
        <f>IF($E268=0,"",COUNTIFS($E$6:$E$505,"&gt;0",$F$6:$F$505,"&lt;"&amp;$F268)+COUNTIFS($E$6:$E268,"&gt;0",$F$6:$F268,$F268))</f>
        <v/>
      </c>
      <c r="N268" s="21">
        <f>IFERROR('Configurações'!F266,"")</f>
        <v/>
      </c>
      <c r="O268" s="18">
        <f>IF($N268="","",IF(Resumo!$F$3="Todas",COUNTIFS(Registros!$AB$2:$AB$501,"Sim",Registros!$B$2:$B$501,"&gt;="&amp;Resumo!$B$3,Registros!$B$2:$B$501,"&lt;="&amp;Resumo!$D$3,Registros!$V$2:$V$501,$N268),COUNTIFS(Registros!$AB$2:$AB$501,"Sim",Registros!$B$2:$B$501,"&gt;="&amp;Resumo!$B$3,Registros!$B$2:$B$501,"&lt;="&amp;Resumo!$D$3,Registros!$E$2:$E$501,Resumo!$F$3,Registros!$V$2:$V$501,$N268)))</f>
        <v/>
      </c>
      <c r="P268" s="49">
        <f>IF($N268="","",IF(Resumo!$F$3="Todas",SUMIFS(Registros!$S$2:$S$501,Registros!$AB$2:$AB$501,"Sim",Registros!$B$2:$B$501,"&gt;="&amp;Resumo!$B$3,Registros!$B$2:$B$501,"&lt;="&amp;Resumo!$D$3,Registros!$V$2:$V$501,$N268),SUMIFS(Registros!$S$2:$S$501,Registros!$AB$2:$AB$501,"Sim",Registros!$B$2:$B$501,"&gt;="&amp;Resumo!$B$3,Registros!$B$2:$B$501,"&lt;="&amp;Resumo!$D$3,Registros!$E$2:$E$501,Resumo!$F$3,Registros!$V$2:$V$501,$N268)))</f>
        <v/>
      </c>
      <c r="Q268" s="48">
        <f>IFERROR(IF(SUM($P$6:$P$15)=0,"",$P268/SUM($P$6:$P$15)),"")</f>
        <v/>
      </c>
      <c r="R268" s="18">
        <f>IF($O268=0,"",COUNTIFS($O$6:$O$15,"&gt;0",$P$6:$P$15,"&gt;"&amp;$P268)+COUNTIFS($O$6:$O268,"&gt;0",$P$6:$P268,$P268))</f>
        <v/>
      </c>
    </row>
    <row r="269">
      <c r="A269" s="16">
        <f>IFERROR(INDEX(Registros!$Z$2:$Z$501,AGGREGATE(15,6,(ROW(Registros!$Z$2:$Z$501)-ROW(Registros!$Z$2)+1)/(Registros!$AA$2:$AA$501&lt;&gt;""),ROWS($A$6:A269))),"")</f>
        <v/>
      </c>
      <c r="B269" s="13">
        <f>IFERROR(IF($A269="","",INDEX(Registros!$C$2:$C$501,MATCH($A269,Registros!$Z$2:$Z$501,0))),"")</f>
        <v/>
      </c>
      <c r="C269" s="16">
        <f>IFERROR(IF($A269="","",INDEX(Registros!$D$2:$D$501,MATCH($A269,Registros!$Z$2:$Z$501,0))),"")</f>
        <v/>
      </c>
      <c r="D269" s="16">
        <f>IFERROR(IF($A269="","",INDEX(Registros!$E$2:$E$501,MATCH($A269,Registros!$Z$2:$Z$501,0))),"")</f>
        <v/>
      </c>
      <c r="E269" s="13">
        <f>IF($A269="","",IF(AND(Resumo!$F$3&lt;&gt;"Todas",$D269&lt;&gt;Resumo!$F$3),0,COUNTIFS(Registros!$AB$2:$AB$501,"Sim",Registros!$B$2:$B$501,"&gt;="&amp;Resumo!$B$3,Registros!$B$2:$B$501,"&lt;="&amp;Resumo!$D$3,Registros!$C$2:$C$501,$B269,Registros!$E$2:$E$501,$D269)))</f>
        <v/>
      </c>
      <c r="F269" s="45">
        <f>IFERROR(IF($E269=0,"",COUNTIFS(Registros!$AB$2:$AB$501,"Sim",Registros!$B$2:$B$501,"&gt;="&amp;Resumo!$B$3,Registros!$B$2:$B$501,"&lt;="&amp;Resumo!$D$3,Registros!$C$2:$C$501,$B269,Registros!$E$2:$E$501,$D269,Registros!$T$2:$T$501,"Sim")/$E269),"")</f>
        <v/>
      </c>
      <c r="G269" s="45">
        <f>IFERROR(IF($E269=0,"",AVERAGEIFS(Registros!$U$2:$U$501,Registros!$AB$2:$AB$501,"Sim",Registros!$B$2:$B$501,"&gt;="&amp;Resumo!$B$3,Registros!$B$2:$B$501,"&lt;="&amp;Resumo!$D$3,Registros!$C$2:$C$501,$B269,Registros!$E$2:$E$501,$D269)),"")</f>
        <v/>
      </c>
      <c r="H269" s="13">
        <f>IF($E269=0,"",SUMIFS(Registros!$Q$2:$Q$501,Registros!$AB$2:$AB$501,"Sim",Registros!$B$2:$B$501,"&gt;="&amp;Resumo!$B$3,Registros!$B$2:$B$501,"&lt;="&amp;Resumo!$D$3,Registros!$C$2:$C$501,$B269,Registros!$E$2:$E$501,$D269))</f>
        <v/>
      </c>
      <c r="I269" s="46">
        <f>IF($E269=0,"",SUMIFS(Registros!$S$2:$S$501,Registros!$AB$2:$AB$501,"Sim",Registros!$B$2:$B$501,"&gt;="&amp;Resumo!$B$3,Registros!$B$2:$B$501,"&lt;="&amp;Resumo!$D$3,Registros!$C$2:$C$501,$B269,Registros!$E$2:$E$501,$D269))</f>
        <v/>
      </c>
      <c r="J269" s="13">
        <f>IF($E269=0,"",COUNTIFS(Registros!$AB$2:$AB$501,"Sim",Registros!$B$2:$B$501,"&gt;="&amp;Resumo!$B$3,Registros!$B$2:$B$501,"&lt;="&amp;Resumo!$D$3,Registros!$C$2:$C$501,$B269,Registros!$E$2:$E$501,$D269,Registros!$T$2:$T$501,"Não",Registros!$K$2:$K$501,"&lt;&gt;Concluída",Registros!$K$2:$K$501,"&lt;&gt;Dispensada"))</f>
        <v/>
      </c>
      <c r="K269" s="53">
        <f>IFERROR(IF($E269=0,"",_xlfn.MAXIFS(Registros!$B$2:$B$501,Registros!$AB$2:$AB$501,"Sim",Registros!$B$2:$B$501,"&gt;="&amp;Resumo!$B$3,Registros!$B$2:$B$501,"&lt;="&amp;Resumo!$D$3,Registros!$C$2:$C$501,$B269,Registros!$E$2:$E$501,$D269)),"")</f>
        <v/>
      </c>
      <c r="L269" s="13">
        <f>IF($E269=0,"",COUNTIFS($E$6:$E$505,"&gt;0",$F$6:$F$505,"&lt;"&amp;$F269)+COUNTIFS($E$6:$E269,"&gt;0",$F$6:$F269,$F269))</f>
        <v/>
      </c>
      <c r="N269" s="16">
        <f>IFERROR('Configurações'!F267,"")</f>
        <v/>
      </c>
      <c r="O269" s="13">
        <f>IF($N269="","",IF(Resumo!$F$3="Todas",COUNTIFS(Registros!$AB$2:$AB$501,"Sim",Registros!$B$2:$B$501,"&gt;="&amp;Resumo!$B$3,Registros!$B$2:$B$501,"&lt;="&amp;Resumo!$D$3,Registros!$V$2:$V$501,$N269),COUNTIFS(Registros!$AB$2:$AB$501,"Sim",Registros!$B$2:$B$501,"&gt;="&amp;Resumo!$B$3,Registros!$B$2:$B$501,"&lt;="&amp;Resumo!$D$3,Registros!$E$2:$E$501,Resumo!$F$3,Registros!$V$2:$V$501,$N269)))</f>
        <v/>
      </c>
      <c r="P269" s="46">
        <f>IF($N269="","",IF(Resumo!$F$3="Todas",SUMIFS(Registros!$S$2:$S$501,Registros!$AB$2:$AB$501,"Sim",Registros!$B$2:$B$501,"&gt;="&amp;Resumo!$B$3,Registros!$B$2:$B$501,"&lt;="&amp;Resumo!$D$3,Registros!$V$2:$V$501,$N269),SUMIFS(Registros!$S$2:$S$501,Registros!$AB$2:$AB$501,"Sim",Registros!$B$2:$B$501,"&gt;="&amp;Resumo!$B$3,Registros!$B$2:$B$501,"&lt;="&amp;Resumo!$D$3,Registros!$E$2:$E$501,Resumo!$F$3,Registros!$V$2:$V$501,$N269)))</f>
        <v/>
      </c>
      <c r="Q269" s="45">
        <f>IFERROR(IF(SUM($P$6:$P$15)=0,"",$P269/SUM($P$6:$P$15)),"")</f>
        <v/>
      </c>
      <c r="R269" s="13">
        <f>IF($O269=0,"",COUNTIFS($O$6:$O$15,"&gt;0",$P$6:$P$15,"&gt;"&amp;$P269)+COUNTIFS($O$6:$O269,"&gt;0",$P$6:$P269,$P269))</f>
        <v/>
      </c>
    </row>
    <row r="270">
      <c r="A270" s="21">
        <f>IFERROR(INDEX(Registros!$Z$2:$Z$501,AGGREGATE(15,6,(ROW(Registros!$Z$2:$Z$501)-ROW(Registros!$Z$2)+1)/(Registros!$AA$2:$AA$501&lt;&gt;""),ROWS($A$6:A270))),"")</f>
        <v/>
      </c>
      <c r="B270" s="18">
        <f>IFERROR(IF($A270="","",INDEX(Registros!$C$2:$C$501,MATCH($A270,Registros!$Z$2:$Z$501,0))),"")</f>
        <v/>
      </c>
      <c r="C270" s="21">
        <f>IFERROR(IF($A270="","",INDEX(Registros!$D$2:$D$501,MATCH($A270,Registros!$Z$2:$Z$501,0))),"")</f>
        <v/>
      </c>
      <c r="D270" s="21">
        <f>IFERROR(IF($A270="","",INDEX(Registros!$E$2:$E$501,MATCH($A270,Registros!$Z$2:$Z$501,0))),"")</f>
        <v/>
      </c>
      <c r="E270" s="18">
        <f>IF($A270="","",IF(AND(Resumo!$F$3&lt;&gt;"Todas",$D270&lt;&gt;Resumo!$F$3),0,COUNTIFS(Registros!$AB$2:$AB$501,"Sim",Registros!$B$2:$B$501,"&gt;="&amp;Resumo!$B$3,Registros!$B$2:$B$501,"&lt;="&amp;Resumo!$D$3,Registros!$C$2:$C$501,$B270,Registros!$E$2:$E$501,$D270)))</f>
        <v/>
      </c>
      <c r="F270" s="48">
        <f>IFERROR(IF($E270=0,"",COUNTIFS(Registros!$AB$2:$AB$501,"Sim",Registros!$B$2:$B$501,"&gt;="&amp;Resumo!$B$3,Registros!$B$2:$B$501,"&lt;="&amp;Resumo!$D$3,Registros!$C$2:$C$501,$B270,Registros!$E$2:$E$501,$D270,Registros!$T$2:$T$501,"Sim")/$E270),"")</f>
        <v/>
      </c>
      <c r="G270" s="48">
        <f>IFERROR(IF($E270=0,"",AVERAGEIFS(Registros!$U$2:$U$501,Registros!$AB$2:$AB$501,"Sim",Registros!$B$2:$B$501,"&gt;="&amp;Resumo!$B$3,Registros!$B$2:$B$501,"&lt;="&amp;Resumo!$D$3,Registros!$C$2:$C$501,$B270,Registros!$E$2:$E$501,$D270)),"")</f>
        <v/>
      </c>
      <c r="H270" s="18">
        <f>IF($E270=0,"",SUMIFS(Registros!$Q$2:$Q$501,Registros!$AB$2:$AB$501,"Sim",Registros!$B$2:$B$501,"&gt;="&amp;Resumo!$B$3,Registros!$B$2:$B$501,"&lt;="&amp;Resumo!$D$3,Registros!$C$2:$C$501,$B270,Registros!$E$2:$E$501,$D270))</f>
        <v/>
      </c>
      <c r="I270" s="49">
        <f>IF($E270=0,"",SUMIFS(Registros!$S$2:$S$501,Registros!$AB$2:$AB$501,"Sim",Registros!$B$2:$B$501,"&gt;="&amp;Resumo!$B$3,Registros!$B$2:$B$501,"&lt;="&amp;Resumo!$D$3,Registros!$C$2:$C$501,$B270,Registros!$E$2:$E$501,$D270))</f>
        <v/>
      </c>
      <c r="J270" s="18">
        <f>IF($E270=0,"",COUNTIFS(Registros!$AB$2:$AB$501,"Sim",Registros!$B$2:$B$501,"&gt;="&amp;Resumo!$B$3,Registros!$B$2:$B$501,"&lt;="&amp;Resumo!$D$3,Registros!$C$2:$C$501,$B270,Registros!$E$2:$E$501,$D270,Registros!$T$2:$T$501,"Não",Registros!$K$2:$K$501,"&lt;&gt;Concluída",Registros!$K$2:$K$501,"&lt;&gt;Dispensada"))</f>
        <v/>
      </c>
      <c r="K270" s="52">
        <f>IFERROR(IF($E270=0,"",_xlfn.MAXIFS(Registros!$B$2:$B$501,Registros!$AB$2:$AB$501,"Sim",Registros!$B$2:$B$501,"&gt;="&amp;Resumo!$B$3,Registros!$B$2:$B$501,"&lt;="&amp;Resumo!$D$3,Registros!$C$2:$C$501,$B270,Registros!$E$2:$E$501,$D270)),"")</f>
        <v/>
      </c>
      <c r="L270" s="18">
        <f>IF($E270=0,"",COUNTIFS($E$6:$E$505,"&gt;0",$F$6:$F$505,"&lt;"&amp;$F270)+COUNTIFS($E$6:$E270,"&gt;0",$F$6:$F270,$F270))</f>
        <v/>
      </c>
      <c r="N270" s="21">
        <f>IFERROR('Configurações'!F268,"")</f>
        <v/>
      </c>
      <c r="O270" s="18">
        <f>IF($N270="","",IF(Resumo!$F$3="Todas",COUNTIFS(Registros!$AB$2:$AB$501,"Sim",Registros!$B$2:$B$501,"&gt;="&amp;Resumo!$B$3,Registros!$B$2:$B$501,"&lt;="&amp;Resumo!$D$3,Registros!$V$2:$V$501,$N270),COUNTIFS(Registros!$AB$2:$AB$501,"Sim",Registros!$B$2:$B$501,"&gt;="&amp;Resumo!$B$3,Registros!$B$2:$B$501,"&lt;="&amp;Resumo!$D$3,Registros!$E$2:$E$501,Resumo!$F$3,Registros!$V$2:$V$501,$N270)))</f>
        <v/>
      </c>
      <c r="P270" s="49">
        <f>IF($N270="","",IF(Resumo!$F$3="Todas",SUMIFS(Registros!$S$2:$S$501,Registros!$AB$2:$AB$501,"Sim",Registros!$B$2:$B$501,"&gt;="&amp;Resumo!$B$3,Registros!$B$2:$B$501,"&lt;="&amp;Resumo!$D$3,Registros!$V$2:$V$501,$N270),SUMIFS(Registros!$S$2:$S$501,Registros!$AB$2:$AB$501,"Sim",Registros!$B$2:$B$501,"&gt;="&amp;Resumo!$B$3,Registros!$B$2:$B$501,"&lt;="&amp;Resumo!$D$3,Registros!$E$2:$E$501,Resumo!$F$3,Registros!$V$2:$V$501,$N270)))</f>
        <v/>
      </c>
      <c r="Q270" s="48">
        <f>IFERROR(IF(SUM($P$6:$P$15)=0,"",$P270/SUM($P$6:$P$15)),"")</f>
        <v/>
      </c>
      <c r="R270" s="18">
        <f>IF($O270=0,"",COUNTIFS($O$6:$O$15,"&gt;0",$P$6:$P$15,"&gt;"&amp;$P270)+COUNTIFS($O$6:$O270,"&gt;0",$P$6:$P270,$P270))</f>
        <v/>
      </c>
    </row>
    <row r="271">
      <c r="A271" s="16">
        <f>IFERROR(INDEX(Registros!$Z$2:$Z$501,AGGREGATE(15,6,(ROW(Registros!$Z$2:$Z$501)-ROW(Registros!$Z$2)+1)/(Registros!$AA$2:$AA$501&lt;&gt;""),ROWS($A$6:A271))),"")</f>
        <v/>
      </c>
      <c r="B271" s="13">
        <f>IFERROR(IF($A271="","",INDEX(Registros!$C$2:$C$501,MATCH($A271,Registros!$Z$2:$Z$501,0))),"")</f>
        <v/>
      </c>
      <c r="C271" s="16">
        <f>IFERROR(IF($A271="","",INDEX(Registros!$D$2:$D$501,MATCH($A271,Registros!$Z$2:$Z$501,0))),"")</f>
        <v/>
      </c>
      <c r="D271" s="16">
        <f>IFERROR(IF($A271="","",INDEX(Registros!$E$2:$E$501,MATCH($A271,Registros!$Z$2:$Z$501,0))),"")</f>
        <v/>
      </c>
      <c r="E271" s="13">
        <f>IF($A271="","",IF(AND(Resumo!$F$3&lt;&gt;"Todas",$D271&lt;&gt;Resumo!$F$3),0,COUNTIFS(Registros!$AB$2:$AB$501,"Sim",Registros!$B$2:$B$501,"&gt;="&amp;Resumo!$B$3,Registros!$B$2:$B$501,"&lt;="&amp;Resumo!$D$3,Registros!$C$2:$C$501,$B271,Registros!$E$2:$E$501,$D271)))</f>
        <v/>
      </c>
      <c r="F271" s="45">
        <f>IFERROR(IF($E271=0,"",COUNTIFS(Registros!$AB$2:$AB$501,"Sim",Registros!$B$2:$B$501,"&gt;="&amp;Resumo!$B$3,Registros!$B$2:$B$501,"&lt;="&amp;Resumo!$D$3,Registros!$C$2:$C$501,$B271,Registros!$E$2:$E$501,$D271,Registros!$T$2:$T$501,"Sim")/$E271),"")</f>
        <v/>
      </c>
      <c r="G271" s="45">
        <f>IFERROR(IF($E271=0,"",AVERAGEIFS(Registros!$U$2:$U$501,Registros!$AB$2:$AB$501,"Sim",Registros!$B$2:$B$501,"&gt;="&amp;Resumo!$B$3,Registros!$B$2:$B$501,"&lt;="&amp;Resumo!$D$3,Registros!$C$2:$C$501,$B271,Registros!$E$2:$E$501,$D271)),"")</f>
        <v/>
      </c>
      <c r="H271" s="13">
        <f>IF($E271=0,"",SUMIFS(Registros!$Q$2:$Q$501,Registros!$AB$2:$AB$501,"Sim",Registros!$B$2:$B$501,"&gt;="&amp;Resumo!$B$3,Registros!$B$2:$B$501,"&lt;="&amp;Resumo!$D$3,Registros!$C$2:$C$501,$B271,Registros!$E$2:$E$501,$D271))</f>
        <v/>
      </c>
      <c r="I271" s="46">
        <f>IF($E271=0,"",SUMIFS(Registros!$S$2:$S$501,Registros!$AB$2:$AB$501,"Sim",Registros!$B$2:$B$501,"&gt;="&amp;Resumo!$B$3,Registros!$B$2:$B$501,"&lt;="&amp;Resumo!$D$3,Registros!$C$2:$C$501,$B271,Registros!$E$2:$E$501,$D271))</f>
        <v/>
      </c>
      <c r="J271" s="13">
        <f>IF($E271=0,"",COUNTIFS(Registros!$AB$2:$AB$501,"Sim",Registros!$B$2:$B$501,"&gt;="&amp;Resumo!$B$3,Registros!$B$2:$B$501,"&lt;="&amp;Resumo!$D$3,Registros!$C$2:$C$501,$B271,Registros!$E$2:$E$501,$D271,Registros!$T$2:$T$501,"Não",Registros!$K$2:$K$501,"&lt;&gt;Concluída",Registros!$K$2:$K$501,"&lt;&gt;Dispensada"))</f>
        <v/>
      </c>
      <c r="K271" s="53">
        <f>IFERROR(IF($E271=0,"",_xlfn.MAXIFS(Registros!$B$2:$B$501,Registros!$AB$2:$AB$501,"Sim",Registros!$B$2:$B$501,"&gt;="&amp;Resumo!$B$3,Registros!$B$2:$B$501,"&lt;="&amp;Resumo!$D$3,Registros!$C$2:$C$501,$B271,Registros!$E$2:$E$501,$D271)),"")</f>
        <v/>
      </c>
      <c r="L271" s="13">
        <f>IF($E271=0,"",COUNTIFS($E$6:$E$505,"&gt;0",$F$6:$F$505,"&lt;"&amp;$F271)+COUNTIFS($E$6:$E271,"&gt;0",$F$6:$F271,$F271))</f>
        <v/>
      </c>
      <c r="N271" s="16">
        <f>IFERROR('Configurações'!F269,"")</f>
        <v/>
      </c>
      <c r="O271" s="13">
        <f>IF($N271="","",IF(Resumo!$F$3="Todas",COUNTIFS(Registros!$AB$2:$AB$501,"Sim",Registros!$B$2:$B$501,"&gt;="&amp;Resumo!$B$3,Registros!$B$2:$B$501,"&lt;="&amp;Resumo!$D$3,Registros!$V$2:$V$501,$N271),COUNTIFS(Registros!$AB$2:$AB$501,"Sim",Registros!$B$2:$B$501,"&gt;="&amp;Resumo!$B$3,Registros!$B$2:$B$501,"&lt;="&amp;Resumo!$D$3,Registros!$E$2:$E$501,Resumo!$F$3,Registros!$V$2:$V$501,$N271)))</f>
        <v/>
      </c>
      <c r="P271" s="46">
        <f>IF($N271="","",IF(Resumo!$F$3="Todas",SUMIFS(Registros!$S$2:$S$501,Registros!$AB$2:$AB$501,"Sim",Registros!$B$2:$B$501,"&gt;="&amp;Resumo!$B$3,Registros!$B$2:$B$501,"&lt;="&amp;Resumo!$D$3,Registros!$V$2:$V$501,$N271),SUMIFS(Registros!$S$2:$S$501,Registros!$AB$2:$AB$501,"Sim",Registros!$B$2:$B$501,"&gt;="&amp;Resumo!$B$3,Registros!$B$2:$B$501,"&lt;="&amp;Resumo!$D$3,Registros!$E$2:$E$501,Resumo!$F$3,Registros!$V$2:$V$501,$N271)))</f>
        <v/>
      </c>
      <c r="Q271" s="45">
        <f>IFERROR(IF(SUM($P$6:$P$15)=0,"",$P271/SUM($P$6:$P$15)),"")</f>
        <v/>
      </c>
      <c r="R271" s="13">
        <f>IF($O271=0,"",COUNTIFS($O$6:$O$15,"&gt;0",$P$6:$P$15,"&gt;"&amp;$P271)+COUNTIFS($O$6:$O271,"&gt;0",$P$6:$P271,$P271))</f>
        <v/>
      </c>
    </row>
    <row r="272">
      <c r="A272" s="21">
        <f>IFERROR(INDEX(Registros!$Z$2:$Z$501,AGGREGATE(15,6,(ROW(Registros!$Z$2:$Z$501)-ROW(Registros!$Z$2)+1)/(Registros!$AA$2:$AA$501&lt;&gt;""),ROWS($A$6:A272))),"")</f>
        <v/>
      </c>
      <c r="B272" s="18">
        <f>IFERROR(IF($A272="","",INDEX(Registros!$C$2:$C$501,MATCH($A272,Registros!$Z$2:$Z$501,0))),"")</f>
        <v/>
      </c>
      <c r="C272" s="21">
        <f>IFERROR(IF($A272="","",INDEX(Registros!$D$2:$D$501,MATCH($A272,Registros!$Z$2:$Z$501,0))),"")</f>
        <v/>
      </c>
      <c r="D272" s="21">
        <f>IFERROR(IF($A272="","",INDEX(Registros!$E$2:$E$501,MATCH($A272,Registros!$Z$2:$Z$501,0))),"")</f>
        <v/>
      </c>
      <c r="E272" s="18">
        <f>IF($A272="","",IF(AND(Resumo!$F$3&lt;&gt;"Todas",$D272&lt;&gt;Resumo!$F$3),0,COUNTIFS(Registros!$AB$2:$AB$501,"Sim",Registros!$B$2:$B$501,"&gt;="&amp;Resumo!$B$3,Registros!$B$2:$B$501,"&lt;="&amp;Resumo!$D$3,Registros!$C$2:$C$501,$B272,Registros!$E$2:$E$501,$D272)))</f>
        <v/>
      </c>
      <c r="F272" s="48">
        <f>IFERROR(IF($E272=0,"",COUNTIFS(Registros!$AB$2:$AB$501,"Sim",Registros!$B$2:$B$501,"&gt;="&amp;Resumo!$B$3,Registros!$B$2:$B$501,"&lt;="&amp;Resumo!$D$3,Registros!$C$2:$C$501,$B272,Registros!$E$2:$E$501,$D272,Registros!$T$2:$T$501,"Sim")/$E272),"")</f>
        <v/>
      </c>
      <c r="G272" s="48">
        <f>IFERROR(IF($E272=0,"",AVERAGEIFS(Registros!$U$2:$U$501,Registros!$AB$2:$AB$501,"Sim",Registros!$B$2:$B$501,"&gt;="&amp;Resumo!$B$3,Registros!$B$2:$B$501,"&lt;="&amp;Resumo!$D$3,Registros!$C$2:$C$501,$B272,Registros!$E$2:$E$501,$D272)),"")</f>
        <v/>
      </c>
      <c r="H272" s="18">
        <f>IF($E272=0,"",SUMIFS(Registros!$Q$2:$Q$501,Registros!$AB$2:$AB$501,"Sim",Registros!$B$2:$B$501,"&gt;="&amp;Resumo!$B$3,Registros!$B$2:$B$501,"&lt;="&amp;Resumo!$D$3,Registros!$C$2:$C$501,$B272,Registros!$E$2:$E$501,$D272))</f>
        <v/>
      </c>
      <c r="I272" s="49">
        <f>IF($E272=0,"",SUMIFS(Registros!$S$2:$S$501,Registros!$AB$2:$AB$501,"Sim",Registros!$B$2:$B$501,"&gt;="&amp;Resumo!$B$3,Registros!$B$2:$B$501,"&lt;="&amp;Resumo!$D$3,Registros!$C$2:$C$501,$B272,Registros!$E$2:$E$501,$D272))</f>
        <v/>
      </c>
      <c r="J272" s="18">
        <f>IF($E272=0,"",COUNTIFS(Registros!$AB$2:$AB$501,"Sim",Registros!$B$2:$B$501,"&gt;="&amp;Resumo!$B$3,Registros!$B$2:$B$501,"&lt;="&amp;Resumo!$D$3,Registros!$C$2:$C$501,$B272,Registros!$E$2:$E$501,$D272,Registros!$T$2:$T$501,"Não",Registros!$K$2:$K$501,"&lt;&gt;Concluída",Registros!$K$2:$K$501,"&lt;&gt;Dispensada"))</f>
        <v/>
      </c>
      <c r="K272" s="52">
        <f>IFERROR(IF($E272=0,"",_xlfn.MAXIFS(Registros!$B$2:$B$501,Registros!$AB$2:$AB$501,"Sim",Registros!$B$2:$B$501,"&gt;="&amp;Resumo!$B$3,Registros!$B$2:$B$501,"&lt;="&amp;Resumo!$D$3,Registros!$C$2:$C$501,$B272,Registros!$E$2:$E$501,$D272)),"")</f>
        <v/>
      </c>
      <c r="L272" s="18">
        <f>IF($E272=0,"",COUNTIFS($E$6:$E$505,"&gt;0",$F$6:$F$505,"&lt;"&amp;$F272)+COUNTIFS($E$6:$E272,"&gt;0",$F$6:$F272,$F272))</f>
        <v/>
      </c>
      <c r="N272" s="21">
        <f>IFERROR('Configurações'!F270,"")</f>
        <v/>
      </c>
      <c r="O272" s="18">
        <f>IF($N272="","",IF(Resumo!$F$3="Todas",COUNTIFS(Registros!$AB$2:$AB$501,"Sim",Registros!$B$2:$B$501,"&gt;="&amp;Resumo!$B$3,Registros!$B$2:$B$501,"&lt;="&amp;Resumo!$D$3,Registros!$V$2:$V$501,$N272),COUNTIFS(Registros!$AB$2:$AB$501,"Sim",Registros!$B$2:$B$501,"&gt;="&amp;Resumo!$B$3,Registros!$B$2:$B$501,"&lt;="&amp;Resumo!$D$3,Registros!$E$2:$E$501,Resumo!$F$3,Registros!$V$2:$V$501,$N272)))</f>
        <v/>
      </c>
      <c r="P272" s="49">
        <f>IF($N272="","",IF(Resumo!$F$3="Todas",SUMIFS(Registros!$S$2:$S$501,Registros!$AB$2:$AB$501,"Sim",Registros!$B$2:$B$501,"&gt;="&amp;Resumo!$B$3,Registros!$B$2:$B$501,"&lt;="&amp;Resumo!$D$3,Registros!$V$2:$V$501,$N272),SUMIFS(Registros!$S$2:$S$501,Registros!$AB$2:$AB$501,"Sim",Registros!$B$2:$B$501,"&gt;="&amp;Resumo!$B$3,Registros!$B$2:$B$501,"&lt;="&amp;Resumo!$D$3,Registros!$E$2:$E$501,Resumo!$F$3,Registros!$V$2:$V$501,$N272)))</f>
        <v/>
      </c>
      <c r="Q272" s="48">
        <f>IFERROR(IF(SUM($P$6:$P$15)=0,"",$P272/SUM($P$6:$P$15)),"")</f>
        <v/>
      </c>
      <c r="R272" s="18">
        <f>IF($O272=0,"",COUNTIFS($O$6:$O$15,"&gt;0",$P$6:$P$15,"&gt;"&amp;$P272)+COUNTIFS($O$6:$O272,"&gt;0",$P$6:$P272,$P272))</f>
        <v/>
      </c>
    </row>
    <row r="273">
      <c r="A273" s="16">
        <f>IFERROR(INDEX(Registros!$Z$2:$Z$501,AGGREGATE(15,6,(ROW(Registros!$Z$2:$Z$501)-ROW(Registros!$Z$2)+1)/(Registros!$AA$2:$AA$501&lt;&gt;""),ROWS($A$6:A273))),"")</f>
        <v/>
      </c>
      <c r="B273" s="13">
        <f>IFERROR(IF($A273="","",INDEX(Registros!$C$2:$C$501,MATCH($A273,Registros!$Z$2:$Z$501,0))),"")</f>
        <v/>
      </c>
      <c r="C273" s="16">
        <f>IFERROR(IF($A273="","",INDEX(Registros!$D$2:$D$501,MATCH($A273,Registros!$Z$2:$Z$501,0))),"")</f>
        <v/>
      </c>
      <c r="D273" s="16">
        <f>IFERROR(IF($A273="","",INDEX(Registros!$E$2:$E$501,MATCH($A273,Registros!$Z$2:$Z$501,0))),"")</f>
        <v/>
      </c>
      <c r="E273" s="13">
        <f>IF($A273="","",IF(AND(Resumo!$F$3&lt;&gt;"Todas",$D273&lt;&gt;Resumo!$F$3),0,COUNTIFS(Registros!$AB$2:$AB$501,"Sim",Registros!$B$2:$B$501,"&gt;="&amp;Resumo!$B$3,Registros!$B$2:$B$501,"&lt;="&amp;Resumo!$D$3,Registros!$C$2:$C$501,$B273,Registros!$E$2:$E$501,$D273)))</f>
        <v/>
      </c>
      <c r="F273" s="45">
        <f>IFERROR(IF($E273=0,"",COUNTIFS(Registros!$AB$2:$AB$501,"Sim",Registros!$B$2:$B$501,"&gt;="&amp;Resumo!$B$3,Registros!$B$2:$B$501,"&lt;="&amp;Resumo!$D$3,Registros!$C$2:$C$501,$B273,Registros!$E$2:$E$501,$D273,Registros!$T$2:$T$501,"Sim")/$E273),"")</f>
        <v/>
      </c>
      <c r="G273" s="45">
        <f>IFERROR(IF($E273=0,"",AVERAGEIFS(Registros!$U$2:$U$501,Registros!$AB$2:$AB$501,"Sim",Registros!$B$2:$B$501,"&gt;="&amp;Resumo!$B$3,Registros!$B$2:$B$501,"&lt;="&amp;Resumo!$D$3,Registros!$C$2:$C$501,$B273,Registros!$E$2:$E$501,$D273)),"")</f>
        <v/>
      </c>
      <c r="H273" s="13">
        <f>IF($E273=0,"",SUMIFS(Registros!$Q$2:$Q$501,Registros!$AB$2:$AB$501,"Sim",Registros!$B$2:$B$501,"&gt;="&amp;Resumo!$B$3,Registros!$B$2:$B$501,"&lt;="&amp;Resumo!$D$3,Registros!$C$2:$C$501,$B273,Registros!$E$2:$E$501,$D273))</f>
        <v/>
      </c>
      <c r="I273" s="46">
        <f>IF($E273=0,"",SUMIFS(Registros!$S$2:$S$501,Registros!$AB$2:$AB$501,"Sim",Registros!$B$2:$B$501,"&gt;="&amp;Resumo!$B$3,Registros!$B$2:$B$501,"&lt;="&amp;Resumo!$D$3,Registros!$C$2:$C$501,$B273,Registros!$E$2:$E$501,$D273))</f>
        <v/>
      </c>
      <c r="J273" s="13">
        <f>IF($E273=0,"",COUNTIFS(Registros!$AB$2:$AB$501,"Sim",Registros!$B$2:$B$501,"&gt;="&amp;Resumo!$B$3,Registros!$B$2:$B$501,"&lt;="&amp;Resumo!$D$3,Registros!$C$2:$C$501,$B273,Registros!$E$2:$E$501,$D273,Registros!$T$2:$T$501,"Não",Registros!$K$2:$K$501,"&lt;&gt;Concluída",Registros!$K$2:$K$501,"&lt;&gt;Dispensada"))</f>
        <v/>
      </c>
      <c r="K273" s="53">
        <f>IFERROR(IF($E273=0,"",_xlfn.MAXIFS(Registros!$B$2:$B$501,Registros!$AB$2:$AB$501,"Sim",Registros!$B$2:$B$501,"&gt;="&amp;Resumo!$B$3,Registros!$B$2:$B$501,"&lt;="&amp;Resumo!$D$3,Registros!$C$2:$C$501,$B273,Registros!$E$2:$E$501,$D273)),"")</f>
        <v/>
      </c>
      <c r="L273" s="13">
        <f>IF($E273=0,"",COUNTIFS($E$6:$E$505,"&gt;0",$F$6:$F$505,"&lt;"&amp;$F273)+COUNTIFS($E$6:$E273,"&gt;0",$F$6:$F273,$F273))</f>
        <v/>
      </c>
      <c r="N273" s="16">
        <f>IFERROR('Configurações'!F271,"")</f>
        <v/>
      </c>
      <c r="O273" s="13">
        <f>IF($N273="","",IF(Resumo!$F$3="Todas",COUNTIFS(Registros!$AB$2:$AB$501,"Sim",Registros!$B$2:$B$501,"&gt;="&amp;Resumo!$B$3,Registros!$B$2:$B$501,"&lt;="&amp;Resumo!$D$3,Registros!$V$2:$V$501,$N273),COUNTIFS(Registros!$AB$2:$AB$501,"Sim",Registros!$B$2:$B$501,"&gt;="&amp;Resumo!$B$3,Registros!$B$2:$B$501,"&lt;="&amp;Resumo!$D$3,Registros!$E$2:$E$501,Resumo!$F$3,Registros!$V$2:$V$501,$N273)))</f>
        <v/>
      </c>
      <c r="P273" s="46">
        <f>IF($N273="","",IF(Resumo!$F$3="Todas",SUMIFS(Registros!$S$2:$S$501,Registros!$AB$2:$AB$501,"Sim",Registros!$B$2:$B$501,"&gt;="&amp;Resumo!$B$3,Registros!$B$2:$B$501,"&lt;="&amp;Resumo!$D$3,Registros!$V$2:$V$501,$N273),SUMIFS(Registros!$S$2:$S$501,Registros!$AB$2:$AB$501,"Sim",Registros!$B$2:$B$501,"&gt;="&amp;Resumo!$B$3,Registros!$B$2:$B$501,"&lt;="&amp;Resumo!$D$3,Registros!$E$2:$E$501,Resumo!$F$3,Registros!$V$2:$V$501,$N273)))</f>
        <v/>
      </c>
      <c r="Q273" s="45">
        <f>IFERROR(IF(SUM($P$6:$P$15)=0,"",$P273/SUM($P$6:$P$15)),"")</f>
        <v/>
      </c>
      <c r="R273" s="13">
        <f>IF($O273=0,"",COUNTIFS($O$6:$O$15,"&gt;0",$P$6:$P$15,"&gt;"&amp;$P273)+COUNTIFS($O$6:$O273,"&gt;0",$P$6:$P273,$P273))</f>
        <v/>
      </c>
    </row>
    <row r="274">
      <c r="A274" s="21">
        <f>IFERROR(INDEX(Registros!$Z$2:$Z$501,AGGREGATE(15,6,(ROW(Registros!$Z$2:$Z$501)-ROW(Registros!$Z$2)+1)/(Registros!$AA$2:$AA$501&lt;&gt;""),ROWS($A$6:A274))),"")</f>
        <v/>
      </c>
      <c r="B274" s="18">
        <f>IFERROR(IF($A274="","",INDEX(Registros!$C$2:$C$501,MATCH($A274,Registros!$Z$2:$Z$501,0))),"")</f>
        <v/>
      </c>
      <c r="C274" s="21">
        <f>IFERROR(IF($A274="","",INDEX(Registros!$D$2:$D$501,MATCH($A274,Registros!$Z$2:$Z$501,0))),"")</f>
        <v/>
      </c>
      <c r="D274" s="21">
        <f>IFERROR(IF($A274="","",INDEX(Registros!$E$2:$E$501,MATCH($A274,Registros!$Z$2:$Z$501,0))),"")</f>
        <v/>
      </c>
      <c r="E274" s="18">
        <f>IF($A274="","",IF(AND(Resumo!$F$3&lt;&gt;"Todas",$D274&lt;&gt;Resumo!$F$3),0,COUNTIFS(Registros!$AB$2:$AB$501,"Sim",Registros!$B$2:$B$501,"&gt;="&amp;Resumo!$B$3,Registros!$B$2:$B$501,"&lt;="&amp;Resumo!$D$3,Registros!$C$2:$C$501,$B274,Registros!$E$2:$E$501,$D274)))</f>
        <v/>
      </c>
      <c r="F274" s="48">
        <f>IFERROR(IF($E274=0,"",COUNTIFS(Registros!$AB$2:$AB$501,"Sim",Registros!$B$2:$B$501,"&gt;="&amp;Resumo!$B$3,Registros!$B$2:$B$501,"&lt;="&amp;Resumo!$D$3,Registros!$C$2:$C$501,$B274,Registros!$E$2:$E$501,$D274,Registros!$T$2:$T$501,"Sim")/$E274),"")</f>
        <v/>
      </c>
      <c r="G274" s="48">
        <f>IFERROR(IF($E274=0,"",AVERAGEIFS(Registros!$U$2:$U$501,Registros!$AB$2:$AB$501,"Sim",Registros!$B$2:$B$501,"&gt;="&amp;Resumo!$B$3,Registros!$B$2:$B$501,"&lt;="&amp;Resumo!$D$3,Registros!$C$2:$C$501,$B274,Registros!$E$2:$E$501,$D274)),"")</f>
        <v/>
      </c>
      <c r="H274" s="18">
        <f>IF($E274=0,"",SUMIFS(Registros!$Q$2:$Q$501,Registros!$AB$2:$AB$501,"Sim",Registros!$B$2:$B$501,"&gt;="&amp;Resumo!$B$3,Registros!$B$2:$B$501,"&lt;="&amp;Resumo!$D$3,Registros!$C$2:$C$501,$B274,Registros!$E$2:$E$501,$D274))</f>
        <v/>
      </c>
      <c r="I274" s="49">
        <f>IF($E274=0,"",SUMIFS(Registros!$S$2:$S$501,Registros!$AB$2:$AB$501,"Sim",Registros!$B$2:$B$501,"&gt;="&amp;Resumo!$B$3,Registros!$B$2:$B$501,"&lt;="&amp;Resumo!$D$3,Registros!$C$2:$C$501,$B274,Registros!$E$2:$E$501,$D274))</f>
        <v/>
      </c>
      <c r="J274" s="18">
        <f>IF($E274=0,"",COUNTIFS(Registros!$AB$2:$AB$501,"Sim",Registros!$B$2:$B$501,"&gt;="&amp;Resumo!$B$3,Registros!$B$2:$B$501,"&lt;="&amp;Resumo!$D$3,Registros!$C$2:$C$501,$B274,Registros!$E$2:$E$501,$D274,Registros!$T$2:$T$501,"Não",Registros!$K$2:$K$501,"&lt;&gt;Concluída",Registros!$K$2:$K$501,"&lt;&gt;Dispensada"))</f>
        <v/>
      </c>
      <c r="K274" s="52">
        <f>IFERROR(IF($E274=0,"",_xlfn.MAXIFS(Registros!$B$2:$B$501,Registros!$AB$2:$AB$501,"Sim",Registros!$B$2:$B$501,"&gt;="&amp;Resumo!$B$3,Registros!$B$2:$B$501,"&lt;="&amp;Resumo!$D$3,Registros!$C$2:$C$501,$B274,Registros!$E$2:$E$501,$D274)),"")</f>
        <v/>
      </c>
      <c r="L274" s="18">
        <f>IF($E274=0,"",COUNTIFS($E$6:$E$505,"&gt;0",$F$6:$F$505,"&lt;"&amp;$F274)+COUNTIFS($E$6:$E274,"&gt;0",$F$6:$F274,$F274))</f>
        <v/>
      </c>
      <c r="N274" s="21">
        <f>IFERROR('Configurações'!F272,"")</f>
        <v/>
      </c>
      <c r="O274" s="18">
        <f>IF($N274="","",IF(Resumo!$F$3="Todas",COUNTIFS(Registros!$AB$2:$AB$501,"Sim",Registros!$B$2:$B$501,"&gt;="&amp;Resumo!$B$3,Registros!$B$2:$B$501,"&lt;="&amp;Resumo!$D$3,Registros!$V$2:$V$501,$N274),COUNTIFS(Registros!$AB$2:$AB$501,"Sim",Registros!$B$2:$B$501,"&gt;="&amp;Resumo!$B$3,Registros!$B$2:$B$501,"&lt;="&amp;Resumo!$D$3,Registros!$E$2:$E$501,Resumo!$F$3,Registros!$V$2:$V$501,$N274)))</f>
        <v/>
      </c>
      <c r="P274" s="49">
        <f>IF($N274="","",IF(Resumo!$F$3="Todas",SUMIFS(Registros!$S$2:$S$501,Registros!$AB$2:$AB$501,"Sim",Registros!$B$2:$B$501,"&gt;="&amp;Resumo!$B$3,Registros!$B$2:$B$501,"&lt;="&amp;Resumo!$D$3,Registros!$V$2:$V$501,$N274),SUMIFS(Registros!$S$2:$S$501,Registros!$AB$2:$AB$501,"Sim",Registros!$B$2:$B$501,"&gt;="&amp;Resumo!$B$3,Registros!$B$2:$B$501,"&lt;="&amp;Resumo!$D$3,Registros!$E$2:$E$501,Resumo!$F$3,Registros!$V$2:$V$501,$N274)))</f>
        <v/>
      </c>
      <c r="Q274" s="48">
        <f>IFERROR(IF(SUM($P$6:$P$15)=0,"",$P274/SUM($P$6:$P$15)),"")</f>
        <v/>
      </c>
      <c r="R274" s="18">
        <f>IF($O274=0,"",COUNTIFS($O$6:$O$15,"&gt;0",$P$6:$P$15,"&gt;"&amp;$P274)+COUNTIFS($O$6:$O274,"&gt;0",$P$6:$P274,$P274))</f>
        <v/>
      </c>
    </row>
    <row r="275">
      <c r="A275" s="16">
        <f>IFERROR(INDEX(Registros!$Z$2:$Z$501,AGGREGATE(15,6,(ROW(Registros!$Z$2:$Z$501)-ROW(Registros!$Z$2)+1)/(Registros!$AA$2:$AA$501&lt;&gt;""),ROWS($A$6:A275))),"")</f>
        <v/>
      </c>
      <c r="B275" s="13">
        <f>IFERROR(IF($A275="","",INDEX(Registros!$C$2:$C$501,MATCH($A275,Registros!$Z$2:$Z$501,0))),"")</f>
        <v/>
      </c>
      <c r="C275" s="16">
        <f>IFERROR(IF($A275="","",INDEX(Registros!$D$2:$D$501,MATCH($A275,Registros!$Z$2:$Z$501,0))),"")</f>
        <v/>
      </c>
      <c r="D275" s="16">
        <f>IFERROR(IF($A275="","",INDEX(Registros!$E$2:$E$501,MATCH($A275,Registros!$Z$2:$Z$501,0))),"")</f>
        <v/>
      </c>
      <c r="E275" s="13">
        <f>IF($A275="","",IF(AND(Resumo!$F$3&lt;&gt;"Todas",$D275&lt;&gt;Resumo!$F$3),0,COUNTIFS(Registros!$AB$2:$AB$501,"Sim",Registros!$B$2:$B$501,"&gt;="&amp;Resumo!$B$3,Registros!$B$2:$B$501,"&lt;="&amp;Resumo!$D$3,Registros!$C$2:$C$501,$B275,Registros!$E$2:$E$501,$D275)))</f>
        <v/>
      </c>
      <c r="F275" s="45">
        <f>IFERROR(IF($E275=0,"",COUNTIFS(Registros!$AB$2:$AB$501,"Sim",Registros!$B$2:$B$501,"&gt;="&amp;Resumo!$B$3,Registros!$B$2:$B$501,"&lt;="&amp;Resumo!$D$3,Registros!$C$2:$C$501,$B275,Registros!$E$2:$E$501,$D275,Registros!$T$2:$T$501,"Sim")/$E275),"")</f>
        <v/>
      </c>
      <c r="G275" s="45">
        <f>IFERROR(IF($E275=0,"",AVERAGEIFS(Registros!$U$2:$U$501,Registros!$AB$2:$AB$501,"Sim",Registros!$B$2:$B$501,"&gt;="&amp;Resumo!$B$3,Registros!$B$2:$B$501,"&lt;="&amp;Resumo!$D$3,Registros!$C$2:$C$501,$B275,Registros!$E$2:$E$501,$D275)),"")</f>
        <v/>
      </c>
      <c r="H275" s="13">
        <f>IF($E275=0,"",SUMIFS(Registros!$Q$2:$Q$501,Registros!$AB$2:$AB$501,"Sim",Registros!$B$2:$B$501,"&gt;="&amp;Resumo!$B$3,Registros!$B$2:$B$501,"&lt;="&amp;Resumo!$D$3,Registros!$C$2:$C$501,$B275,Registros!$E$2:$E$501,$D275))</f>
        <v/>
      </c>
      <c r="I275" s="46">
        <f>IF($E275=0,"",SUMIFS(Registros!$S$2:$S$501,Registros!$AB$2:$AB$501,"Sim",Registros!$B$2:$B$501,"&gt;="&amp;Resumo!$B$3,Registros!$B$2:$B$501,"&lt;="&amp;Resumo!$D$3,Registros!$C$2:$C$501,$B275,Registros!$E$2:$E$501,$D275))</f>
        <v/>
      </c>
      <c r="J275" s="13">
        <f>IF($E275=0,"",COUNTIFS(Registros!$AB$2:$AB$501,"Sim",Registros!$B$2:$B$501,"&gt;="&amp;Resumo!$B$3,Registros!$B$2:$B$501,"&lt;="&amp;Resumo!$D$3,Registros!$C$2:$C$501,$B275,Registros!$E$2:$E$501,$D275,Registros!$T$2:$T$501,"Não",Registros!$K$2:$K$501,"&lt;&gt;Concluída",Registros!$K$2:$K$501,"&lt;&gt;Dispensada"))</f>
        <v/>
      </c>
      <c r="K275" s="53">
        <f>IFERROR(IF($E275=0,"",_xlfn.MAXIFS(Registros!$B$2:$B$501,Registros!$AB$2:$AB$501,"Sim",Registros!$B$2:$B$501,"&gt;="&amp;Resumo!$B$3,Registros!$B$2:$B$501,"&lt;="&amp;Resumo!$D$3,Registros!$C$2:$C$501,$B275,Registros!$E$2:$E$501,$D275)),"")</f>
        <v/>
      </c>
      <c r="L275" s="13">
        <f>IF($E275=0,"",COUNTIFS($E$6:$E$505,"&gt;0",$F$6:$F$505,"&lt;"&amp;$F275)+COUNTIFS($E$6:$E275,"&gt;0",$F$6:$F275,$F275))</f>
        <v/>
      </c>
      <c r="N275" s="16">
        <f>IFERROR('Configurações'!F273,"")</f>
        <v/>
      </c>
      <c r="O275" s="13">
        <f>IF($N275="","",IF(Resumo!$F$3="Todas",COUNTIFS(Registros!$AB$2:$AB$501,"Sim",Registros!$B$2:$B$501,"&gt;="&amp;Resumo!$B$3,Registros!$B$2:$B$501,"&lt;="&amp;Resumo!$D$3,Registros!$V$2:$V$501,$N275),COUNTIFS(Registros!$AB$2:$AB$501,"Sim",Registros!$B$2:$B$501,"&gt;="&amp;Resumo!$B$3,Registros!$B$2:$B$501,"&lt;="&amp;Resumo!$D$3,Registros!$E$2:$E$501,Resumo!$F$3,Registros!$V$2:$V$501,$N275)))</f>
        <v/>
      </c>
      <c r="P275" s="46">
        <f>IF($N275="","",IF(Resumo!$F$3="Todas",SUMIFS(Registros!$S$2:$S$501,Registros!$AB$2:$AB$501,"Sim",Registros!$B$2:$B$501,"&gt;="&amp;Resumo!$B$3,Registros!$B$2:$B$501,"&lt;="&amp;Resumo!$D$3,Registros!$V$2:$V$501,$N275),SUMIFS(Registros!$S$2:$S$501,Registros!$AB$2:$AB$501,"Sim",Registros!$B$2:$B$501,"&gt;="&amp;Resumo!$B$3,Registros!$B$2:$B$501,"&lt;="&amp;Resumo!$D$3,Registros!$E$2:$E$501,Resumo!$F$3,Registros!$V$2:$V$501,$N275)))</f>
        <v/>
      </c>
      <c r="Q275" s="45">
        <f>IFERROR(IF(SUM($P$6:$P$15)=0,"",$P275/SUM($P$6:$P$15)),"")</f>
        <v/>
      </c>
      <c r="R275" s="13">
        <f>IF($O275=0,"",COUNTIFS($O$6:$O$15,"&gt;0",$P$6:$P$15,"&gt;"&amp;$P275)+COUNTIFS($O$6:$O275,"&gt;0",$P$6:$P275,$P275))</f>
        <v/>
      </c>
    </row>
    <row r="276">
      <c r="A276" s="21">
        <f>IFERROR(INDEX(Registros!$Z$2:$Z$501,AGGREGATE(15,6,(ROW(Registros!$Z$2:$Z$501)-ROW(Registros!$Z$2)+1)/(Registros!$AA$2:$AA$501&lt;&gt;""),ROWS($A$6:A276))),"")</f>
        <v/>
      </c>
      <c r="B276" s="18">
        <f>IFERROR(IF($A276="","",INDEX(Registros!$C$2:$C$501,MATCH($A276,Registros!$Z$2:$Z$501,0))),"")</f>
        <v/>
      </c>
      <c r="C276" s="21">
        <f>IFERROR(IF($A276="","",INDEX(Registros!$D$2:$D$501,MATCH($A276,Registros!$Z$2:$Z$501,0))),"")</f>
        <v/>
      </c>
      <c r="D276" s="21">
        <f>IFERROR(IF($A276="","",INDEX(Registros!$E$2:$E$501,MATCH($A276,Registros!$Z$2:$Z$501,0))),"")</f>
        <v/>
      </c>
      <c r="E276" s="18">
        <f>IF($A276="","",IF(AND(Resumo!$F$3&lt;&gt;"Todas",$D276&lt;&gt;Resumo!$F$3),0,COUNTIFS(Registros!$AB$2:$AB$501,"Sim",Registros!$B$2:$B$501,"&gt;="&amp;Resumo!$B$3,Registros!$B$2:$B$501,"&lt;="&amp;Resumo!$D$3,Registros!$C$2:$C$501,$B276,Registros!$E$2:$E$501,$D276)))</f>
        <v/>
      </c>
      <c r="F276" s="48">
        <f>IFERROR(IF($E276=0,"",COUNTIFS(Registros!$AB$2:$AB$501,"Sim",Registros!$B$2:$B$501,"&gt;="&amp;Resumo!$B$3,Registros!$B$2:$B$501,"&lt;="&amp;Resumo!$D$3,Registros!$C$2:$C$501,$B276,Registros!$E$2:$E$501,$D276,Registros!$T$2:$T$501,"Sim")/$E276),"")</f>
        <v/>
      </c>
      <c r="G276" s="48">
        <f>IFERROR(IF($E276=0,"",AVERAGEIFS(Registros!$U$2:$U$501,Registros!$AB$2:$AB$501,"Sim",Registros!$B$2:$B$501,"&gt;="&amp;Resumo!$B$3,Registros!$B$2:$B$501,"&lt;="&amp;Resumo!$D$3,Registros!$C$2:$C$501,$B276,Registros!$E$2:$E$501,$D276)),"")</f>
        <v/>
      </c>
      <c r="H276" s="18">
        <f>IF($E276=0,"",SUMIFS(Registros!$Q$2:$Q$501,Registros!$AB$2:$AB$501,"Sim",Registros!$B$2:$B$501,"&gt;="&amp;Resumo!$B$3,Registros!$B$2:$B$501,"&lt;="&amp;Resumo!$D$3,Registros!$C$2:$C$501,$B276,Registros!$E$2:$E$501,$D276))</f>
        <v/>
      </c>
      <c r="I276" s="49">
        <f>IF($E276=0,"",SUMIFS(Registros!$S$2:$S$501,Registros!$AB$2:$AB$501,"Sim",Registros!$B$2:$B$501,"&gt;="&amp;Resumo!$B$3,Registros!$B$2:$B$501,"&lt;="&amp;Resumo!$D$3,Registros!$C$2:$C$501,$B276,Registros!$E$2:$E$501,$D276))</f>
        <v/>
      </c>
      <c r="J276" s="18">
        <f>IF($E276=0,"",COUNTIFS(Registros!$AB$2:$AB$501,"Sim",Registros!$B$2:$B$501,"&gt;="&amp;Resumo!$B$3,Registros!$B$2:$B$501,"&lt;="&amp;Resumo!$D$3,Registros!$C$2:$C$501,$B276,Registros!$E$2:$E$501,$D276,Registros!$T$2:$T$501,"Não",Registros!$K$2:$K$501,"&lt;&gt;Concluída",Registros!$K$2:$K$501,"&lt;&gt;Dispensada"))</f>
        <v/>
      </c>
      <c r="K276" s="52">
        <f>IFERROR(IF($E276=0,"",_xlfn.MAXIFS(Registros!$B$2:$B$501,Registros!$AB$2:$AB$501,"Sim",Registros!$B$2:$B$501,"&gt;="&amp;Resumo!$B$3,Registros!$B$2:$B$501,"&lt;="&amp;Resumo!$D$3,Registros!$C$2:$C$501,$B276,Registros!$E$2:$E$501,$D276)),"")</f>
        <v/>
      </c>
      <c r="L276" s="18">
        <f>IF($E276=0,"",COUNTIFS($E$6:$E$505,"&gt;0",$F$6:$F$505,"&lt;"&amp;$F276)+COUNTIFS($E$6:$E276,"&gt;0",$F$6:$F276,$F276))</f>
        <v/>
      </c>
      <c r="N276" s="21">
        <f>IFERROR('Configurações'!F274,"")</f>
        <v/>
      </c>
      <c r="O276" s="18">
        <f>IF($N276="","",IF(Resumo!$F$3="Todas",COUNTIFS(Registros!$AB$2:$AB$501,"Sim",Registros!$B$2:$B$501,"&gt;="&amp;Resumo!$B$3,Registros!$B$2:$B$501,"&lt;="&amp;Resumo!$D$3,Registros!$V$2:$V$501,$N276),COUNTIFS(Registros!$AB$2:$AB$501,"Sim",Registros!$B$2:$B$501,"&gt;="&amp;Resumo!$B$3,Registros!$B$2:$B$501,"&lt;="&amp;Resumo!$D$3,Registros!$E$2:$E$501,Resumo!$F$3,Registros!$V$2:$V$501,$N276)))</f>
        <v/>
      </c>
      <c r="P276" s="49">
        <f>IF($N276="","",IF(Resumo!$F$3="Todas",SUMIFS(Registros!$S$2:$S$501,Registros!$AB$2:$AB$501,"Sim",Registros!$B$2:$B$501,"&gt;="&amp;Resumo!$B$3,Registros!$B$2:$B$501,"&lt;="&amp;Resumo!$D$3,Registros!$V$2:$V$501,$N276),SUMIFS(Registros!$S$2:$S$501,Registros!$AB$2:$AB$501,"Sim",Registros!$B$2:$B$501,"&gt;="&amp;Resumo!$B$3,Registros!$B$2:$B$501,"&lt;="&amp;Resumo!$D$3,Registros!$E$2:$E$501,Resumo!$F$3,Registros!$V$2:$V$501,$N276)))</f>
        <v/>
      </c>
      <c r="Q276" s="48">
        <f>IFERROR(IF(SUM($P$6:$P$15)=0,"",$P276/SUM($P$6:$P$15)),"")</f>
        <v/>
      </c>
      <c r="R276" s="18">
        <f>IF($O276=0,"",COUNTIFS($O$6:$O$15,"&gt;0",$P$6:$P$15,"&gt;"&amp;$P276)+COUNTIFS($O$6:$O276,"&gt;0",$P$6:$P276,$P276))</f>
        <v/>
      </c>
    </row>
    <row r="277">
      <c r="A277" s="16">
        <f>IFERROR(INDEX(Registros!$Z$2:$Z$501,AGGREGATE(15,6,(ROW(Registros!$Z$2:$Z$501)-ROW(Registros!$Z$2)+1)/(Registros!$AA$2:$AA$501&lt;&gt;""),ROWS($A$6:A277))),"")</f>
        <v/>
      </c>
      <c r="B277" s="13">
        <f>IFERROR(IF($A277="","",INDEX(Registros!$C$2:$C$501,MATCH($A277,Registros!$Z$2:$Z$501,0))),"")</f>
        <v/>
      </c>
      <c r="C277" s="16">
        <f>IFERROR(IF($A277="","",INDEX(Registros!$D$2:$D$501,MATCH($A277,Registros!$Z$2:$Z$501,0))),"")</f>
        <v/>
      </c>
      <c r="D277" s="16">
        <f>IFERROR(IF($A277="","",INDEX(Registros!$E$2:$E$501,MATCH($A277,Registros!$Z$2:$Z$501,0))),"")</f>
        <v/>
      </c>
      <c r="E277" s="13">
        <f>IF($A277="","",IF(AND(Resumo!$F$3&lt;&gt;"Todas",$D277&lt;&gt;Resumo!$F$3),0,COUNTIFS(Registros!$AB$2:$AB$501,"Sim",Registros!$B$2:$B$501,"&gt;="&amp;Resumo!$B$3,Registros!$B$2:$B$501,"&lt;="&amp;Resumo!$D$3,Registros!$C$2:$C$501,$B277,Registros!$E$2:$E$501,$D277)))</f>
        <v/>
      </c>
      <c r="F277" s="45">
        <f>IFERROR(IF($E277=0,"",COUNTIFS(Registros!$AB$2:$AB$501,"Sim",Registros!$B$2:$B$501,"&gt;="&amp;Resumo!$B$3,Registros!$B$2:$B$501,"&lt;="&amp;Resumo!$D$3,Registros!$C$2:$C$501,$B277,Registros!$E$2:$E$501,$D277,Registros!$T$2:$T$501,"Sim")/$E277),"")</f>
        <v/>
      </c>
      <c r="G277" s="45">
        <f>IFERROR(IF($E277=0,"",AVERAGEIFS(Registros!$U$2:$U$501,Registros!$AB$2:$AB$501,"Sim",Registros!$B$2:$B$501,"&gt;="&amp;Resumo!$B$3,Registros!$B$2:$B$501,"&lt;="&amp;Resumo!$D$3,Registros!$C$2:$C$501,$B277,Registros!$E$2:$E$501,$D277)),"")</f>
        <v/>
      </c>
      <c r="H277" s="13">
        <f>IF($E277=0,"",SUMIFS(Registros!$Q$2:$Q$501,Registros!$AB$2:$AB$501,"Sim",Registros!$B$2:$B$501,"&gt;="&amp;Resumo!$B$3,Registros!$B$2:$B$501,"&lt;="&amp;Resumo!$D$3,Registros!$C$2:$C$501,$B277,Registros!$E$2:$E$501,$D277))</f>
        <v/>
      </c>
      <c r="I277" s="46">
        <f>IF($E277=0,"",SUMIFS(Registros!$S$2:$S$501,Registros!$AB$2:$AB$501,"Sim",Registros!$B$2:$B$501,"&gt;="&amp;Resumo!$B$3,Registros!$B$2:$B$501,"&lt;="&amp;Resumo!$D$3,Registros!$C$2:$C$501,$B277,Registros!$E$2:$E$501,$D277))</f>
        <v/>
      </c>
      <c r="J277" s="13">
        <f>IF($E277=0,"",COUNTIFS(Registros!$AB$2:$AB$501,"Sim",Registros!$B$2:$B$501,"&gt;="&amp;Resumo!$B$3,Registros!$B$2:$B$501,"&lt;="&amp;Resumo!$D$3,Registros!$C$2:$C$501,$B277,Registros!$E$2:$E$501,$D277,Registros!$T$2:$T$501,"Não",Registros!$K$2:$K$501,"&lt;&gt;Concluída",Registros!$K$2:$K$501,"&lt;&gt;Dispensada"))</f>
        <v/>
      </c>
      <c r="K277" s="53">
        <f>IFERROR(IF($E277=0,"",_xlfn.MAXIFS(Registros!$B$2:$B$501,Registros!$AB$2:$AB$501,"Sim",Registros!$B$2:$B$501,"&gt;="&amp;Resumo!$B$3,Registros!$B$2:$B$501,"&lt;="&amp;Resumo!$D$3,Registros!$C$2:$C$501,$B277,Registros!$E$2:$E$501,$D277)),"")</f>
        <v/>
      </c>
      <c r="L277" s="13">
        <f>IF($E277=0,"",COUNTIFS($E$6:$E$505,"&gt;0",$F$6:$F$505,"&lt;"&amp;$F277)+COUNTIFS($E$6:$E277,"&gt;0",$F$6:$F277,$F277))</f>
        <v/>
      </c>
      <c r="N277" s="16">
        <f>IFERROR('Configurações'!F275,"")</f>
        <v/>
      </c>
      <c r="O277" s="13">
        <f>IF($N277="","",IF(Resumo!$F$3="Todas",COUNTIFS(Registros!$AB$2:$AB$501,"Sim",Registros!$B$2:$B$501,"&gt;="&amp;Resumo!$B$3,Registros!$B$2:$B$501,"&lt;="&amp;Resumo!$D$3,Registros!$V$2:$V$501,$N277),COUNTIFS(Registros!$AB$2:$AB$501,"Sim",Registros!$B$2:$B$501,"&gt;="&amp;Resumo!$B$3,Registros!$B$2:$B$501,"&lt;="&amp;Resumo!$D$3,Registros!$E$2:$E$501,Resumo!$F$3,Registros!$V$2:$V$501,$N277)))</f>
        <v/>
      </c>
      <c r="P277" s="46">
        <f>IF($N277="","",IF(Resumo!$F$3="Todas",SUMIFS(Registros!$S$2:$S$501,Registros!$AB$2:$AB$501,"Sim",Registros!$B$2:$B$501,"&gt;="&amp;Resumo!$B$3,Registros!$B$2:$B$501,"&lt;="&amp;Resumo!$D$3,Registros!$V$2:$V$501,$N277),SUMIFS(Registros!$S$2:$S$501,Registros!$AB$2:$AB$501,"Sim",Registros!$B$2:$B$501,"&gt;="&amp;Resumo!$B$3,Registros!$B$2:$B$501,"&lt;="&amp;Resumo!$D$3,Registros!$E$2:$E$501,Resumo!$F$3,Registros!$V$2:$V$501,$N277)))</f>
        <v/>
      </c>
      <c r="Q277" s="45">
        <f>IFERROR(IF(SUM($P$6:$P$15)=0,"",$P277/SUM($P$6:$P$15)),"")</f>
        <v/>
      </c>
      <c r="R277" s="13">
        <f>IF($O277=0,"",COUNTIFS($O$6:$O$15,"&gt;0",$P$6:$P$15,"&gt;"&amp;$P277)+COUNTIFS($O$6:$O277,"&gt;0",$P$6:$P277,$P277))</f>
        <v/>
      </c>
    </row>
    <row r="278">
      <c r="A278" s="21">
        <f>IFERROR(INDEX(Registros!$Z$2:$Z$501,AGGREGATE(15,6,(ROW(Registros!$Z$2:$Z$501)-ROW(Registros!$Z$2)+1)/(Registros!$AA$2:$AA$501&lt;&gt;""),ROWS($A$6:A278))),"")</f>
        <v/>
      </c>
      <c r="B278" s="18">
        <f>IFERROR(IF($A278="","",INDEX(Registros!$C$2:$C$501,MATCH($A278,Registros!$Z$2:$Z$501,0))),"")</f>
        <v/>
      </c>
      <c r="C278" s="21">
        <f>IFERROR(IF($A278="","",INDEX(Registros!$D$2:$D$501,MATCH($A278,Registros!$Z$2:$Z$501,0))),"")</f>
        <v/>
      </c>
      <c r="D278" s="21">
        <f>IFERROR(IF($A278="","",INDEX(Registros!$E$2:$E$501,MATCH($A278,Registros!$Z$2:$Z$501,0))),"")</f>
        <v/>
      </c>
      <c r="E278" s="18">
        <f>IF($A278="","",IF(AND(Resumo!$F$3&lt;&gt;"Todas",$D278&lt;&gt;Resumo!$F$3),0,COUNTIFS(Registros!$AB$2:$AB$501,"Sim",Registros!$B$2:$B$501,"&gt;="&amp;Resumo!$B$3,Registros!$B$2:$B$501,"&lt;="&amp;Resumo!$D$3,Registros!$C$2:$C$501,$B278,Registros!$E$2:$E$501,$D278)))</f>
        <v/>
      </c>
      <c r="F278" s="48">
        <f>IFERROR(IF($E278=0,"",COUNTIFS(Registros!$AB$2:$AB$501,"Sim",Registros!$B$2:$B$501,"&gt;="&amp;Resumo!$B$3,Registros!$B$2:$B$501,"&lt;="&amp;Resumo!$D$3,Registros!$C$2:$C$501,$B278,Registros!$E$2:$E$501,$D278,Registros!$T$2:$T$501,"Sim")/$E278),"")</f>
        <v/>
      </c>
      <c r="G278" s="48">
        <f>IFERROR(IF($E278=0,"",AVERAGEIFS(Registros!$U$2:$U$501,Registros!$AB$2:$AB$501,"Sim",Registros!$B$2:$B$501,"&gt;="&amp;Resumo!$B$3,Registros!$B$2:$B$501,"&lt;="&amp;Resumo!$D$3,Registros!$C$2:$C$501,$B278,Registros!$E$2:$E$501,$D278)),"")</f>
        <v/>
      </c>
      <c r="H278" s="18">
        <f>IF($E278=0,"",SUMIFS(Registros!$Q$2:$Q$501,Registros!$AB$2:$AB$501,"Sim",Registros!$B$2:$B$501,"&gt;="&amp;Resumo!$B$3,Registros!$B$2:$B$501,"&lt;="&amp;Resumo!$D$3,Registros!$C$2:$C$501,$B278,Registros!$E$2:$E$501,$D278))</f>
        <v/>
      </c>
      <c r="I278" s="49">
        <f>IF($E278=0,"",SUMIFS(Registros!$S$2:$S$501,Registros!$AB$2:$AB$501,"Sim",Registros!$B$2:$B$501,"&gt;="&amp;Resumo!$B$3,Registros!$B$2:$B$501,"&lt;="&amp;Resumo!$D$3,Registros!$C$2:$C$501,$B278,Registros!$E$2:$E$501,$D278))</f>
        <v/>
      </c>
      <c r="J278" s="18">
        <f>IF($E278=0,"",COUNTIFS(Registros!$AB$2:$AB$501,"Sim",Registros!$B$2:$B$501,"&gt;="&amp;Resumo!$B$3,Registros!$B$2:$B$501,"&lt;="&amp;Resumo!$D$3,Registros!$C$2:$C$501,$B278,Registros!$E$2:$E$501,$D278,Registros!$T$2:$T$501,"Não",Registros!$K$2:$K$501,"&lt;&gt;Concluída",Registros!$K$2:$K$501,"&lt;&gt;Dispensada"))</f>
        <v/>
      </c>
      <c r="K278" s="52">
        <f>IFERROR(IF($E278=0,"",_xlfn.MAXIFS(Registros!$B$2:$B$501,Registros!$AB$2:$AB$501,"Sim",Registros!$B$2:$B$501,"&gt;="&amp;Resumo!$B$3,Registros!$B$2:$B$501,"&lt;="&amp;Resumo!$D$3,Registros!$C$2:$C$501,$B278,Registros!$E$2:$E$501,$D278)),"")</f>
        <v/>
      </c>
      <c r="L278" s="18">
        <f>IF($E278=0,"",COUNTIFS($E$6:$E$505,"&gt;0",$F$6:$F$505,"&lt;"&amp;$F278)+COUNTIFS($E$6:$E278,"&gt;0",$F$6:$F278,$F278))</f>
        <v/>
      </c>
      <c r="N278" s="21">
        <f>IFERROR('Configurações'!F276,"")</f>
        <v/>
      </c>
      <c r="O278" s="18">
        <f>IF($N278="","",IF(Resumo!$F$3="Todas",COUNTIFS(Registros!$AB$2:$AB$501,"Sim",Registros!$B$2:$B$501,"&gt;="&amp;Resumo!$B$3,Registros!$B$2:$B$501,"&lt;="&amp;Resumo!$D$3,Registros!$V$2:$V$501,$N278),COUNTIFS(Registros!$AB$2:$AB$501,"Sim",Registros!$B$2:$B$501,"&gt;="&amp;Resumo!$B$3,Registros!$B$2:$B$501,"&lt;="&amp;Resumo!$D$3,Registros!$E$2:$E$501,Resumo!$F$3,Registros!$V$2:$V$501,$N278)))</f>
        <v/>
      </c>
      <c r="P278" s="49">
        <f>IF($N278="","",IF(Resumo!$F$3="Todas",SUMIFS(Registros!$S$2:$S$501,Registros!$AB$2:$AB$501,"Sim",Registros!$B$2:$B$501,"&gt;="&amp;Resumo!$B$3,Registros!$B$2:$B$501,"&lt;="&amp;Resumo!$D$3,Registros!$V$2:$V$501,$N278),SUMIFS(Registros!$S$2:$S$501,Registros!$AB$2:$AB$501,"Sim",Registros!$B$2:$B$501,"&gt;="&amp;Resumo!$B$3,Registros!$B$2:$B$501,"&lt;="&amp;Resumo!$D$3,Registros!$E$2:$E$501,Resumo!$F$3,Registros!$V$2:$V$501,$N278)))</f>
        <v/>
      </c>
      <c r="Q278" s="48">
        <f>IFERROR(IF(SUM($P$6:$P$15)=0,"",$P278/SUM($P$6:$P$15)),"")</f>
        <v/>
      </c>
      <c r="R278" s="18">
        <f>IF($O278=0,"",COUNTIFS($O$6:$O$15,"&gt;0",$P$6:$P$15,"&gt;"&amp;$P278)+COUNTIFS($O$6:$O278,"&gt;0",$P$6:$P278,$P278))</f>
        <v/>
      </c>
    </row>
    <row r="279">
      <c r="A279" s="16">
        <f>IFERROR(INDEX(Registros!$Z$2:$Z$501,AGGREGATE(15,6,(ROW(Registros!$Z$2:$Z$501)-ROW(Registros!$Z$2)+1)/(Registros!$AA$2:$AA$501&lt;&gt;""),ROWS($A$6:A279))),"")</f>
        <v/>
      </c>
      <c r="B279" s="13">
        <f>IFERROR(IF($A279="","",INDEX(Registros!$C$2:$C$501,MATCH($A279,Registros!$Z$2:$Z$501,0))),"")</f>
        <v/>
      </c>
      <c r="C279" s="16">
        <f>IFERROR(IF($A279="","",INDEX(Registros!$D$2:$D$501,MATCH($A279,Registros!$Z$2:$Z$501,0))),"")</f>
        <v/>
      </c>
      <c r="D279" s="16">
        <f>IFERROR(IF($A279="","",INDEX(Registros!$E$2:$E$501,MATCH($A279,Registros!$Z$2:$Z$501,0))),"")</f>
        <v/>
      </c>
      <c r="E279" s="13">
        <f>IF($A279="","",IF(AND(Resumo!$F$3&lt;&gt;"Todas",$D279&lt;&gt;Resumo!$F$3),0,COUNTIFS(Registros!$AB$2:$AB$501,"Sim",Registros!$B$2:$B$501,"&gt;="&amp;Resumo!$B$3,Registros!$B$2:$B$501,"&lt;="&amp;Resumo!$D$3,Registros!$C$2:$C$501,$B279,Registros!$E$2:$E$501,$D279)))</f>
        <v/>
      </c>
      <c r="F279" s="45">
        <f>IFERROR(IF($E279=0,"",COUNTIFS(Registros!$AB$2:$AB$501,"Sim",Registros!$B$2:$B$501,"&gt;="&amp;Resumo!$B$3,Registros!$B$2:$B$501,"&lt;="&amp;Resumo!$D$3,Registros!$C$2:$C$501,$B279,Registros!$E$2:$E$501,$D279,Registros!$T$2:$T$501,"Sim")/$E279),"")</f>
        <v/>
      </c>
      <c r="G279" s="45">
        <f>IFERROR(IF($E279=0,"",AVERAGEIFS(Registros!$U$2:$U$501,Registros!$AB$2:$AB$501,"Sim",Registros!$B$2:$B$501,"&gt;="&amp;Resumo!$B$3,Registros!$B$2:$B$501,"&lt;="&amp;Resumo!$D$3,Registros!$C$2:$C$501,$B279,Registros!$E$2:$E$501,$D279)),"")</f>
        <v/>
      </c>
      <c r="H279" s="13">
        <f>IF($E279=0,"",SUMIFS(Registros!$Q$2:$Q$501,Registros!$AB$2:$AB$501,"Sim",Registros!$B$2:$B$501,"&gt;="&amp;Resumo!$B$3,Registros!$B$2:$B$501,"&lt;="&amp;Resumo!$D$3,Registros!$C$2:$C$501,$B279,Registros!$E$2:$E$501,$D279))</f>
        <v/>
      </c>
      <c r="I279" s="46">
        <f>IF($E279=0,"",SUMIFS(Registros!$S$2:$S$501,Registros!$AB$2:$AB$501,"Sim",Registros!$B$2:$B$501,"&gt;="&amp;Resumo!$B$3,Registros!$B$2:$B$501,"&lt;="&amp;Resumo!$D$3,Registros!$C$2:$C$501,$B279,Registros!$E$2:$E$501,$D279))</f>
        <v/>
      </c>
      <c r="J279" s="13">
        <f>IF($E279=0,"",COUNTIFS(Registros!$AB$2:$AB$501,"Sim",Registros!$B$2:$B$501,"&gt;="&amp;Resumo!$B$3,Registros!$B$2:$B$501,"&lt;="&amp;Resumo!$D$3,Registros!$C$2:$C$501,$B279,Registros!$E$2:$E$501,$D279,Registros!$T$2:$T$501,"Não",Registros!$K$2:$K$501,"&lt;&gt;Concluída",Registros!$K$2:$K$501,"&lt;&gt;Dispensada"))</f>
        <v/>
      </c>
      <c r="K279" s="53">
        <f>IFERROR(IF($E279=0,"",_xlfn.MAXIFS(Registros!$B$2:$B$501,Registros!$AB$2:$AB$501,"Sim",Registros!$B$2:$B$501,"&gt;="&amp;Resumo!$B$3,Registros!$B$2:$B$501,"&lt;="&amp;Resumo!$D$3,Registros!$C$2:$C$501,$B279,Registros!$E$2:$E$501,$D279)),"")</f>
        <v/>
      </c>
      <c r="L279" s="13">
        <f>IF($E279=0,"",COUNTIFS($E$6:$E$505,"&gt;0",$F$6:$F$505,"&lt;"&amp;$F279)+COUNTIFS($E$6:$E279,"&gt;0",$F$6:$F279,$F279))</f>
        <v/>
      </c>
      <c r="N279" s="16">
        <f>IFERROR('Configurações'!F277,"")</f>
        <v/>
      </c>
      <c r="O279" s="13">
        <f>IF($N279="","",IF(Resumo!$F$3="Todas",COUNTIFS(Registros!$AB$2:$AB$501,"Sim",Registros!$B$2:$B$501,"&gt;="&amp;Resumo!$B$3,Registros!$B$2:$B$501,"&lt;="&amp;Resumo!$D$3,Registros!$V$2:$V$501,$N279),COUNTIFS(Registros!$AB$2:$AB$501,"Sim",Registros!$B$2:$B$501,"&gt;="&amp;Resumo!$B$3,Registros!$B$2:$B$501,"&lt;="&amp;Resumo!$D$3,Registros!$E$2:$E$501,Resumo!$F$3,Registros!$V$2:$V$501,$N279)))</f>
        <v/>
      </c>
      <c r="P279" s="46">
        <f>IF($N279="","",IF(Resumo!$F$3="Todas",SUMIFS(Registros!$S$2:$S$501,Registros!$AB$2:$AB$501,"Sim",Registros!$B$2:$B$501,"&gt;="&amp;Resumo!$B$3,Registros!$B$2:$B$501,"&lt;="&amp;Resumo!$D$3,Registros!$V$2:$V$501,$N279),SUMIFS(Registros!$S$2:$S$501,Registros!$AB$2:$AB$501,"Sim",Registros!$B$2:$B$501,"&gt;="&amp;Resumo!$B$3,Registros!$B$2:$B$501,"&lt;="&amp;Resumo!$D$3,Registros!$E$2:$E$501,Resumo!$F$3,Registros!$V$2:$V$501,$N279)))</f>
        <v/>
      </c>
      <c r="Q279" s="45">
        <f>IFERROR(IF(SUM($P$6:$P$15)=0,"",$P279/SUM($P$6:$P$15)),"")</f>
        <v/>
      </c>
      <c r="R279" s="13">
        <f>IF($O279=0,"",COUNTIFS($O$6:$O$15,"&gt;0",$P$6:$P$15,"&gt;"&amp;$P279)+COUNTIFS($O$6:$O279,"&gt;0",$P$6:$P279,$P279))</f>
        <v/>
      </c>
    </row>
    <row r="280">
      <c r="A280" s="21">
        <f>IFERROR(INDEX(Registros!$Z$2:$Z$501,AGGREGATE(15,6,(ROW(Registros!$Z$2:$Z$501)-ROW(Registros!$Z$2)+1)/(Registros!$AA$2:$AA$501&lt;&gt;""),ROWS($A$6:A280))),"")</f>
        <v/>
      </c>
      <c r="B280" s="18">
        <f>IFERROR(IF($A280="","",INDEX(Registros!$C$2:$C$501,MATCH($A280,Registros!$Z$2:$Z$501,0))),"")</f>
        <v/>
      </c>
      <c r="C280" s="21">
        <f>IFERROR(IF($A280="","",INDEX(Registros!$D$2:$D$501,MATCH($A280,Registros!$Z$2:$Z$501,0))),"")</f>
        <v/>
      </c>
      <c r="D280" s="21">
        <f>IFERROR(IF($A280="","",INDEX(Registros!$E$2:$E$501,MATCH($A280,Registros!$Z$2:$Z$501,0))),"")</f>
        <v/>
      </c>
      <c r="E280" s="18">
        <f>IF($A280="","",IF(AND(Resumo!$F$3&lt;&gt;"Todas",$D280&lt;&gt;Resumo!$F$3),0,COUNTIFS(Registros!$AB$2:$AB$501,"Sim",Registros!$B$2:$B$501,"&gt;="&amp;Resumo!$B$3,Registros!$B$2:$B$501,"&lt;="&amp;Resumo!$D$3,Registros!$C$2:$C$501,$B280,Registros!$E$2:$E$501,$D280)))</f>
        <v/>
      </c>
      <c r="F280" s="48">
        <f>IFERROR(IF($E280=0,"",COUNTIFS(Registros!$AB$2:$AB$501,"Sim",Registros!$B$2:$B$501,"&gt;="&amp;Resumo!$B$3,Registros!$B$2:$B$501,"&lt;="&amp;Resumo!$D$3,Registros!$C$2:$C$501,$B280,Registros!$E$2:$E$501,$D280,Registros!$T$2:$T$501,"Sim")/$E280),"")</f>
        <v/>
      </c>
      <c r="G280" s="48">
        <f>IFERROR(IF($E280=0,"",AVERAGEIFS(Registros!$U$2:$U$501,Registros!$AB$2:$AB$501,"Sim",Registros!$B$2:$B$501,"&gt;="&amp;Resumo!$B$3,Registros!$B$2:$B$501,"&lt;="&amp;Resumo!$D$3,Registros!$C$2:$C$501,$B280,Registros!$E$2:$E$501,$D280)),"")</f>
        <v/>
      </c>
      <c r="H280" s="18">
        <f>IF($E280=0,"",SUMIFS(Registros!$Q$2:$Q$501,Registros!$AB$2:$AB$501,"Sim",Registros!$B$2:$B$501,"&gt;="&amp;Resumo!$B$3,Registros!$B$2:$B$501,"&lt;="&amp;Resumo!$D$3,Registros!$C$2:$C$501,$B280,Registros!$E$2:$E$501,$D280))</f>
        <v/>
      </c>
      <c r="I280" s="49">
        <f>IF($E280=0,"",SUMIFS(Registros!$S$2:$S$501,Registros!$AB$2:$AB$501,"Sim",Registros!$B$2:$B$501,"&gt;="&amp;Resumo!$B$3,Registros!$B$2:$B$501,"&lt;="&amp;Resumo!$D$3,Registros!$C$2:$C$501,$B280,Registros!$E$2:$E$501,$D280))</f>
        <v/>
      </c>
      <c r="J280" s="18">
        <f>IF($E280=0,"",COUNTIFS(Registros!$AB$2:$AB$501,"Sim",Registros!$B$2:$B$501,"&gt;="&amp;Resumo!$B$3,Registros!$B$2:$B$501,"&lt;="&amp;Resumo!$D$3,Registros!$C$2:$C$501,$B280,Registros!$E$2:$E$501,$D280,Registros!$T$2:$T$501,"Não",Registros!$K$2:$K$501,"&lt;&gt;Concluída",Registros!$K$2:$K$501,"&lt;&gt;Dispensada"))</f>
        <v/>
      </c>
      <c r="K280" s="52">
        <f>IFERROR(IF($E280=0,"",_xlfn.MAXIFS(Registros!$B$2:$B$501,Registros!$AB$2:$AB$501,"Sim",Registros!$B$2:$B$501,"&gt;="&amp;Resumo!$B$3,Registros!$B$2:$B$501,"&lt;="&amp;Resumo!$D$3,Registros!$C$2:$C$501,$B280,Registros!$E$2:$E$501,$D280)),"")</f>
        <v/>
      </c>
      <c r="L280" s="18">
        <f>IF($E280=0,"",COUNTIFS($E$6:$E$505,"&gt;0",$F$6:$F$505,"&lt;"&amp;$F280)+COUNTIFS($E$6:$E280,"&gt;0",$F$6:$F280,$F280))</f>
        <v/>
      </c>
      <c r="N280" s="21">
        <f>IFERROR('Configurações'!F278,"")</f>
        <v/>
      </c>
      <c r="O280" s="18">
        <f>IF($N280="","",IF(Resumo!$F$3="Todas",COUNTIFS(Registros!$AB$2:$AB$501,"Sim",Registros!$B$2:$B$501,"&gt;="&amp;Resumo!$B$3,Registros!$B$2:$B$501,"&lt;="&amp;Resumo!$D$3,Registros!$V$2:$V$501,$N280),COUNTIFS(Registros!$AB$2:$AB$501,"Sim",Registros!$B$2:$B$501,"&gt;="&amp;Resumo!$B$3,Registros!$B$2:$B$501,"&lt;="&amp;Resumo!$D$3,Registros!$E$2:$E$501,Resumo!$F$3,Registros!$V$2:$V$501,$N280)))</f>
        <v/>
      </c>
      <c r="P280" s="49">
        <f>IF($N280="","",IF(Resumo!$F$3="Todas",SUMIFS(Registros!$S$2:$S$501,Registros!$AB$2:$AB$501,"Sim",Registros!$B$2:$B$501,"&gt;="&amp;Resumo!$B$3,Registros!$B$2:$B$501,"&lt;="&amp;Resumo!$D$3,Registros!$V$2:$V$501,$N280),SUMIFS(Registros!$S$2:$S$501,Registros!$AB$2:$AB$501,"Sim",Registros!$B$2:$B$501,"&gt;="&amp;Resumo!$B$3,Registros!$B$2:$B$501,"&lt;="&amp;Resumo!$D$3,Registros!$E$2:$E$501,Resumo!$F$3,Registros!$V$2:$V$501,$N280)))</f>
        <v/>
      </c>
      <c r="Q280" s="48">
        <f>IFERROR(IF(SUM($P$6:$P$15)=0,"",$P280/SUM($P$6:$P$15)),"")</f>
        <v/>
      </c>
      <c r="R280" s="18">
        <f>IF($O280=0,"",COUNTIFS($O$6:$O$15,"&gt;0",$P$6:$P$15,"&gt;"&amp;$P280)+COUNTIFS($O$6:$O280,"&gt;0",$P$6:$P280,$P280))</f>
        <v/>
      </c>
    </row>
    <row r="281">
      <c r="A281" s="16">
        <f>IFERROR(INDEX(Registros!$Z$2:$Z$501,AGGREGATE(15,6,(ROW(Registros!$Z$2:$Z$501)-ROW(Registros!$Z$2)+1)/(Registros!$AA$2:$AA$501&lt;&gt;""),ROWS($A$6:A281))),"")</f>
        <v/>
      </c>
      <c r="B281" s="13">
        <f>IFERROR(IF($A281="","",INDEX(Registros!$C$2:$C$501,MATCH($A281,Registros!$Z$2:$Z$501,0))),"")</f>
        <v/>
      </c>
      <c r="C281" s="16">
        <f>IFERROR(IF($A281="","",INDEX(Registros!$D$2:$D$501,MATCH($A281,Registros!$Z$2:$Z$501,0))),"")</f>
        <v/>
      </c>
      <c r="D281" s="16">
        <f>IFERROR(IF($A281="","",INDEX(Registros!$E$2:$E$501,MATCH($A281,Registros!$Z$2:$Z$501,0))),"")</f>
        <v/>
      </c>
      <c r="E281" s="13">
        <f>IF($A281="","",IF(AND(Resumo!$F$3&lt;&gt;"Todas",$D281&lt;&gt;Resumo!$F$3),0,COUNTIFS(Registros!$AB$2:$AB$501,"Sim",Registros!$B$2:$B$501,"&gt;="&amp;Resumo!$B$3,Registros!$B$2:$B$501,"&lt;="&amp;Resumo!$D$3,Registros!$C$2:$C$501,$B281,Registros!$E$2:$E$501,$D281)))</f>
        <v/>
      </c>
      <c r="F281" s="45">
        <f>IFERROR(IF($E281=0,"",COUNTIFS(Registros!$AB$2:$AB$501,"Sim",Registros!$B$2:$B$501,"&gt;="&amp;Resumo!$B$3,Registros!$B$2:$B$501,"&lt;="&amp;Resumo!$D$3,Registros!$C$2:$C$501,$B281,Registros!$E$2:$E$501,$D281,Registros!$T$2:$T$501,"Sim")/$E281),"")</f>
        <v/>
      </c>
      <c r="G281" s="45">
        <f>IFERROR(IF($E281=0,"",AVERAGEIFS(Registros!$U$2:$U$501,Registros!$AB$2:$AB$501,"Sim",Registros!$B$2:$B$501,"&gt;="&amp;Resumo!$B$3,Registros!$B$2:$B$501,"&lt;="&amp;Resumo!$D$3,Registros!$C$2:$C$501,$B281,Registros!$E$2:$E$501,$D281)),"")</f>
        <v/>
      </c>
      <c r="H281" s="13">
        <f>IF($E281=0,"",SUMIFS(Registros!$Q$2:$Q$501,Registros!$AB$2:$AB$501,"Sim",Registros!$B$2:$B$501,"&gt;="&amp;Resumo!$B$3,Registros!$B$2:$B$501,"&lt;="&amp;Resumo!$D$3,Registros!$C$2:$C$501,$B281,Registros!$E$2:$E$501,$D281))</f>
        <v/>
      </c>
      <c r="I281" s="46">
        <f>IF($E281=0,"",SUMIFS(Registros!$S$2:$S$501,Registros!$AB$2:$AB$501,"Sim",Registros!$B$2:$B$501,"&gt;="&amp;Resumo!$B$3,Registros!$B$2:$B$501,"&lt;="&amp;Resumo!$D$3,Registros!$C$2:$C$501,$B281,Registros!$E$2:$E$501,$D281))</f>
        <v/>
      </c>
      <c r="J281" s="13">
        <f>IF($E281=0,"",COUNTIFS(Registros!$AB$2:$AB$501,"Sim",Registros!$B$2:$B$501,"&gt;="&amp;Resumo!$B$3,Registros!$B$2:$B$501,"&lt;="&amp;Resumo!$D$3,Registros!$C$2:$C$501,$B281,Registros!$E$2:$E$501,$D281,Registros!$T$2:$T$501,"Não",Registros!$K$2:$K$501,"&lt;&gt;Concluída",Registros!$K$2:$K$501,"&lt;&gt;Dispensada"))</f>
        <v/>
      </c>
      <c r="K281" s="53">
        <f>IFERROR(IF($E281=0,"",_xlfn.MAXIFS(Registros!$B$2:$B$501,Registros!$AB$2:$AB$501,"Sim",Registros!$B$2:$B$501,"&gt;="&amp;Resumo!$B$3,Registros!$B$2:$B$501,"&lt;="&amp;Resumo!$D$3,Registros!$C$2:$C$501,$B281,Registros!$E$2:$E$501,$D281)),"")</f>
        <v/>
      </c>
      <c r="L281" s="13">
        <f>IF($E281=0,"",COUNTIFS($E$6:$E$505,"&gt;0",$F$6:$F$505,"&lt;"&amp;$F281)+COUNTIFS($E$6:$E281,"&gt;0",$F$6:$F281,$F281))</f>
        <v/>
      </c>
      <c r="N281" s="16">
        <f>IFERROR('Configurações'!F279,"")</f>
        <v/>
      </c>
      <c r="O281" s="13">
        <f>IF($N281="","",IF(Resumo!$F$3="Todas",COUNTIFS(Registros!$AB$2:$AB$501,"Sim",Registros!$B$2:$B$501,"&gt;="&amp;Resumo!$B$3,Registros!$B$2:$B$501,"&lt;="&amp;Resumo!$D$3,Registros!$V$2:$V$501,$N281),COUNTIFS(Registros!$AB$2:$AB$501,"Sim",Registros!$B$2:$B$501,"&gt;="&amp;Resumo!$B$3,Registros!$B$2:$B$501,"&lt;="&amp;Resumo!$D$3,Registros!$E$2:$E$501,Resumo!$F$3,Registros!$V$2:$V$501,$N281)))</f>
        <v/>
      </c>
      <c r="P281" s="46">
        <f>IF($N281="","",IF(Resumo!$F$3="Todas",SUMIFS(Registros!$S$2:$S$501,Registros!$AB$2:$AB$501,"Sim",Registros!$B$2:$B$501,"&gt;="&amp;Resumo!$B$3,Registros!$B$2:$B$501,"&lt;="&amp;Resumo!$D$3,Registros!$V$2:$V$501,$N281),SUMIFS(Registros!$S$2:$S$501,Registros!$AB$2:$AB$501,"Sim",Registros!$B$2:$B$501,"&gt;="&amp;Resumo!$B$3,Registros!$B$2:$B$501,"&lt;="&amp;Resumo!$D$3,Registros!$E$2:$E$501,Resumo!$F$3,Registros!$V$2:$V$501,$N281)))</f>
        <v/>
      </c>
      <c r="Q281" s="45">
        <f>IFERROR(IF(SUM($P$6:$P$15)=0,"",$P281/SUM($P$6:$P$15)),"")</f>
        <v/>
      </c>
      <c r="R281" s="13">
        <f>IF($O281=0,"",COUNTIFS($O$6:$O$15,"&gt;0",$P$6:$P$15,"&gt;"&amp;$P281)+COUNTIFS($O$6:$O281,"&gt;0",$P$6:$P281,$P281))</f>
        <v/>
      </c>
    </row>
    <row r="282">
      <c r="A282" s="21">
        <f>IFERROR(INDEX(Registros!$Z$2:$Z$501,AGGREGATE(15,6,(ROW(Registros!$Z$2:$Z$501)-ROW(Registros!$Z$2)+1)/(Registros!$AA$2:$AA$501&lt;&gt;""),ROWS($A$6:A282))),"")</f>
        <v/>
      </c>
      <c r="B282" s="18">
        <f>IFERROR(IF($A282="","",INDEX(Registros!$C$2:$C$501,MATCH($A282,Registros!$Z$2:$Z$501,0))),"")</f>
        <v/>
      </c>
      <c r="C282" s="21">
        <f>IFERROR(IF($A282="","",INDEX(Registros!$D$2:$D$501,MATCH($A282,Registros!$Z$2:$Z$501,0))),"")</f>
        <v/>
      </c>
      <c r="D282" s="21">
        <f>IFERROR(IF($A282="","",INDEX(Registros!$E$2:$E$501,MATCH($A282,Registros!$Z$2:$Z$501,0))),"")</f>
        <v/>
      </c>
      <c r="E282" s="18">
        <f>IF($A282="","",IF(AND(Resumo!$F$3&lt;&gt;"Todas",$D282&lt;&gt;Resumo!$F$3),0,COUNTIFS(Registros!$AB$2:$AB$501,"Sim",Registros!$B$2:$B$501,"&gt;="&amp;Resumo!$B$3,Registros!$B$2:$B$501,"&lt;="&amp;Resumo!$D$3,Registros!$C$2:$C$501,$B282,Registros!$E$2:$E$501,$D282)))</f>
        <v/>
      </c>
      <c r="F282" s="48">
        <f>IFERROR(IF($E282=0,"",COUNTIFS(Registros!$AB$2:$AB$501,"Sim",Registros!$B$2:$B$501,"&gt;="&amp;Resumo!$B$3,Registros!$B$2:$B$501,"&lt;="&amp;Resumo!$D$3,Registros!$C$2:$C$501,$B282,Registros!$E$2:$E$501,$D282,Registros!$T$2:$T$501,"Sim")/$E282),"")</f>
        <v/>
      </c>
      <c r="G282" s="48">
        <f>IFERROR(IF($E282=0,"",AVERAGEIFS(Registros!$U$2:$U$501,Registros!$AB$2:$AB$501,"Sim",Registros!$B$2:$B$501,"&gt;="&amp;Resumo!$B$3,Registros!$B$2:$B$501,"&lt;="&amp;Resumo!$D$3,Registros!$C$2:$C$501,$B282,Registros!$E$2:$E$501,$D282)),"")</f>
        <v/>
      </c>
      <c r="H282" s="18">
        <f>IF($E282=0,"",SUMIFS(Registros!$Q$2:$Q$501,Registros!$AB$2:$AB$501,"Sim",Registros!$B$2:$B$501,"&gt;="&amp;Resumo!$B$3,Registros!$B$2:$B$501,"&lt;="&amp;Resumo!$D$3,Registros!$C$2:$C$501,$B282,Registros!$E$2:$E$501,$D282))</f>
        <v/>
      </c>
      <c r="I282" s="49">
        <f>IF($E282=0,"",SUMIFS(Registros!$S$2:$S$501,Registros!$AB$2:$AB$501,"Sim",Registros!$B$2:$B$501,"&gt;="&amp;Resumo!$B$3,Registros!$B$2:$B$501,"&lt;="&amp;Resumo!$D$3,Registros!$C$2:$C$501,$B282,Registros!$E$2:$E$501,$D282))</f>
        <v/>
      </c>
      <c r="J282" s="18">
        <f>IF($E282=0,"",COUNTIFS(Registros!$AB$2:$AB$501,"Sim",Registros!$B$2:$B$501,"&gt;="&amp;Resumo!$B$3,Registros!$B$2:$B$501,"&lt;="&amp;Resumo!$D$3,Registros!$C$2:$C$501,$B282,Registros!$E$2:$E$501,$D282,Registros!$T$2:$T$501,"Não",Registros!$K$2:$K$501,"&lt;&gt;Concluída",Registros!$K$2:$K$501,"&lt;&gt;Dispensada"))</f>
        <v/>
      </c>
      <c r="K282" s="52">
        <f>IFERROR(IF($E282=0,"",_xlfn.MAXIFS(Registros!$B$2:$B$501,Registros!$AB$2:$AB$501,"Sim",Registros!$B$2:$B$501,"&gt;="&amp;Resumo!$B$3,Registros!$B$2:$B$501,"&lt;="&amp;Resumo!$D$3,Registros!$C$2:$C$501,$B282,Registros!$E$2:$E$501,$D282)),"")</f>
        <v/>
      </c>
      <c r="L282" s="18">
        <f>IF($E282=0,"",COUNTIFS($E$6:$E$505,"&gt;0",$F$6:$F$505,"&lt;"&amp;$F282)+COUNTIFS($E$6:$E282,"&gt;0",$F$6:$F282,$F282))</f>
        <v/>
      </c>
      <c r="N282" s="21">
        <f>IFERROR('Configurações'!F280,"")</f>
        <v/>
      </c>
      <c r="O282" s="18">
        <f>IF($N282="","",IF(Resumo!$F$3="Todas",COUNTIFS(Registros!$AB$2:$AB$501,"Sim",Registros!$B$2:$B$501,"&gt;="&amp;Resumo!$B$3,Registros!$B$2:$B$501,"&lt;="&amp;Resumo!$D$3,Registros!$V$2:$V$501,$N282),COUNTIFS(Registros!$AB$2:$AB$501,"Sim",Registros!$B$2:$B$501,"&gt;="&amp;Resumo!$B$3,Registros!$B$2:$B$501,"&lt;="&amp;Resumo!$D$3,Registros!$E$2:$E$501,Resumo!$F$3,Registros!$V$2:$V$501,$N282)))</f>
        <v/>
      </c>
      <c r="P282" s="49">
        <f>IF($N282="","",IF(Resumo!$F$3="Todas",SUMIFS(Registros!$S$2:$S$501,Registros!$AB$2:$AB$501,"Sim",Registros!$B$2:$B$501,"&gt;="&amp;Resumo!$B$3,Registros!$B$2:$B$501,"&lt;="&amp;Resumo!$D$3,Registros!$V$2:$V$501,$N282),SUMIFS(Registros!$S$2:$S$501,Registros!$AB$2:$AB$501,"Sim",Registros!$B$2:$B$501,"&gt;="&amp;Resumo!$B$3,Registros!$B$2:$B$501,"&lt;="&amp;Resumo!$D$3,Registros!$E$2:$E$501,Resumo!$F$3,Registros!$V$2:$V$501,$N282)))</f>
        <v/>
      </c>
      <c r="Q282" s="48">
        <f>IFERROR(IF(SUM($P$6:$P$15)=0,"",$P282/SUM($P$6:$P$15)),"")</f>
        <v/>
      </c>
      <c r="R282" s="18">
        <f>IF($O282=0,"",COUNTIFS($O$6:$O$15,"&gt;0",$P$6:$P$15,"&gt;"&amp;$P282)+COUNTIFS($O$6:$O282,"&gt;0",$P$6:$P282,$P282))</f>
        <v/>
      </c>
    </row>
    <row r="283">
      <c r="A283" s="16">
        <f>IFERROR(INDEX(Registros!$Z$2:$Z$501,AGGREGATE(15,6,(ROW(Registros!$Z$2:$Z$501)-ROW(Registros!$Z$2)+1)/(Registros!$AA$2:$AA$501&lt;&gt;""),ROWS($A$6:A283))),"")</f>
        <v/>
      </c>
      <c r="B283" s="13">
        <f>IFERROR(IF($A283="","",INDEX(Registros!$C$2:$C$501,MATCH($A283,Registros!$Z$2:$Z$501,0))),"")</f>
        <v/>
      </c>
      <c r="C283" s="16">
        <f>IFERROR(IF($A283="","",INDEX(Registros!$D$2:$D$501,MATCH($A283,Registros!$Z$2:$Z$501,0))),"")</f>
        <v/>
      </c>
      <c r="D283" s="16">
        <f>IFERROR(IF($A283="","",INDEX(Registros!$E$2:$E$501,MATCH($A283,Registros!$Z$2:$Z$501,0))),"")</f>
        <v/>
      </c>
      <c r="E283" s="13">
        <f>IF($A283="","",IF(AND(Resumo!$F$3&lt;&gt;"Todas",$D283&lt;&gt;Resumo!$F$3),0,COUNTIFS(Registros!$AB$2:$AB$501,"Sim",Registros!$B$2:$B$501,"&gt;="&amp;Resumo!$B$3,Registros!$B$2:$B$501,"&lt;="&amp;Resumo!$D$3,Registros!$C$2:$C$501,$B283,Registros!$E$2:$E$501,$D283)))</f>
        <v/>
      </c>
      <c r="F283" s="45">
        <f>IFERROR(IF($E283=0,"",COUNTIFS(Registros!$AB$2:$AB$501,"Sim",Registros!$B$2:$B$501,"&gt;="&amp;Resumo!$B$3,Registros!$B$2:$B$501,"&lt;="&amp;Resumo!$D$3,Registros!$C$2:$C$501,$B283,Registros!$E$2:$E$501,$D283,Registros!$T$2:$T$501,"Sim")/$E283),"")</f>
        <v/>
      </c>
      <c r="G283" s="45">
        <f>IFERROR(IF($E283=0,"",AVERAGEIFS(Registros!$U$2:$U$501,Registros!$AB$2:$AB$501,"Sim",Registros!$B$2:$B$501,"&gt;="&amp;Resumo!$B$3,Registros!$B$2:$B$501,"&lt;="&amp;Resumo!$D$3,Registros!$C$2:$C$501,$B283,Registros!$E$2:$E$501,$D283)),"")</f>
        <v/>
      </c>
      <c r="H283" s="13">
        <f>IF($E283=0,"",SUMIFS(Registros!$Q$2:$Q$501,Registros!$AB$2:$AB$501,"Sim",Registros!$B$2:$B$501,"&gt;="&amp;Resumo!$B$3,Registros!$B$2:$B$501,"&lt;="&amp;Resumo!$D$3,Registros!$C$2:$C$501,$B283,Registros!$E$2:$E$501,$D283))</f>
        <v/>
      </c>
      <c r="I283" s="46">
        <f>IF($E283=0,"",SUMIFS(Registros!$S$2:$S$501,Registros!$AB$2:$AB$501,"Sim",Registros!$B$2:$B$501,"&gt;="&amp;Resumo!$B$3,Registros!$B$2:$B$501,"&lt;="&amp;Resumo!$D$3,Registros!$C$2:$C$501,$B283,Registros!$E$2:$E$501,$D283))</f>
        <v/>
      </c>
      <c r="J283" s="13">
        <f>IF($E283=0,"",COUNTIFS(Registros!$AB$2:$AB$501,"Sim",Registros!$B$2:$B$501,"&gt;="&amp;Resumo!$B$3,Registros!$B$2:$B$501,"&lt;="&amp;Resumo!$D$3,Registros!$C$2:$C$501,$B283,Registros!$E$2:$E$501,$D283,Registros!$T$2:$T$501,"Não",Registros!$K$2:$K$501,"&lt;&gt;Concluída",Registros!$K$2:$K$501,"&lt;&gt;Dispensada"))</f>
        <v/>
      </c>
      <c r="K283" s="53">
        <f>IFERROR(IF($E283=0,"",_xlfn.MAXIFS(Registros!$B$2:$B$501,Registros!$AB$2:$AB$501,"Sim",Registros!$B$2:$B$501,"&gt;="&amp;Resumo!$B$3,Registros!$B$2:$B$501,"&lt;="&amp;Resumo!$D$3,Registros!$C$2:$C$501,$B283,Registros!$E$2:$E$501,$D283)),"")</f>
        <v/>
      </c>
      <c r="L283" s="13">
        <f>IF($E283=0,"",COUNTIFS($E$6:$E$505,"&gt;0",$F$6:$F$505,"&lt;"&amp;$F283)+COUNTIFS($E$6:$E283,"&gt;0",$F$6:$F283,$F283))</f>
        <v/>
      </c>
      <c r="N283" s="16">
        <f>IFERROR('Configurações'!F281,"")</f>
        <v/>
      </c>
      <c r="O283" s="13">
        <f>IF($N283="","",IF(Resumo!$F$3="Todas",COUNTIFS(Registros!$AB$2:$AB$501,"Sim",Registros!$B$2:$B$501,"&gt;="&amp;Resumo!$B$3,Registros!$B$2:$B$501,"&lt;="&amp;Resumo!$D$3,Registros!$V$2:$V$501,$N283),COUNTIFS(Registros!$AB$2:$AB$501,"Sim",Registros!$B$2:$B$501,"&gt;="&amp;Resumo!$B$3,Registros!$B$2:$B$501,"&lt;="&amp;Resumo!$D$3,Registros!$E$2:$E$501,Resumo!$F$3,Registros!$V$2:$V$501,$N283)))</f>
        <v/>
      </c>
      <c r="P283" s="46">
        <f>IF($N283="","",IF(Resumo!$F$3="Todas",SUMIFS(Registros!$S$2:$S$501,Registros!$AB$2:$AB$501,"Sim",Registros!$B$2:$B$501,"&gt;="&amp;Resumo!$B$3,Registros!$B$2:$B$501,"&lt;="&amp;Resumo!$D$3,Registros!$V$2:$V$501,$N283),SUMIFS(Registros!$S$2:$S$501,Registros!$AB$2:$AB$501,"Sim",Registros!$B$2:$B$501,"&gt;="&amp;Resumo!$B$3,Registros!$B$2:$B$501,"&lt;="&amp;Resumo!$D$3,Registros!$E$2:$E$501,Resumo!$F$3,Registros!$V$2:$V$501,$N283)))</f>
        <v/>
      </c>
      <c r="Q283" s="45">
        <f>IFERROR(IF(SUM($P$6:$P$15)=0,"",$P283/SUM($P$6:$P$15)),"")</f>
        <v/>
      </c>
      <c r="R283" s="13">
        <f>IF($O283=0,"",COUNTIFS($O$6:$O$15,"&gt;0",$P$6:$P$15,"&gt;"&amp;$P283)+COUNTIFS($O$6:$O283,"&gt;0",$P$6:$P283,$P283))</f>
        <v/>
      </c>
    </row>
    <row r="284">
      <c r="A284" s="21">
        <f>IFERROR(INDEX(Registros!$Z$2:$Z$501,AGGREGATE(15,6,(ROW(Registros!$Z$2:$Z$501)-ROW(Registros!$Z$2)+1)/(Registros!$AA$2:$AA$501&lt;&gt;""),ROWS($A$6:A284))),"")</f>
        <v/>
      </c>
      <c r="B284" s="18">
        <f>IFERROR(IF($A284="","",INDEX(Registros!$C$2:$C$501,MATCH($A284,Registros!$Z$2:$Z$501,0))),"")</f>
        <v/>
      </c>
      <c r="C284" s="21">
        <f>IFERROR(IF($A284="","",INDEX(Registros!$D$2:$D$501,MATCH($A284,Registros!$Z$2:$Z$501,0))),"")</f>
        <v/>
      </c>
      <c r="D284" s="21">
        <f>IFERROR(IF($A284="","",INDEX(Registros!$E$2:$E$501,MATCH($A284,Registros!$Z$2:$Z$501,0))),"")</f>
        <v/>
      </c>
      <c r="E284" s="18">
        <f>IF($A284="","",IF(AND(Resumo!$F$3&lt;&gt;"Todas",$D284&lt;&gt;Resumo!$F$3),0,COUNTIFS(Registros!$AB$2:$AB$501,"Sim",Registros!$B$2:$B$501,"&gt;="&amp;Resumo!$B$3,Registros!$B$2:$B$501,"&lt;="&amp;Resumo!$D$3,Registros!$C$2:$C$501,$B284,Registros!$E$2:$E$501,$D284)))</f>
        <v/>
      </c>
      <c r="F284" s="48">
        <f>IFERROR(IF($E284=0,"",COUNTIFS(Registros!$AB$2:$AB$501,"Sim",Registros!$B$2:$B$501,"&gt;="&amp;Resumo!$B$3,Registros!$B$2:$B$501,"&lt;="&amp;Resumo!$D$3,Registros!$C$2:$C$501,$B284,Registros!$E$2:$E$501,$D284,Registros!$T$2:$T$501,"Sim")/$E284),"")</f>
        <v/>
      </c>
      <c r="G284" s="48">
        <f>IFERROR(IF($E284=0,"",AVERAGEIFS(Registros!$U$2:$U$501,Registros!$AB$2:$AB$501,"Sim",Registros!$B$2:$B$501,"&gt;="&amp;Resumo!$B$3,Registros!$B$2:$B$501,"&lt;="&amp;Resumo!$D$3,Registros!$C$2:$C$501,$B284,Registros!$E$2:$E$501,$D284)),"")</f>
        <v/>
      </c>
      <c r="H284" s="18">
        <f>IF($E284=0,"",SUMIFS(Registros!$Q$2:$Q$501,Registros!$AB$2:$AB$501,"Sim",Registros!$B$2:$B$501,"&gt;="&amp;Resumo!$B$3,Registros!$B$2:$B$501,"&lt;="&amp;Resumo!$D$3,Registros!$C$2:$C$501,$B284,Registros!$E$2:$E$501,$D284))</f>
        <v/>
      </c>
      <c r="I284" s="49">
        <f>IF($E284=0,"",SUMIFS(Registros!$S$2:$S$501,Registros!$AB$2:$AB$501,"Sim",Registros!$B$2:$B$501,"&gt;="&amp;Resumo!$B$3,Registros!$B$2:$B$501,"&lt;="&amp;Resumo!$D$3,Registros!$C$2:$C$501,$B284,Registros!$E$2:$E$501,$D284))</f>
        <v/>
      </c>
      <c r="J284" s="18">
        <f>IF($E284=0,"",COUNTIFS(Registros!$AB$2:$AB$501,"Sim",Registros!$B$2:$B$501,"&gt;="&amp;Resumo!$B$3,Registros!$B$2:$B$501,"&lt;="&amp;Resumo!$D$3,Registros!$C$2:$C$501,$B284,Registros!$E$2:$E$501,$D284,Registros!$T$2:$T$501,"Não",Registros!$K$2:$K$501,"&lt;&gt;Concluída",Registros!$K$2:$K$501,"&lt;&gt;Dispensada"))</f>
        <v/>
      </c>
      <c r="K284" s="52">
        <f>IFERROR(IF($E284=0,"",_xlfn.MAXIFS(Registros!$B$2:$B$501,Registros!$AB$2:$AB$501,"Sim",Registros!$B$2:$B$501,"&gt;="&amp;Resumo!$B$3,Registros!$B$2:$B$501,"&lt;="&amp;Resumo!$D$3,Registros!$C$2:$C$501,$B284,Registros!$E$2:$E$501,$D284)),"")</f>
        <v/>
      </c>
      <c r="L284" s="18">
        <f>IF($E284=0,"",COUNTIFS($E$6:$E$505,"&gt;0",$F$6:$F$505,"&lt;"&amp;$F284)+COUNTIFS($E$6:$E284,"&gt;0",$F$6:$F284,$F284))</f>
        <v/>
      </c>
      <c r="N284" s="21">
        <f>IFERROR('Configurações'!F282,"")</f>
        <v/>
      </c>
      <c r="O284" s="18">
        <f>IF($N284="","",IF(Resumo!$F$3="Todas",COUNTIFS(Registros!$AB$2:$AB$501,"Sim",Registros!$B$2:$B$501,"&gt;="&amp;Resumo!$B$3,Registros!$B$2:$B$501,"&lt;="&amp;Resumo!$D$3,Registros!$V$2:$V$501,$N284),COUNTIFS(Registros!$AB$2:$AB$501,"Sim",Registros!$B$2:$B$501,"&gt;="&amp;Resumo!$B$3,Registros!$B$2:$B$501,"&lt;="&amp;Resumo!$D$3,Registros!$E$2:$E$501,Resumo!$F$3,Registros!$V$2:$V$501,$N284)))</f>
        <v/>
      </c>
      <c r="P284" s="49">
        <f>IF($N284="","",IF(Resumo!$F$3="Todas",SUMIFS(Registros!$S$2:$S$501,Registros!$AB$2:$AB$501,"Sim",Registros!$B$2:$B$501,"&gt;="&amp;Resumo!$B$3,Registros!$B$2:$B$501,"&lt;="&amp;Resumo!$D$3,Registros!$V$2:$V$501,$N284),SUMIFS(Registros!$S$2:$S$501,Registros!$AB$2:$AB$501,"Sim",Registros!$B$2:$B$501,"&gt;="&amp;Resumo!$B$3,Registros!$B$2:$B$501,"&lt;="&amp;Resumo!$D$3,Registros!$E$2:$E$501,Resumo!$F$3,Registros!$V$2:$V$501,$N284)))</f>
        <v/>
      </c>
      <c r="Q284" s="48">
        <f>IFERROR(IF(SUM($P$6:$P$15)=0,"",$P284/SUM($P$6:$P$15)),"")</f>
        <v/>
      </c>
      <c r="R284" s="18">
        <f>IF($O284=0,"",COUNTIFS($O$6:$O$15,"&gt;0",$P$6:$P$15,"&gt;"&amp;$P284)+COUNTIFS($O$6:$O284,"&gt;0",$P$6:$P284,$P284))</f>
        <v/>
      </c>
    </row>
    <row r="285">
      <c r="A285" s="16">
        <f>IFERROR(INDEX(Registros!$Z$2:$Z$501,AGGREGATE(15,6,(ROW(Registros!$Z$2:$Z$501)-ROW(Registros!$Z$2)+1)/(Registros!$AA$2:$AA$501&lt;&gt;""),ROWS($A$6:A285))),"")</f>
        <v/>
      </c>
      <c r="B285" s="13">
        <f>IFERROR(IF($A285="","",INDEX(Registros!$C$2:$C$501,MATCH($A285,Registros!$Z$2:$Z$501,0))),"")</f>
        <v/>
      </c>
      <c r="C285" s="16">
        <f>IFERROR(IF($A285="","",INDEX(Registros!$D$2:$D$501,MATCH($A285,Registros!$Z$2:$Z$501,0))),"")</f>
        <v/>
      </c>
      <c r="D285" s="16">
        <f>IFERROR(IF($A285="","",INDEX(Registros!$E$2:$E$501,MATCH($A285,Registros!$Z$2:$Z$501,0))),"")</f>
        <v/>
      </c>
      <c r="E285" s="13">
        <f>IF($A285="","",IF(AND(Resumo!$F$3&lt;&gt;"Todas",$D285&lt;&gt;Resumo!$F$3),0,COUNTIFS(Registros!$AB$2:$AB$501,"Sim",Registros!$B$2:$B$501,"&gt;="&amp;Resumo!$B$3,Registros!$B$2:$B$501,"&lt;="&amp;Resumo!$D$3,Registros!$C$2:$C$501,$B285,Registros!$E$2:$E$501,$D285)))</f>
        <v/>
      </c>
      <c r="F285" s="45">
        <f>IFERROR(IF($E285=0,"",COUNTIFS(Registros!$AB$2:$AB$501,"Sim",Registros!$B$2:$B$501,"&gt;="&amp;Resumo!$B$3,Registros!$B$2:$B$501,"&lt;="&amp;Resumo!$D$3,Registros!$C$2:$C$501,$B285,Registros!$E$2:$E$501,$D285,Registros!$T$2:$T$501,"Sim")/$E285),"")</f>
        <v/>
      </c>
      <c r="G285" s="45">
        <f>IFERROR(IF($E285=0,"",AVERAGEIFS(Registros!$U$2:$U$501,Registros!$AB$2:$AB$501,"Sim",Registros!$B$2:$B$501,"&gt;="&amp;Resumo!$B$3,Registros!$B$2:$B$501,"&lt;="&amp;Resumo!$D$3,Registros!$C$2:$C$501,$B285,Registros!$E$2:$E$501,$D285)),"")</f>
        <v/>
      </c>
      <c r="H285" s="13">
        <f>IF($E285=0,"",SUMIFS(Registros!$Q$2:$Q$501,Registros!$AB$2:$AB$501,"Sim",Registros!$B$2:$B$501,"&gt;="&amp;Resumo!$B$3,Registros!$B$2:$B$501,"&lt;="&amp;Resumo!$D$3,Registros!$C$2:$C$501,$B285,Registros!$E$2:$E$501,$D285))</f>
        <v/>
      </c>
      <c r="I285" s="46">
        <f>IF($E285=0,"",SUMIFS(Registros!$S$2:$S$501,Registros!$AB$2:$AB$501,"Sim",Registros!$B$2:$B$501,"&gt;="&amp;Resumo!$B$3,Registros!$B$2:$B$501,"&lt;="&amp;Resumo!$D$3,Registros!$C$2:$C$501,$B285,Registros!$E$2:$E$501,$D285))</f>
        <v/>
      </c>
      <c r="J285" s="13">
        <f>IF($E285=0,"",COUNTIFS(Registros!$AB$2:$AB$501,"Sim",Registros!$B$2:$B$501,"&gt;="&amp;Resumo!$B$3,Registros!$B$2:$B$501,"&lt;="&amp;Resumo!$D$3,Registros!$C$2:$C$501,$B285,Registros!$E$2:$E$501,$D285,Registros!$T$2:$T$501,"Não",Registros!$K$2:$K$501,"&lt;&gt;Concluída",Registros!$K$2:$K$501,"&lt;&gt;Dispensada"))</f>
        <v/>
      </c>
      <c r="K285" s="53">
        <f>IFERROR(IF($E285=0,"",_xlfn.MAXIFS(Registros!$B$2:$B$501,Registros!$AB$2:$AB$501,"Sim",Registros!$B$2:$B$501,"&gt;="&amp;Resumo!$B$3,Registros!$B$2:$B$501,"&lt;="&amp;Resumo!$D$3,Registros!$C$2:$C$501,$B285,Registros!$E$2:$E$501,$D285)),"")</f>
        <v/>
      </c>
      <c r="L285" s="13">
        <f>IF($E285=0,"",COUNTIFS($E$6:$E$505,"&gt;0",$F$6:$F$505,"&lt;"&amp;$F285)+COUNTIFS($E$6:$E285,"&gt;0",$F$6:$F285,$F285))</f>
        <v/>
      </c>
      <c r="N285" s="16">
        <f>IFERROR('Configurações'!F283,"")</f>
        <v/>
      </c>
      <c r="O285" s="13">
        <f>IF($N285="","",IF(Resumo!$F$3="Todas",COUNTIFS(Registros!$AB$2:$AB$501,"Sim",Registros!$B$2:$B$501,"&gt;="&amp;Resumo!$B$3,Registros!$B$2:$B$501,"&lt;="&amp;Resumo!$D$3,Registros!$V$2:$V$501,$N285),COUNTIFS(Registros!$AB$2:$AB$501,"Sim",Registros!$B$2:$B$501,"&gt;="&amp;Resumo!$B$3,Registros!$B$2:$B$501,"&lt;="&amp;Resumo!$D$3,Registros!$E$2:$E$501,Resumo!$F$3,Registros!$V$2:$V$501,$N285)))</f>
        <v/>
      </c>
      <c r="P285" s="46">
        <f>IF($N285="","",IF(Resumo!$F$3="Todas",SUMIFS(Registros!$S$2:$S$501,Registros!$AB$2:$AB$501,"Sim",Registros!$B$2:$B$501,"&gt;="&amp;Resumo!$B$3,Registros!$B$2:$B$501,"&lt;="&amp;Resumo!$D$3,Registros!$V$2:$V$501,$N285),SUMIFS(Registros!$S$2:$S$501,Registros!$AB$2:$AB$501,"Sim",Registros!$B$2:$B$501,"&gt;="&amp;Resumo!$B$3,Registros!$B$2:$B$501,"&lt;="&amp;Resumo!$D$3,Registros!$E$2:$E$501,Resumo!$F$3,Registros!$V$2:$V$501,$N285)))</f>
        <v/>
      </c>
      <c r="Q285" s="45">
        <f>IFERROR(IF(SUM($P$6:$P$15)=0,"",$P285/SUM($P$6:$P$15)),"")</f>
        <v/>
      </c>
      <c r="R285" s="13">
        <f>IF($O285=0,"",COUNTIFS($O$6:$O$15,"&gt;0",$P$6:$P$15,"&gt;"&amp;$P285)+COUNTIFS($O$6:$O285,"&gt;0",$P$6:$P285,$P285))</f>
        <v/>
      </c>
    </row>
    <row r="286">
      <c r="A286" s="21">
        <f>IFERROR(INDEX(Registros!$Z$2:$Z$501,AGGREGATE(15,6,(ROW(Registros!$Z$2:$Z$501)-ROW(Registros!$Z$2)+1)/(Registros!$AA$2:$AA$501&lt;&gt;""),ROWS($A$6:A286))),"")</f>
        <v/>
      </c>
      <c r="B286" s="18">
        <f>IFERROR(IF($A286="","",INDEX(Registros!$C$2:$C$501,MATCH($A286,Registros!$Z$2:$Z$501,0))),"")</f>
        <v/>
      </c>
      <c r="C286" s="21">
        <f>IFERROR(IF($A286="","",INDEX(Registros!$D$2:$D$501,MATCH($A286,Registros!$Z$2:$Z$501,0))),"")</f>
        <v/>
      </c>
      <c r="D286" s="21">
        <f>IFERROR(IF($A286="","",INDEX(Registros!$E$2:$E$501,MATCH($A286,Registros!$Z$2:$Z$501,0))),"")</f>
        <v/>
      </c>
      <c r="E286" s="18">
        <f>IF($A286="","",IF(AND(Resumo!$F$3&lt;&gt;"Todas",$D286&lt;&gt;Resumo!$F$3),0,COUNTIFS(Registros!$AB$2:$AB$501,"Sim",Registros!$B$2:$B$501,"&gt;="&amp;Resumo!$B$3,Registros!$B$2:$B$501,"&lt;="&amp;Resumo!$D$3,Registros!$C$2:$C$501,$B286,Registros!$E$2:$E$501,$D286)))</f>
        <v/>
      </c>
      <c r="F286" s="48">
        <f>IFERROR(IF($E286=0,"",COUNTIFS(Registros!$AB$2:$AB$501,"Sim",Registros!$B$2:$B$501,"&gt;="&amp;Resumo!$B$3,Registros!$B$2:$B$501,"&lt;="&amp;Resumo!$D$3,Registros!$C$2:$C$501,$B286,Registros!$E$2:$E$501,$D286,Registros!$T$2:$T$501,"Sim")/$E286),"")</f>
        <v/>
      </c>
      <c r="G286" s="48">
        <f>IFERROR(IF($E286=0,"",AVERAGEIFS(Registros!$U$2:$U$501,Registros!$AB$2:$AB$501,"Sim",Registros!$B$2:$B$501,"&gt;="&amp;Resumo!$B$3,Registros!$B$2:$B$501,"&lt;="&amp;Resumo!$D$3,Registros!$C$2:$C$501,$B286,Registros!$E$2:$E$501,$D286)),"")</f>
        <v/>
      </c>
      <c r="H286" s="18">
        <f>IF($E286=0,"",SUMIFS(Registros!$Q$2:$Q$501,Registros!$AB$2:$AB$501,"Sim",Registros!$B$2:$B$501,"&gt;="&amp;Resumo!$B$3,Registros!$B$2:$B$501,"&lt;="&amp;Resumo!$D$3,Registros!$C$2:$C$501,$B286,Registros!$E$2:$E$501,$D286))</f>
        <v/>
      </c>
      <c r="I286" s="49">
        <f>IF($E286=0,"",SUMIFS(Registros!$S$2:$S$501,Registros!$AB$2:$AB$501,"Sim",Registros!$B$2:$B$501,"&gt;="&amp;Resumo!$B$3,Registros!$B$2:$B$501,"&lt;="&amp;Resumo!$D$3,Registros!$C$2:$C$501,$B286,Registros!$E$2:$E$501,$D286))</f>
        <v/>
      </c>
      <c r="J286" s="18">
        <f>IF($E286=0,"",COUNTIFS(Registros!$AB$2:$AB$501,"Sim",Registros!$B$2:$B$501,"&gt;="&amp;Resumo!$B$3,Registros!$B$2:$B$501,"&lt;="&amp;Resumo!$D$3,Registros!$C$2:$C$501,$B286,Registros!$E$2:$E$501,$D286,Registros!$T$2:$T$501,"Não",Registros!$K$2:$K$501,"&lt;&gt;Concluída",Registros!$K$2:$K$501,"&lt;&gt;Dispensada"))</f>
        <v/>
      </c>
      <c r="K286" s="52">
        <f>IFERROR(IF($E286=0,"",_xlfn.MAXIFS(Registros!$B$2:$B$501,Registros!$AB$2:$AB$501,"Sim",Registros!$B$2:$B$501,"&gt;="&amp;Resumo!$B$3,Registros!$B$2:$B$501,"&lt;="&amp;Resumo!$D$3,Registros!$C$2:$C$501,$B286,Registros!$E$2:$E$501,$D286)),"")</f>
        <v/>
      </c>
      <c r="L286" s="18">
        <f>IF($E286=0,"",COUNTIFS($E$6:$E$505,"&gt;0",$F$6:$F$505,"&lt;"&amp;$F286)+COUNTIFS($E$6:$E286,"&gt;0",$F$6:$F286,$F286))</f>
        <v/>
      </c>
      <c r="N286" s="21">
        <f>IFERROR('Configurações'!F284,"")</f>
        <v/>
      </c>
      <c r="O286" s="18">
        <f>IF($N286="","",IF(Resumo!$F$3="Todas",COUNTIFS(Registros!$AB$2:$AB$501,"Sim",Registros!$B$2:$B$501,"&gt;="&amp;Resumo!$B$3,Registros!$B$2:$B$501,"&lt;="&amp;Resumo!$D$3,Registros!$V$2:$V$501,$N286),COUNTIFS(Registros!$AB$2:$AB$501,"Sim",Registros!$B$2:$B$501,"&gt;="&amp;Resumo!$B$3,Registros!$B$2:$B$501,"&lt;="&amp;Resumo!$D$3,Registros!$E$2:$E$501,Resumo!$F$3,Registros!$V$2:$V$501,$N286)))</f>
        <v/>
      </c>
      <c r="P286" s="49">
        <f>IF($N286="","",IF(Resumo!$F$3="Todas",SUMIFS(Registros!$S$2:$S$501,Registros!$AB$2:$AB$501,"Sim",Registros!$B$2:$B$501,"&gt;="&amp;Resumo!$B$3,Registros!$B$2:$B$501,"&lt;="&amp;Resumo!$D$3,Registros!$V$2:$V$501,$N286),SUMIFS(Registros!$S$2:$S$501,Registros!$AB$2:$AB$501,"Sim",Registros!$B$2:$B$501,"&gt;="&amp;Resumo!$B$3,Registros!$B$2:$B$501,"&lt;="&amp;Resumo!$D$3,Registros!$E$2:$E$501,Resumo!$F$3,Registros!$V$2:$V$501,$N286)))</f>
        <v/>
      </c>
      <c r="Q286" s="48">
        <f>IFERROR(IF(SUM($P$6:$P$15)=0,"",$P286/SUM($P$6:$P$15)),"")</f>
        <v/>
      </c>
      <c r="R286" s="18">
        <f>IF($O286=0,"",COUNTIFS($O$6:$O$15,"&gt;0",$P$6:$P$15,"&gt;"&amp;$P286)+COUNTIFS($O$6:$O286,"&gt;0",$P$6:$P286,$P286))</f>
        <v/>
      </c>
    </row>
    <row r="287">
      <c r="A287" s="16">
        <f>IFERROR(INDEX(Registros!$Z$2:$Z$501,AGGREGATE(15,6,(ROW(Registros!$Z$2:$Z$501)-ROW(Registros!$Z$2)+1)/(Registros!$AA$2:$AA$501&lt;&gt;""),ROWS($A$6:A287))),"")</f>
        <v/>
      </c>
      <c r="B287" s="13">
        <f>IFERROR(IF($A287="","",INDEX(Registros!$C$2:$C$501,MATCH($A287,Registros!$Z$2:$Z$501,0))),"")</f>
        <v/>
      </c>
      <c r="C287" s="16">
        <f>IFERROR(IF($A287="","",INDEX(Registros!$D$2:$D$501,MATCH($A287,Registros!$Z$2:$Z$501,0))),"")</f>
        <v/>
      </c>
      <c r="D287" s="16">
        <f>IFERROR(IF($A287="","",INDEX(Registros!$E$2:$E$501,MATCH($A287,Registros!$Z$2:$Z$501,0))),"")</f>
        <v/>
      </c>
      <c r="E287" s="13">
        <f>IF($A287="","",IF(AND(Resumo!$F$3&lt;&gt;"Todas",$D287&lt;&gt;Resumo!$F$3),0,COUNTIFS(Registros!$AB$2:$AB$501,"Sim",Registros!$B$2:$B$501,"&gt;="&amp;Resumo!$B$3,Registros!$B$2:$B$501,"&lt;="&amp;Resumo!$D$3,Registros!$C$2:$C$501,$B287,Registros!$E$2:$E$501,$D287)))</f>
        <v/>
      </c>
      <c r="F287" s="45">
        <f>IFERROR(IF($E287=0,"",COUNTIFS(Registros!$AB$2:$AB$501,"Sim",Registros!$B$2:$B$501,"&gt;="&amp;Resumo!$B$3,Registros!$B$2:$B$501,"&lt;="&amp;Resumo!$D$3,Registros!$C$2:$C$501,$B287,Registros!$E$2:$E$501,$D287,Registros!$T$2:$T$501,"Sim")/$E287),"")</f>
        <v/>
      </c>
      <c r="G287" s="45">
        <f>IFERROR(IF($E287=0,"",AVERAGEIFS(Registros!$U$2:$U$501,Registros!$AB$2:$AB$501,"Sim",Registros!$B$2:$B$501,"&gt;="&amp;Resumo!$B$3,Registros!$B$2:$B$501,"&lt;="&amp;Resumo!$D$3,Registros!$C$2:$C$501,$B287,Registros!$E$2:$E$501,$D287)),"")</f>
        <v/>
      </c>
      <c r="H287" s="13">
        <f>IF($E287=0,"",SUMIFS(Registros!$Q$2:$Q$501,Registros!$AB$2:$AB$501,"Sim",Registros!$B$2:$B$501,"&gt;="&amp;Resumo!$B$3,Registros!$B$2:$B$501,"&lt;="&amp;Resumo!$D$3,Registros!$C$2:$C$501,$B287,Registros!$E$2:$E$501,$D287))</f>
        <v/>
      </c>
      <c r="I287" s="46">
        <f>IF($E287=0,"",SUMIFS(Registros!$S$2:$S$501,Registros!$AB$2:$AB$501,"Sim",Registros!$B$2:$B$501,"&gt;="&amp;Resumo!$B$3,Registros!$B$2:$B$501,"&lt;="&amp;Resumo!$D$3,Registros!$C$2:$C$501,$B287,Registros!$E$2:$E$501,$D287))</f>
        <v/>
      </c>
      <c r="J287" s="13">
        <f>IF($E287=0,"",COUNTIFS(Registros!$AB$2:$AB$501,"Sim",Registros!$B$2:$B$501,"&gt;="&amp;Resumo!$B$3,Registros!$B$2:$B$501,"&lt;="&amp;Resumo!$D$3,Registros!$C$2:$C$501,$B287,Registros!$E$2:$E$501,$D287,Registros!$T$2:$T$501,"Não",Registros!$K$2:$K$501,"&lt;&gt;Concluída",Registros!$K$2:$K$501,"&lt;&gt;Dispensada"))</f>
        <v/>
      </c>
      <c r="K287" s="53">
        <f>IFERROR(IF($E287=0,"",_xlfn.MAXIFS(Registros!$B$2:$B$501,Registros!$AB$2:$AB$501,"Sim",Registros!$B$2:$B$501,"&gt;="&amp;Resumo!$B$3,Registros!$B$2:$B$501,"&lt;="&amp;Resumo!$D$3,Registros!$C$2:$C$501,$B287,Registros!$E$2:$E$501,$D287)),"")</f>
        <v/>
      </c>
      <c r="L287" s="13">
        <f>IF($E287=0,"",COUNTIFS($E$6:$E$505,"&gt;0",$F$6:$F$505,"&lt;"&amp;$F287)+COUNTIFS($E$6:$E287,"&gt;0",$F$6:$F287,$F287))</f>
        <v/>
      </c>
      <c r="N287" s="16">
        <f>IFERROR('Configurações'!F285,"")</f>
        <v/>
      </c>
      <c r="O287" s="13">
        <f>IF($N287="","",IF(Resumo!$F$3="Todas",COUNTIFS(Registros!$AB$2:$AB$501,"Sim",Registros!$B$2:$B$501,"&gt;="&amp;Resumo!$B$3,Registros!$B$2:$B$501,"&lt;="&amp;Resumo!$D$3,Registros!$V$2:$V$501,$N287),COUNTIFS(Registros!$AB$2:$AB$501,"Sim",Registros!$B$2:$B$501,"&gt;="&amp;Resumo!$B$3,Registros!$B$2:$B$501,"&lt;="&amp;Resumo!$D$3,Registros!$E$2:$E$501,Resumo!$F$3,Registros!$V$2:$V$501,$N287)))</f>
        <v/>
      </c>
      <c r="P287" s="46">
        <f>IF($N287="","",IF(Resumo!$F$3="Todas",SUMIFS(Registros!$S$2:$S$501,Registros!$AB$2:$AB$501,"Sim",Registros!$B$2:$B$501,"&gt;="&amp;Resumo!$B$3,Registros!$B$2:$B$501,"&lt;="&amp;Resumo!$D$3,Registros!$V$2:$V$501,$N287),SUMIFS(Registros!$S$2:$S$501,Registros!$AB$2:$AB$501,"Sim",Registros!$B$2:$B$501,"&gt;="&amp;Resumo!$B$3,Registros!$B$2:$B$501,"&lt;="&amp;Resumo!$D$3,Registros!$E$2:$E$501,Resumo!$F$3,Registros!$V$2:$V$501,$N287)))</f>
        <v/>
      </c>
      <c r="Q287" s="45">
        <f>IFERROR(IF(SUM($P$6:$P$15)=0,"",$P287/SUM($P$6:$P$15)),"")</f>
        <v/>
      </c>
      <c r="R287" s="13">
        <f>IF($O287=0,"",COUNTIFS($O$6:$O$15,"&gt;0",$P$6:$P$15,"&gt;"&amp;$P287)+COUNTIFS($O$6:$O287,"&gt;0",$P$6:$P287,$P287))</f>
        <v/>
      </c>
    </row>
    <row r="288">
      <c r="A288" s="21">
        <f>IFERROR(INDEX(Registros!$Z$2:$Z$501,AGGREGATE(15,6,(ROW(Registros!$Z$2:$Z$501)-ROW(Registros!$Z$2)+1)/(Registros!$AA$2:$AA$501&lt;&gt;""),ROWS($A$6:A288))),"")</f>
        <v/>
      </c>
      <c r="B288" s="18">
        <f>IFERROR(IF($A288="","",INDEX(Registros!$C$2:$C$501,MATCH($A288,Registros!$Z$2:$Z$501,0))),"")</f>
        <v/>
      </c>
      <c r="C288" s="21">
        <f>IFERROR(IF($A288="","",INDEX(Registros!$D$2:$D$501,MATCH($A288,Registros!$Z$2:$Z$501,0))),"")</f>
        <v/>
      </c>
      <c r="D288" s="21">
        <f>IFERROR(IF($A288="","",INDEX(Registros!$E$2:$E$501,MATCH($A288,Registros!$Z$2:$Z$501,0))),"")</f>
        <v/>
      </c>
      <c r="E288" s="18">
        <f>IF($A288="","",IF(AND(Resumo!$F$3&lt;&gt;"Todas",$D288&lt;&gt;Resumo!$F$3),0,COUNTIFS(Registros!$AB$2:$AB$501,"Sim",Registros!$B$2:$B$501,"&gt;="&amp;Resumo!$B$3,Registros!$B$2:$B$501,"&lt;="&amp;Resumo!$D$3,Registros!$C$2:$C$501,$B288,Registros!$E$2:$E$501,$D288)))</f>
        <v/>
      </c>
      <c r="F288" s="48">
        <f>IFERROR(IF($E288=0,"",COUNTIFS(Registros!$AB$2:$AB$501,"Sim",Registros!$B$2:$B$501,"&gt;="&amp;Resumo!$B$3,Registros!$B$2:$B$501,"&lt;="&amp;Resumo!$D$3,Registros!$C$2:$C$501,$B288,Registros!$E$2:$E$501,$D288,Registros!$T$2:$T$501,"Sim")/$E288),"")</f>
        <v/>
      </c>
      <c r="G288" s="48">
        <f>IFERROR(IF($E288=0,"",AVERAGEIFS(Registros!$U$2:$U$501,Registros!$AB$2:$AB$501,"Sim",Registros!$B$2:$B$501,"&gt;="&amp;Resumo!$B$3,Registros!$B$2:$B$501,"&lt;="&amp;Resumo!$D$3,Registros!$C$2:$C$501,$B288,Registros!$E$2:$E$501,$D288)),"")</f>
        <v/>
      </c>
      <c r="H288" s="18">
        <f>IF($E288=0,"",SUMIFS(Registros!$Q$2:$Q$501,Registros!$AB$2:$AB$501,"Sim",Registros!$B$2:$B$501,"&gt;="&amp;Resumo!$B$3,Registros!$B$2:$B$501,"&lt;="&amp;Resumo!$D$3,Registros!$C$2:$C$501,$B288,Registros!$E$2:$E$501,$D288))</f>
        <v/>
      </c>
      <c r="I288" s="49">
        <f>IF($E288=0,"",SUMIFS(Registros!$S$2:$S$501,Registros!$AB$2:$AB$501,"Sim",Registros!$B$2:$B$501,"&gt;="&amp;Resumo!$B$3,Registros!$B$2:$B$501,"&lt;="&amp;Resumo!$D$3,Registros!$C$2:$C$501,$B288,Registros!$E$2:$E$501,$D288))</f>
        <v/>
      </c>
      <c r="J288" s="18">
        <f>IF($E288=0,"",COUNTIFS(Registros!$AB$2:$AB$501,"Sim",Registros!$B$2:$B$501,"&gt;="&amp;Resumo!$B$3,Registros!$B$2:$B$501,"&lt;="&amp;Resumo!$D$3,Registros!$C$2:$C$501,$B288,Registros!$E$2:$E$501,$D288,Registros!$T$2:$T$501,"Não",Registros!$K$2:$K$501,"&lt;&gt;Concluída",Registros!$K$2:$K$501,"&lt;&gt;Dispensada"))</f>
        <v/>
      </c>
      <c r="K288" s="52">
        <f>IFERROR(IF($E288=0,"",_xlfn.MAXIFS(Registros!$B$2:$B$501,Registros!$AB$2:$AB$501,"Sim",Registros!$B$2:$B$501,"&gt;="&amp;Resumo!$B$3,Registros!$B$2:$B$501,"&lt;="&amp;Resumo!$D$3,Registros!$C$2:$C$501,$B288,Registros!$E$2:$E$501,$D288)),"")</f>
        <v/>
      </c>
      <c r="L288" s="18">
        <f>IF($E288=0,"",COUNTIFS($E$6:$E$505,"&gt;0",$F$6:$F$505,"&lt;"&amp;$F288)+COUNTIFS($E$6:$E288,"&gt;0",$F$6:$F288,$F288))</f>
        <v/>
      </c>
      <c r="N288" s="21">
        <f>IFERROR('Configurações'!F286,"")</f>
        <v/>
      </c>
      <c r="O288" s="18">
        <f>IF($N288="","",IF(Resumo!$F$3="Todas",COUNTIFS(Registros!$AB$2:$AB$501,"Sim",Registros!$B$2:$B$501,"&gt;="&amp;Resumo!$B$3,Registros!$B$2:$B$501,"&lt;="&amp;Resumo!$D$3,Registros!$V$2:$V$501,$N288),COUNTIFS(Registros!$AB$2:$AB$501,"Sim",Registros!$B$2:$B$501,"&gt;="&amp;Resumo!$B$3,Registros!$B$2:$B$501,"&lt;="&amp;Resumo!$D$3,Registros!$E$2:$E$501,Resumo!$F$3,Registros!$V$2:$V$501,$N288)))</f>
        <v/>
      </c>
      <c r="P288" s="49">
        <f>IF($N288="","",IF(Resumo!$F$3="Todas",SUMIFS(Registros!$S$2:$S$501,Registros!$AB$2:$AB$501,"Sim",Registros!$B$2:$B$501,"&gt;="&amp;Resumo!$B$3,Registros!$B$2:$B$501,"&lt;="&amp;Resumo!$D$3,Registros!$V$2:$V$501,$N288),SUMIFS(Registros!$S$2:$S$501,Registros!$AB$2:$AB$501,"Sim",Registros!$B$2:$B$501,"&gt;="&amp;Resumo!$B$3,Registros!$B$2:$B$501,"&lt;="&amp;Resumo!$D$3,Registros!$E$2:$E$501,Resumo!$F$3,Registros!$V$2:$V$501,$N288)))</f>
        <v/>
      </c>
      <c r="Q288" s="48">
        <f>IFERROR(IF(SUM($P$6:$P$15)=0,"",$P288/SUM($P$6:$P$15)),"")</f>
        <v/>
      </c>
      <c r="R288" s="18">
        <f>IF($O288=0,"",COUNTIFS($O$6:$O$15,"&gt;0",$P$6:$P$15,"&gt;"&amp;$P288)+COUNTIFS($O$6:$O288,"&gt;0",$P$6:$P288,$P288))</f>
        <v/>
      </c>
    </row>
    <row r="289">
      <c r="A289" s="16">
        <f>IFERROR(INDEX(Registros!$Z$2:$Z$501,AGGREGATE(15,6,(ROW(Registros!$Z$2:$Z$501)-ROW(Registros!$Z$2)+1)/(Registros!$AA$2:$AA$501&lt;&gt;""),ROWS($A$6:A289))),"")</f>
        <v/>
      </c>
      <c r="B289" s="13">
        <f>IFERROR(IF($A289="","",INDEX(Registros!$C$2:$C$501,MATCH($A289,Registros!$Z$2:$Z$501,0))),"")</f>
        <v/>
      </c>
      <c r="C289" s="16">
        <f>IFERROR(IF($A289="","",INDEX(Registros!$D$2:$D$501,MATCH($A289,Registros!$Z$2:$Z$501,0))),"")</f>
        <v/>
      </c>
      <c r="D289" s="16">
        <f>IFERROR(IF($A289="","",INDEX(Registros!$E$2:$E$501,MATCH($A289,Registros!$Z$2:$Z$501,0))),"")</f>
        <v/>
      </c>
      <c r="E289" s="13">
        <f>IF($A289="","",IF(AND(Resumo!$F$3&lt;&gt;"Todas",$D289&lt;&gt;Resumo!$F$3),0,COUNTIFS(Registros!$AB$2:$AB$501,"Sim",Registros!$B$2:$B$501,"&gt;="&amp;Resumo!$B$3,Registros!$B$2:$B$501,"&lt;="&amp;Resumo!$D$3,Registros!$C$2:$C$501,$B289,Registros!$E$2:$E$501,$D289)))</f>
        <v/>
      </c>
      <c r="F289" s="45">
        <f>IFERROR(IF($E289=0,"",COUNTIFS(Registros!$AB$2:$AB$501,"Sim",Registros!$B$2:$B$501,"&gt;="&amp;Resumo!$B$3,Registros!$B$2:$B$501,"&lt;="&amp;Resumo!$D$3,Registros!$C$2:$C$501,$B289,Registros!$E$2:$E$501,$D289,Registros!$T$2:$T$501,"Sim")/$E289),"")</f>
        <v/>
      </c>
      <c r="G289" s="45">
        <f>IFERROR(IF($E289=0,"",AVERAGEIFS(Registros!$U$2:$U$501,Registros!$AB$2:$AB$501,"Sim",Registros!$B$2:$B$501,"&gt;="&amp;Resumo!$B$3,Registros!$B$2:$B$501,"&lt;="&amp;Resumo!$D$3,Registros!$C$2:$C$501,$B289,Registros!$E$2:$E$501,$D289)),"")</f>
        <v/>
      </c>
      <c r="H289" s="13">
        <f>IF($E289=0,"",SUMIFS(Registros!$Q$2:$Q$501,Registros!$AB$2:$AB$501,"Sim",Registros!$B$2:$B$501,"&gt;="&amp;Resumo!$B$3,Registros!$B$2:$B$501,"&lt;="&amp;Resumo!$D$3,Registros!$C$2:$C$501,$B289,Registros!$E$2:$E$501,$D289))</f>
        <v/>
      </c>
      <c r="I289" s="46">
        <f>IF($E289=0,"",SUMIFS(Registros!$S$2:$S$501,Registros!$AB$2:$AB$501,"Sim",Registros!$B$2:$B$501,"&gt;="&amp;Resumo!$B$3,Registros!$B$2:$B$501,"&lt;="&amp;Resumo!$D$3,Registros!$C$2:$C$501,$B289,Registros!$E$2:$E$501,$D289))</f>
        <v/>
      </c>
      <c r="J289" s="13">
        <f>IF($E289=0,"",COUNTIFS(Registros!$AB$2:$AB$501,"Sim",Registros!$B$2:$B$501,"&gt;="&amp;Resumo!$B$3,Registros!$B$2:$B$501,"&lt;="&amp;Resumo!$D$3,Registros!$C$2:$C$501,$B289,Registros!$E$2:$E$501,$D289,Registros!$T$2:$T$501,"Não",Registros!$K$2:$K$501,"&lt;&gt;Concluída",Registros!$K$2:$K$501,"&lt;&gt;Dispensada"))</f>
        <v/>
      </c>
      <c r="K289" s="53">
        <f>IFERROR(IF($E289=0,"",_xlfn.MAXIFS(Registros!$B$2:$B$501,Registros!$AB$2:$AB$501,"Sim",Registros!$B$2:$B$501,"&gt;="&amp;Resumo!$B$3,Registros!$B$2:$B$501,"&lt;="&amp;Resumo!$D$3,Registros!$C$2:$C$501,$B289,Registros!$E$2:$E$501,$D289)),"")</f>
        <v/>
      </c>
      <c r="L289" s="13">
        <f>IF($E289=0,"",COUNTIFS($E$6:$E$505,"&gt;0",$F$6:$F$505,"&lt;"&amp;$F289)+COUNTIFS($E$6:$E289,"&gt;0",$F$6:$F289,$F289))</f>
        <v/>
      </c>
      <c r="N289" s="16">
        <f>IFERROR('Configurações'!F287,"")</f>
        <v/>
      </c>
      <c r="O289" s="13">
        <f>IF($N289="","",IF(Resumo!$F$3="Todas",COUNTIFS(Registros!$AB$2:$AB$501,"Sim",Registros!$B$2:$B$501,"&gt;="&amp;Resumo!$B$3,Registros!$B$2:$B$501,"&lt;="&amp;Resumo!$D$3,Registros!$V$2:$V$501,$N289),COUNTIFS(Registros!$AB$2:$AB$501,"Sim",Registros!$B$2:$B$501,"&gt;="&amp;Resumo!$B$3,Registros!$B$2:$B$501,"&lt;="&amp;Resumo!$D$3,Registros!$E$2:$E$501,Resumo!$F$3,Registros!$V$2:$V$501,$N289)))</f>
        <v/>
      </c>
      <c r="P289" s="46">
        <f>IF($N289="","",IF(Resumo!$F$3="Todas",SUMIFS(Registros!$S$2:$S$501,Registros!$AB$2:$AB$501,"Sim",Registros!$B$2:$B$501,"&gt;="&amp;Resumo!$B$3,Registros!$B$2:$B$501,"&lt;="&amp;Resumo!$D$3,Registros!$V$2:$V$501,$N289),SUMIFS(Registros!$S$2:$S$501,Registros!$AB$2:$AB$501,"Sim",Registros!$B$2:$B$501,"&gt;="&amp;Resumo!$B$3,Registros!$B$2:$B$501,"&lt;="&amp;Resumo!$D$3,Registros!$E$2:$E$501,Resumo!$F$3,Registros!$V$2:$V$501,$N289)))</f>
        <v/>
      </c>
      <c r="Q289" s="45">
        <f>IFERROR(IF(SUM($P$6:$P$15)=0,"",$P289/SUM($P$6:$P$15)),"")</f>
        <v/>
      </c>
      <c r="R289" s="13">
        <f>IF($O289=0,"",COUNTIFS($O$6:$O$15,"&gt;0",$P$6:$P$15,"&gt;"&amp;$P289)+COUNTIFS($O$6:$O289,"&gt;0",$P$6:$P289,$P289))</f>
        <v/>
      </c>
    </row>
    <row r="290">
      <c r="A290" s="21">
        <f>IFERROR(INDEX(Registros!$Z$2:$Z$501,AGGREGATE(15,6,(ROW(Registros!$Z$2:$Z$501)-ROW(Registros!$Z$2)+1)/(Registros!$AA$2:$AA$501&lt;&gt;""),ROWS($A$6:A290))),"")</f>
        <v/>
      </c>
      <c r="B290" s="18">
        <f>IFERROR(IF($A290="","",INDEX(Registros!$C$2:$C$501,MATCH($A290,Registros!$Z$2:$Z$501,0))),"")</f>
        <v/>
      </c>
      <c r="C290" s="21">
        <f>IFERROR(IF($A290="","",INDEX(Registros!$D$2:$D$501,MATCH($A290,Registros!$Z$2:$Z$501,0))),"")</f>
        <v/>
      </c>
      <c r="D290" s="21">
        <f>IFERROR(IF($A290="","",INDEX(Registros!$E$2:$E$501,MATCH($A290,Registros!$Z$2:$Z$501,0))),"")</f>
        <v/>
      </c>
      <c r="E290" s="18">
        <f>IF($A290="","",IF(AND(Resumo!$F$3&lt;&gt;"Todas",$D290&lt;&gt;Resumo!$F$3),0,COUNTIFS(Registros!$AB$2:$AB$501,"Sim",Registros!$B$2:$B$501,"&gt;="&amp;Resumo!$B$3,Registros!$B$2:$B$501,"&lt;="&amp;Resumo!$D$3,Registros!$C$2:$C$501,$B290,Registros!$E$2:$E$501,$D290)))</f>
        <v/>
      </c>
      <c r="F290" s="48">
        <f>IFERROR(IF($E290=0,"",COUNTIFS(Registros!$AB$2:$AB$501,"Sim",Registros!$B$2:$B$501,"&gt;="&amp;Resumo!$B$3,Registros!$B$2:$B$501,"&lt;="&amp;Resumo!$D$3,Registros!$C$2:$C$501,$B290,Registros!$E$2:$E$501,$D290,Registros!$T$2:$T$501,"Sim")/$E290),"")</f>
        <v/>
      </c>
      <c r="G290" s="48">
        <f>IFERROR(IF($E290=0,"",AVERAGEIFS(Registros!$U$2:$U$501,Registros!$AB$2:$AB$501,"Sim",Registros!$B$2:$B$501,"&gt;="&amp;Resumo!$B$3,Registros!$B$2:$B$501,"&lt;="&amp;Resumo!$D$3,Registros!$C$2:$C$501,$B290,Registros!$E$2:$E$501,$D290)),"")</f>
        <v/>
      </c>
      <c r="H290" s="18">
        <f>IF($E290=0,"",SUMIFS(Registros!$Q$2:$Q$501,Registros!$AB$2:$AB$501,"Sim",Registros!$B$2:$B$501,"&gt;="&amp;Resumo!$B$3,Registros!$B$2:$B$501,"&lt;="&amp;Resumo!$D$3,Registros!$C$2:$C$501,$B290,Registros!$E$2:$E$501,$D290))</f>
        <v/>
      </c>
      <c r="I290" s="49">
        <f>IF($E290=0,"",SUMIFS(Registros!$S$2:$S$501,Registros!$AB$2:$AB$501,"Sim",Registros!$B$2:$B$501,"&gt;="&amp;Resumo!$B$3,Registros!$B$2:$B$501,"&lt;="&amp;Resumo!$D$3,Registros!$C$2:$C$501,$B290,Registros!$E$2:$E$501,$D290))</f>
        <v/>
      </c>
      <c r="J290" s="18">
        <f>IF($E290=0,"",COUNTIFS(Registros!$AB$2:$AB$501,"Sim",Registros!$B$2:$B$501,"&gt;="&amp;Resumo!$B$3,Registros!$B$2:$B$501,"&lt;="&amp;Resumo!$D$3,Registros!$C$2:$C$501,$B290,Registros!$E$2:$E$501,$D290,Registros!$T$2:$T$501,"Não",Registros!$K$2:$K$501,"&lt;&gt;Concluída",Registros!$K$2:$K$501,"&lt;&gt;Dispensada"))</f>
        <v/>
      </c>
      <c r="K290" s="52">
        <f>IFERROR(IF($E290=0,"",_xlfn.MAXIFS(Registros!$B$2:$B$501,Registros!$AB$2:$AB$501,"Sim",Registros!$B$2:$B$501,"&gt;="&amp;Resumo!$B$3,Registros!$B$2:$B$501,"&lt;="&amp;Resumo!$D$3,Registros!$C$2:$C$501,$B290,Registros!$E$2:$E$501,$D290)),"")</f>
        <v/>
      </c>
      <c r="L290" s="18">
        <f>IF($E290=0,"",COUNTIFS($E$6:$E$505,"&gt;0",$F$6:$F$505,"&lt;"&amp;$F290)+COUNTIFS($E$6:$E290,"&gt;0",$F$6:$F290,$F290))</f>
        <v/>
      </c>
      <c r="N290" s="21">
        <f>IFERROR('Configurações'!F288,"")</f>
        <v/>
      </c>
      <c r="O290" s="18">
        <f>IF($N290="","",IF(Resumo!$F$3="Todas",COUNTIFS(Registros!$AB$2:$AB$501,"Sim",Registros!$B$2:$B$501,"&gt;="&amp;Resumo!$B$3,Registros!$B$2:$B$501,"&lt;="&amp;Resumo!$D$3,Registros!$V$2:$V$501,$N290),COUNTIFS(Registros!$AB$2:$AB$501,"Sim",Registros!$B$2:$B$501,"&gt;="&amp;Resumo!$B$3,Registros!$B$2:$B$501,"&lt;="&amp;Resumo!$D$3,Registros!$E$2:$E$501,Resumo!$F$3,Registros!$V$2:$V$501,$N290)))</f>
        <v/>
      </c>
      <c r="P290" s="49">
        <f>IF($N290="","",IF(Resumo!$F$3="Todas",SUMIFS(Registros!$S$2:$S$501,Registros!$AB$2:$AB$501,"Sim",Registros!$B$2:$B$501,"&gt;="&amp;Resumo!$B$3,Registros!$B$2:$B$501,"&lt;="&amp;Resumo!$D$3,Registros!$V$2:$V$501,$N290),SUMIFS(Registros!$S$2:$S$501,Registros!$AB$2:$AB$501,"Sim",Registros!$B$2:$B$501,"&gt;="&amp;Resumo!$B$3,Registros!$B$2:$B$501,"&lt;="&amp;Resumo!$D$3,Registros!$E$2:$E$501,Resumo!$F$3,Registros!$V$2:$V$501,$N290)))</f>
        <v/>
      </c>
      <c r="Q290" s="48">
        <f>IFERROR(IF(SUM($P$6:$P$15)=0,"",$P290/SUM($P$6:$P$15)),"")</f>
        <v/>
      </c>
      <c r="R290" s="18">
        <f>IF($O290=0,"",COUNTIFS($O$6:$O$15,"&gt;0",$P$6:$P$15,"&gt;"&amp;$P290)+COUNTIFS($O$6:$O290,"&gt;0",$P$6:$P290,$P290))</f>
        <v/>
      </c>
    </row>
    <row r="291">
      <c r="A291" s="16">
        <f>IFERROR(INDEX(Registros!$Z$2:$Z$501,AGGREGATE(15,6,(ROW(Registros!$Z$2:$Z$501)-ROW(Registros!$Z$2)+1)/(Registros!$AA$2:$AA$501&lt;&gt;""),ROWS($A$6:A291))),"")</f>
        <v/>
      </c>
      <c r="B291" s="13">
        <f>IFERROR(IF($A291="","",INDEX(Registros!$C$2:$C$501,MATCH($A291,Registros!$Z$2:$Z$501,0))),"")</f>
        <v/>
      </c>
      <c r="C291" s="16">
        <f>IFERROR(IF($A291="","",INDEX(Registros!$D$2:$D$501,MATCH($A291,Registros!$Z$2:$Z$501,0))),"")</f>
        <v/>
      </c>
      <c r="D291" s="16">
        <f>IFERROR(IF($A291="","",INDEX(Registros!$E$2:$E$501,MATCH($A291,Registros!$Z$2:$Z$501,0))),"")</f>
        <v/>
      </c>
      <c r="E291" s="13">
        <f>IF($A291="","",IF(AND(Resumo!$F$3&lt;&gt;"Todas",$D291&lt;&gt;Resumo!$F$3),0,COUNTIFS(Registros!$AB$2:$AB$501,"Sim",Registros!$B$2:$B$501,"&gt;="&amp;Resumo!$B$3,Registros!$B$2:$B$501,"&lt;="&amp;Resumo!$D$3,Registros!$C$2:$C$501,$B291,Registros!$E$2:$E$501,$D291)))</f>
        <v/>
      </c>
      <c r="F291" s="45">
        <f>IFERROR(IF($E291=0,"",COUNTIFS(Registros!$AB$2:$AB$501,"Sim",Registros!$B$2:$B$501,"&gt;="&amp;Resumo!$B$3,Registros!$B$2:$B$501,"&lt;="&amp;Resumo!$D$3,Registros!$C$2:$C$501,$B291,Registros!$E$2:$E$501,$D291,Registros!$T$2:$T$501,"Sim")/$E291),"")</f>
        <v/>
      </c>
      <c r="G291" s="45">
        <f>IFERROR(IF($E291=0,"",AVERAGEIFS(Registros!$U$2:$U$501,Registros!$AB$2:$AB$501,"Sim",Registros!$B$2:$B$501,"&gt;="&amp;Resumo!$B$3,Registros!$B$2:$B$501,"&lt;="&amp;Resumo!$D$3,Registros!$C$2:$C$501,$B291,Registros!$E$2:$E$501,$D291)),"")</f>
        <v/>
      </c>
      <c r="H291" s="13">
        <f>IF($E291=0,"",SUMIFS(Registros!$Q$2:$Q$501,Registros!$AB$2:$AB$501,"Sim",Registros!$B$2:$B$501,"&gt;="&amp;Resumo!$B$3,Registros!$B$2:$B$501,"&lt;="&amp;Resumo!$D$3,Registros!$C$2:$C$501,$B291,Registros!$E$2:$E$501,$D291))</f>
        <v/>
      </c>
      <c r="I291" s="46">
        <f>IF($E291=0,"",SUMIFS(Registros!$S$2:$S$501,Registros!$AB$2:$AB$501,"Sim",Registros!$B$2:$B$501,"&gt;="&amp;Resumo!$B$3,Registros!$B$2:$B$501,"&lt;="&amp;Resumo!$D$3,Registros!$C$2:$C$501,$B291,Registros!$E$2:$E$501,$D291))</f>
        <v/>
      </c>
      <c r="J291" s="13">
        <f>IF($E291=0,"",COUNTIFS(Registros!$AB$2:$AB$501,"Sim",Registros!$B$2:$B$501,"&gt;="&amp;Resumo!$B$3,Registros!$B$2:$B$501,"&lt;="&amp;Resumo!$D$3,Registros!$C$2:$C$501,$B291,Registros!$E$2:$E$501,$D291,Registros!$T$2:$T$501,"Não",Registros!$K$2:$K$501,"&lt;&gt;Concluída",Registros!$K$2:$K$501,"&lt;&gt;Dispensada"))</f>
        <v/>
      </c>
      <c r="K291" s="53">
        <f>IFERROR(IF($E291=0,"",_xlfn.MAXIFS(Registros!$B$2:$B$501,Registros!$AB$2:$AB$501,"Sim",Registros!$B$2:$B$501,"&gt;="&amp;Resumo!$B$3,Registros!$B$2:$B$501,"&lt;="&amp;Resumo!$D$3,Registros!$C$2:$C$501,$B291,Registros!$E$2:$E$501,$D291)),"")</f>
        <v/>
      </c>
      <c r="L291" s="13">
        <f>IF($E291=0,"",COUNTIFS($E$6:$E$505,"&gt;0",$F$6:$F$505,"&lt;"&amp;$F291)+COUNTIFS($E$6:$E291,"&gt;0",$F$6:$F291,$F291))</f>
        <v/>
      </c>
      <c r="N291" s="16">
        <f>IFERROR('Configurações'!F289,"")</f>
        <v/>
      </c>
      <c r="O291" s="13">
        <f>IF($N291="","",IF(Resumo!$F$3="Todas",COUNTIFS(Registros!$AB$2:$AB$501,"Sim",Registros!$B$2:$B$501,"&gt;="&amp;Resumo!$B$3,Registros!$B$2:$B$501,"&lt;="&amp;Resumo!$D$3,Registros!$V$2:$V$501,$N291),COUNTIFS(Registros!$AB$2:$AB$501,"Sim",Registros!$B$2:$B$501,"&gt;="&amp;Resumo!$B$3,Registros!$B$2:$B$501,"&lt;="&amp;Resumo!$D$3,Registros!$E$2:$E$501,Resumo!$F$3,Registros!$V$2:$V$501,$N291)))</f>
        <v/>
      </c>
      <c r="P291" s="46">
        <f>IF($N291="","",IF(Resumo!$F$3="Todas",SUMIFS(Registros!$S$2:$S$501,Registros!$AB$2:$AB$501,"Sim",Registros!$B$2:$B$501,"&gt;="&amp;Resumo!$B$3,Registros!$B$2:$B$501,"&lt;="&amp;Resumo!$D$3,Registros!$V$2:$V$501,$N291),SUMIFS(Registros!$S$2:$S$501,Registros!$AB$2:$AB$501,"Sim",Registros!$B$2:$B$501,"&gt;="&amp;Resumo!$B$3,Registros!$B$2:$B$501,"&lt;="&amp;Resumo!$D$3,Registros!$E$2:$E$501,Resumo!$F$3,Registros!$V$2:$V$501,$N291)))</f>
        <v/>
      </c>
      <c r="Q291" s="45">
        <f>IFERROR(IF(SUM($P$6:$P$15)=0,"",$P291/SUM($P$6:$P$15)),"")</f>
        <v/>
      </c>
      <c r="R291" s="13">
        <f>IF($O291=0,"",COUNTIFS($O$6:$O$15,"&gt;0",$P$6:$P$15,"&gt;"&amp;$P291)+COUNTIFS($O$6:$O291,"&gt;0",$P$6:$P291,$P291))</f>
        <v/>
      </c>
    </row>
    <row r="292">
      <c r="A292" s="21">
        <f>IFERROR(INDEX(Registros!$Z$2:$Z$501,AGGREGATE(15,6,(ROW(Registros!$Z$2:$Z$501)-ROW(Registros!$Z$2)+1)/(Registros!$AA$2:$AA$501&lt;&gt;""),ROWS($A$6:A292))),"")</f>
        <v/>
      </c>
      <c r="B292" s="18">
        <f>IFERROR(IF($A292="","",INDEX(Registros!$C$2:$C$501,MATCH($A292,Registros!$Z$2:$Z$501,0))),"")</f>
        <v/>
      </c>
      <c r="C292" s="21">
        <f>IFERROR(IF($A292="","",INDEX(Registros!$D$2:$D$501,MATCH($A292,Registros!$Z$2:$Z$501,0))),"")</f>
        <v/>
      </c>
      <c r="D292" s="21">
        <f>IFERROR(IF($A292="","",INDEX(Registros!$E$2:$E$501,MATCH($A292,Registros!$Z$2:$Z$501,0))),"")</f>
        <v/>
      </c>
      <c r="E292" s="18">
        <f>IF($A292="","",IF(AND(Resumo!$F$3&lt;&gt;"Todas",$D292&lt;&gt;Resumo!$F$3),0,COUNTIFS(Registros!$AB$2:$AB$501,"Sim",Registros!$B$2:$B$501,"&gt;="&amp;Resumo!$B$3,Registros!$B$2:$B$501,"&lt;="&amp;Resumo!$D$3,Registros!$C$2:$C$501,$B292,Registros!$E$2:$E$501,$D292)))</f>
        <v/>
      </c>
      <c r="F292" s="48">
        <f>IFERROR(IF($E292=0,"",COUNTIFS(Registros!$AB$2:$AB$501,"Sim",Registros!$B$2:$B$501,"&gt;="&amp;Resumo!$B$3,Registros!$B$2:$B$501,"&lt;="&amp;Resumo!$D$3,Registros!$C$2:$C$501,$B292,Registros!$E$2:$E$501,$D292,Registros!$T$2:$T$501,"Sim")/$E292),"")</f>
        <v/>
      </c>
      <c r="G292" s="48">
        <f>IFERROR(IF($E292=0,"",AVERAGEIFS(Registros!$U$2:$U$501,Registros!$AB$2:$AB$501,"Sim",Registros!$B$2:$B$501,"&gt;="&amp;Resumo!$B$3,Registros!$B$2:$B$501,"&lt;="&amp;Resumo!$D$3,Registros!$C$2:$C$501,$B292,Registros!$E$2:$E$501,$D292)),"")</f>
        <v/>
      </c>
      <c r="H292" s="18">
        <f>IF($E292=0,"",SUMIFS(Registros!$Q$2:$Q$501,Registros!$AB$2:$AB$501,"Sim",Registros!$B$2:$B$501,"&gt;="&amp;Resumo!$B$3,Registros!$B$2:$B$501,"&lt;="&amp;Resumo!$D$3,Registros!$C$2:$C$501,$B292,Registros!$E$2:$E$501,$D292))</f>
        <v/>
      </c>
      <c r="I292" s="49">
        <f>IF($E292=0,"",SUMIFS(Registros!$S$2:$S$501,Registros!$AB$2:$AB$501,"Sim",Registros!$B$2:$B$501,"&gt;="&amp;Resumo!$B$3,Registros!$B$2:$B$501,"&lt;="&amp;Resumo!$D$3,Registros!$C$2:$C$501,$B292,Registros!$E$2:$E$501,$D292))</f>
        <v/>
      </c>
      <c r="J292" s="18">
        <f>IF($E292=0,"",COUNTIFS(Registros!$AB$2:$AB$501,"Sim",Registros!$B$2:$B$501,"&gt;="&amp;Resumo!$B$3,Registros!$B$2:$B$501,"&lt;="&amp;Resumo!$D$3,Registros!$C$2:$C$501,$B292,Registros!$E$2:$E$501,$D292,Registros!$T$2:$T$501,"Não",Registros!$K$2:$K$501,"&lt;&gt;Concluída",Registros!$K$2:$K$501,"&lt;&gt;Dispensada"))</f>
        <v/>
      </c>
      <c r="K292" s="52">
        <f>IFERROR(IF($E292=0,"",_xlfn.MAXIFS(Registros!$B$2:$B$501,Registros!$AB$2:$AB$501,"Sim",Registros!$B$2:$B$501,"&gt;="&amp;Resumo!$B$3,Registros!$B$2:$B$501,"&lt;="&amp;Resumo!$D$3,Registros!$C$2:$C$501,$B292,Registros!$E$2:$E$501,$D292)),"")</f>
        <v/>
      </c>
      <c r="L292" s="18">
        <f>IF($E292=0,"",COUNTIFS($E$6:$E$505,"&gt;0",$F$6:$F$505,"&lt;"&amp;$F292)+COUNTIFS($E$6:$E292,"&gt;0",$F$6:$F292,$F292))</f>
        <v/>
      </c>
      <c r="N292" s="21">
        <f>IFERROR('Configurações'!F290,"")</f>
        <v/>
      </c>
      <c r="O292" s="18">
        <f>IF($N292="","",IF(Resumo!$F$3="Todas",COUNTIFS(Registros!$AB$2:$AB$501,"Sim",Registros!$B$2:$B$501,"&gt;="&amp;Resumo!$B$3,Registros!$B$2:$B$501,"&lt;="&amp;Resumo!$D$3,Registros!$V$2:$V$501,$N292),COUNTIFS(Registros!$AB$2:$AB$501,"Sim",Registros!$B$2:$B$501,"&gt;="&amp;Resumo!$B$3,Registros!$B$2:$B$501,"&lt;="&amp;Resumo!$D$3,Registros!$E$2:$E$501,Resumo!$F$3,Registros!$V$2:$V$501,$N292)))</f>
        <v/>
      </c>
      <c r="P292" s="49">
        <f>IF($N292="","",IF(Resumo!$F$3="Todas",SUMIFS(Registros!$S$2:$S$501,Registros!$AB$2:$AB$501,"Sim",Registros!$B$2:$B$501,"&gt;="&amp;Resumo!$B$3,Registros!$B$2:$B$501,"&lt;="&amp;Resumo!$D$3,Registros!$V$2:$V$501,$N292),SUMIFS(Registros!$S$2:$S$501,Registros!$AB$2:$AB$501,"Sim",Registros!$B$2:$B$501,"&gt;="&amp;Resumo!$B$3,Registros!$B$2:$B$501,"&lt;="&amp;Resumo!$D$3,Registros!$E$2:$E$501,Resumo!$F$3,Registros!$V$2:$V$501,$N292)))</f>
        <v/>
      </c>
      <c r="Q292" s="48">
        <f>IFERROR(IF(SUM($P$6:$P$15)=0,"",$P292/SUM($P$6:$P$15)),"")</f>
        <v/>
      </c>
      <c r="R292" s="18">
        <f>IF($O292=0,"",COUNTIFS($O$6:$O$15,"&gt;0",$P$6:$P$15,"&gt;"&amp;$P292)+COUNTIFS($O$6:$O292,"&gt;0",$P$6:$P292,$P292))</f>
        <v/>
      </c>
    </row>
    <row r="293">
      <c r="A293" s="16">
        <f>IFERROR(INDEX(Registros!$Z$2:$Z$501,AGGREGATE(15,6,(ROW(Registros!$Z$2:$Z$501)-ROW(Registros!$Z$2)+1)/(Registros!$AA$2:$AA$501&lt;&gt;""),ROWS($A$6:A293))),"")</f>
        <v/>
      </c>
      <c r="B293" s="13">
        <f>IFERROR(IF($A293="","",INDEX(Registros!$C$2:$C$501,MATCH($A293,Registros!$Z$2:$Z$501,0))),"")</f>
        <v/>
      </c>
      <c r="C293" s="16">
        <f>IFERROR(IF($A293="","",INDEX(Registros!$D$2:$D$501,MATCH($A293,Registros!$Z$2:$Z$501,0))),"")</f>
        <v/>
      </c>
      <c r="D293" s="16">
        <f>IFERROR(IF($A293="","",INDEX(Registros!$E$2:$E$501,MATCH($A293,Registros!$Z$2:$Z$501,0))),"")</f>
        <v/>
      </c>
      <c r="E293" s="13">
        <f>IF($A293="","",IF(AND(Resumo!$F$3&lt;&gt;"Todas",$D293&lt;&gt;Resumo!$F$3),0,COUNTIFS(Registros!$AB$2:$AB$501,"Sim",Registros!$B$2:$B$501,"&gt;="&amp;Resumo!$B$3,Registros!$B$2:$B$501,"&lt;="&amp;Resumo!$D$3,Registros!$C$2:$C$501,$B293,Registros!$E$2:$E$501,$D293)))</f>
        <v/>
      </c>
      <c r="F293" s="45">
        <f>IFERROR(IF($E293=0,"",COUNTIFS(Registros!$AB$2:$AB$501,"Sim",Registros!$B$2:$B$501,"&gt;="&amp;Resumo!$B$3,Registros!$B$2:$B$501,"&lt;="&amp;Resumo!$D$3,Registros!$C$2:$C$501,$B293,Registros!$E$2:$E$501,$D293,Registros!$T$2:$T$501,"Sim")/$E293),"")</f>
        <v/>
      </c>
      <c r="G293" s="45">
        <f>IFERROR(IF($E293=0,"",AVERAGEIFS(Registros!$U$2:$U$501,Registros!$AB$2:$AB$501,"Sim",Registros!$B$2:$B$501,"&gt;="&amp;Resumo!$B$3,Registros!$B$2:$B$501,"&lt;="&amp;Resumo!$D$3,Registros!$C$2:$C$501,$B293,Registros!$E$2:$E$501,$D293)),"")</f>
        <v/>
      </c>
      <c r="H293" s="13">
        <f>IF($E293=0,"",SUMIFS(Registros!$Q$2:$Q$501,Registros!$AB$2:$AB$501,"Sim",Registros!$B$2:$B$501,"&gt;="&amp;Resumo!$B$3,Registros!$B$2:$B$501,"&lt;="&amp;Resumo!$D$3,Registros!$C$2:$C$501,$B293,Registros!$E$2:$E$501,$D293))</f>
        <v/>
      </c>
      <c r="I293" s="46">
        <f>IF($E293=0,"",SUMIFS(Registros!$S$2:$S$501,Registros!$AB$2:$AB$501,"Sim",Registros!$B$2:$B$501,"&gt;="&amp;Resumo!$B$3,Registros!$B$2:$B$501,"&lt;="&amp;Resumo!$D$3,Registros!$C$2:$C$501,$B293,Registros!$E$2:$E$501,$D293))</f>
        <v/>
      </c>
      <c r="J293" s="13">
        <f>IF($E293=0,"",COUNTIFS(Registros!$AB$2:$AB$501,"Sim",Registros!$B$2:$B$501,"&gt;="&amp;Resumo!$B$3,Registros!$B$2:$B$501,"&lt;="&amp;Resumo!$D$3,Registros!$C$2:$C$501,$B293,Registros!$E$2:$E$501,$D293,Registros!$T$2:$T$501,"Não",Registros!$K$2:$K$501,"&lt;&gt;Concluída",Registros!$K$2:$K$501,"&lt;&gt;Dispensada"))</f>
        <v/>
      </c>
      <c r="K293" s="53">
        <f>IFERROR(IF($E293=0,"",_xlfn.MAXIFS(Registros!$B$2:$B$501,Registros!$AB$2:$AB$501,"Sim",Registros!$B$2:$B$501,"&gt;="&amp;Resumo!$B$3,Registros!$B$2:$B$501,"&lt;="&amp;Resumo!$D$3,Registros!$C$2:$C$501,$B293,Registros!$E$2:$E$501,$D293)),"")</f>
        <v/>
      </c>
      <c r="L293" s="13">
        <f>IF($E293=0,"",COUNTIFS($E$6:$E$505,"&gt;0",$F$6:$F$505,"&lt;"&amp;$F293)+COUNTIFS($E$6:$E293,"&gt;0",$F$6:$F293,$F293))</f>
        <v/>
      </c>
      <c r="N293" s="16">
        <f>IFERROR('Configurações'!F291,"")</f>
        <v/>
      </c>
      <c r="O293" s="13">
        <f>IF($N293="","",IF(Resumo!$F$3="Todas",COUNTIFS(Registros!$AB$2:$AB$501,"Sim",Registros!$B$2:$B$501,"&gt;="&amp;Resumo!$B$3,Registros!$B$2:$B$501,"&lt;="&amp;Resumo!$D$3,Registros!$V$2:$V$501,$N293),COUNTIFS(Registros!$AB$2:$AB$501,"Sim",Registros!$B$2:$B$501,"&gt;="&amp;Resumo!$B$3,Registros!$B$2:$B$501,"&lt;="&amp;Resumo!$D$3,Registros!$E$2:$E$501,Resumo!$F$3,Registros!$V$2:$V$501,$N293)))</f>
        <v/>
      </c>
      <c r="P293" s="46">
        <f>IF($N293="","",IF(Resumo!$F$3="Todas",SUMIFS(Registros!$S$2:$S$501,Registros!$AB$2:$AB$501,"Sim",Registros!$B$2:$B$501,"&gt;="&amp;Resumo!$B$3,Registros!$B$2:$B$501,"&lt;="&amp;Resumo!$D$3,Registros!$V$2:$V$501,$N293),SUMIFS(Registros!$S$2:$S$501,Registros!$AB$2:$AB$501,"Sim",Registros!$B$2:$B$501,"&gt;="&amp;Resumo!$B$3,Registros!$B$2:$B$501,"&lt;="&amp;Resumo!$D$3,Registros!$E$2:$E$501,Resumo!$F$3,Registros!$V$2:$V$501,$N293)))</f>
        <v/>
      </c>
      <c r="Q293" s="45">
        <f>IFERROR(IF(SUM($P$6:$P$15)=0,"",$P293/SUM($P$6:$P$15)),"")</f>
        <v/>
      </c>
      <c r="R293" s="13">
        <f>IF($O293=0,"",COUNTIFS($O$6:$O$15,"&gt;0",$P$6:$P$15,"&gt;"&amp;$P293)+COUNTIFS($O$6:$O293,"&gt;0",$P$6:$P293,$P293))</f>
        <v/>
      </c>
    </row>
    <row r="294">
      <c r="A294" s="21">
        <f>IFERROR(INDEX(Registros!$Z$2:$Z$501,AGGREGATE(15,6,(ROW(Registros!$Z$2:$Z$501)-ROW(Registros!$Z$2)+1)/(Registros!$AA$2:$AA$501&lt;&gt;""),ROWS($A$6:A294))),"")</f>
        <v/>
      </c>
      <c r="B294" s="18">
        <f>IFERROR(IF($A294="","",INDEX(Registros!$C$2:$C$501,MATCH($A294,Registros!$Z$2:$Z$501,0))),"")</f>
        <v/>
      </c>
      <c r="C294" s="21">
        <f>IFERROR(IF($A294="","",INDEX(Registros!$D$2:$D$501,MATCH($A294,Registros!$Z$2:$Z$501,0))),"")</f>
        <v/>
      </c>
      <c r="D294" s="21">
        <f>IFERROR(IF($A294="","",INDEX(Registros!$E$2:$E$501,MATCH($A294,Registros!$Z$2:$Z$501,0))),"")</f>
        <v/>
      </c>
      <c r="E294" s="18">
        <f>IF($A294="","",IF(AND(Resumo!$F$3&lt;&gt;"Todas",$D294&lt;&gt;Resumo!$F$3),0,COUNTIFS(Registros!$AB$2:$AB$501,"Sim",Registros!$B$2:$B$501,"&gt;="&amp;Resumo!$B$3,Registros!$B$2:$B$501,"&lt;="&amp;Resumo!$D$3,Registros!$C$2:$C$501,$B294,Registros!$E$2:$E$501,$D294)))</f>
        <v/>
      </c>
      <c r="F294" s="48">
        <f>IFERROR(IF($E294=0,"",COUNTIFS(Registros!$AB$2:$AB$501,"Sim",Registros!$B$2:$B$501,"&gt;="&amp;Resumo!$B$3,Registros!$B$2:$B$501,"&lt;="&amp;Resumo!$D$3,Registros!$C$2:$C$501,$B294,Registros!$E$2:$E$501,$D294,Registros!$T$2:$T$501,"Sim")/$E294),"")</f>
        <v/>
      </c>
      <c r="G294" s="48">
        <f>IFERROR(IF($E294=0,"",AVERAGEIFS(Registros!$U$2:$U$501,Registros!$AB$2:$AB$501,"Sim",Registros!$B$2:$B$501,"&gt;="&amp;Resumo!$B$3,Registros!$B$2:$B$501,"&lt;="&amp;Resumo!$D$3,Registros!$C$2:$C$501,$B294,Registros!$E$2:$E$501,$D294)),"")</f>
        <v/>
      </c>
      <c r="H294" s="18">
        <f>IF($E294=0,"",SUMIFS(Registros!$Q$2:$Q$501,Registros!$AB$2:$AB$501,"Sim",Registros!$B$2:$B$501,"&gt;="&amp;Resumo!$B$3,Registros!$B$2:$B$501,"&lt;="&amp;Resumo!$D$3,Registros!$C$2:$C$501,$B294,Registros!$E$2:$E$501,$D294))</f>
        <v/>
      </c>
      <c r="I294" s="49">
        <f>IF($E294=0,"",SUMIFS(Registros!$S$2:$S$501,Registros!$AB$2:$AB$501,"Sim",Registros!$B$2:$B$501,"&gt;="&amp;Resumo!$B$3,Registros!$B$2:$B$501,"&lt;="&amp;Resumo!$D$3,Registros!$C$2:$C$501,$B294,Registros!$E$2:$E$501,$D294))</f>
        <v/>
      </c>
      <c r="J294" s="18">
        <f>IF($E294=0,"",COUNTIFS(Registros!$AB$2:$AB$501,"Sim",Registros!$B$2:$B$501,"&gt;="&amp;Resumo!$B$3,Registros!$B$2:$B$501,"&lt;="&amp;Resumo!$D$3,Registros!$C$2:$C$501,$B294,Registros!$E$2:$E$501,$D294,Registros!$T$2:$T$501,"Não",Registros!$K$2:$K$501,"&lt;&gt;Concluída",Registros!$K$2:$K$501,"&lt;&gt;Dispensada"))</f>
        <v/>
      </c>
      <c r="K294" s="52">
        <f>IFERROR(IF($E294=0,"",_xlfn.MAXIFS(Registros!$B$2:$B$501,Registros!$AB$2:$AB$501,"Sim",Registros!$B$2:$B$501,"&gt;="&amp;Resumo!$B$3,Registros!$B$2:$B$501,"&lt;="&amp;Resumo!$D$3,Registros!$C$2:$C$501,$B294,Registros!$E$2:$E$501,$D294)),"")</f>
        <v/>
      </c>
      <c r="L294" s="18">
        <f>IF($E294=0,"",COUNTIFS($E$6:$E$505,"&gt;0",$F$6:$F$505,"&lt;"&amp;$F294)+COUNTIFS($E$6:$E294,"&gt;0",$F$6:$F294,$F294))</f>
        <v/>
      </c>
      <c r="N294" s="21">
        <f>IFERROR('Configurações'!F292,"")</f>
        <v/>
      </c>
      <c r="O294" s="18">
        <f>IF($N294="","",IF(Resumo!$F$3="Todas",COUNTIFS(Registros!$AB$2:$AB$501,"Sim",Registros!$B$2:$B$501,"&gt;="&amp;Resumo!$B$3,Registros!$B$2:$B$501,"&lt;="&amp;Resumo!$D$3,Registros!$V$2:$V$501,$N294),COUNTIFS(Registros!$AB$2:$AB$501,"Sim",Registros!$B$2:$B$501,"&gt;="&amp;Resumo!$B$3,Registros!$B$2:$B$501,"&lt;="&amp;Resumo!$D$3,Registros!$E$2:$E$501,Resumo!$F$3,Registros!$V$2:$V$501,$N294)))</f>
        <v/>
      </c>
      <c r="P294" s="49">
        <f>IF($N294="","",IF(Resumo!$F$3="Todas",SUMIFS(Registros!$S$2:$S$501,Registros!$AB$2:$AB$501,"Sim",Registros!$B$2:$B$501,"&gt;="&amp;Resumo!$B$3,Registros!$B$2:$B$501,"&lt;="&amp;Resumo!$D$3,Registros!$V$2:$V$501,$N294),SUMIFS(Registros!$S$2:$S$501,Registros!$AB$2:$AB$501,"Sim",Registros!$B$2:$B$501,"&gt;="&amp;Resumo!$B$3,Registros!$B$2:$B$501,"&lt;="&amp;Resumo!$D$3,Registros!$E$2:$E$501,Resumo!$F$3,Registros!$V$2:$V$501,$N294)))</f>
        <v/>
      </c>
      <c r="Q294" s="48">
        <f>IFERROR(IF(SUM($P$6:$P$15)=0,"",$P294/SUM($P$6:$P$15)),"")</f>
        <v/>
      </c>
      <c r="R294" s="18">
        <f>IF($O294=0,"",COUNTIFS($O$6:$O$15,"&gt;0",$P$6:$P$15,"&gt;"&amp;$P294)+COUNTIFS($O$6:$O294,"&gt;0",$P$6:$P294,$P294))</f>
        <v/>
      </c>
    </row>
    <row r="295">
      <c r="A295" s="16">
        <f>IFERROR(INDEX(Registros!$Z$2:$Z$501,AGGREGATE(15,6,(ROW(Registros!$Z$2:$Z$501)-ROW(Registros!$Z$2)+1)/(Registros!$AA$2:$AA$501&lt;&gt;""),ROWS($A$6:A295))),"")</f>
        <v/>
      </c>
      <c r="B295" s="13">
        <f>IFERROR(IF($A295="","",INDEX(Registros!$C$2:$C$501,MATCH($A295,Registros!$Z$2:$Z$501,0))),"")</f>
        <v/>
      </c>
      <c r="C295" s="16">
        <f>IFERROR(IF($A295="","",INDEX(Registros!$D$2:$D$501,MATCH($A295,Registros!$Z$2:$Z$501,0))),"")</f>
        <v/>
      </c>
      <c r="D295" s="16">
        <f>IFERROR(IF($A295="","",INDEX(Registros!$E$2:$E$501,MATCH($A295,Registros!$Z$2:$Z$501,0))),"")</f>
        <v/>
      </c>
      <c r="E295" s="13">
        <f>IF($A295="","",IF(AND(Resumo!$F$3&lt;&gt;"Todas",$D295&lt;&gt;Resumo!$F$3),0,COUNTIFS(Registros!$AB$2:$AB$501,"Sim",Registros!$B$2:$B$501,"&gt;="&amp;Resumo!$B$3,Registros!$B$2:$B$501,"&lt;="&amp;Resumo!$D$3,Registros!$C$2:$C$501,$B295,Registros!$E$2:$E$501,$D295)))</f>
        <v/>
      </c>
      <c r="F295" s="45">
        <f>IFERROR(IF($E295=0,"",COUNTIFS(Registros!$AB$2:$AB$501,"Sim",Registros!$B$2:$B$501,"&gt;="&amp;Resumo!$B$3,Registros!$B$2:$B$501,"&lt;="&amp;Resumo!$D$3,Registros!$C$2:$C$501,$B295,Registros!$E$2:$E$501,$D295,Registros!$T$2:$T$501,"Sim")/$E295),"")</f>
        <v/>
      </c>
      <c r="G295" s="45">
        <f>IFERROR(IF($E295=0,"",AVERAGEIFS(Registros!$U$2:$U$501,Registros!$AB$2:$AB$501,"Sim",Registros!$B$2:$B$501,"&gt;="&amp;Resumo!$B$3,Registros!$B$2:$B$501,"&lt;="&amp;Resumo!$D$3,Registros!$C$2:$C$501,$B295,Registros!$E$2:$E$501,$D295)),"")</f>
        <v/>
      </c>
      <c r="H295" s="13">
        <f>IF($E295=0,"",SUMIFS(Registros!$Q$2:$Q$501,Registros!$AB$2:$AB$501,"Sim",Registros!$B$2:$B$501,"&gt;="&amp;Resumo!$B$3,Registros!$B$2:$B$501,"&lt;="&amp;Resumo!$D$3,Registros!$C$2:$C$501,$B295,Registros!$E$2:$E$501,$D295))</f>
        <v/>
      </c>
      <c r="I295" s="46">
        <f>IF($E295=0,"",SUMIFS(Registros!$S$2:$S$501,Registros!$AB$2:$AB$501,"Sim",Registros!$B$2:$B$501,"&gt;="&amp;Resumo!$B$3,Registros!$B$2:$B$501,"&lt;="&amp;Resumo!$D$3,Registros!$C$2:$C$501,$B295,Registros!$E$2:$E$501,$D295))</f>
        <v/>
      </c>
      <c r="J295" s="13">
        <f>IF($E295=0,"",COUNTIFS(Registros!$AB$2:$AB$501,"Sim",Registros!$B$2:$B$501,"&gt;="&amp;Resumo!$B$3,Registros!$B$2:$B$501,"&lt;="&amp;Resumo!$D$3,Registros!$C$2:$C$501,$B295,Registros!$E$2:$E$501,$D295,Registros!$T$2:$T$501,"Não",Registros!$K$2:$K$501,"&lt;&gt;Concluída",Registros!$K$2:$K$501,"&lt;&gt;Dispensada"))</f>
        <v/>
      </c>
      <c r="K295" s="53">
        <f>IFERROR(IF($E295=0,"",_xlfn.MAXIFS(Registros!$B$2:$B$501,Registros!$AB$2:$AB$501,"Sim",Registros!$B$2:$B$501,"&gt;="&amp;Resumo!$B$3,Registros!$B$2:$B$501,"&lt;="&amp;Resumo!$D$3,Registros!$C$2:$C$501,$B295,Registros!$E$2:$E$501,$D295)),"")</f>
        <v/>
      </c>
      <c r="L295" s="13">
        <f>IF($E295=0,"",COUNTIFS($E$6:$E$505,"&gt;0",$F$6:$F$505,"&lt;"&amp;$F295)+COUNTIFS($E$6:$E295,"&gt;0",$F$6:$F295,$F295))</f>
        <v/>
      </c>
      <c r="N295" s="16">
        <f>IFERROR('Configurações'!F293,"")</f>
        <v/>
      </c>
      <c r="O295" s="13">
        <f>IF($N295="","",IF(Resumo!$F$3="Todas",COUNTIFS(Registros!$AB$2:$AB$501,"Sim",Registros!$B$2:$B$501,"&gt;="&amp;Resumo!$B$3,Registros!$B$2:$B$501,"&lt;="&amp;Resumo!$D$3,Registros!$V$2:$V$501,$N295),COUNTIFS(Registros!$AB$2:$AB$501,"Sim",Registros!$B$2:$B$501,"&gt;="&amp;Resumo!$B$3,Registros!$B$2:$B$501,"&lt;="&amp;Resumo!$D$3,Registros!$E$2:$E$501,Resumo!$F$3,Registros!$V$2:$V$501,$N295)))</f>
        <v/>
      </c>
      <c r="P295" s="46">
        <f>IF($N295="","",IF(Resumo!$F$3="Todas",SUMIFS(Registros!$S$2:$S$501,Registros!$AB$2:$AB$501,"Sim",Registros!$B$2:$B$501,"&gt;="&amp;Resumo!$B$3,Registros!$B$2:$B$501,"&lt;="&amp;Resumo!$D$3,Registros!$V$2:$V$501,$N295),SUMIFS(Registros!$S$2:$S$501,Registros!$AB$2:$AB$501,"Sim",Registros!$B$2:$B$501,"&gt;="&amp;Resumo!$B$3,Registros!$B$2:$B$501,"&lt;="&amp;Resumo!$D$3,Registros!$E$2:$E$501,Resumo!$F$3,Registros!$V$2:$V$501,$N295)))</f>
        <v/>
      </c>
      <c r="Q295" s="45">
        <f>IFERROR(IF(SUM($P$6:$P$15)=0,"",$P295/SUM($P$6:$P$15)),"")</f>
        <v/>
      </c>
      <c r="R295" s="13">
        <f>IF($O295=0,"",COUNTIFS($O$6:$O$15,"&gt;0",$P$6:$P$15,"&gt;"&amp;$P295)+COUNTIFS($O$6:$O295,"&gt;0",$P$6:$P295,$P295))</f>
        <v/>
      </c>
    </row>
    <row r="296">
      <c r="A296" s="21">
        <f>IFERROR(INDEX(Registros!$Z$2:$Z$501,AGGREGATE(15,6,(ROW(Registros!$Z$2:$Z$501)-ROW(Registros!$Z$2)+1)/(Registros!$AA$2:$AA$501&lt;&gt;""),ROWS($A$6:A296))),"")</f>
        <v/>
      </c>
      <c r="B296" s="18">
        <f>IFERROR(IF($A296="","",INDEX(Registros!$C$2:$C$501,MATCH($A296,Registros!$Z$2:$Z$501,0))),"")</f>
        <v/>
      </c>
      <c r="C296" s="21">
        <f>IFERROR(IF($A296="","",INDEX(Registros!$D$2:$D$501,MATCH($A296,Registros!$Z$2:$Z$501,0))),"")</f>
        <v/>
      </c>
      <c r="D296" s="21">
        <f>IFERROR(IF($A296="","",INDEX(Registros!$E$2:$E$501,MATCH($A296,Registros!$Z$2:$Z$501,0))),"")</f>
        <v/>
      </c>
      <c r="E296" s="18">
        <f>IF($A296="","",IF(AND(Resumo!$F$3&lt;&gt;"Todas",$D296&lt;&gt;Resumo!$F$3),0,COUNTIFS(Registros!$AB$2:$AB$501,"Sim",Registros!$B$2:$B$501,"&gt;="&amp;Resumo!$B$3,Registros!$B$2:$B$501,"&lt;="&amp;Resumo!$D$3,Registros!$C$2:$C$501,$B296,Registros!$E$2:$E$501,$D296)))</f>
        <v/>
      </c>
      <c r="F296" s="48">
        <f>IFERROR(IF($E296=0,"",COUNTIFS(Registros!$AB$2:$AB$501,"Sim",Registros!$B$2:$B$501,"&gt;="&amp;Resumo!$B$3,Registros!$B$2:$B$501,"&lt;="&amp;Resumo!$D$3,Registros!$C$2:$C$501,$B296,Registros!$E$2:$E$501,$D296,Registros!$T$2:$T$501,"Sim")/$E296),"")</f>
        <v/>
      </c>
      <c r="G296" s="48">
        <f>IFERROR(IF($E296=0,"",AVERAGEIFS(Registros!$U$2:$U$501,Registros!$AB$2:$AB$501,"Sim",Registros!$B$2:$B$501,"&gt;="&amp;Resumo!$B$3,Registros!$B$2:$B$501,"&lt;="&amp;Resumo!$D$3,Registros!$C$2:$C$501,$B296,Registros!$E$2:$E$501,$D296)),"")</f>
        <v/>
      </c>
      <c r="H296" s="18">
        <f>IF($E296=0,"",SUMIFS(Registros!$Q$2:$Q$501,Registros!$AB$2:$AB$501,"Sim",Registros!$B$2:$B$501,"&gt;="&amp;Resumo!$B$3,Registros!$B$2:$B$501,"&lt;="&amp;Resumo!$D$3,Registros!$C$2:$C$501,$B296,Registros!$E$2:$E$501,$D296))</f>
        <v/>
      </c>
      <c r="I296" s="49">
        <f>IF($E296=0,"",SUMIFS(Registros!$S$2:$S$501,Registros!$AB$2:$AB$501,"Sim",Registros!$B$2:$B$501,"&gt;="&amp;Resumo!$B$3,Registros!$B$2:$B$501,"&lt;="&amp;Resumo!$D$3,Registros!$C$2:$C$501,$B296,Registros!$E$2:$E$501,$D296))</f>
        <v/>
      </c>
      <c r="J296" s="18">
        <f>IF($E296=0,"",COUNTIFS(Registros!$AB$2:$AB$501,"Sim",Registros!$B$2:$B$501,"&gt;="&amp;Resumo!$B$3,Registros!$B$2:$B$501,"&lt;="&amp;Resumo!$D$3,Registros!$C$2:$C$501,$B296,Registros!$E$2:$E$501,$D296,Registros!$T$2:$T$501,"Não",Registros!$K$2:$K$501,"&lt;&gt;Concluída",Registros!$K$2:$K$501,"&lt;&gt;Dispensada"))</f>
        <v/>
      </c>
      <c r="K296" s="52">
        <f>IFERROR(IF($E296=0,"",_xlfn.MAXIFS(Registros!$B$2:$B$501,Registros!$AB$2:$AB$501,"Sim",Registros!$B$2:$B$501,"&gt;="&amp;Resumo!$B$3,Registros!$B$2:$B$501,"&lt;="&amp;Resumo!$D$3,Registros!$C$2:$C$501,$B296,Registros!$E$2:$E$501,$D296)),"")</f>
        <v/>
      </c>
      <c r="L296" s="18">
        <f>IF($E296=0,"",COUNTIFS($E$6:$E$505,"&gt;0",$F$6:$F$505,"&lt;"&amp;$F296)+COUNTIFS($E$6:$E296,"&gt;0",$F$6:$F296,$F296))</f>
        <v/>
      </c>
      <c r="N296" s="21">
        <f>IFERROR('Configurações'!F294,"")</f>
        <v/>
      </c>
      <c r="O296" s="18">
        <f>IF($N296="","",IF(Resumo!$F$3="Todas",COUNTIFS(Registros!$AB$2:$AB$501,"Sim",Registros!$B$2:$B$501,"&gt;="&amp;Resumo!$B$3,Registros!$B$2:$B$501,"&lt;="&amp;Resumo!$D$3,Registros!$V$2:$V$501,$N296),COUNTIFS(Registros!$AB$2:$AB$501,"Sim",Registros!$B$2:$B$501,"&gt;="&amp;Resumo!$B$3,Registros!$B$2:$B$501,"&lt;="&amp;Resumo!$D$3,Registros!$E$2:$E$501,Resumo!$F$3,Registros!$V$2:$V$501,$N296)))</f>
        <v/>
      </c>
      <c r="P296" s="49">
        <f>IF($N296="","",IF(Resumo!$F$3="Todas",SUMIFS(Registros!$S$2:$S$501,Registros!$AB$2:$AB$501,"Sim",Registros!$B$2:$B$501,"&gt;="&amp;Resumo!$B$3,Registros!$B$2:$B$501,"&lt;="&amp;Resumo!$D$3,Registros!$V$2:$V$501,$N296),SUMIFS(Registros!$S$2:$S$501,Registros!$AB$2:$AB$501,"Sim",Registros!$B$2:$B$501,"&gt;="&amp;Resumo!$B$3,Registros!$B$2:$B$501,"&lt;="&amp;Resumo!$D$3,Registros!$E$2:$E$501,Resumo!$F$3,Registros!$V$2:$V$501,$N296)))</f>
        <v/>
      </c>
      <c r="Q296" s="48">
        <f>IFERROR(IF(SUM($P$6:$P$15)=0,"",$P296/SUM($P$6:$P$15)),"")</f>
        <v/>
      </c>
      <c r="R296" s="18">
        <f>IF($O296=0,"",COUNTIFS($O$6:$O$15,"&gt;0",$P$6:$P$15,"&gt;"&amp;$P296)+COUNTIFS($O$6:$O296,"&gt;0",$P$6:$P296,$P296))</f>
        <v/>
      </c>
    </row>
    <row r="297">
      <c r="A297" s="16">
        <f>IFERROR(INDEX(Registros!$Z$2:$Z$501,AGGREGATE(15,6,(ROW(Registros!$Z$2:$Z$501)-ROW(Registros!$Z$2)+1)/(Registros!$AA$2:$AA$501&lt;&gt;""),ROWS($A$6:A297))),"")</f>
        <v/>
      </c>
      <c r="B297" s="13">
        <f>IFERROR(IF($A297="","",INDEX(Registros!$C$2:$C$501,MATCH($A297,Registros!$Z$2:$Z$501,0))),"")</f>
        <v/>
      </c>
      <c r="C297" s="16">
        <f>IFERROR(IF($A297="","",INDEX(Registros!$D$2:$D$501,MATCH($A297,Registros!$Z$2:$Z$501,0))),"")</f>
        <v/>
      </c>
      <c r="D297" s="16">
        <f>IFERROR(IF($A297="","",INDEX(Registros!$E$2:$E$501,MATCH($A297,Registros!$Z$2:$Z$501,0))),"")</f>
        <v/>
      </c>
      <c r="E297" s="13">
        <f>IF($A297="","",IF(AND(Resumo!$F$3&lt;&gt;"Todas",$D297&lt;&gt;Resumo!$F$3),0,COUNTIFS(Registros!$AB$2:$AB$501,"Sim",Registros!$B$2:$B$501,"&gt;="&amp;Resumo!$B$3,Registros!$B$2:$B$501,"&lt;="&amp;Resumo!$D$3,Registros!$C$2:$C$501,$B297,Registros!$E$2:$E$501,$D297)))</f>
        <v/>
      </c>
      <c r="F297" s="45">
        <f>IFERROR(IF($E297=0,"",COUNTIFS(Registros!$AB$2:$AB$501,"Sim",Registros!$B$2:$B$501,"&gt;="&amp;Resumo!$B$3,Registros!$B$2:$B$501,"&lt;="&amp;Resumo!$D$3,Registros!$C$2:$C$501,$B297,Registros!$E$2:$E$501,$D297,Registros!$T$2:$T$501,"Sim")/$E297),"")</f>
        <v/>
      </c>
      <c r="G297" s="45">
        <f>IFERROR(IF($E297=0,"",AVERAGEIFS(Registros!$U$2:$U$501,Registros!$AB$2:$AB$501,"Sim",Registros!$B$2:$B$501,"&gt;="&amp;Resumo!$B$3,Registros!$B$2:$B$501,"&lt;="&amp;Resumo!$D$3,Registros!$C$2:$C$501,$B297,Registros!$E$2:$E$501,$D297)),"")</f>
        <v/>
      </c>
      <c r="H297" s="13">
        <f>IF($E297=0,"",SUMIFS(Registros!$Q$2:$Q$501,Registros!$AB$2:$AB$501,"Sim",Registros!$B$2:$B$501,"&gt;="&amp;Resumo!$B$3,Registros!$B$2:$B$501,"&lt;="&amp;Resumo!$D$3,Registros!$C$2:$C$501,$B297,Registros!$E$2:$E$501,$D297))</f>
        <v/>
      </c>
      <c r="I297" s="46">
        <f>IF($E297=0,"",SUMIFS(Registros!$S$2:$S$501,Registros!$AB$2:$AB$501,"Sim",Registros!$B$2:$B$501,"&gt;="&amp;Resumo!$B$3,Registros!$B$2:$B$501,"&lt;="&amp;Resumo!$D$3,Registros!$C$2:$C$501,$B297,Registros!$E$2:$E$501,$D297))</f>
        <v/>
      </c>
      <c r="J297" s="13">
        <f>IF($E297=0,"",COUNTIFS(Registros!$AB$2:$AB$501,"Sim",Registros!$B$2:$B$501,"&gt;="&amp;Resumo!$B$3,Registros!$B$2:$B$501,"&lt;="&amp;Resumo!$D$3,Registros!$C$2:$C$501,$B297,Registros!$E$2:$E$501,$D297,Registros!$T$2:$T$501,"Não",Registros!$K$2:$K$501,"&lt;&gt;Concluída",Registros!$K$2:$K$501,"&lt;&gt;Dispensada"))</f>
        <v/>
      </c>
      <c r="K297" s="53">
        <f>IFERROR(IF($E297=0,"",_xlfn.MAXIFS(Registros!$B$2:$B$501,Registros!$AB$2:$AB$501,"Sim",Registros!$B$2:$B$501,"&gt;="&amp;Resumo!$B$3,Registros!$B$2:$B$501,"&lt;="&amp;Resumo!$D$3,Registros!$C$2:$C$501,$B297,Registros!$E$2:$E$501,$D297)),"")</f>
        <v/>
      </c>
      <c r="L297" s="13">
        <f>IF($E297=0,"",COUNTIFS($E$6:$E$505,"&gt;0",$F$6:$F$505,"&lt;"&amp;$F297)+COUNTIFS($E$6:$E297,"&gt;0",$F$6:$F297,$F297))</f>
        <v/>
      </c>
      <c r="N297" s="16">
        <f>IFERROR('Configurações'!F295,"")</f>
        <v/>
      </c>
      <c r="O297" s="13">
        <f>IF($N297="","",IF(Resumo!$F$3="Todas",COUNTIFS(Registros!$AB$2:$AB$501,"Sim",Registros!$B$2:$B$501,"&gt;="&amp;Resumo!$B$3,Registros!$B$2:$B$501,"&lt;="&amp;Resumo!$D$3,Registros!$V$2:$V$501,$N297),COUNTIFS(Registros!$AB$2:$AB$501,"Sim",Registros!$B$2:$B$501,"&gt;="&amp;Resumo!$B$3,Registros!$B$2:$B$501,"&lt;="&amp;Resumo!$D$3,Registros!$E$2:$E$501,Resumo!$F$3,Registros!$V$2:$V$501,$N297)))</f>
        <v/>
      </c>
      <c r="P297" s="46">
        <f>IF($N297="","",IF(Resumo!$F$3="Todas",SUMIFS(Registros!$S$2:$S$501,Registros!$AB$2:$AB$501,"Sim",Registros!$B$2:$B$501,"&gt;="&amp;Resumo!$B$3,Registros!$B$2:$B$501,"&lt;="&amp;Resumo!$D$3,Registros!$V$2:$V$501,$N297),SUMIFS(Registros!$S$2:$S$501,Registros!$AB$2:$AB$501,"Sim",Registros!$B$2:$B$501,"&gt;="&amp;Resumo!$B$3,Registros!$B$2:$B$501,"&lt;="&amp;Resumo!$D$3,Registros!$E$2:$E$501,Resumo!$F$3,Registros!$V$2:$V$501,$N297)))</f>
        <v/>
      </c>
      <c r="Q297" s="45">
        <f>IFERROR(IF(SUM($P$6:$P$15)=0,"",$P297/SUM($P$6:$P$15)),"")</f>
        <v/>
      </c>
      <c r="R297" s="13">
        <f>IF($O297=0,"",COUNTIFS($O$6:$O$15,"&gt;0",$P$6:$P$15,"&gt;"&amp;$P297)+COUNTIFS($O$6:$O297,"&gt;0",$P$6:$P297,$P297))</f>
        <v/>
      </c>
    </row>
    <row r="298">
      <c r="A298" s="21">
        <f>IFERROR(INDEX(Registros!$Z$2:$Z$501,AGGREGATE(15,6,(ROW(Registros!$Z$2:$Z$501)-ROW(Registros!$Z$2)+1)/(Registros!$AA$2:$AA$501&lt;&gt;""),ROWS($A$6:A298))),"")</f>
        <v/>
      </c>
      <c r="B298" s="18">
        <f>IFERROR(IF($A298="","",INDEX(Registros!$C$2:$C$501,MATCH($A298,Registros!$Z$2:$Z$501,0))),"")</f>
        <v/>
      </c>
      <c r="C298" s="21">
        <f>IFERROR(IF($A298="","",INDEX(Registros!$D$2:$D$501,MATCH($A298,Registros!$Z$2:$Z$501,0))),"")</f>
        <v/>
      </c>
      <c r="D298" s="21">
        <f>IFERROR(IF($A298="","",INDEX(Registros!$E$2:$E$501,MATCH($A298,Registros!$Z$2:$Z$501,0))),"")</f>
        <v/>
      </c>
      <c r="E298" s="18">
        <f>IF($A298="","",IF(AND(Resumo!$F$3&lt;&gt;"Todas",$D298&lt;&gt;Resumo!$F$3),0,COUNTIFS(Registros!$AB$2:$AB$501,"Sim",Registros!$B$2:$B$501,"&gt;="&amp;Resumo!$B$3,Registros!$B$2:$B$501,"&lt;="&amp;Resumo!$D$3,Registros!$C$2:$C$501,$B298,Registros!$E$2:$E$501,$D298)))</f>
        <v/>
      </c>
      <c r="F298" s="48">
        <f>IFERROR(IF($E298=0,"",COUNTIFS(Registros!$AB$2:$AB$501,"Sim",Registros!$B$2:$B$501,"&gt;="&amp;Resumo!$B$3,Registros!$B$2:$B$501,"&lt;="&amp;Resumo!$D$3,Registros!$C$2:$C$501,$B298,Registros!$E$2:$E$501,$D298,Registros!$T$2:$T$501,"Sim")/$E298),"")</f>
        <v/>
      </c>
      <c r="G298" s="48">
        <f>IFERROR(IF($E298=0,"",AVERAGEIFS(Registros!$U$2:$U$501,Registros!$AB$2:$AB$501,"Sim",Registros!$B$2:$B$501,"&gt;="&amp;Resumo!$B$3,Registros!$B$2:$B$501,"&lt;="&amp;Resumo!$D$3,Registros!$C$2:$C$501,$B298,Registros!$E$2:$E$501,$D298)),"")</f>
        <v/>
      </c>
      <c r="H298" s="18">
        <f>IF($E298=0,"",SUMIFS(Registros!$Q$2:$Q$501,Registros!$AB$2:$AB$501,"Sim",Registros!$B$2:$B$501,"&gt;="&amp;Resumo!$B$3,Registros!$B$2:$B$501,"&lt;="&amp;Resumo!$D$3,Registros!$C$2:$C$501,$B298,Registros!$E$2:$E$501,$D298))</f>
        <v/>
      </c>
      <c r="I298" s="49">
        <f>IF($E298=0,"",SUMIFS(Registros!$S$2:$S$501,Registros!$AB$2:$AB$501,"Sim",Registros!$B$2:$B$501,"&gt;="&amp;Resumo!$B$3,Registros!$B$2:$B$501,"&lt;="&amp;Resumo!$D$3,Registros!$C$2:$C$501,$B298,Registros!$E$2:$E$501,$D298))</f>
        <v/>
      </c>
      <c r="J298" s="18">
        <f>IF($E298=0,"",COUNTIFS(Registros!$AB$2:$AB$501,"Sim",Registros!$B$2:$B$501,"&gt;="&amp;Resumo!$B$3,Registros!$B$2:$B$501,"&lt;="&amp;Resumo!$D$3,Registros!$C$2:$C$501,$B298,Registros!$E$2:$E$501,$D298,Registros!$T$2:$T$501,"Não",Registros!$K$2:$K$501,"&lt;&gt;Concluída",Registros!$K$2:$K$501,"&lt;&gt;Dispensada"))</f>
        <v/>
      </c>
      <c r="K298" s="52">
        <f>IFERROR(IF($E298=0,"",_xlfn.MAXIFS(Registros!$B$2:$B$501,Registros!$AB$2:$AB$501,"Sim",Registros!$B$2:$B$501,"&gt;="&amp;Resumo!$B$3,Registros!$B$2:$B$501,"&lt;="&amp;Resumo!$D$3,Registros!$C$2:$C$501,$B298,Registros!$E$2:$E$501,$D298)),"")</f>
        <v/>
      </c>
      <c r="L298" s="18">
        <f>IF($E298=0,"",COUNTIFS($E$6:$E$505,"&gt;0",$F$6:$F$505,"&lt;"&amp;$F298)+COUNTIFS($E$6:$E298,"&gt;0",$F$6:$F298,$F298))</f>
        <v/>
      </c>
      <c r="N298" s="21">
        <f>IFERROR('Configurações'!F296,"")</f>
        <v/>
      </c>
      <c r="O298" s="18">
        <f>IF($N298="","",IF(Resumo!$F$3="Todas",COUNTIFS(Registros!$AB$2:$AB$501,"Sim",Registros!$B$2:$B$501,"&gt;="&amp;Resumo!$B$3,Registros!$B$2:$B$501,"&lt;="&amp;Resumo!$D$3,Registros!$V$2:$V$501,$N298),COUNTIFS(Registros!$AB$2:$AB$501,"Sim",Registros!$B$2:$B$501,"&gt;="&amp;Resumo!$B$3,Registros!$B$2:$B$501,"&lt;="&amp;Resumo!$D$3,Registros!$E$2:$E$501,Resumo!$F$3,Registros!$V$2:$V$501,$N298)))</f>
        <v/>
      </c>
      <c r="P298" s="49">
        <f>IF($N298="","",IF(Resumo!$F$3="Todas",SUMIFS(Registros!$S$2:$S$501,Registros!$AB$2:$AB$501,"Sim",Registros!$B$2:$B$501,"&gt;="&amp;Resumo!$B$3,Registros!$B$2:$B$501,"&lt;="&amp;Resumo!$D$3,Registros!$V$2:$V$501,$N298),SUMIFS(Registros!$S$2:$S$501,Registros!$AB$2:$AB$501,"Sim",Registros!$B$2:$B$501,"&gt;="&amp;Resumo!$B$3,Registros!$B$2:$B$501,"&lt;="&amp;Resumo!$D$3,Registros!$E$2:$E$501,Resumo!$F$3,Registros!$V$2:$V$501,$N298)))</f>
        <v/>
      </c>
      <c r="Q298" s="48">
        <f>IFERROR(IF(SUM($P$6:$P$15)=0,"",$P298/SUM($P$6:$P$15)),"")</f>
        <v/>
      </c>
      <c r="R298" s="18">
        <f>IF($O298=0,"",COUNTIFS($O$6:$O$15,"&gt;0",$P$6:$P$15,"&gt;"&amp;$P298)+COUNTIFS($O$6:$O298,"&gt;0",$P$6:$P298,$P298))</f>
        <v/>
      </c>
    </row>
    <row r="299">
      <c r="A299" s="16">
        <f>IFERROR(INDEX(Registros!$Z$2:$Z$501,AGGREGATE(15,6,(ROW(Registros!$Z$2:$Z$501)-ROW(Registros!$Z$2)+1)/(Registros!$AA$2:$AA$501&lt;&gt;""),ROWS($A$6:A299))),"")</f>
        <v/>
      </c>
      <c r="B299" s="13">
        <f>IFERROR(IF($A299="","",INDEX(Registros!$C$2:$C$501,MATCH($A299,Registros!$Z$2:$Z$501,0))),"")</f>
        <v/>
      </c>
      <c r="C299" s="16">
        <f>IFERROR(IF($A299="","",INDEX(Registros!$D$2:$D$501,MATCH($A299,Registros!$Z$2:$Z$501,0))),"")</f>
        <v/>
      </c>
      <c r="D299" s="16">
        <f>IFERROR(IF($A299="","",INDEX(Registros!$E$2:$E$501,MATCH($A299,Registros!$Z$2:$Z$501,0))),"")</f>
        <v/>
      </c>
      <c r="E299" s="13">
        <f>IF($A299="","",IF(AND(Resumo!$F$3&lt;&gt;"Todas",$D299&lt;&gt;Resumo!$F$3),0,COUNTIFS(Registros!$AB$2:$AB$501,"Sim",Registros!$B$2:$B$501,"&gt;="&amp;Resumo!$B$3,Registros!$B$2:$B$501,"&lt;="&amp;Resumo!$D$3,Registros!$C$2:$C$501,$B299,Registros!$E$2:$E$501,$D299)))</f>
        <v/>
      </c>
      <c r="F299" s="45">
        <f>IFERROR(IF($E299=0,"",COUNTIFS(Registros!$AB$2:$AB$501,"Sim",Registros!$B$2:$B$501,"&gt;="&amp;Resumo!$B$3,Registros!$B$2:$B$501,"&lt;="&amp;Resumo!$D$3,Registros!$C$2:$C$501,$B299,Registros!$E$2:$E$501,$D299,Registros!$T$2:$T$501,"Sim")/$E299),"")</f>
        <v/>
      </c>
      <c r="G299" s="45">
        <f>IFERROR(IF($E299=0,"",AVERAGEIFS(Registros!$U$2:$U$501,Registros!$AB$2:$AB$501,"Sim",Registros!$B$2:$B$501,"&gt;="&amp;Resumo!$B$3,Registros!$B$2:$B$501,"&lt;="&amp;Resumo!$D$3,Registros!$C$2:$C$501,$B299,Registros!$E$2:$E$501,$D299)),"")</f>
        <v/>
      </c>
      <c r="H299" s="13">
        <f>IF($E299=0,"",SUMIFS(Registros!$Q$2:$Q$501,Registros!$AB$2:$AB$501,"Sim",Registros!$B$2:$B$501,"&gt;="&amp;Resumo!$B$3,Registros!$B$2:$B$501,"&lt;="&amp;Resumo!$D$3,Registros!$C$2:$C$501,$B299,Registros!$E$2:$E$501,$D299))</f>
        <v/>
      </c>
      <c r="I299" s="46">
        <f>IF($E299=0,"",SUMIFS(Registros!$S$2:$S$501,Registros!$AB$2:$AB$501,"Sim",Registros!$B$2:$B$501,"&gt;="&amp;Resumo!$B$3,Registros!$B$2:$B$501,"&lt;="&amp;Resumo!$D$3,Registros!$C$2:$C$501,$B299,Registros!$E$2:$E$501,$D299))</f>
        <v/>
      </c>
      <c r="J299" s="13">
        <f>IF($E299=0,"",COUNTIFS(Registros!$AB$2:$AB$501,"Sim",Registros!$B$2:$B$501,"&gt;="&amp;Resumo!$B$3,Registros!$B$2:$B$501,"&lt;="&amp;Resumo!$D$3,Registros!$C$2:$C$501,$B299,Registros!$E$2:$E$501,$D299,Registros!$T$2:$T$501,"Não",Registros!$K$2:$K$501,"&lt;&gt;Concluída",Registros!$K$2:$K$501,"&lt;&gt;Dispensada"))</f>
        <v/>
      </c>
      <c r="K299" s="53">
        <f>IFERROR(IF($E299=0,"",_xlfn.MAXIFS(Registros!$B$2:$B$501,Registros!$AB$2:$AB$501,"Sim",Registros!$B$2:$B$501,"&gt;="&amp;Resumo!$B$3,Registros!$B$2:$B$501,"&lt;="&amp;Resumo!$D$3,Registros!$C$2:$C$501,$B299,Registros!$E$2:$E$501,$D299)),"")</f>
        <v/>
      </c>
      <c r="L299" s="13">
        <f>IF($E299=0,"",COUNTIFS($E$6:$E$505,"&gt;0",$F$6:$F$505,"&lt;"&amp;$F299)+COUNTIFS($E$6:$E299,"&gt;0",$F$6:$F299,$F299))</f>
        <v/>
      </c>
      <c r="N299" s="16">
        <f>IFERROR('Configurações'!F297,"")</f>
        <v/>
      </c>
      <c r="O299" s="13">
        <f>IF($N299="","",IF(Resumo!$F$3="Todas",COUNTIFS(Registros!$AB$2:$AB$501,"Sim",Registros!$B$2:$B$501,"&gt;="&amp;Resumo!$B$3,Registros!$B$2:$B$501,"&lt;="&amp;Resumo!$D$3,Registros!$V$2:$V$501,$N299),COUNTIFS(Registros!$AB$2:$AB$501,"Sim",Registros!$B$2:$B$501,"&gt;="&amp;Resumo!$B$3,Registros!$B$2:$B$501,"&lt;="&amp;Resumo!$D$3,Registros!$E$2:$E$501,Resumo!$F$3,Registros!$V$2:$V$501,$N299)))</f>
        <v/>
      </c>
      <c r="P299" s="46">
        <f>IF($N299="","",IF(Resumo!$F$3="Todas",SUMIFS(Registros!$S$2:$S$501,Registros!$AB$2:$AB$501,"Sim",Registros!$B$2:$B$501,"&gt;="&amp;Resumo!$B$3,Registros!$B$2:$B$501,"&lt;="&amp;Resumo!$D$3,Registros!$V$2:$V$501,$N299),SUMIFS(Registros!$S$2:$S$501,Registros!$AB$2:$AB$501,"Sim",Registros!$B$2:$B$501,"&gt;="&amp;Resumo!$B$3,Registros!$B$2:$B$501,"&lt;="&amp;Resumo!$D$3,Registros!$E$2:$E$501,Resumo!$F$3,Registros!$V$2:$V$501,$N299)))</f>
        <v/>
      </c>
      <c r="Q299" s="45">
        <f>IFERROR(IF(SUM($P$6:$P$15)=0,"",$P299/SUM($P$6:$P$15)),"")</f>
        <v/>
      </c>
      <c r="R299" s="13">
        <f>IF($O299=0,"",COUNTIFS($O$6:$O$15,"&gt;0",$P$6:$P$15,"&gt;"&amp;$P299)+COUNTIFS($O$6:$O299,"&gt;0",$P$6:$P299,$P299))</f>
        <v/>
      </c>
    </row>
    <row r="300">
      <c r="A300" s="21">
        <f>IFERROR(INDEX(Registros!$Z$2:$Z$501,AGGREGATE(15,6,(ROW(Registros!$Z$2:$Z$501)-ROW(Registros!$Z$2)+1)/(Registros!$AA$2:$AA$501&lt;&gt;""),ROWS($A$6:A300))),"")</f>
        <v/>
      </c>
      <c r="B300" s="18">
        <f>IFERROR(IF($A300="","",INDEX(Registros!$C$2:$C$501,MATCH($A300,Registros!$Z$2:$Z$501,0))),"")</f>
        <v/>
      </c>
      <c r="C300" s="21">
        <f>IFERROR(IF($A300="","",INDEX(Registros!$D$2:$D$501,MATCH($A300,Registros!$Z$2:$Z$501,0))),"")</f>
        <v/>
      </c>
      <c r="D300" s="21">
        <f>IFERROR(IF($A300="","",INDEX(Registros!$E$2:$E$501,MATCH($A300,Registros!$Z$2:$Z$501,0))),"")</f>
        <v/>
      </c>
      <c r="E300" s="18">
        <f>IF($A300="","",IF(AND(Resumo!$F$3&lt;&gt;"Todas",$D300&lt;&gt;Resumo!$F$3),0,COUNTIFS(Registros!$AB$2:$AB$501,"Sim",Registros!$B$2:$B$501,"&gt;="&amp;Resumo!$B$3,Registros!$B$2:$B$501,"&lt;="&amp;Resumo!$D$3,Registros!$C$2:$C$501,$B300,Registros!$E$2:$E$501,$D300)))</f>
        <v/>
      </c>
      <c r="F300" s="48">
        <f>IFERROR(IF($E300=0,"",COUNTIFS(Registros!$AB$2:$AB$501,"Sim",Registros!$B$2:$B$501,"&gt;="&amp;Resumo!$B$3,Registros!$B$2:$B$501,"&lt;="&amp;Resumo!$D$3,Registros!$C$2:$C$501,$B300,Registros!$E$2:$E$501,$D300,Registros!$T$2:$T$501,"Sim")/$E300),"")</f>
        <v/>
      </c>
      <c r="G300" s="48">
        <f>IFERROR(IF($E300=0,"",AVERAGEIFS(Registros!$U$2:$U$501,Registros!$AB$2:$AB$501,"Sim",Registros!$B$2:$B$501,"&gt;="&amp;Resumo!$B$3,Registros!$B$2:$B$501,"&lt;="&amp;Resumo!$D$3,Registros!$C$2:$C$501,$B300,Registros!$E$2:$E$501,$D300)),"")</f>
        <v/>
      </c>
      <c r="H300" s="18">
        <f>IF($E300=0,"",SUMIFS(Registros!$Q$2:$Q$501,Registros!$AB$2:$AB$501,"Sim",Registros!$B$2:$B$501,"&gt;="&amp;Resumo!$B$3,Registros!$B$2:$B$501,"&lt;="&amp;Resumo!$D$3,Registros!$C$2:$C$501,$B300,Registros!$E$2:$E$501,$D300))</f>
        <v/>
      </c>
      <c r="I300" s="49">
        <f>IF($E300=0,"",SUMIFS(Registros!$S$2:$S$501,Registros!$AB$2:$AB$501,"Sim",Registros!$B$2:$B$501,"&gt;="&amp;Resumo!$B$3,Registros!$B$2:$B$501,"&lt;="&amp;Resumo!$D$3,Registros!$C$2:$C$501,$B300,Registros!$E$2:$E$501,$D300))</f>
        <v/>
      </c>
      <c r="J300" s="18">
        <f>IF($E300=0,"",COUNTIFS(Registros!$AB$2:$AB$501,"Sim",Registros!$B$2:$B$501,"&gt;="&amp;Resumo!$B$3,Registros!$B$2:$B$501,"&lt;="&amp;Resumo!$D$3,Registros!$C$2:$C$501,$B300,Registros!$E$2:$E$501,$D300,Registros!$T$2:$T$501,"Não",Registros!$K$2:$K$501,"&lt;&gt;Concluída",Registros!$K$2:$K$501,"&lt;&gt;Dispensada"))</f>
        <v/>
      </c>
      <c r="K300" s="52">
        <f>IFERROR(IF($E300=0,"",_xlfn.MAXIFS(Registros!$B$2:$B$501,Registros!$AB$2:$AB$501,"Sim",Registros!$B$2:$B$501,"&gt;="&amp;Resumo!$B$3,Registros!$B$2:$B$501,"&lt;="&amp;Resumo!$D$3,Registros!$C$2:$C$501,$B300,Registros!$E$2:$E$501,$D300)),"")</f>
        <v/>
      </c>
      <c r="L300" s="18">
        <f>IF($E300=0,"",COUNTIFS($E$6:$E$505,"&gt;0",$F$6:$F$505,"&lt;"&amp;$F300)+COUNTIFS($E$6:$E300,"&gt;0",$F$6:$F300,$F300))</f>
        <v/>
      </c>
      <c r="N300" s="21">
        <f>IFERROR('Configurações'!F298,"")</f>
        <v/>
      </c>
      <c r="O300" s="18">
        <f>IF($N300="","",IF(Resumo!$F$3="Todas",COUNTIFS(Registros!$AB$2:$AB$501,"Sim",Registros!$B$2:$B$501,"&gt;="&amp;Resumo!$B$3,Registros!$B$2:$B$501,"&lt;="&amp;Resumo!$D$3,Registros!$V$2:$V$501,$N300),COUNTIFS(Registros!$AB$2:$AB$501,"Sim",Registros!$B$2:$B$501,"&gt;="&amp;Resumo!$B$3,Registros!$B$2:$B$501,"&lt;="&amp;Resumo!$D$3,Registros!$E$2:$E$501,Resumo!$F$3,Registros!$V$2:$V$501,$N300)))</f>
        <v/>
      </c>
      <c r="P300" s="49">
        <f>IF($N300="","",IF(Resumo!$F$3="Todas",SUMIFS(Registros!$S$2:$S$501,Registros!$AB$2:$AB$501,"Sim",Registros!$B$2:$B$501,"&gt;="&amp;Resumo!$B$3,Registros!$B$2:$B$501,"&lt;="&amp;Resumo!$D$3,Registros!$V$2:$V$501,$N300),SUMIFS(Registros!$S$2:$S$501,Registros!$AB$2:$AB$501,"Sim",Registros!$B$2:$B$501,"&gt;="&amp;Resumo!$B$3,Registros!$B$2:$B$501,"&lt;="&amp;Resumo!$D$3,Registros!$E$2:$E$501,Resumo!$F$3,Registros!$V$2:$V$501,$N300)))</f>
        <v/>
      </c>
      <c r="Q300" s="48">
        <f>IFERROR(IF(SUM($P$6:$P$15)=0,"",$P300/SUM($P$6:$P$15)),"")</f>
        <v/>
      </c>
      <c r="R300" s="18">
        <f>IF($O300=0,"",COUNTIFS($O$6:$O$15,"&gt;0",$P$6:$P$15,"&gt;"&amp;$P300)+COUNTIFS($O$6:$O300,"&gt;0",$P$6:$P300,$P300))</f>
        <v/>
      </c>
    </row>
    <row r="301">
      <c r="A301" s="16">
        <f>IFERROR(INDEX(Registros!$Z$2:$Z$501,AGGREGATE(15,6,(ROW(Registros!$Z$2:$Z$501)-ROW(Registros!$Z$2)+1)/(Registros!$AA$2:$AA$501&lt;&gt;""),ROWS($A$6:A301))),"")</f>
        <v/>
      </c>
      <c r="B301" s="13">
        <f>IFERROR(IF($A301="","",INDEX(Registros!$C$2:$C$501,MATCH($A301,Registros!$Z$2:$Z$501,0))),"")</f>
        <v/>
      </c>
      <c r="C301" s="16">
        <f>IFERROR(IF($A301="","",INDEX(Registros!$D$2:$D$501,MATCH($A301,Registros!$Z$2:$Z$501,0))),"")</f>
        <v/>
      </c>
      <c r="D301" s="16">
        <f>IFERROR(IF($A301="","",INDEX(Registros!$E$2:$E$501,MATCH($A301,Registros!$Z$2:$Z$501,0))),"")</f>
        <v/>
      </c>
      <c r="E301" s="13">
        <f>IF($A301="","",IF(AND(Resumo!$F$3&lt;&gt;"Todas",$D301&lt;&gt;Resumo!$F$3),0,COUNTIFS(Registros!$AB$2:$AB$501,"Sim",Registros!$B$2:$B$501,"&gt;="&amp;Resumo!$B$3,Registros!$B$2:$B$501,"&lt;="&amp;Resumo!$D$3,Registros!$C$2:$C$501,$B301,Registros!$E$2:$E$501,$D301)))</f>
        <v/>
      </c>
      <c r="F301" s="45">
        <f>IFERROR(IF($E301=0,"",COUNTIFS(Registros!$AB$2:$AB$501,"Sim",Registros!$B$2:$B$501,"&gt;="&amp;Resumo!$B$3,Registros!$B$2:$B$501,"&lt;="&amp;Resumo!$D$3,Registros!$C$2:$C$501,$B301,Registros!$E$2:$E$501,$D301,Registros!$T$2:$T$501,"Sim")/$E301),"")</f>
        <v/>
      </c>
      <c r="G301" s="45">
        <f>IFERROR(IF($E301=0,"",AVERAGEIFS(Registros!$U$2:$U$501,Registros!$AB$2:$AB$501,"Sim",Registros!$B$2:$B$501,"&gt;="&amp;Resumo!$B$3,Registros!$B$2:$B$501,"&lt;="&amp;Resumo!$D$3,Registros!$C$2:$C$501,$B301,Registros!$E$2:$E$501,$D301)),"")</f>
        <v/>
      </c>
      <c r="H301" s="13">
        <f>IF($E301=0,"",SUMIFS(Registros!$Q$2:$Q$501,Registros!$AB$2:$AB$501,"Sim",Registros!$B$2:$B$501,"&gt;="&amp;Resumo!$B$3,Registros!$B$2:$B$501,"&lt;="&amp;Resumo!$D$3,Registros!$C$2:$C$501,$B301,Registros!$E$2:$E$501,$D301))</f>
        <v/>
      </c>
      <c r="I301" s="46">
        <f>IF($E301=0,"",SUMIFS(Registros!$S$2:$S$501,Registros!$AB$2:$AB$501,"Sim",Registros!$B$2:$B$501,"&gt;="&amp;Resumo!$B$3,Registros!$B$2:$B$501,"&lt;="&amp;Resumo!$D$3,Registros!$C$2:$C$501,$B301,Registros!$E$2:$E$501,$D301))</f>
        <v/>
      </c>
      <c r="J301" s="13">
        <f>IF($E301=0,"",COUNTIFS(Registros!$AB$2:$AB$501,"Sim",Registros!$B$2:$B$501,"&gt;="&amp;Resumo!$B$3,Registros!$B$2:$B$501,"&lt;="&amp;Resumo!$D$3,Registros!$C$2:$C$501,$B301,Registros!$E$2:$E$501,$D301,Registros!$T$2:$T$501,"Não",Registros!$K$2:$K$501,"&lt;&gt;Concluída",Registros!$K$2:$K$501,"&lt;&gt;Dispensada"))</f>
        <v/>
      </c>
      <c r="K301" s="53">
        <f>IFERROR(IF($E301=0,"",_xlfn.MAXIFS(Registros!$B$2:$B$501,Registros!$AB$2:$AB$501,"Sim",Registros!$B$2:$B$501,"&gt;="&amp;Resumo!$B$3,Registros!$B$2:$B$501,"&lt;="&amp;Resumo!$D$3,Registros!$C$2:$C$501,$B301,Registros!$E$2:$E$501,$D301)),"")</f>
        <v/>
      </c>
      <c r="L301" s="13">
        <f>IF($E301=0,"",COUNTIFS($E$6:$E$505,"&gt;0",$F$6:$F$505,"&lt;"&amp;$F301)+COUNTIFS($E$6:$E301,"&gt;0",$F$6:$F301,$F301))</f>
        <v/>
      </c>
      <c r="N301" s="16">
        <f>IFERROR('Configurações'!F299,"")</f>
        <v/>
      </c>
      <c r="O301" s="13">
        <f>IF($N301="","",IF(Resumo!$F$3="Todas",COUNTIFS(Registros!$AB$2:$AB$501,"Sim",Registros!$B$2:$B$501,"&gt;="&amp;Resumo!$B$3,Registros!$B$2:$B$501,"&lt;="&amp;Resumo!$D$3,Registros!$V$2:$V$501,$N301),COUNTIFS(Registros!$AB$2:$AB$501,"Sim",Registros!$B$2:$B$501,"&gt;="&amp;Resumo!$B$3,Registros!$B$2:$B$501,"&lt;="&amp;Resumo!$D$3,Registros!$E$2:$E$501,Resumo!$F$3,Registros!$V$2:$V$501,$N301)))</f>
        <v/>
      </c>
      <c r="P301" s="46">
        <f>IF($N301="","",IF(Resumo!$F$3="Todas",SUMIFS(Registros!$S$2:$S$501,Registros!$AB$2:$AB$501,"Sim",Registros!$B$2:$B$501,"&gt;="&amp;Resumo!$B$3,Registros!$B$2:$B$501,"&lt;="&amp;Resumo!$D$3,Registros!$V$2:$V$501,$N301),SUMIFS(Registros!$S$2:$S$501,Registros!$AB$2:$AB$501,"Sim",Registros!$B$2:$B$501,"&gt;="&amp;Resumo!$B$3,Registros!$B$2:$B$501,"&lt;="&amp;Resumo!$D$3,Registros!$E$2:$E$501,Resumo!$F$3,Registros!$V$2:$V$501,$N301)))</f>
        <v/>
      </c>
      <c r="Q301" s="45">
        <f>IFERROR(IF(SUM($P$6:$P$15)=0,"",$P301/SUM($P$6:$P$15)),"")</f>
        <v/>
      </c>
      <c r="R301" s="13">
        <f>IF($O301=0,"",COUNTIFS($O$6:$O$15,"&gt;0",$P$6:$P$15,"&gt;"&amp;$P301)+COUNTIFS($O$6:$O301,"&gt;0",$P$6:$P301,$P301))</f>
        <v/>
      </c>
    </row>
    <row r="302">
      <c r="A302" s="21">
        <f>IFERROR(INDEX(Registros!$Z$2:$Z$501,AGGREGATE(15,6,(ROW(Registros!$Z$2:$Z$501)-ROW(Registros!$Z$2)+1)/(Registros!$AA$2:$AA$501&lt;&gt;""),ROWS($A$6:A302))),"")</f>
        <v/>
      </c>
      <c r="B302" s="18">
        <f>IFERROR(IF($A302="","",INDEX(Registros!$C$2:$C$501,MATCH($A302,Registros!$Z$2:$Z$501,0))),"")</f>
        <v/>
      </c>
      <c r="C302" s="21">
        <f>IFERROR(IF($A302="","",INDEX(Registros!$D$2:$D$501,MATCH($A302,Registros!$Z$2:$Z$501,0))),"")</f>
        <v/>
      </c>
      <c r="D302" s="21">
        <f>IFERROR(IF($A302="","",INDEX(Registros!$E$2:$E$501,MATCH($A302,Registros!$Z$2:$Z$501,0))),"")</f>
        <v/>
      </c>
      <c r="E302" s="18">
        <f>IF($A302="","",IF(AND(Resumo!$F$3&lt;&gt;"Todas",$D302&lt;&gt;Resumo!$F$3),0,COUNTIFS(Registros!$AB$2:$AB$501,"Sim",Registros!$B$2:$B$501,"&gt;="&amp;Resumo!$B$3,Registros!$B$2:$B$501,"&lt;="&amp;Resumo!$D$3,Registros!$C$2:$C$501,$B302,Registros!$E$2:$E$501,$D302)))</f>
        <v/>
      </c>
      <c r="F302" s="48">
        <f>IFERROR(IF($E302=0,"",COUNTIFS(Registros!$AB$2:$AB$501,"Sim",Registros!$B$2:$B$501,"&gt;="&amp;Resumo!$B$3,Registros!$B$2:$B$501,"&lt;="&amp;Resumo!$D$3,Registros!$C$2:$C$501,$B302,Registros!$E$2:$E$501,$D302,Registros!$T$2:$T$501,"Sim")/$E302),"")</f>
        <v/>
      </c>
      <c r="G302" s="48">
        <f>IFERROR(IF($E302=0,"",AVERAGEIFS(Registros!$U$2:$U$501,Registros!$AB$2:$AB$501,"Sim",Registros!$B$2:$B$501,"&gt;="&amp;Resumo!$B$3,Registros!$B$2:$B$501,"&lt;="&amp;Resumo!$D$3,Registros!$C$2:$C$501,$B302,Registros!$E$2:$E$501,$D302)),"")</f>
        <v/>
      </c>
      <c r="H302" s="18">
        <f>IF($E302=0,"",SUMIFS(Registros!$Q$2:$Q$501,Registros!$AB$2:$AB$501,"Sim",Registros!$B$2:$B$501,"&gt;="&amp;Resumo!$B$3,Registros!$B$2:$B$501,"&lt;="&amp;Resumo!$D$3,Registros!$C$2:$C$501,$B302,Registros!$E$2:$E$501,$D302))</f>
        <v/>
      </c>
      <c r="I302" s="49">
        <f>IF($E302=0,"",SUMIFS(Registros!$S$2:$S$501,Registros!$AB$2:$AB$501,"Sim",Registros!$B$2:$B$501,"&gt;="&amp;Resumo!$B$3,Registros!$B$2:$B$501,"&lt;="&amp;Resumo!$D$3,Registros!$C$2:$C$501,$B302,Registros!$E$2:$E$501,$D302))</f>
        <v/>
      </c>
      <c r="J302" s="18">
        <f>IF($E302=0,"",COUNTIFS(Registros!$AB$2:$AB$501,"Sim",Registros!$B$2:$B$501,"&gt;="&amp;Resumo!$B$3,Registros!$B$2:$B$501,"&lt;="&amp;Resumo!$D$3,Registros!$C$2:$C$501,$B302,Registros!$E$2:$E$501,$D302,Registros!$T$2:$T$501,"Não",Registros!$K$2:$K$501,"&lt;&gt;Concluída",Registros!$K$2:$K$501,"&lt;&gt;Dispensada"))</f>
        <v/>
      </c>
      <c r="K302" s="52">
        <f>IFERROR(IF($E302=0,"",_xlfn.MAXIFS(Registros!$B$2:$B$501,Registros!$AB$2:$AB$501,"Sim",Registros!$B$2:$B$501,"&gt;="&amp;Resumo!$B$3,Registros!$B$2:$B$501,"&lt;="&amp;Resumo!$D$3,Registros!$C$2:$C$501,$B302,Registros!$E$2:$E$501,$D302)),"")</f>
        <v/>
      </c>
      <c r="L302" s="18">
        <f>IF($E302=0,"",COUNTIFS($E$6:$E$505,"&gt;0",$F$6:$F$505,"&lt;"&amp;$F302)+COUNTIFS($E$6:$E302,"&gt;0",$F$6:$F302,$F302))</f>
        <v/>
      </c>
      <c r="N302" s="21">
        <f>IFERROR('Configurações'!F300,"")</f>
        <v/>
      </c>
      <c r="O302" s="18">
        <f>IF($N302="","",IF(Resumo!$F$3="Todas",COUNTIFS(Registros!$AB$2:$AB$501,"Sim",Registros!$B$2:$B$501,"&gt;="&amp;Resumo!$B$3,Registros!$B$2:$B$501,"&lt;="&amp;Resumo!$D$3,Registros!$V$2:$V$501,$N302),COUNTIFS(Registros!$AB$2:$AB$501,"Sim",Registros!$B$2:$B$501,"&gt;="&amp;Resumo!$B$3,Registros!$B$2:$B$501,"&lt;="&amp;Resumo!$D$3,Registros!$E$2:$E$501,Resumo!$F$3,Registros!$V$2:$V$501,$N302)))</f>
        <v/>
      </c>
      <c r="P302" s="49">
        <f>IF($N302="","",IF(Resumo!$F$3="Todas",SUMIFS(Registros!$S$2:$S$501,Registros!$AB$2:$AB$501,"Sim",Registros!$B$2:$B$501,"&gt;="&amp;Resumo!$B$3,Registros!$B$2:$B$501,"&lt;="&amp;Resumo!$D$3,Registros!$V$2:$V$501,$N302),SUMIFS(Registros!$S$2:$S$501,Registros!$AB$2:$AB$501,"Sim",Registros!$B$2:$B$501,"&gt;="&amp;Resumo!$B$3,Registros!$B$2:$B$501,"&lt;="&amp;Resumo!$D$3,Registros!$E$2:$E$501,Resumo!$F$3,Registros!$V$2:$V$501,$N302)))</f>
        <v/>
      </c>
      <c r="Q302" s="48">
        <f>IFERROR(IF(SUM($P$6:$P$15)=0,"",$P302/SUM($P$6:$P$15)),"")</f>
        <v/>
      </c>
      <c r="R302" s="18">
        <f>IF($O302=0,"",COUNTIFS($O$6:$O$15,"&gt;0",$P$6:$P$15,"&gt;"&amp;$P302)+COUNTIFS($O$6:$O302,"&gt;0",$P$6:$P302,$P302))</f>
        <v/>
      </c>
    </row>
    <row r="303">
      <c r="A303" s="16">
        <f>IFERROR(INDEX(Registros!$Z$2:$Z$501,AGGREGATE(15,6,(ROW(Registros!$Z$2:$Z$501)-ROW(Registros!$Z$2)+1)/(Registros!$AA$2:$AA$501&lt;&gt;""),ROWS($A$6:A303))),"")</f>
        <v/>
      </c>
      <c r="B303" s="13">
        <f>IFERROR(IF($A303="","",INDEX(Registros!$C$2:$C$501,MATCH($A303,Registros!$Z$2:$Z$501,0))),"")</f>
        <v/>
      </c>
      <c r="C303" s="16">
        <f>IFERROR(IF($A303="","",INDEX(Registros!$D$2:$D$501,MATCH($A303,Registros!$Z$2:$Z$501,0))),"")</f>
        <v/>
      </c>
      <c r="D303" s="16">
        <f>IFERROR(IF($A303="","",INDEX(Registros!$E$2:$E$501,MATCH($A303,Registros!$Z$2:$Z$501,0))),"")</f>
        <v/>
      </c>
      <c r="E303" s="13">
        <f>IF($A303="","",IF(AND(Resumo!$F$3&lt;&gt;"Todas",$D303&lt;&gt;Resumo!$F$3),0,COUNTIFS(Registros!$AB$2:$AB$501,"Sim",Registros!$B$2:$B$501,"&gt;="&amp;Resumo!$B$3,Registros!$B$2:$B$501,"&lt;="&amp;Resumo!$D$3,Registros!$C$2:$C$501,$B303,Registros!$E$2:$E$501,$D303)))</f>
        <v/>
      </c>
      <c r="F303" s="45">
        <f>IFERROR(IF($E303=0,"",COUNTIFS(Registros!$AB$2:$AB$501,"Sim",Registros!$B$2:$B$501,"&gt;="&amp;Resumo!$B$3,Registros!$B$2:$B$501,"&lt;="&amp;Resumo!$D$3,Registros!$C$2:$C$501,$B303,Registros!$E$2:$E$501,$D303,Registros!$T$2:$T$501,"Sim")/$E303),"")</f>
        <v/>
      </c>
      <c r="G303" s="45">
        <f>IFERROR(IF($E303=0,"",AVERAGEIFS(Registros!$U$2:$U$501,Registros!$AB$2:$AB$501,"Sim",Registros!$B$2:$B$501,"&gt;="&amp;Resumo!$B$3,Registros!$B$2:$B$501,"&lt;="&amp;Resumo!$D$3,Registros!$C$2:$C$501,$B303,Registros!$E$2:$E$501,$D303)),"")</f>
        <v/>
      </c>
      <c r="H303" s="13">
        <f>IF($E303=0,"",SUMIFS(Registros!$Q$2:$Q$501,Registros!$AB$2:$AB$501,"Sim",Registros!$B$2:$B$501,"&gt;="&amp;Resumo!$B$3,Registros!$B$2:$B$501,"&lt;="&amp;Resumo!$D$3,Registros!$C$2:$C$501,$B303,Registros!$E$2:$E$501,$D303))</f>
        <v/>
      </c>
      <c r="I303" s="46">
        <f>IF($E303=0,"",SUMIFS(Registros!$S$2:$S$501,Registros!$AB$2:$AB$501,"Sim",Registros!$B$2:$B$501,"&gt;="&amp;Resumo!$B$3,Registros!$B$2:$B$501,"&lt;="&amp;Resumo!$D$3,Registros!$C$2:$C$501,$B303,Registros!$E$2:$E$501,$D303))</f>
        <v/>
      </c>
      <c r="J303" s="13">
        <f>IF($E303=0,"",COUNTIFS(Registros!$AB$2:$AB$501,"Sim",Registros!$B$2:$B$501,"&gt;="&amp;Resumo!$B$3,Registros!$B$2:$B$501,"&lt;="&amp;Resumo!$D$3,Registros!$C$2:$C$501,$B303,Registros!$E$2:$E$501,$D303,Registros!$T$2:$T$501,"Não",Registros!$K$2:$K$501,"&lt;&gt;Concluída",Registros!$K$2:$K$501,"&lt;&gt;Dispensada"))</f>
        <v/>
      </c>
      <c r="K303" s="53">
        <f>IFERROR(IF($E303=0,"",_xlfn.MAXIFS(Registros!$B$2:$B$501,Registros!$AB$2:$AB$501,"Sim",Registros!$B$2:$B$501,"&gt;="&amp;Resumo!$B$3,Registros!$B$2:$B$501,"&lt;="&amp;Resumo!$D$3,Registros!$C$2:$C$501,$B303,Registros!$E$2:$E$501,$D303)),"")</f>
        <v/>
      </c>
      <c r="L303" s="13">
        <f>IF($E303=0,"",COUNTIFS($E$6:$E$505,"&gt;0",$F$6:$F$505,"&lt;"&amp;$F303)+COUNTIFS($E$6:$E303,"&gt;0",$F$6:$F303,$F303))</f>
        <v/>
      </c>
      <c r="N303" s="16">
        <f>IFERROR('Configurações'!F301,"")</f>
        <v/>
      </c>
      <c r="O303" s="13">
        <f>IF($N303="","",IF(Resumo!$F$3="Todas",COUNTIFS(Registros!$AB$2:$AB$501,"Sim",Registros!$B$2:$B$501,"&gt;="&amp;Resumo!$B$3,Registros!$B$2:$B$501,"&lt;="&amp;Resumo!$D$3,Registros!$V$2:$V$501,$N303),COUNTIFS(Registros!$AB$2:$AB$501,"Sim",Registros!$B$2:$B$501,"&gt;="&amp;Resumo!$B$3,Registros!$B$2:$B$501,"&lt;="&amp;Resumo!$D$3,Registros!$E$2:$E$501,Resumo!$F$3,Registros!$V$2:$V$501,$N303)))</f>
        <v/>
      </c>
      <c r="P303" s="46">
        <f>IF($N303="","",IF(Resumo!$F$3="Todas",SUMIFS(Registros!$S$2:$S$501,Registros!$AB$2:$AB$501,"Sim",Registros!$B$2:$B$501,"&gt;="&amp;Resumo!$B$3,Registros!$B$2:$B$501,"&lt;="&amp;Resumo!$D$3,Registros!$V$2:$V$501,$N303),SUMIFS(Registros!$S$2:$S$501,Registros!$AB$2:$AB$501,"Sim",Registros!$B$2:$B$501,"&gt;="&amp;Resumo!$B$3,Registros!$B$2:$B$501,"&lt;="&amp;Resumo!$D$3,Registros!$E$2:$E$501,Resumo!$F$3,Registros!$V$2:$V$501,$N303)))</f>
        <v/>
      </c>
      <c r="Q303" s="45">
        <f>IFERROR(IF(SUM($P$6:$P$15)=0,"",$P303/SUM($P$6:$P$15)),"")</f>
        <v/>
      </c>
      <c r="R303" s="13">
        <f>IF($O303=0,"",COUNTIFS($O$6:$O$15,"&gt;0",$P$6:$P$15,"&gt;"&amp;$P303)+COUNTIFS($O$6:$O303,"&gt;0",$P$6:$P303,$P303))</f>
        <v/>
      </c>
    </row>
    <row r="304">
      <c r="A304" s="21">
        <f>IFERROR(INDEX(Registros!$Z$2:$Z$501,AGGREGATE(15,6,(ROW(Registros!$Z$2:$Z$501)-ROW(Registros!$Z$2)+1)/(Registros!$AA$2:$AA$501&lt;&gt;""),ROWS($A$6:A304))),"")</f>
        <v/>
      </c>
      <c r="B304" s="18">
        <f>IFERROR(IF($A304="","",INDEX(Registros!$C$2:$C$501,MATCH($A304,Registros!$Z$2:$Z$501,0))),"")</f>
        <v/>
      </c>
      <c r="C304" s="21">
        <f>IFERROR(IF($A304="","",INDEX(Registros!$D$2:$D$501,MATCH($A304,Registros!$Z$2:$Z$501,0))),"")</f>
        <v/>
      </c>
      <c r="D304" s="21">
        <f>IFERROR(IF($A304="","",INDEX(Registros!$E$2:$E$501,MATCH($A304,Registros!$Z$2:$Z$501,0))),"")</f>
        <v/>
      </c>
      <c r="E304" s="18">
        <f>IF($A304="","",IF(AND(Resumo!$F$3&lt;&gt;"Todas",$D304&lt;&gt;Resumo!$F$3),0,COUNTIFS(Registros!$AB$2:$AB$501,"Sim",Registros!$B$2:$B$501,"&gt;="&amp;Resumo!$B$3,Registros!$B$2:$B$501,"&lt;="&amp;Resumo!$D$3,Registros!$C$2:$C$501,$B304,Registros!$E$2:$E$501,$D304)))</f>
        <v/>
      </c>
      <c r="F304" s="48">
        <f>IFERROR(IF($E304=0,"",COUNTIFS(Registros!$AB$2:$AB$501,"Sim",Registros!$B$2:$B$501,"&gt;="&amp;Resumo!$B$3,Registros!$B$2:$B$501,"&lt;="&amp;Resumo!$D$3,Registros!$C$2:$C$501,$B304,Registros!$E$2:$E$501,$D304,Registros!$T$2:$T$501,"Sim")/$E304),"")</f>
        <v/>
      </c>
      <c r="G304" s="48">
        <f>IFERROR(IF($E304=0,"",AVERAGEIFS(Registros!$U$2:$U$501,Registros!$AB$2:$AB$501,"Sim",Registros!$B$2:$B$501,"&gt;="&amp;Resumo!$B$3,Registros!$B$2:$B$501,"&lt;="&amp;Resumo!$D$3,Registros!$C$2:$C$501,$B304,Registros!$E$2:$E$501,$D304)),"")</f>
        <v/>
      </c>
      <c r="H304" s="18">
        <f>IF($E304=0,"",SUMIFS(Registros!$Q$2:$Q$501,Registros!$AB$2:$AB$501,"Sim",Registros!$B$2:$B$501,"&gt;="&amp;Resumo!$B$3,Registros!$B$2:$B$501,"&lt;="&amp;Resumo!$D$3,Registros!$C$2:$C$501,$B304,Registros!$E$2:$E$501,$D304))</f>
        <v/>
      </c>
      <c r="I304" s="49">
        <f>IF($E304=0,"",SUMIFS(Registros!$S$2:$S$501,Registros!$AB$2:$AB$501,"Sim",Registros!$B$2:$B$501,"&gt;="&amp;Resumo!$B$3,Registros!$B$2:$B$501,"&lt;="&amp;Resumo!$D$3,Registros!$C$2:$C$501,$B304,Registros!$E$2:$E$501,$D304))</f>
        <v/>
      </c>
      <c r="J304" s="18">
        <f>IF($E304=0,"",COUNTIFS(Registros!$AB$2:$AB$501,"Sim",Registros!$B$2:$B$501,"&gt;="&amp;Resumo!$B$3,Registros!$B$2:$B$501,"&lt;="&amp;Resumo!$D$3,Registros!$C$2:$C$501,$B304,Registros!$E$2:$E$501,$D304,Registros!$T$2:$T$501,"Não",Registros!$K$2:$K$501,"&lt;&gt;Concluída",Registros!$K$2:$K$501,"&lt;&gt;Dispensada"))</f>
        <v/>
      </c>
      <c r="K304" s="52">
        <f>IFERROR(IF($E304=0,"",_xlfn.MAXIFS(Registros!$B$2:$B$501,Registros!$AB$2:$AB$501,"Sim",Registros!$B$2:$B$501,"&gt;="&amp;Resumo!$B$3,Registros!$B$2:$B$501,"&lt;="&amp;Resumo!$D$3,Registros!$C$2:$C$501,$B304,Registros!$E$2:$E$501,$D304)),"")</f>
        <v/>
      </c>
      <c r="L304" s="18">
        <f>IF($E304=0,"",COUNTIFS($E$6:$E$505,"&gt;0",$F$6:$F$505,"&lt;"&amp;$F304)+COUNTIFS($E$6:$E304,"&gt;0",$F$6:$F304,$F304))</f>
        <v/>
      </c>
      <c r="N304" s="21">
        <f>IFERROR('Configurações'!F302,"")</f>
        <v/>
      </c>
      <c r="O304" s="18">
        <f>IF($N304="","",IF(Resumo!$F$3="Todas",COUNTIFS(Registros!$AB$2:$AB$501,"Sim",Registros!$B$2:$B$501,"&gt;="&amp;Resumo!$B$3,Registros!$B$2:$B$501,"&lt;="&amp;Resumo!$D$3,Registros!$V$2:$V$501,$N304),COUNTIFS(Registros!$AB$2:$AB$501,"Sim",Registros!$B$2:$B$501,"&gt;="&amp;Resumo!$B$3,Registros!$B$2:$B$501,"&lt;="&amp;Resumo!$D$3,Registros!$E$2:$E$501,Resumo!$F$3,Registros!$V$2:$V$501,$N304)))</f>
        <v/>
      </c>
      <c r="P304" s="49">
        <f>IF($N304="","",IF(Resumo!$F$3="Todas",SUMIFS(Registros!$S$2:$S$501,Registros!$AB$2:$AB$501,"Sim",Registros!$B$2:$B$501,"&gt;="&amp;Resumo!$B$3,Registros!$B$2:$B$501,"&lt;="&amp;Resumo!$D$3,Registros!$V$2:$V$501,$N304),SUMIFS(Registros!$S$2:$S$501,Registros!$AB$2:$AB$501,"Sim",Registros!$B$2:$B$501,"&gt;="&amp;Resumo!$B$3,Registros!$B$2:$B$501,"&lt;="&amp;Resumo!$D$3,Registros!$E$2:$E$501,Resumo!$F$3,Registros!$V$2:$V$501,$N304)))</f>
        <v/>
      </c>
      <c r="Q304" s="48">
        <f>IFERROR(IF(SUM($P$6:$P$15)=0,"",$P304/SUM($P$6:$P$15)),"")</f>
        <v/>
      </c>
      <c r="R304" s="18">
        <f>IF($O304=0,"",COUNTIFS($O$6:$O$15,"&gt;0",$P$6:$P$15,"&gt;"&amp;$P304)+COUNTIFS($O$6:$O304,"&gt;0",$P$6:$P304,$P304))</f>
        <v/>
      </c>
    </row>
    <row r="305">
      <c r="A305" s="16">
        <f>IFERROR(INDEX(Registros!$Z$2:$Z$501,AGGREGATE(15,6,(ROW(Registros!$Z$2:$Z$501)-ROW(Registros!$Z$2)+1)/(Registros!$AA$2:$AA$501&lt;&gt;""),ROWS($A$6:A305))),"")</f>
        <v/>
      </c>
      <c r="B305" s="13">
        <f>IFERROR(IF($A305="","",INDEX(Registros!$C$2:$C$501,MATCH($A305,Registros!$Z$2:$Z$501,0))),"")</f>
        <v/>
      </c>
      <c r="C305" s="16">
        <f>IFERROR(IF($A305="","",INDEX(Registros!$D$2:$D$501,MATCH($A305,Registros!$Z$2:$Z$501,0))),"")</f>
        <v/>
      </c>
      <c r="D305" s="16">
        <f>IFERROR(IF($A305="","",INDEX(Registros!$E$2:$E$501,MATCH($A305,Registros!$Z$2:$Z$501,0))),"")</f>
        <v/>
      </c>
      <c r="E305" s="13">
        <f>IF($A305="","",IF(AND(Resumo!$F$3&lt;&gt;"Todas",$D305&lt;&gt;Resumo!$F$3),0,COUNTIFS(Registros!$AB$2:$AB$501,"Sim",Registros!$B$2:$B$501,"&gt;="&amp;Resumo!$B$3,Registros!$B$2:$B$501,"&lt;="&amp;Resumo!$D$3,Registros!$C$2:$C$501,$B305,Registros!$E$2:$E$501,$D305)))</f>
        <v/>
      </c>
      <c r="F305" s="45">
        <f>IFERROR(IF($E305=0,"",COUNTIFS(Registros!$AB$2:$AB$501,"Sim",Registros!$B$2:$B$501,"&gt;="&amp;Resumo!$B$3,Registros!$B$2:$B$501,"&lt;="&amp;Resumo!$D$3,Registros!$C$2:$C$501,$B305,Registros!$E$2:$E$501,$D305,Registros!$T$2:$T$501,"Sim")/$E305),"")</f>
        <v/>
      </c>
      <c r="G305" s="45">
        <f>IFERROR(IF($E305=0,"",AVERAGEIFS(Registros!$U$2:$U$501,Registros!$AB$2:$AB$501,"Sim",Registros!$B$2:$B$501,"&gt;="&amp;Resumo!$B$3,Registros!$B$2:$B$501,"&lt;="&amp;Resumo!$D$3,Registros!$C$2:$C$501,$B305,Registros!$E$2:$E$501,$D305)),"")</f>
        <v/>
      </c>
      <c r="H305" s="13">
        <f>IF($E305=0,"",SUMIFS(Registros!$Q$2:$Q$501,Registros!$AB$2:$AB$501,"Sim",Registros!$B$2:$B$501,"&gt;="&amp;Resumo!$B$3,Registros!$B$2:$B$501,"&lt;="&amp;Resumo!$D$3,Registros!$C$2:$C$501,$B305,Registros!$E$2:$E$501,$D305))</f>
        <v/>
      </c>
      <c r="I305" s="46">
        <f>IF($E305=0,"",SUMIFS(Registros!$S$2:$S$501,Registros!$AB$2:$AB$501,"Sim",Registros!$B$2:$B$501,"&gt;="&amp;Resumo!$B$3,Registros!$B$2:$B$501,"&lt;="&amp;Resumo!$D$3,Registros!$C$2:$C$501,$B305,Registros!$E$2:$E$501,$D305))</f>
        <v/>
      </c>
      <c r="J305" s="13">
        <f>IF($E305=0,"",COUNTIFS(Registros!$AB$2:$AB$501,"Sim",Registros!$B$2:$B$501,"&gt;="&amp;Resumo!$B$3,Registros!$B$2:$B$501,"&lt;="&amp;Resumo!$D$3,Registros!$C$2:$C$501,$B305,Registros!$E$2:$E$501,$D305,Registros!$T$2:$T$501,"Não",Registros!$K$2:$K$501,"&lt;&gt;Concluída",Registros!$K$2:$K$501,"&lt;&gt;Dispensada"))</f>
        <v/>
      </c>
      <c r="K305" s="53">
        <f>IFERROR(IF($E305=0,"",_xlfn.MAXIFS(Registros!$B$2:$B$501,Registros!$AB$2:$AB$501,"Sim",Registros!$B$2:$B$501,"&gt;="&amp;Resumo!$B$3,Registros!$B$2:$B$501,"&lt;="&amp;Resumo!$D$3,Registros!$C$2:$C$501,$B305,Registros!$E$2:$E$501,$D305)),"")</f>
        <v/>
      </c>
      <c r="L305" s="13">
        <f>IF($E305=0,"",COUNTIFS($E$6:$E$505,"&gt;0",$F$6:$F$505,"&lt;"&amp;$F305)+COUNTIFS($E$6:$E305,"&gt;0",$F$6:$F305,$F305))</f>
        <v/>
      </c>
      <c r="N305" s="16">
        <f>IFERROR('Configurações'!F303,"")</f>
        <v/>
      </c>
      <c r="O305" s="13">
        <f>IF($N305="","",IF(Resumo!$F$3="Todas",COUNTIFS(Registros!$AB$2:$AB$501,"Sim",Registros!$B$2:$B$501,"&gt;="&amp;Resumo!$B$3,Registros!$B$2:$B$501,"&lt;="&amp;Resumo!$D$3,Registros!$V$2:$V$501,$N305),COUNTIFS(Registros!$AB$2:$AB$501,"Sim",Registros!$B$2:$B$501,"&gt;="&amp;Resumo!$B$3,Registros!$B$2:$B$501,"&lt;="&amp;Resumo!$D$3,Registros!$E$2:$E$501,Resumo!$F$3,Registros!$V$2:$V$501,$N305)))</f>
        <v/>
      </c>
      <c r="P305" s="46">
        <f>IF($N305="","",IF(Resumo!$F$3="Todas",SUMIFS(Registros!$S$2:$S$501,Registros!$AB$2:$AB$501,"Sim",Registros!$B$2:$B$501,"&gt;="&amp;Resumo!$B$3,Registros!$B$2:$B$501,"&lt;="&amp;Resumo!$D$3,Registros!$V$2:$V$501,$N305),SUMIFS(Registros!$S$2:$S$501,Registros!$AB$2:$AB$501,"Sim",Registros!$B$2:$B$501,"&gt;="&amp;Resumo!$B$3,Registros!$B$2:$B$501,"&lt;="&amp;Resumo!$D$3,Registros!$E$2:$E$501,Resumo!$F$3,Registros!$V$2:$V$501,$N305)))</f>
        <v/>
      </c>
      <c r="Q305" s="45">
        <f>IFERROR(IF(SUM($P$6:$P$15)=0,"",$P305/SUM($P$6:$P$15)),"")</f>
        <v/>
      </c>
      <c r="R305" s="13">
        <f>IF($O305=0,"",COUNTIFS($O$6:$O$15,"&gt;0",$P$6:$P$15,"&gt;"&amp;$P305)+COUNTIFS($O$6:$O305,"&gt;0",$P$6:$P305,$P305))</f>
        <v/>
      </c>
    </row>
    <row r="306">
      <c r="A306" s="21">
        <f>IFERROR(INDEX(Registros!$Z$2:$Z$501,AGGREGATE(15,6,(ROW(Registros!$Z$2:$Z$501)-ROW(Registros!$Z$2)+1)/(Registros!$AA$2:$AA$501&lt;&gt;""),ROWS($A$6:A306))),"")</f>
        <v/>
      </c>
      <c r="B306" s="18">
        <f>IFERROR(IF($A306="","",INDEX(Registros!$C$2:$C$501,MATCH($A306,Registros!$Z$2:$Z$501,0))),"")</f>
        <v/>
      </c>
      <c r="C306" s="21">
        <f>IFERROR(IF($A306="","",INDEX(Registros!$D$2:$D$501,MATCH($A306,Registros!$Z$2:$Z$501,0))),"")</f>
        <v/>
      </c>
      <c r="D306" s="21">
        <f>IFERROR(IF($A306="","",INDEX(Registros!$E$2:$E$501,MATCH($A306,Registros!$Z$2:$Z$501,0))),"")</f>
        <v/>
      </c>
      <c r="E306" s="18">
        <f>IF($A306="","",IF(AND(Resumo!$F$3&lt;&gt;"Todas",$D306&lt;&gt;Resumo!$F$3),0,COUNTIFS(Registros!$AB$2:$AB$501,"Sim",Registros!$B$2:$B$501,"&gt;="&amp;Resumo!$B$3,Registros!$B$2:$B$501,"&lt;="&amp;Resumo!$D$3,Registros!$C$2:$C$501,$B306,Registros!$E$2:$E$501,$D306)))</f>
        <v/>
      </c>
      <c r="F306" s="48">
        <f>IFERROR(IF($E306=0,"",COUNTIFS(Registros!$AB$2:$AB$501,"Sim",Registros!$B$2:$B$501,"&gt;="&amp;Resumo!$B$3,Registros!$B$2:$B$501,"&lt;="&amp;Resumo!$D$3,Registros!$C$2:$C$501,$B306,Registros!$E$2:$E$501,$D306,Registros!$T$2:$T$501,"Sim")/$E306),"")</f>
        <v/>
      </c>
      <c r="G306" s="48">
        <f>IFERROR(IF($E306=0,"",AVERAGEIFS(Registros!$U$2:$U$501,Registros!$AB$2:$AB$501,"Sim",Registros!$B$2:$B$501,"&gt;="&amp;Resumo!$B$3,Registros!$B$2:$B$501,"&lt;="&amp;Resumo!$D$3,Registros!$C$2:$C$501,$B306,Registros!$E$2:$E$501,$D306)),"")</f>
        <v/>
      </c>
      <c r="H306" s="18">
        <f>IF($E306=0,"",SUMIFS(Registros!$Q$2:$Q$501,Registros!$AB$2:$AB$501,"Sim",Registros!$B$2:$B$501,"&gt;="&amp;Resumo!$B$3,Registros!$B$2:$B$501,"&lt;="&amp;Resumo!$D$3,Registros!$C$2:$C$501,$B306,Registros!$E$2:$E$501,$D306))</f>
        <v/>
      </c>
      <c r="I306" s="49">
        <f>IF($E306=0,"",SUMIFS(Registros!$S$2:$S$501,Registros!$AB$2:$AB$501,"Sim",Registros!$B$2:$B$501,"&gt;="&amp;Resumo!$B$3,Registros!$B$2:$B$501,"&lt;="&amp;Resumo!$D$3,Registros!$C$2:$C$501,$B306,Registros!$E$2:$E$501,$D306))</f>
        <v/>
      </c>
      <c r="J306" s="18">
        <f>IF($E306=0,"",COUNTIFS(Registros!$AB$2:$AB$501,"Sim",Registros!$B$2:$B$501,"&gt;="&amp;Resumo!$B$3,Registros!$B$2:$B$501,"&lt;="&amp;Resumo!$D$3,Registros!$C$2:$C$501,$B306,Registros!$E$2:$E$501,$D306,Registros!$T$2:$T$501,"Não",Registros!$K$2:$K$501,"&lt;&gt;Concluída",Registros!$K$2:$K$501,"&lt;&gt;Dispensada"))</f>
        <v/>
      </c>
      <c r="K306" s="52">
        <f>IFERROR(IF($E306=0,"",_xlfn.MAXIFS(Registros!$B$2:$B$501,Registros!$AB$2:$AB$501,"Sim",Registros!$B$2:$B$501,"&gt;="&amp;Resumo!$B$3,Registros!$B$2:$B$501,"&lt;="&amp;Resumo!$D$3,Registros!$C$2:$C$501,$B306,Registros!$E$2:$E$501,$D306)),"")</f>
        <v/>
      </c>
      <c r="L306" s="18">
        <f>IF($E306=0,"",COUNTIFS($E$6:$E$505,"&gt;0",$F$6:$F$505,"&lt;"&amp;$F306)+COUNTIFS($E$6:$E306,"&gt;0",$F$6:$F306,$F306))</f>
        <v/>
      </c>
      <c r="N306" s="21">
        <f>IFERROR('Configurações'!F304,"")</f>
        <v/>
      </c>
      <c r="O306" s="18">
        <f>IF($N306="","",IF(Resumo!$F$3="Todas",COUNTIFS(Registros!$AB$2:$AB$501,"Sim",Registros!$B$2:$B$501,"&gt;="&amp;Resumo!$B$3,Registros!$B$2:$B$501,"&lt;="&amp;Resumo!$D$3,Registros!$V$2:$V$501,$N306),COUNTIFS(Registros!$AB$2:$AB$501,"Sim",Registros!$B$2:$B$501,"&gt;="&amp;Resumo!$B$3,Registros!$B$2:$B$501,"&lt;="&amp;Resumo!$D$3,Registros!$E$2:$E$501,Resumo!$F$3,Registros!$V$2:$V$501,$N306)))</f>
        <v/>
      </c>
      <c r="P306" s="49">
        <f>IF($N306="","",IF(Resumo!$F$3="Todas",SUMIFS(Registros!$S$2:$S$501,Registros!$AB$2:$AB$501,"Sim",Registros!$B$2:$B$501,"&gt;="&amp;Resumo!$B$3,Registros!$B$2:$B$501,"&lt;="&amp;Resumo!$D$3,Registros!$V$2:$V$501,$N306),SUMIFS(Registros!$S$2:$S$501,Registros!$AB$2:$AB$501,"Sim",Registros!$B$2:$B$501,"&gt;="&amp;Resumo!$B$3,Registros!$B$2:$B$501,"&lt;="&amp;Resumo!$D$3,Registros!$E$2:$E$501,Resumo!$F$3,Registros!$V$2:$V$501,$N306)))</f>
        <v/>
      </c>
      <c r="Q306" s="48">
        <f>IFERROR(IF(SUM($P$6:$P$15)=0,"",$P306/SUM($P$6:$P$15)),"")</f>
        <v/>
      </c>
      <c r="R306" s="18">
        <f>IF($O306=0,"",COUNTIFS($O$6:$O$15,"&gt;0",$P$6:$P$15,"&gt;"&amp;$P306)+COUNTIFS($O$6:$O306,"&gt;0",$P$6:$P306,$P306))</f>
        <v/>
      </c>
    </row>
    <row r="307">
      <c r="A307" s="16">
        <f>IFERROR(INDEX(Registros!$Z$2:$Z$501,AGGREGATE(15,6,(ROW(Registros!$Z$2:$Z$501)-ROW(Registros!$Z$2)+1)/(Registros!$AA$2:$AA$501&lt;&gt;""),ROWS($A$6:A307))),"")</f>
        <v/>
      </c>
      <c r="B307" s="13">
        <f>IFERROR(IF($A307="","",INDEX(Registros!$C$2:$C$501,MATCH($A307,Registros!$Z$2:$Z$501,0))),"")</f>
        <v/>
      </c>
      <c r="C307" s="16">
        <f>IFERROR(IF($A307="","",INDEX(Registros!$D$2:$D$501,MATCH($A307,Registros!$Z$2:$Z$501,0))),"")</f>
        <v/>
      </c>
      <c r="D307" s="16">
        <f>IFERROR(IF($A307="","",INDEX(Registros!$E$2:$E$501,MATCH($A307,Registros!$Z$2:$Z$501,0))),"")</f>
        <v/>
      </c>
      <c r="E307" s="13">
        <f>IF($A307="","",IF(AND(Resumo!$F$3&lt;&gt;"Todas",$D307&lt;&gt;Resumo!$F$3),0,COUNTIFS(Registros!$AB$2:$AB$501,"Sim",Registros!$B$2:$B$501,"&gt;="&amp;Resumo!$B$3,Registros!$B$2:$B$501,"&lt;="&amp;Resumo!$D$3,Registros!$C$2:$C$501,$B307,Registros!$E$2:$E$501,$D307)))</f>
        <v/>
      </c>
      <c r="F307" s="45">
        <f>IFERROR(IF($E307=0,"",COUNTIFS(Registros!$AB$2:$AB$501,"Sim",Registros!$B$2:$B$501,"&gt;="&amp;Resumo!$B$3,Registros!$B$2:$B$501,"&lt;="&amp;Resumo!$D$3,Registros!$C$2:$C$501,$B307,Registros!$E$2:$E$501,$D307,Registros!$T$2:$T$501,"Sim")/$E307),"")</f>
        <v/>
      </c>
      <c r="G307" s="45">
        <f>IFERROR(IF($E307=0,"",AVERAGEIFS(Registros!$U$2:$U$501,Registros!$AB$2:$AB$501,"Sim",Registros!$B$2:$B$501,"&gt;="&amp;Resumo!$B$3,Registros!$B$2:$B$501,"&lt;="&amp;Resumo!$D$3,Registros!$C$2:$C$501,$B307,Registros!$E$2:$E$501,$D307)),"")</f>
        <v/>
      </c>
      <c r="H307" s="13">
        <f>IF($E307=0,"",SUMIFS(Registros!$Q$2:$Q$501,Registros!$AB$2:$AB$501,"Sim",Registros!$B$2:$B$501,"&gt;="&amp;Resumo!$B$3,Registros!$B$2:$B$501,"&lt;="&amp;Resumo!$D$3,Registros!$C$2:$C$501,$B307,Registros!$E$2:$E$501,$D307))</f>
        <v/>
      </c>
      <c r="I307" s="46">
        <f>IF($E307=0,"",SUMIFS(Registros!$S$2:$S$501,Registros!$AB$2:$AB$501,"Sim",Registros!$B$2:$B$501,"&gt;="&amp;Resumo!$B$3,Registros!$B$2:$B$501,"&lt;="&amp;Resumo!$D$3,Registros!$C$2:$C$501,$B307,Registros!$E$2:$E$501,$D307))</f>
        <v/>
      </c>
      <c r="J307" s="13">
        <f>IF($E307=0,"",COUNTIFS(Registros!$AB$2:$AB$501,"Sim",Registros!$B$2:$B$501,"&gt;="&amp;Resumo!$B$3,Registros!$B$2:$B$501,"&lt;="&amp;Resumo!$D$3,Registros!$C$2:$C$501,$B307,Registros!$E$2:$E$501,$D307,Registros!$T$2:$T$501,"Não",Registros!$K$2:$K$501,"&lt;&gt;Concluída",Registros!$K$2:$K$501,"&lt;&gt;Dispensada"))</f>
        <v/>
      </c>
      <c r="K307" s="53">
        <f>IFERROR(IF($E307=0,"",_xlfn.MAXIFS(Registros!$B$2:$B$501,Registros!$AB$2:$AB$501,"Sim",Registros!$B$2:$B$501,"&gt;="&amp;Resumo!$B$3,Registros!$B$2:$B$501,"&lt;="&amp;Resumo!$D$3,Registros!$C$2:$C$501,$B307,Registros!$E$2:$E$501,$D307)),"")</f>
        <v/>
      </c>
      <c r="L307" s="13">
        <f>IF($E307=0,"",COUNTIFS($E$6:$E$505,"&gt;0",$F$6:$F$505,"&lt;"&amp;$F307)+COUNTIFS($E$6:$E307,"&gt;0",$F$6:$F307,$F307))</f>
        <v/>
      </c>
      <c r="N307" s="16">
        <f>IFERROR('Configurações'!F305,"")</f>
        <v/>
      </c>
      <c r="O307" s="13">
        <f>IF($N307="","",IF(Resumo!$F$3="Todas",COUNTIFS(Registros!$AB$2:$AB$501,"Sim",Registros!$B$2:$B$501,"&gt;="&amp;Resumo!$B$3,Registros!$B$2:$B$501,"&lt;="&amp;Resumo!$D$3,Registros!$V$2:$V$501,$N307),COUNTIFS(Registros!$AB$2:$AB$501,"Sim",Registros!$B$2:$B$501,"&gt;="&amp;Resumo!$B$3,Registros!$B$2:$B$501,"&lt;="&amp;Resumo!$D$3,Registros!$E$2:$E$501,Resumo!$F$3,Registros!$V$2:$V$501,$N307)))</f>
        <v/>
      </c>
      <c r="P307" s="46">
        <f>IF($N307="","",IF(Resumo!$F$3="Todas",SUMIFS(Registros!$S$2:$S$501,Registros!$AB$2:$AB$501,"Sim",Registros!$B$2:$B$501,"&gt;="&amp;Resumo!$B$3,Registros!$B$2:$B$501,"&lt;="&amp;Resumo!$D$3,Registros!$V$2:$V$501,$N307),SUMIFS(Registros!$S$2:$S$501,Registros!$AB$2:$AB$501,"Sim",Registros!$B$2:$B$501,"&gt;="&amp;Resumo!$B$3,Registros!$B$2:$B$501,"&lt;="&amp;Resumo!$D$3,Registros!$E$2:$E$501,Resumo!$F$3,Registros!$V$2:$V$501,$N307)))</f>
        <v/>
      </c>
      <c r="Q307" s="45">
        <f>IFERROR(IF(SUM($P$6:$P$15)=0,"",$P307/SUM($P$6:$P$15)),"")</f>
        <v/>
      </c>
      <c r="R307" s="13">
        <f>IF($O307=0,"",COUNTIFS($O$6:$O$15,"&gt;0",$P$6:$P$15,"&gt;"&amp;$P307)+COUNTIFS($O$6:$O307,"&gt;0",$P$6:$P307,$P307))</f>
        <v/>
      </c>
    </row>
    <row r="308">
      <c r="A308" s="21">
        <f>IFERROR(INDEX(Registros!$Z$2:$Z$501,AGGREGATE(15,6,(ROW(Registros!$Z$2:$Z$501)-ROW(Registros!$Z$2)+1)/(Registros!$AA$2:$AA$501&lt;&gt;""),ROWS($A$6:A308))),"")</f>
        <v/>
      </c>
      <c r="B308" s="18">
        <f>IFERROR(IF($A308="","",INDEX(Registros!$C$2:$C$501,MATCH($A308,Registros!$Z$2:$Z$501,0))),"")</f>
        <v/>
      </c>
      <c r="C308" s="21">
        <f>IFERROR(IF($A308="","",INDEX(Registros!$D$2:$D$501,MATCH($A308,Registros!$Z$2:$Z$501,0))),"")</f>
        <v/>
      </c>
      <c r="D308" s="21">
        <f>IFERROR(IF($A308="","",INDEX(Registros!$E$2:$E$501,MATCH($A308,Registros!$Z$2:$Z$501,0))),"")</f>
        <v/>
      </c>
      <c r="E308" s="18">
        <f>IF($A308="","",IF(AND(Resumo!$F$3&lt;&gt;"Todas",$D308&lt;&gt;Resumo!$F$3),0,COUNTIFS(Registros!$AB$2:$AB$501,"Sim",Registros!$B$2:$B$501,"&gt;="&amp;Resumo!$B$3,Registros!$B$2:$B$501,"&lt;="&amp;Resumo!$D$3,Registros!$C$2:$C$501,$B308,Registros!$E$2:$E$501,$D308)))</f>
        <v/>
      </c>
      <c r="F308" s="48">
        <f>IFERROR(IF($E308=0,"",COUNTIFS(Registros!$AB$2:$AB$501,"Sim",Registros!$B$2:$B$501,"&gt;="&amp;Resumo!$B$3,Registros!$B$2:$B$501,"&lt;="&amp;Resumo!$D$3,Registros!$C$2:$C$501,$B308,Registros!$E$2:$E$501,$D308,Registros!$T$2:$T$501,"Sim")/$E308),"")</f>
        <v/>
      </c>
      <c r="G308" s="48">
        <f>IFERROR(IF($E308=0,"",AVERAGEIFS(Registros!$U$2:$U$501,Registros!$AB$2:$AB$501,"Sim",Registros!$B$2:$B$501,"&gt;="&amp;Resumo!$B$3,Registros!$B$2:$B$501,"&lt;="&amp;Resumo!$D$3,Registros!$C$2:$C$501,$B308,Registros!$E$2:$E$501,$D308)),"")</f>
        <v/>
      </c>
      <c r="H308" s="18">
        <f>IF($E308=0,"",SUMIFS(Registros!$Q$2:$Q$501,Registros!$AB$2:$AB$501,"Sim",Registros!$B$2:$B$501,"&gt;="&amp;Resumo!$B$3,Registros!$B$2:$B$501,"&lt;="&amp;Resumo!$D$3,Registros!$C$2:$C$501,$B308,Registros!$E$2:$E$501,$D308))</f>
        <v/>
      </c>
      <c r="I308" s="49">
        <f>IF($E308=0,"",SUMIFS(Registros!$S$2:$S$501,Registros!$AB$2:$AB$501,"Sim",Registros!$B$2:$B$501,"&gt;="&amp;Resumo!$B$3,Registros!$B$2:$B$501,"&lt;="&amp;Resumo!$D$3,Registros!$C$2:$C$501,$B308,Registros!$E$2:$E$501,$D308))</f>
        <v/>
      </c>
      <c r="J308" s="18">
        <f>IF($E308=0,"",COUNTIFS(Registros!$AB$2:$AB$501,"Sim",Registros!$B$2:$B$501,"&gt;="&amp;Resumo!$B$3,Registros!$B$2:$B$501,"&lt;="&amp;Resumo!$D$3,Registros!$C$2:$C$501,$B308,Registros!$E$2:$E$501,$D308,Registros!$T$2:$T$501,"Não",Registros!$K$2:$K$501,"&lt;&gt;Concluída",Registros!$K$2:$K$501,"&lt;&gt;Dispensada"))</f>
        <v/>
      </c>
      <c r="K308" s="52">
        <f>IFERROR(IF($E308=0,"",_xlfn.MAXIFS(Registros!$B$2:$B$501,Registros!$AB$2:$AB$501,"Sim",Registros!$B$2:$B$501,"&gt;="&amp;Resumo!$B$3,Registros!$B$2:$B$501,"&lt;="&amp;Resumo!$D$3,Registros!$C$2:$C$501,$B308,Registros!$E$2:$E$501,$D308)),"")</f>
        <v/>
      </c>
      <c r="L308" s="18">
        <f>IF($E308=0,"",COUNTIFS($E$6:$E$505,"&gt;0",$F$6:$F$505,"&lt;"&amp;$F308)+COUNTIFS($E$6:$E308,"&gt;0",$F$6:$F308,$F308))</f>
        <v/>
      </c>
      <c r="N308" s="21">
        <f>IFERROR('Configurações'!F306,"")</f>
        <v/>
      </c>
      <c r="O308" s="18">
        <f>IF($N308="","",IF(Resumo!$F$3="Todas",COUNTIFS(Registros!$AB$2:$AB$501,"Sim",Registros!$B$2:$B$501,"&gt;="&amp;Resumo!$B$3,Registros!$B$2:$B$501,"&lt;="&amp;Resumo!$D$3,Registros!$V$2:$V$501,$N308),COUNTIFS(Registros!$AB$2:$AB$501,"Sim",Registros!$B$2:$B$501,"&gt;="&amp;Resumo!$B$3,Registros!$B$2:$B$501,"&lt;="&amp;Resumo!$D$3,Registros!$E$2:$E$501,Resumo!$F$3,Registros!$V$2:$V$501,$N308)))</f>
        <v/>
      </c>
      <c r="P308" s="49">
        <f>IF($N308="","",IF(Resumo!$F$3="Todas",SUMIFS(Registros!$S$2:$S$501,Registros!$AB$2:$AB$501,"Sim",Registros!$B$2:$B$501,"&gt;="&amp;Resumo!$B$3,Registros!$B$2:$B$501,"&lt;="&amp;Resumo!$D$3,Registros!$V$2:$V$501,$N308),SUMIFS(Registros!$S$2:$S$501,Registros!$AB$2:$AB$501,"Sim",Registros!$B$2:$B$501,"&gt;="&amp;Resumo!$B$3,Registros!$B$2:$B$501,"&lt;="&amp;Resumo!$D$3,Registros!$E$2:$E$501,Resumo!$F$3,Registros!$V$2:$V$501,$N308)))</f>
        <v/>
      </c>
      <c r="Q308" s="48">
        <f>IFERROR(IF(SUM($P$6:$P$15)=0,"",$P308/SUM($P$6:$P$15)),"")</f>
        <v/>
      </c>
      <c r="R308" s="18">
        <f>IF($O308=0,"",COUNTIFS($O$6:$O$15,"&gt;0",$P$6:$P$15,"&gt;"&amp;$P308)+COUNTIFS($O$6:$O308,"&gt;0",$P$6:$P308,$P308))</f>
        <v/>
      </c>
    </row>
    <row r="309">
      <c r="A309" s="16">
        <f>IFERROR(INDEX(Registros!$Z$2:$Z$501,AGGREGATE(15,6,(ROW(Registros!$Z$2:$Z$501)-ROW(Registros!$Z$2)+1)/(Registros!$AA$2:$AA$501&lt;&gt;""),ROWS($A$6:A309))),"")</f>
        <v/>
      </c>
      <c r="B309" s="13">
        <f>IFERROR(IF($A309="","",INDEX(Registros!$C$2:$C$501,MATCH($A309,Registros!$Z$2:$Z$501,0))),"")</f>
        <v/>
      </c>
      <c r="C309" s="16">
        <f>IFERROR(IF($A309="","",INDEX(Registros!$D$2:$D$501,MATCH($A309,Registros!$Z$2:$Z$501,0))),"")</f>
        <v/>
      </c>
      <c r="D309" s="16">
        <f>IFERROR(IF($A309="","",INDEX(Registros!$E$2:$E$501,MATCH($A309,Registros!$Z$2:$Z$501,0))),"")</f>
        <v/>
      </c>
      <c r="E309" s="13">
        <f>IF($A309="","",IF(AND(Resumo!$F$3&lt;&gt;"Todas",$D309&lt;&gt;Resumo!$F$3),0,COUNTIFS(Registros!$AB$2:$AB$501,"Sim",Registros!$B$2:$B$501,"&gt;="&amp;Resumo!$B$3,Registros!$B$2:$B$501,"&lt;="&amp;Resumo!$D$3,Registros!$C$2:$C$501,$B309,Registros!$E$2:$E$501,$D309)))</f>
        <v/>
      </c>
      <c r="F309" s="45">
        <f>IFERROR(IF($E309=0,"",COUNTIFS(Registros!$AB$2:$AB$501,"Sim",Registros!$B$2:$B$501,"&gt;="&amp;Resumo!$B$3,Registros!$B$2:$B$501,"&lt;="&amp;Resumo!$D$3,Registros!$C$2:$C$501,$B309,Registros!$E$2:$E$501,$D309,Registros!$T$2:$T$501,"Sim")/$E309),"")</f>
        <v/>
      </c>
      <c r="G309" s="45">
        <f>IFERROR(IF($E309=0,"",AVERAGEIFS(Registros!$U$2:$U$501,Registros!$AB$2:$AB$501,"Sim",Registros!$B$2:$B$501,"&gt;="&amp;Resumo!$B$3,Registros!$B$2:$B$501,"&lt;="&amp;Resumo!$D$3,Registros!$C$2:$C$501,$B309,Registros!$E$2:$E$501,$D309)),"")</f>
        <v/>
      </c>
      <c r="H309" s="13">
        <f>IF($E309=0,"",SUMIFS(Registros!$Q$2:$Q$501,Registros!$AB$2:$AB$501,"Sim",Registros!$B$2:$B$501,"&gt;="&amp;Resumo!$B$3,Registros!$B$2:$B$501,"&lt;="&amp;Resumo!$D$3,Registros!$C$2:$C$501,$B309,Registros!$E$2:$E$501,$D309))</f>
        <v/>
      </c>
      <c r="I309" s="46">
        <f>IF($E309=0,"",SUMIFS(Registros!$S$2:$S$501,Registros!$AB$2:$AB$501,"Sim",Registros!$B$2:$B$501,"&gt;="&amp;Resumo!$B$3,Registros!$B$2:$B$501,"&lt;="&amp;Resumo!$D$3,Registros!$C$2:$C$501,$B309,Registros!$E$2:$E$501,$D309))</f>
        <v/>
      </c>
      <c r="J309" s="13">
        <f>IF($E309=0,"",COUNTIFS(Registros!$AB$2:$AB$501,"Sim",Registros!$B$2:$B$501,"&gt;="&amp;Resumo!$B$3,Registros!$B$2:$B$501,"&lt;="&amp;Resumo!$D$3,Registros!$C$2:$C$501,$B309,Registros!$E$2:$E$501,$D309,Registros!$T$2:$T$501,"Não",Registros!$K$2:$K$501,"&lt;&gt;Concluída",Registros!$K$2:$K$501,"&lt;&gt;Dispensada"))</f>
        <v/>
      </c>
      <c r="K309" s="53">
        <f>IFERROR(IF($E309=0,"",_xlfn.MAXIFS(Registros!$B$2:$B$501,Registros!$AB$2:$AB$501,"Sim",Registros!$B$2:$B$501,"&gt;="&amp;Resumo!$B$3,Registros!$B$2:$B$501,"&lt;="&amp;Resumo!$D$3,Registros!$C$2:$C$501,$B309,Registros!$E$2:$E$501,$D309)),"")</f>
        <v/>
      </c>
      <c r="L309" s="13">
        <f>IF($E309=0,"",COUNTIFS($E$6:$E$505,"&gt;0",$F$6:$F$505,"&lt;"&amp;$F309)+COUNTIFS($E$6:$E309,"&gt;0",$F$6:$F309,$F309))</f>
        <v/>
      </c>
      <c r="N309" s="16">
        <f>IFERROR('Configurações'!F307,"")</f>
        <v/>
      </c>
      <c r="O309" s="13">
        <f>IF($N309="","",IF(Resumo!$F$3="Todas",COUNTIFS(Registros!$AB$2:$AB$501,"Sim",Registros!$B$2:$B$501,"&gt;="&amp;Resumo!$B$3,Registros!$B$2:$B$501,"&lt;="&amp;Resumo!$D$3,Registros!$V$2:$V$501,$N309),COUNTIFS(Registros!$AB$2:$AB$501,"Sim",Registros!$B$2:$B$501,"&gt;="&amp;Resumo!$B$3,Registros!$B$2:$B$501,"&lt;="&amp;Resumo!$D$3,Registros!$E$2:$E$501,Resumo!$F$3,Registros!$V$2:$V$501,$N309)))</f>
        <v/>
      </c>
      <c r="P309" s="46">
        <f>IF($N309="","",IF(Resumo!$F$3="Todas",SUMIFS(Registros!$S$2:$S$501,Registros!$AB$2:$AB$501,"Sim",Registros!$B$2:$B$501,"&gt;="&amp;Resumo!$B$3,Registros!$B$2:$B$501,"&lt;="&amp;Resumo!$D$3,Registros!$V$2:$V$501,$N309),SUMIFS(Registros!$S$2:$S$501,Registros!$AB$2:$AB$501,"Sim",Registros!$B$2:$B$501,"&gt;="&amp;Resumo!$B$3,Registros!$B$2:$B$501,"&lt;="&amp;Resumo!$D$3,Registros!$E$2:$E$501,Resumo!$F$3,Registros!$V$2:$V$501,$N309)))</f>
        <v/>
      </c>
      <c r="Q309" s="45">
        <f>IFERROR(IF(SUM($P$6:$P$15)=0,"",$P309/SUM($P$6:$P$15)),"")</f>
        <v/>
      </c>
      <c r="R309" s="13">
        <f>IF($O309=0,"",COUNTIFS($O$6:$O$15,"&gt;0",$P$6:$P$15,"&gt;"&amp;$P309)+COUNTIFS($O$6:$O309,"&gt;0",$P$6:$P309,$P309))</f>
        <v/>
      </c>
    </row>
    <row r="310">
      <c r="A310" s="21">
        <f>IFERROR(INDEX(Registros!$Z$2:$Z$501,AGGREGATE(15,6,(ROW(Registros!$Z$2:$Z$501)-ROW(Registros!$Z$2)+1)/(Registros!$AA$2:$AA$501&lt;&gt;""),ROWS($A$6:A310))),"")</f>
        <v/>
      </c>
      <c r="B310" s="18">
        <f>IFERROR(IF($A310="","",INDEX(Registros!$C$2:$C$501,MATCH($A310,Registros!$Z$2:$Z$501,0))),"")</f>
        <v/>
      </c>
      <c r="C310" s="21">
        <f>IFERROR(IF($A310="","",INDEX(Registros!$D$2:$D$501,MATCH($A310,Registros!$Z$2:$Z$501,0))),"")</f>
        <v/>
      </c>
      <c r="D310" s="21">
        <f>IFERROR(IF($A310="","",INDEX(Registros!$E$2:$E$501,MATCH($A310,Registros!$Z$2:$Z$501,0))),"")</f>
        <v/>
      </c>
      <c r="E310" s="18">
        <f>IF($A310="","",IF(AND(Resumo!$F$3&lt;&gt;"Todas",$D310&lt;&gt;Resumo!$F$3),0,COUNTIFS(Registros!$AB$2:$AB$501,"Sim",Registros!$B$2:$B$501,"&gt;="&amp;Resumo!$B$3,Registros!$B$2:$B$501,"&lt;="&amp;Resumo!$D$3,Registros!$C$2:$C$501,$B310,Registros!$E$2:$E$501,$D310)))</f>
        <v/>
      </c>
      <c r="F310" s="48">
        <f>IFERROR(IF($E310=0,"",COUNTIFS(Registros!$AB$2:$AB$501,"Sim",Registros!$B$2:$B$501,"&gt;="&amp;Resumo!$B$3,Registros!$B$2:$B$501,"&lt;="&amp;Resumo!$D$3,Registros!$C$2:$C$501,$B310,Registros!$E$2:$E$501,$D310,Registros!$T$2:$T$501,"Sim")/$E310),"")</f>
        <v/>
      </c>
      <c r="G310" s="48">
        <f>IFERROR(IF($E310=0,"",AVERAGEIFS(Registros!$U$2:$U$501,Registros!$AB$2:$AB$501,"Sim",Registros!$B$2:$B$501,"&gt;="&amp;Resumo!$B$3,Registros!$B$2:$B$501,"&lt;="&amp;Resumo!$D$3,Registros!$C$2:$C$501,$B310,Registros!$E$2:$E$501,$D310)),"")</f>
        <v/>
      </c>
      <c r="H310" s="18">
        <f>IF($E310=0,"",SUMIFS(Registros!$Q$2:$Q$501,Registros!$AB$2:$AB$501,"Sim",Registros!$B$2:$B$501,"&gt;="&amp;Resumo!$B$3,Registros!$B$2:$B$501,"&lt;="&amp;Resumo!$D$3,Registros!$C$2:$C$501,$B310,Registros!$E$2:$E$501,$D310))</f>
        <v/>
      </c>
      <c r="I310" s="49">
        <f>IF($E310=0,"",SUMIFS(Registros!$S$2:$S$501,Registros!$AB$2:$AB$501,"Sim",Registros!$B$2:$B$501,"&gt;="&amp;Resumo!$B$3,Registros!$B$2:$B$501,"&lt;="&amp;Resumo!$D$3,Registros!$C$2:$C$501,$B310,Registros!$E$2:$E$501,$D310))</f>
        <v/>
      </c>
      <c r="J310" s="18">
        <f>IF($E310=0,"",COUNTIFS(Registros!$AB$2:$AB$501,"Sim",Registros!$B$2:$B$501,"&gt;="&amp;Resumo!$B$3,Registros!$B$2:$B$501,"&lt;="&amp;Resumo!$D$3,Registros!$C$2:$C$501,$B310,Registros!$E$2:$E$501,$D310,Registros!$T$2:$T$501,"Não",Registros!$K$2:$K$501,"&lt;&gt;Concluída",Registros!$K$2:$K$501,"&lt;&gt;Dispensada"))</f>
        <v/>
      </c>
      <c r="K310" s="52">
        <f>IFERROR(IF($E310=0,"",_xlfn.MAXIFS(Registros!$B$2:$B$501,Registros!$AB$2:$AB$501,"Sim",Registros!$B$2:$B$501,"&gt;="&amp;Resumo!$B$3,Registros!$B$2:$B$501,"&lt;="&amp;Resumo!$D$3,Registros!$C$2:$C$501,$B310,Registros!$E$2:$E$501,$D310)),"")</f>
        <v/>
      </c>
      <c r="L310" s="18">
        <f>IF($E310=0,"",COUNTIFS($E$6:$E$505,"&gt;0",$F$6:$F$505,"&lt;"&amp;$F310)+COUNTIFS($E$6:$E310,"&gt;0",$F$6:$F310,$F310))</f>
        <v/>
      </c>
      <c r="N310" s="21">
        <f>IFERROR('Configurações'!F308,"")</f>
        <v/>
      </c>
      <c r="O310" s="18">
        <f>IF($N310="","",IF(Resumo!$F$3="Todas",COUNTIFS(Registros!$AB$2:$AB$501,"Sim",Registros!$B$2:$B$501,"&gt;="&amp;Resumo!$B$3,Registros!$B$2:$B$501,"&lt;="&amp;Resumo!$D$3,Registros!$V$2:$V$501,$N310),COUNTIFS(Registros!$AB$2:$AB$501,"Sim",Registros!$B$2:$B$501,"&gt;="&amp;Resumo!$B$3,Registros!$B$2:$B$501,"&lt;="&amp;Resumo!$D$3,Registros!$E$2:$E$501,Resumo!$F$3,Registros!$V$2:$V$501,$N310)))</f>
        <v/>
      </c>
      <c r="P310" s="49">
        <f>IF($N310="","",IF(Resumo!$F$3="Todas",SUMIFS(Registros!$S$2:$S$501,Registros!$AB$2:$AB$501,"Sim",Registros!$B$2:$B$501,"&gt;="&amp;Resumo!$B$3,Registros!$B$2:$B$501,"&lt;="&amp;Resumo!$D$3,Registros!$V$2:$V$501,$N310),SUMIFS(Registros!$S$2:$S$501,Registros!$AB$2:$AB$501,"Sim",Registros!$B$2:$B$501,"&gt;="&amp;Resumo!$B$3,Registros!$B$2:$B$501,"&lt;="&amp;Resumo!$D$3,Registros!$E$2:$E$501,Resumo!$F$3,Registros!$V$2:$V$501,$N310)))</f>
        <v/>
      </c>
      <c r="Q310" s="48">
        <f>IFERROR(IF(SUM($P$6:$P$15)=0,"",$P310/SUM($P$6:$P$15)),"")</f>
        <v/>
      </c>
      <c r="R310" s="18">
        <f>IF($O310=0,"",COUNTIFS($O$6:$O$15,"&gt;0",$P$6:$P$15,"&gt;"&amp;$P310)+COUNTIFS($O$6:$O310,"&gt;0",$P$6:$P310,$P310))</f>
        <v/>
      </c>
    </row>
    <row r="311">
      <c r="A311" s="16">
        <f>IFERROR(INDEX(Registros!$Z$2:$Z$501,AGGREGATE(15,6,(ROW(Registros!$Z$2:$Z$501)-ROW(Registros!$Z$2)+1)/(Registros!$AA$2:$AA$501&lt;&gt;""),ROWS($A$6:A311))),"")</f>
        <v/>
      </c>
      <c r="B311" s="13">
        <f>IFERROR(IF($A311="","",INDEX(Registros!$C$2:$C$501,MATCH($A311,Registros!$Z$2:$Z$501,0))),"")</f>
        <v/>
      </c>
      <c r="C311" s="16">
        <f>IFERROR(IF($A311="","",INDEX(Registros!$D$2:$D$501,MATCH($A311,Registros!$Z$2:$Z$501,0))),"")</f>
        <v/>
      </c>
      <c r="D311" s="16">
        <f>IFERROR(IF($A311="","",INDEX(Registros!$E$2:$E$501,MATCH($A311,Registros!$Z$2:$Z$501,0))),"")</f>
        <v/>
      </c>
      <c r="E311" s="13">
        <f>IF($A311="","",IF(AND(Resumo!$F$3&lt;&gt;"Todas",$D311&lt;&gt;Resumo!$F$3),0,COUNTIFS(Registros!$AB$2:$AB$501,"Sim",Registros!$B$2:$B$501,"&gt;="&amp;Resumo!$B$3,Registros!$B$2:$B$501,"&lt;="&amp;Resumo!$D$3,Registros!$C$2:$C$501,$B311,Registros!$E$2:$E$501,$D311)))</f>
        <v/>
      </c>
      <c r="F311" s="45">
        <f>IFERROR(IF($E311=0,"",COUNTIFS(Registros!$AB$2:$AB$501,"Sim",Registros!$B$2:$B$501,"&gt;="&amp;Resumo!$B$3,Registros!$B$2:$B$501,"&lt;="&amp;Resumo!$D$3,Registros!$C$2:$C$501,$B311,Registros!$E$2:$E$501,$D311,Registros!$T$2:$T$501,"Sim")/$E311),"")</f>
        <v/>
      </c>
      <c r="G311" s="45">
        <f>IFERROR(IF($E311=0,"",AVERAGEIFS(Registros!$U$2:$U$501,Registros!$AB$2:$AB$501,"Sim",Registros!$B$2:$B$501,"&gt;="&amp;Resumo!$B$3,Registros!$B$2:$B$501,"&lt;="&amp;Resumo!$D$3,Registros!$C$2:$C$501,$B311,Registros!$E$2:$E$501,$D311)),"")</f>
        <v/>
      </c>
      <c r="H311" s="13">
        <f>IF($E311=0,"",SUMIFS(Registros!$Q$2:$Q$501,Registros!$AB$2:$AB$501,"Sim",Registros!$B$2:$B$501,"&gt;="&amp;Resumo!$B$3,Registros!$B$2:$B$501,"&lt;="&amp;Resumo!$D$3,Registros!$C$2:$C$501,$B311,Registros!$E$2:$E$501,$D311))</f>
        <v/>
      </c>
      <c r="I311" s="46">
        <f>IF($E311=0,"",SUMIFS(Registros!$S$2:$S$501,Registros!$AB$2:$AB$501,"Sim",Registros!$B$2:$B$501,"&gt;="&amp;Resumo!$B$3,Registros!$B$2:$B$501,"&lt;="&amp;Resumo!$D$3,Registros!$C$2:$C$501,$B311,Registros!$E$2:$E$501,$D311))</f>
        <v/>
      </c>
      <c r="J311" s="13">
        <f>IF($E311=0,"",COUNTIFS(Registros!$AB$2:$AB$501,"Sim",Registros!$B$2:$B$501,"&gt;="&amp;Resumo!$B$3,Registros!$B$2:$B$501,"&lt;="&amp;Resumo!$D$3,Registros!$C$2:$C$501,$B311,Registros!$E$2:$E$501,$D311,Registros!$T$2:$T$501,"Não",Registros!$K$2:$K$501,"&lt;&gt;Concluída",Registros!$K$2:$K$501,"&lt;&gt;Dispensada"))</f>
        <v/>
      </c>
      <c r="K311" s="53">
        <f>IFERROR(IF($E311=0,"",_xlfn.MAXIFS(Registros!$B$2:$B$501,Registros!$AB$2:$AB$501,"Sim",Registros!$B$2:$B$501,"&gt;="&amp;Resumo!$B$3,Registros!$B$2:$B$501,"&lt;="&amp;Resumo!$D$3,Registros!$C$2:$C$501,$B311,Registros!$E$2:$E$501,$D311)),"")</f>
        <v/>
      </c>
      <c r="L311" s="13">
        <f>IF($E311=0,"",COUNTIFS($E$6:$E$505,"&gt;0",$F$6:$F$505,"&lt;"&amp;$F311)+COUNTIFS($E$6:$E311,"&gt;0",$F$6:$F311,$F311))</f>
        <v/>
      </c>
      <c r="N311" s="16">
        <f>IFERROR('Configurações'!F309,"")</f>
        <v/>
      </c>
      <c r="O311" s="13">
        <f>IF($N311="","",IF(Resumo!$F$3="Todas",COUNTIFS(Registros!$AB$2:$AB$501,"Sim",Registros!$B$2:$B$501,"&gt;="&amp;Resumo!$B$3,Registros!$B$2:$B$501,"&lt;="&amp;Resumo!$D$3,Registros!$V$2:$V$501,$N311),COUNTIFS(Registros!$AB$2:$AB$501,"Sim",Registros!$B$2:$B$501,"&gt;="&amp;Resumo!$B$3,Registros!$B$2:$B$501,"&lt;="&amp;Resumo!$D$3,Registros!$E$2:$E$501,Resumo!$F$3,Registros!$V$2:$V$501,$N311)))</f>
        <v/>
      </c>
      <c r="P311" s="46">
        <f>IF($N311="","",IF(Resumo!$F$3="Todas",SUMIFS(Registros!$S$2:$S$501,Registros!$AB$2:$AB$501,"Sim",Registros!$B$2:$B$501,"&gt;="&amp;Resumo!$B$3,Registros!$B$2:$B$501,"&lt;="&amp;Resumo!$D$3,Registros!$V$2:$V$501,$N311),SUMIFS(Registros!$S$2:$S$501,Registros!$AB$2:$AB$501,"Sim",Registros!$B$2:$B$501,"&gt;="&amp;Resumo!$B$3,Registros!$B$2:$B$501,"&lt;="&amp;Resumo!$D$3,Registros!$E$2:$E$501,Resumo!$F$3,Registros!$V$2:$V$501,$N311)))</f>
        <v/>
      </c>
      <c r="Q311" s="45">
        <f>IFERROR(IF(SUM($P$6:$P$15)=0,"",$P311/SUM($P$6:$P$15)),"")</f>
        <v/>
      </c>
      <c r="R311" s="13">
        <f>IF($O311=0,"",COUNTIFS($O$6:$O$15,"&gt;0",$P$6:$P$15,"&gt;"&amp;$P311)+COUNTIFS($O$6:$O311,"&gt;0",$P$6:$P311,$P311))</f>
        <v/>
      </c>
    </row>
    <row r="312">
      <c r="A312" s="21">
        <f>IFERROR(INDEX(Registros!$Z$2:$Z$501,AGGREGATE(15,6,(ROW(Registros!$Z$2:$Z$501)-ROW(Registros!$Z$2)+1)/(Registros!$AA$2:$AA$501&lt;&gt;""),ROWS($A$6:A312))),"")</f>
        <v/>
      </c>
      <c r="B312" s="18">
        <f>IFERROR(IF($A312="","",INDEX(Registros!$C$2:$C$501,MATCH($A312,Registros!$Z$2:$Z$501,0))),"")</f>
        <v/>
      </c>
      <c r="C312" s="21">
        <f>IFERROR(IF($A312="","",INDEX(Registros!$D$2:$D$501,MATCH($A312,Registros!$Z$2:$Z$501,0))),"")</f>
        <v/>
      </c>
      <c r="D312" s="21">
        <f>IFERROR(IF($A312="","",INDEX(Registros!$E$2:$E$501,MATCH($A312,Registros!$Z$2:$Z$501,0))),"")</f>
        <v/>
      </c>
      <c r="E312" s="18">
        <f>IF($A312="","",IF(AND(Resumo!$F$3&lt;&gt;"Todas",$D312&lt;&gt;Resumo!$F$3),0,COUNTIFS(Registros!$AB$2:$AB$501,"Sim",Registros!$B$2:$B$501,"&gt;="&amp;Resumo!$B$3,Registros!$B$2:$B$501,"&lt;="&amp;Resumo!$D$3,Registros!$C$2:$C$501,$B312,Registros!$E$2:$E$501,$D312)))</f>
        <v/>
      </c>
      <c r="F312" s="48">
        <f>IFERROR(IF($E312=0,"",COUNTIFS(Registros!$AB$2:$AB$501,"Sim",Registros!$B$2:$B$501,"&gt;="&amp;Resumo!$B$3,Registros!$B$2:$B$501,"&lt;="&amp;Resumo!$D$3,Registros!$C$2:$C$501,$B312,Registros!$E$2:$E$501,$D312,Registros!$T$2:$T$501,"Sim")/$E312),"")</f>
        <v/>
      </c>
      <c r="G312" s="48">
        <f>IFERROR(IF($E312=0,"",AVERAGEIFS(Registros!$U$2:$U$501,Registros!$AB$2:$AB$501,"Sim",Registros!$B$2:$B$501,"&gt;="&amp;Resumo!$B$3,Registros!$B$2:$B$501,"&lt;="&amp;Resumo!$D$3,Registros!$C$2:$C$501,$B312,Registros!$E$2:$E$501,$D312)),"")</f>
        <v/>
      </c>
      <c r="H312" s="18">
        <f>IF($E312=0,"",SUMIFS(Registros!$Q$2:$Q$501,Registros!$AB$2:$AB$501,"Sim",Registros!$B$2:$B$501,"&gt;="&amp;Resumo!$B$3,Registros!$B$2:$B$501,"&lt;="&amp;Resumo!$D$3,Registros!$C$2:$C$501,$B312,Registros!$E$2:$E$501,$D312))</f>
        <v/>
      </c>
      <c r="I312" s="49">
        <f>IF($E312=0,"",SUMIFS(Registros!$S$2:$S$501,Registros!$AB$2:$AB$501,"Sim",Registros!$B$2:$B$501,"&gt;="&amp;Resumo!$B$3,Registros!$B$2:$B$501,"&lt;="&amp;Resumo!$D$3,Registros!$C$2:$C$501,$B312,Registros!$E$2:$E$501,$D312))</f>
        <v/>
      </c>
      <c r="J312" s="18">
        <f>IF($E312=0,"",COUNTIFS(Registros!$AB$2:$AB$501,"Sim",Registros!$B$2:$B$501,"&gt;="&amp;Resumo!$B$3,Registros!$B$2:$B$501,"&lt;="&amp;Resumo!$D$3,Registros!$C$2:$C$501,$B312,Registros!$E$2:$E$501,$D312,Registros!$T$2:$T$501,"Não",Registros!$K$2:$K$501,"&lt;&gt;Concluída",Registros!$K$2:$K$501,"&lt;&gt;Dispensada"))</f>
        <v/>
      </c>
      <c r="K312" s="52">
        <f>IFERROR(IF($E312=0,"",_xlfn.MAXIFS(Registros!$B$2:$B$501,Registros!$AB$2:$AB$501,"Sim",Registros!$B$2:$B$501,"&gt;="&amp;Resumo!$B$3,Registros!$B$2:$B$501,"&lt;="&amp;Resumo!$D$3,Registros!$C$2:$C$501,$B312,Registros!$E$2:$E$501,$D312)),"")</f>
        <v/>
      </c>
      <c r="L312" s="18">
        <f>IF($E312=0,"",COUNTIFS($E$6:$E$505,"&gt;0",$F$6:$F$505,"&lt;"&amp;$F312)+COUNTIFS($E$6:$E312,"&gt;0",$F$6:$F312,$F312))</f>
        <v/>
      </c>
      <c r="N312" s="21">
        <f>IFERROR('Configurações'!F310,"")</f>
        <v/>
      </c>
      <c r="O312" s="18">
        <f>IF($N312="","",IF(Resumo!$F$3="Todas",COUNTIFS(Registros!$AB$2:$AB$501,"Sim",Registros!$B$2:$B$501,"&gt;="&amp;Resumo!$B$3,Registros!$B$2:$B$501,"&lt;="&amp;Resumo!$D$3,Registros!$V$2:$V$501,$N312),COUNTIFS(Registros!$AB$2:$AB$501,"Sim",Registros!$B$2:$B$501,"&gt;="&amp;Resumo!$B$3,Registros!$B$2:$B$501,"&lt;="&amp;Resumo!$D$3,Registros!$E$2:$E$501,Resumo!$F$3,Registros!$V$2:$V$501,$N312)))</f>
        <v/>
      </c>
      <c r="P312" s="49">
        <f>IF($N312="","",IF(Resumo!$F$3="Todas",SUMIFS(Registros!$S$2:$S$501,Registros!$AB$2:$AB$501,"Sim",Registros!$B$2:$B$501,"&gt;="&amp;Resumo!$B$3,Registros!$B$2:$B$501,"&lt;="&amp;Resumo!$D$3,Registros!$V$2:$V$501,$N312),SUMIFS(Registros!$S$2:$S$501,Registros!$AB$2:$AB$501,"Sim",Registros!$B$2:$B$501,"&gt;="&amp;Resumo!$B$3,Registros!$B$2:$B$501,"&lt;="&amp;Resumo!$D$3,Registros!$E$2:$E$501,Resumo!$F$3,Registros!$V$2:$V$501,$N312)))</f>
        <v/>
      </c>
      <c r="Q312" s="48">
        <f>IFERROR(IF(SUM($P$6:$P$15)=0,"",$P312/SUM($P$6:$P$15)),"")</f>
        <v/>
      </c>
      <c r="R312" s="18">
        <f>IF($O312=0,"",COUNTIFS($O$6:$O$15,"&gt;0",$P$6:$P$15,"&gt;"&amp;$P312)+COUNTIFS($O$6:$O312,"&gt;0",$P$6:$P312,$P312))</f>
        <v/>
      </c>
    </row>
    <row r="313">
      <c r="A313" s="16">
        <f>IFERROR(INDEX(Registros!$Z$2:$Z$501,AGGREGATE(15,6,(ROW(Registros!$Z$2:$Z$501)-ROW(Registros!$Z$2)+1)/(Registros!$AA$2:$AA$501&lt;&gt;""),ROWS($A$6:A313))),"")</f>
        <v/>
      </c>
      <c r="B313" s="13">
        <f>IFERROR(IF($A313="","",INDEX(Registros!$C$2:$C$501,MATCH($A313,Registros!$Z$2:$Z$501,0))),"")</f>
        <v/>
      </c>
      <c r="C313" s="16">
        <f>IFERROR(IF($A313="","",INDEX(Registros!$D$2:$D$501,MATCH($A313,Registros!$Z$2:$Z$501,0))),"")</f>
        <v/>
      </c>
      <c r="D313" s="16">
        <f>IFERROR(IF($A313="","",INDEX(Registros!$E$2:$E$501,MATCH($A313,Registros!$Z$2:$Z$501,0))),"")</f>
        <v/>
      </c>
      <c r="E313" s="13">
        <f>IF($A313="","",IF(AND(Resumo!$F$3&lt;&gt;"Todas",$D313&lt;&gt;Resumo!$F$3),0,COUNTIFS(Registros!$AB$2:$AB$501,"Sim",Registros!$B$2:$B$501,"&gt;="&amp;Resumo!$B$3,Registros!$B$2:$B$501,"&lt;="&amp;Resumo!$D$3,Registros!$C$2:$C$501,$B313,Registros!$E$2:$E$501,$D313)))</f>
        <v/>
      </c>
      <c r="F313" s="45">
        <f>IFERROR(IF($E313=0,"",COUNTIFS(Registros!$AB$2:$AB$501,"Sim",Registros!$B$2:$B$501,"&gt;="&amp;Resumo!$B$3,Registros!$B$2:$B$501,"&lt;="&amp;Resumo!$D$3,Registros!$C$2:$C$501,$B313,Registros!$E$2:$E$501,$D313,Registros!$T$2:$T$501,"Sim")/$E313),"")</f>
        <v/>
      </c>
      <c r="G313" s="45">
        <f>IFERROR(IF($E313=0,"",AVERAGEIFS(Registros!$U$2:$U$501,Registros!$AB$2:$AB$501,"Sim",Registros!$B$2:$B$501,"&gt;="&amp;Resumo!$B$3,Registros!$B$2:$B$501,"&lt;="&amp;Resumo!$D$3,Registros!$C$2:$C$501,$B313,Registros!$E$2:$E$501,$D313)),"")</f>
        <v/>
      </c>
      <c r="H313" s="13">
        <f>IF($E313=0,"",SUMIFS(Registros!$Q$2:$Q$501,Registros!$AB$2:$AB$501,"Sim",Registros!$B$2:$B$501,"&gt;="&amp;Resumo!$B$3,Registros!$B$2:$B$501,"&lt;="&amp;Resumo!$D$3,Registros!$C$2:$C$501,$B313,Registros!$E$2:$E$501,$D313))</f>
        <v/>
      </c>
      <c r="I313" s="46">
        <f>IF($E313=0,"",SUMIFS(Registros!$S$2:$S$501,Registros!$AB$2:$AB$501,"Sim",Registros!$B$2:$B$501,"&gt;="&amp;Resumo!$B$3,Registros!$B$2:$B$501,"&lt;="&amp;Resumo!$D$3,Registros!$C$2:$C$501,$B313,Registros!$E$2:$E$501,$D313))</f>
        <v/>
      </c>
      <c r="J313" s="13">
        <f>IF($E313=0,"",COUNTIFS(Registros!$AB$2:$AB$501,"Sim",Registros!$B$2:$B$501,"&gt;="&amp;Resumo!$B$3,Registros!$B$2:$B$501,"&lt;="&amp;Resumo!$D$3,Registros!$C$2:$C$501,$B313,Registros!$E$2:$E$501,$D313,Registros!$T$2:$T$501,"Não",Registros!$K$2:$K$501,"&lt;&gt;Concluída",Registros!$K$2:$K$501,"&lt;&gt;Dispensada"))</f>
        <v/>
      </c>
      <c r="K313" s="53">
        <f>IFERROR(IF($E313=0,"",_xlfn.MAXIFS(Registros!$B$2:$B$501,Registros!$AB$2:$AB$501,"Sim",Registros!$B$2:$B$501,"&gt;="&amp;Resumo!$B$3,Registros!$B$2:$B$501,"&lt;="&amp;Resumo!$D$3,Registros!$C$2:$C$501,$B313,Registros!$E$2:$E$501,$D313)),"")</f>
        <v/>
      </c>
      <c r="L313" s="13">
        <f>IF($E313=0,"",COUNTIFS($E$6:$E$505,"&gt;0",$F$6:$F$505,"&lt;"&amp;$F313)+COUNTIFS($E$6:$E313,"&gt;0",$F$6:$F313,$F313))</f>
        <v/>
      </c>
      <c r="N313" s="16">
        <f>IFERROR('Configurações'!F311,"")</f>
        <v/>
      </c>
      <c r="O313" s="13">
        <f>IF($N313="","",IF(Resumo!$F$3="Todas",COUNTIFS(Registros!$AB$2:$AB$501,"Sim",Registros!$B$2:$B$501,"&gt;="&amp;Resumo!$B$3,Registros!$B$2:$B$501,"&lt;="&amp;Resumo!$D$3,Registros!$V$2:$V$501,$N313),COUNTIFS(Registros!$AB$2:$AB$501,"Sim",Registros!$B$2:$B$501,"&gt;="&amp;Resumo!$B$3,Registros!$B$2:$B$501,"&lt;="&amp;Resumo!$D$3,Registros!$E$2:$E$501,Resumo!$F$3,Registros!$V$2:$V$501,$N313)))</f>
        <v/>
      </c>
      <c r="P313" s="46">
        <f>IF($N313="","",IF(Resumo!$F$3="Todas",SUMIFS(Registros!$S$2:$S$501,Registros!$AB$2:$AB$501,"Sim",Registros!$B$2:$B$501,"&gt;="&amp;Resumo!$B$3,Registros!$B$2:$B$501,"&lt;="&amp;Resumo!$D$3,Registros!$V$2:$V$501,$N313),SUMIFS(Registros!$S$2:$S$501,Registros!$AB$2:$AB$501,"Sim",Registros!$B$2:$B$501,"&gt;="&amp;Resumo!$B$3,Registros!$B$2:$B$501,"&lt;="&amp;Resumo!$D$3,Registros!$E$2:$E$501,Resumo!$F$3,Registros!$V$2:$V$501,$N313)))</f>
        <v/>
      </c>
      <c r="Q313" s="45">
        <f>IFERROR(IF(SUM($P$6:$P$15)=0,"",$P313/SUM($P$6:$P$15)),"")</f>
        <v/>
      </c>
      <c r="R313" s="13">
        <f>IF($O313=0,"",COUNTIFS($O$6:$O$15,"&gt;0",$P$6:$P$15,"&gt;"&amp;$P313)+COUNTIFS($O$6:$O313,"&gt;0",$P$6:$P313,$P313))</f>
        <v/>
      </c>
    </row>
    <row r="314">
      <c r="A314" s="21">
        <f>IFERROR(INDEX(Registros!$Z$2:$Z$501,AGGREGATE(15,6,(ROW(Registros!$Z$2:$Z$501)-ROW(Registros!$Z$2)+1)/(Registros!$AA$2:$AA$501&lt;&gt;""),ROWS($A$6:A314))),"")</f>
        <v/>
      </c>
      <c r="B314" s="18">
        <f>IFERROR(IF($A314="","",INDEX(Registros!$C$2:$C$501,MATCH($A314,Registros!$Z$2:$Z$501,0))),"")</f>
        <v/>
      </c>
      <c r="C314" s="21">
        <f>IFERROR(IF($A314="","",INDEX(Registros!$D$2:$D$501,MATCH($A314,Registros!$Z$2:$Z$501,0))),"")</f>
        <v/>
      </c>
      <c r="D314" s="21">
        <f>IFERROR(IF($A314="","",INDEX(Registros!$E$2:$E$501,MATCH($A314,Registros!$Z$2:$Z$501,0))),"")</f>
        <v/>
      </c>
      <c r="E314" s="18">
        <f>IF($A314="","",IF(AND(Resumo!$F$3&lt;&gt;"Todas",$D314&lt;&gt;Resumo!$F$3),0,COUNTIFS(Registros!$AB$2:$AB$501,"Sim",Registros!$B$2:$B$501,"&gt;="&amp;Resumo!$B$3,Registros!$B$2:$B$501,"&lt;="&amp;Resumo!$D$3,Registros!$C$2:$C$501,$B314,Registros!$E$2:$E$501,$D314)))</f>
        <v/>
      </c>
      <c r="F314" s="48">
        <f>IFERROR(IF($E314=0,"",COUNTIFS(Registros!$AB$2:$AB$501,"Sim",Registros!$B$2:$B$501,"&gt;="&amp;Resumo!$B$3,Registros!$B$2:$B$501,"&lt;="&amp;Resumo!$D$3,Registros!$C$2:$C$501,$B314,Registros!$E$2:$E$501,$D314,Registros!$T$2:$T$501,"Sim")/$E314),"")</f>
        <v/>
      </c>
      <c r="G314" s="48">
        <f>IFERROR(IF($E314=0,"",AVERAGEIFS(Registros!$U$2:$U$501,Registros!$AB$2:$AB$501,"Sim",Registros!$B$2:$B$501,"&gt;="&amp;Resumo!$B$3,Registros!$B$2:$B$501,"&lt;="&amp;Resumo!$D$3,Registros!$C$2:$C$501,$B314,Registros!$E$2:$E$501,$D314)),"")</f>
        <v/>
      </c>
      <c r="H314" s="18">
        <f>IF($E314=0,"",SUMIFS(Registros!$Q$2:$Q$501,Registros!$AB$2:$AB$501,"Sim",Registros!$B$2:$B$501,"&gt;="&amp;Resumo!$B$3,Registros!$B$2:$B$501,"&lt;="&amp;Resumo!$D$3,Registros!$C$2:$C$501,$B314,Registros!$E$2:$E$501,$D314))</f>
        <v/>
      </c>
      <c r="I314" s="49">
        <f>IF($E314=0,"",SUMIFS(Registros!$S$2:$S$501,Registros!$AB$2:$AB$501,"Sim",Registros!$B$2:$B$501,"&gt;="&amp;Resumo!$B$3,Registros!$B$2:$B$501,"&lt;="&amp;Resumo!$D$3,Registros!$C$2:$C$501,$B314,Registros!$E$2:$E$501,$D314))</f>
        <v/>
      </c>
      <c r="J314" s="18">
        <f>IF($E314=0,"",COUNTIFS(Registros!$AB$2:$AB$501,"Sim",Registros!$B$2:$B$501,"&gt;="&amp;Resumo!$B$3,Registros!$B$2:$B$501,"&lt;="&amp;Resumo!$D$3,Registros!$C$2:$C$501,$B314,Registros!$E$2:$E$501,$D314,Registros!$T$2:$T$501,"Não",Registros!$K$2:$K$501,"&lt;&gt;Concluída",Registros!$K$2:$K$501,"&lt;&gt;Dispensada"))</f>
        <v/>
      </c>
      <c r="K314" s="52">
        <f>IFERROR(IF($E314=0,"",_xlfn.MAXIFS(Registros!$B$2:$B$501,Registros!$AB$2:$AB$501,"Sim",Registros!$B$2:$B$501,"&gt;="&amp;Resumo!$B$3,Registros!$B$2:$B$501,"&lt;="&amp;Resumo!$D$3,Registros!$C$2:$C$501,$B314,Registros!$E$2:$E$501,$D314)),"")</f>
        <v/>
      </c>
      <c r="L314" s="18">
        <f>IF($E314=0,"",COUNTIFS($E$6:$E$505,"&gt;0",$F$6:$F$505,"&lt;"&amp;$F314)+COUNTIFS($E$6:$E314,"&gt;0",$F$6:$F314,$F314))</f>
        <v/>
      </c>
      <c r="N314" s="21">
        <f>IFERROR('Configurações'!F312,"")</f>
        <v/>
      </c>
      <c r="O314" s="18">
        <f>IF($N314="","",IF(Resumo!$F$3="Todas",COUNTIFS(Registros!$AB$2:$AB$501,"Sim",Registros!$B$2:$B$501,"&gt;="&amp;Resumo!$B$3,Registros!$B$2:$B$501,"&lt;="&amp;Resumo!$D$3,Registros!$V$2:$V$501,$N314),COUNTIFS(Registros!$AB$2:$AB$501,"Sim",Registros!$B$2:$B$501,"&gt;="&amp;Resumo!$B$3,Registros!$B$2:$B$501,"&lt;="&amp;Resumo!$D$3,Registros!$E$2:$E$501,Resumo!$F$3,Registros!$V$2:$V$501,$N314)))</f>
        <v/>
      </c>
      <c r="P314" s="49">
        <f>IF($N314="","",IF(Resumo!$F$3="Todas",SUMIFS(Registros!$S$2:$S$501,Registros!$AB$2:$AB$501,"Sim",Registros!$B$2:$B$501,"&gt;="&amp;Resumo!$B$3,Registros!$B$2:$B$501,"&lt;="&amp;Resumo!$D$3,Registros!$V$2:$V$501,$N314),SUMIFS(Registros!$S$2:$S$501,Registros!$AB$2:$AB$501,"Sim",Registros!$B$2:$B$501,"&gt;="&amp;Resumo!$B$3,Registros!$B$2:$B$501,"&lt;="&amp;Resumo!$D$3,Registros!$E$2:$E$501,Resumo!$F$3,Registros!$V$2:$V$501,$N314)))</f>
        <v/>
      </c>
      <c r="Q314" s="48">
        <f>IFERROR(IF(SUM($P$6:$P$15)=0,"",$P314/SUM($P$6:$P$15)),"")</f>
        <v/>
      </c>
      <c r="R314" s="18">
        <f>IF($O314=0,"",COUNTIFS($O$6:$O$15,"&gt;0",$P$6:$P$15,"&gt;"&amp;$P314)+COUNTIFS($O$6:$O314,"&gt;0",$P$6:$P314,$P314))</f>
        <v/>
      </c>
    </row>
    <row r="315">
      <c r="A315" s="16">
        <f>IFERROR(INDEX(Registros!$Z$2:$Z$501,AGGREGATE(15,6,(ROW(Registros!$Z$2:$Z$501)-ROW(Registros!$Z$2)+1)/(Registros!$AA$2:$AA$501&lt;&gt;""),ROWS($A$6:A315))),"")</f>
        <v/>
      </c>
      <c r="B315" s="13">
        <f>IFERROR(IF($A315="","",INDEX(Registros!$C$2:$C$501,MATCH($A315,Registros!$Z$2:$Z$501,0))),"")</f>
        <v/>
      </c>
      <c r="C315" s="16">
        <f>IFERROR(IF($A315="","",INDEX(Registros!$D$2:$D$501,MATCH($A315,Registros!$Z$2:$Z$501,0))),"")</f>
        <v/>
      </c>
      <c r="D315" s="16">
        <f>IFERROR(IF($A315="","",INDEX(Registros!$E$2:$E$501,MATCH($A315,Registros!$Z$2:$Z$501,0))),"")</f>
        <v/>
      </c>
      <c r="E315" s="13">
        <f>IF($A315="","",IF(AND(Resumo!$F$3&lt;&gt;"Todas",$D315&lt;&gt;Resumo!$F$3),0,COUNTIFS(Registros!$AB$2:$AB$501,"Sim",Registros!$B$2:$B$501,"&gt;="&amp;Resumo!$B$3,Registros!$B$2:$B$501,"&lt;="&amp;Resumo!$D$3,Registros!$C$2:$C$501,$B315,Registros!$E$2:$E$501,$D315)))</f>
        <v/>
      </c>
      <c r="F315" s="45">
        <f>IFERROR(IF($E315=0,"",COUNTIFS(Registros!$AB$2:$AB$501,"Sim",Registros!$B$2:$B$501,"&gt;="&amp;Resumo!$B$3,Registros!$B$2:$B$501,"&lt;="&amp;Resumo!$D$3,Registros!$C$2:$C$501,$B315,Registros!$E$2:$E$501,$D315,Registros!$T$2:$T$501,"Sim")/$E315),"")</f>
        <v/>
      </c>
      <c r="G315" s="45">
        <f>IFERROR(IF($E315=0,"",AVERAGEIFS(Registros!$U$2:$U$501,Registros!$AB$2:$AB$501,"Sim",Registros!$B$2:$B$501,"&gt;="&amp;Resumo!$B$3,Registros!$B$2:$B$501,"&lt;="&amp;Resumo!$D$3,Registros!$C$2:$C$501,$B315,Registros!$E$2:$E$501,$D315)),"")</f>
        <v/>
      </c>
      <c r="H315" s="13">
        <f>IF($E315=0,"",SUMIFS(Registros!$Q$2:$Q$501,Registros!$AB$2:$AB$501,"Sim",Registros!$B$2:$B$501,"&gt;="&amp;Resumo!$B$3,Registros!$B$2:$B$501,"&lt;="&amp;Resumo!$D$3,Registros!$C$2:$C$501,$B315,Registros!$E$2:$E$501,$D315))</f>
        <v/>
      </c>
      <c r="I315" s="46">
        <f>IF($E315=0,"",SUMIFS(Registros!$S$2:$S$501,Registros!$AB$2:$AB$501,"Sim",Registros!$B$2:$B$501,"&gt;="&amp;Resumo!$B$3,Registros!$B$2:$B$501,"&lt;="&amp;Resumo!$D$3,Registros!$C$2:$C$501,$B315,Registros!$E$2:$E$501,$D315))</f>
        <v/>
      </c>
      <c r="J315" s="13">
        <f>IF($E315=0,"",COUNTIFS(Registros!$AB$2:$AB$501,"Sim",Registros!$B$2:$B$501,"&gt;="&amp;Resumo!$B$3,Registros!$B$2:$B$501,"&lt;="&amp;Resumo!$D$3,Registros!$C$2:$C$501,$B315,Registros!$E$2:$E$501,$D315,Registros!$T$2:$T$501,"Não",Registros!$K$2:$K$501,"&lt;&gt;Concluída",Registros!$K$2:$K$501,"&lt;&gt;Dispensada"))</f>
        <v/>
      </c>
      <c r="K315" s="53">
        <f>IFERROR(IF($E315=0,"",_xlfn.MAXIFS(Registros!$B$2:$B$501,Registros!$AB$2:$AB$501,"Sim",Registros!$B$2:$B$501,"&gt;="&amp;Resumo!$B$3,Registros!$B$2:$B$501,"&lt;="&amp;Resumo!$D$3,Registros!$C$2:$C$501,$B315,Registros!$E$2:$E$501,$D315)),"")</f>
        <v/>
      </c>
      <c r="L315" s="13">
        <f>IF($E315=0,"",COUNTIFS($E$6:$E$505,"&gt;0",$F$6:$F$505,"&lt;"&amp;$F315)+COUNTIFS($E$6:$E315,"&gt;0",$F$6:$F315,$F315))</f>
        <v/>
      </c>
      <c r="N315" s="16">
        <f>IFERROR('Configurações'!F313,"")</f>
        <v/>
      </c>
      <c r="O315" s="13">
        <f>IF($N315="","",IF(Resumo!$F$3="Todas",COUNTIFS(Registros!$AB$2:$AB$501,"Sim",Registros!$B$2:$B$501,"&gt;="&amp;Resumo!$B$3,Registros!$B$2:$B$501,"&lt;="&amp;Resumo!$D$3,Registros!$V$2:$V$501,$N315),COUNTIFS(Registros!$AB$2:$AB$501,"Sim",Registros!$B$2:$B$501,"&gt;="&amp;Resumo!$B$3,Registros!$B$2:$B$501,"&lt;="&amp;Resumo!$D$3,Registros!$E$2:$E$501,Resumo!$F$3,Registros!$V$2:$V$501,$N315)))</f>
        <v/>
      </c>
      <c r="P315" s="46">
        <f>IF($N315="","",IF(Resumo!$F$3="Todas",SUMIFS(Registros!$S$2:$S$501,Registros!$AB$2:$AB$501,"Sim",Registros!$B$2:$B$501,"&gt;="&amp;Resumo!$B$3,Registros!$B$2:$B$501,"&lt;="&amp;Resumo!$D$3,Registros!$V$2:$V$501,$N315),SUMIFS(Registros!$S$2:$S$501,Registros!$AB$2:$AB$501,"Sim",Registros!$B$2:$B$501,"&gt;="&amp;Resumo!$B$3,Registros!$B$2:$B$501,"&lt;="&amp;Resumo!$D$3,Registros!$E$2:$E$501,Resumo!$F$3,Registros!$V$2:$V$501,$N315)))</f>
        <v/>
      </c>
      <c r="Q315" s="45">
        <f>IFERROR(IF(SUM($P$6:$P$15)=0,"",$P315/SUM($P$6:$P$15)),"")</f>
        <v/>
      </c>
      <c r="R315" s="13">
        <f>IF($O315=0,"",COUNTIFS($O$6:$O$15,"&gt;0",$P$6:$P$15,"&gt;"&amp;$P315)+COUNTIFS($O$6:$O315,"&gt;0",$P$6:$P315,$P315))</f>
        <v/>
      </c>
    </row>
    <row r="316">
      <c r="A316" s="21">
        <f>IFERROR(INDEX(Registros!$Z$2:$Z$501,AGGREGATE(15,6,(ROW(Registros!$Z$2:$Z$501)-ROW(Registros!$Z$2)+1)/(Registros!$AA$2:$AA$501&lt;&gt;""),ROWS($A$6:A316))),"")</f>
        <v/>
      </c>
      <c r="B316" s="18">
        <f>IFERROR(IF($A316="","",INDEX(Registros!$C$2:$C$501,MATCH($A316,Registros!$Z$2:$Z$501,0))),"")</f>
        <v/>
      </c>
      <c r="C316" s="21">
        <f>IFERROR(IF($A316="","",INDEX(Registros!$D$2:$D$501,MATCH($A316,Registros!$Z$2:$Z$501,0))),"")</f>
        <v/>
      </c>
      <c r="D316" s="21">
        <f>IFERROR(IF($A316="","",INDEX(Registros!$E$2:$E$501,MATCH($A316,Registros!$Z$2:$Z$501,0))),"")</f>
        <v/>
      </c>
      <c r="E316" s="18">
        <f>IF($A316="","",IF(AND(Resumo!$F$3&lt;&gt;"Todas",$D316&lt;&gt;Resumo!$F$3),0,COUNTIFS(Registros!$AB$2:$AB$501,"Sim",Registros!$B$2:$B$501,"&gt;="&amp;Resumo!$B$3,Registros!$B$2:$B$501,"&lt;="&amp;Resumo!$D$3,Registros!$C$2:$C$501,$B316,Registros!$E$2:$E$501,$D316)))</f>
        <v/>
      </c>
      <c r="F316" s="48">
        <f>IFERROR(IF($E316=0,"",COUNTIFS(Registros!$AB$2:$AB$501,"Sim",Registros!$B$2:$B$501,"&gt;="&amp;Resumo!$B$3,Registros!$B$2:$B$501,"&lt;="&amp;Resumo!$D$3,Registros!$C$2:$C$501,$B316,Registros!$E$2:$E$501,$D316,Registros!$T$2:$T$501,"Sim")/$E316),"")</f>
        <v/>
      </c>
      <c r="G316" s="48">
        <f>IFERROR(IF($E316=0,"",AVERAGEIFS(Registros!$U$2:$U$501,Registros!$AB$2:$AB$501,"Sim",Registros!$B$2:$B$501,"&gt;="&amp;Resumo!$B$3,Registros!$B$2:$B$501,"&lt;="&amp;Resumo!$D$3,Registros!$C$2:$C$501,$B316,Registros!$E$2:$E$501,$D316)),"")</f>
        <v/>
      </c>
      <c r="H316" s="18">
        <f>IF($E316=0,"",SUMIFS(Registros!$Q$2:$Q$501,Registros!$AB$2:$AB$501,"Sim",Registros!$B$2:$B$501,"&gt;="&amp;Resumo!$B$3,Registros!$B$2:$B$501,"&lt;="&amp;Resumo!$D$3,Registros!$C$2:$C$501,$B316,Registros!$E$2:$E$501,$D316))</f>
        <v/>
      </c>
      <c r="I316" s="49">
        <f>IF($E316=0,"",SUMIFS(Registros!$S$2:$S$501,Registros!$AB$2:$AB$501,"Sim",Registros!$B$2:$B$501,"&gt;="&amp;Resumo!$B$3,Registros!$B$2:$B$501,"&lt;="&amp;Resumo!$D$3,Registros!$C$2:$C$501,$B316,Registros!$E$2:$E$501,$D316))</f>
        <v/>
      </c>
      <c r="J316" s="18">
        <f>IF($E316=0,"",COUNTIFS(Registros!$AB$2:$AB$501,"Sim",Registros!$B$2:$B$501,"&gt;="&amp;Resumo!$B$3,Registros!$B$2:$B$501,"&lt;="&amp;Resumo!$D$3,Registros!$C$2:$C$501,$B316,Registros!$E$2:$E$501,$D316,Registros!$T$2:$T$501,"Não",Registros!$K$2:$K$501,"&lt;&gt;Concluída",Registros!$K$2:$K$501,"&lt;&gt;Dispensada"))</f>
        <v/>
      </c>
      <c r="K316" s="52">
        <f>IFERROR(IF($E316=0,"",_xlfn.MAXIFS(Registros!$B$2:$B$501,Registros!$AB$2:$AB$501,"Sim",Registros!$B$2:$B$501,"&gt;="&amp;Resumo!$B$3,Registros!$B$2:$B$501,"&lt;="&amp;Resumo!$D$3,Registros!$C$2:$C$501,$B316,Registros!$E$2:$E$501,$D316)),"")</f>
        <v/>
      </c>
      <c r="L316" s="18">
        <f>IF($E316=0,"",COUNTIFS($E$6:$E$505,"&gt;0",$F$6:$F$505,"&lt;"&amp;$F316)+COUNTIFS($E$6:$E316,"&gt;0",$F$6:$F316,$F316))</f>
        <v/>
      </c>
      <c r="N316" s="21">
        <f>IFERROR('Configurações'!F314,"")</f>
        <v/>
      </c>
      <c r="O316" s="18">
        <f>IF($N316="","",IF(Resumo!$F$3="Todas",COUNTIFS(Registros!$AB$2:$AB$501,"Sim",Registros!$B$2:$B$501,"&gt;="&amp;Resumo!$B$3,Registros!$B$2:$B$501,"&lt;="&amp;Resumo!$D$3,Registros!$V$2:$V$501,$N316),COUNTIFS(Registros!$AB$2:$AB$501,"Sim",Registros!$B$2:$B$501,"&gt;="&amp;Resumo!$B$3,Registros!$B$2:$B$501,"&lt;="&amp;Resumo!$D$3,Registros!$E$2:$E$501,Resumo!$F$3,Registros!$V$2:$V$501,$N316)))</f>
        <v/>
      </c>
      <c r="P316" s="49">
        <f>IF($N316="","",IF(Resumo!$F$3="Todas",SUMIFS(Registros!$S$2:$S$501,Registros!$AB$2:$AB$501,"Sim",Registros!$B$2:$B$501,"&gt;="&amp;Resumo!$B$3,Registros!$B$2:$B$501,"&lt;="&amp;Resumo!$D$3,Registros!$V$2:$V$501,$N316),SUMIFS(Registros!$S$2:$S$501,Registros!$AB$2:$AB$501,"Sim",Registros!$B$2:$B$501,"&gt;="&amp;Resumo!$B$3,Registros!$B$2:$B$501,"&lt;="&amp;Resumo!$D$3,Registros!$E$2:$E$501,Resumo!$F$3,Registros!$V$2:$V$501,$N316)))</f>
        <v/>
      </c>
      <c r="Q316" s="48">
        <f>IFERROR(IF(SUM($P$6:$P$15)=0,"",$P316/SUM($P$6:$P$15)),"")</f>
        <v/>
      </c>
      <c r="R316" s="18">
        <f>IF($O316=0,"",COUNTIFS($O$6:$O$15,"&gt;0",$P$6:$P$15,"&gt;"&amp;$P316)+COUNTIFS($O$6:$O316,"&gt;0",$P$6:$P316,$P316))</f>
        <v/>
      </c>
    </row>
    <row r="317">
      <c r="A317" s="16">
        <f>IFERROR(INDEX(Registros!$Z$2:$Z$501,AGGREGATE(15,6,(ROW(Registros!$Z$2:$Z$501)-ROW(Registros!$Z$2)+1)/(Registros!$AA$2:$AA$501&lt;&gt;""),ROWS($A$6:A317))),"")</f>
        <v/>
      </c>
      <c r="B317" s="13">
        <f>IFERROR(IF($A317="","",INDEX(Registros!$C$2:$C$501,MATCH($A317,Registros!$Z$2:$Z$501,0))),"")</f>
        <v/>
      </c>
      <c r="C317" s="16">
        <f>IFERROR(IF($A317="","",INDEX(Registros!$D$2:$D$501,MATCH($A317,Registros!$Z$2:$Z$501,0))),"")</f>
        <v/>
      </c>
      <c r="D317" s="16">
        <f>IFERROR(IF($A317="","",INDEX(Registros!$E$2:$E$501,MATCH($A317,Registros!$Z$2:$Z$501,0))),"")</f>
        <v/>
      </c>
      <c r="E317" s="13">
        <f>IF($A317="","",IF(AND(Resumo!$F$3&lt;&gt;"Todas",$D317&lt;&gt;Resumo!$F$3),0,COUNTIFS(Registros!$AB$2:$AB$501,"Sim",Registros!$B$2:$B$501,"&gt;="&amp;Resumo!$B$3,Registros!$B$2:$B$501,"&lt;="&amp;Resumo!$D$3,Registros!$C$2:$C$501,$B317,Registros!$E$2:$E$501,$D317)))</f>
        <v/>
      </c>
      <c r="F317" s="45">
        <f>IFERROR(IF($E317=0,"",COUNTIFS(Registros!$AB$2:$AB$501,"Sim",Registros!$B$2:$B$501,"&gt;="&amp;Resumo!$B$3,Registros!$B$2:$B$501,"&lt;="&amp;Resumo!$D$3,Registros!$C$2:$C$501,$B317,Registros!$E$2:$E$501,$D317,Registros!$T$2:$T$501,"Sim")/$E317),"")</f>
        <v/>
      </c>
      <c r="G317" s="45">
        <f>IFERROR(IF($E317=0,"",AVERAGEIFS(Registros!$U$2:$U$501,Registros!$AB$2:$AB$501,"Sim",Registros!$B$2:$B$501,"&gt;="&amp;Resumo!$B$3,Registros!$B$2:$B$501,"&lt;="&amp;Resumo!$D$3,Registros!$C$2:$C$501,$B317,Registros!$E$2:$E$501,$D317)),"")</f>
        <v/>
      </c>
      <c r="H317" s="13">
        <f>IF($E317=0,"",SUMIFS(Registros!$Q$2:$Q$501,Registros!$AB$2:$AB$501,"Sim",Registros!$B$2:$B$501,"&gt;="&amp;Resumo!$B$3,Registros!$B$2:$B$501,"&lt;="&amp;Resumo!$D$3,Registros!$C$2:$C$501,$B317,Registros!$E$2:$E$501,$D317))</f>
        <v/>
      </c>
      <c r="I317" s="46">
        <f>IF($E317=0,"",SUMIFS(Registros!$S$2:$S$501,Registros!$AB$2:$AB$501,"Sim",Registros!$B$2:$B$501,"&gt;="&amp;Resumo!$B$3,Registros!$B$2:$B$501,"&lt;="&amp;Resumo!$D$3,Registros!$C$2:$C$501,$B317,Registros!$E$2:$E$501,$D317))</f>
        <v/>
      </c>
      <c r="J317" s="13">
        <f>IF($E317=0,"",COUNTIFS(Registros!$AB$2:$AB$501,"Sim",Registros!$B$2:$B$501,"&gt;="&amp;Resumo!$B$3,Registros!$B$2:$B$501,"&lt;="&amp;Resumo!$D$3,Registros!$C$2:$C$501,$B317,Registros!$E$2:$E$501,$D317,Registros!$T$2:$T$501,"Não",Registros!$K$2:$K$501,"&lt;&gt;Concluída",Registros!$K$2:$K$501,"&lt;&gt;Dispensada"))</f>
        <v/>
      </c>
      <c r="K317" s="53">
        <f>IFERROR(IF($E317=0,"",_xlfn.MAXIFS(Registros!$B$2:$B$501,Registros!$AB$2:$AB$501,"Sim",Registros!$B$2:$B$501,"&gt;="&amp;Resumo!$B$3,Registros!$B$2:$B$501,"&lt;="&amp;Resumo!$D$3,Registros!$C$2:$C$501,$B317,Registros!$E$2:$E$501,$D317)),"")</f>
        <v/>
      </c>
      <c r="L317" s="13">
        <f>IF($E317=0,"",COUNTIFS($E$6:$E$505,"&gt;0",$F$6:$F$505,"&lt;"&amp;$F317)+COUNTIFS($E$6:$E317,"&gt;0",$F$6:$F317,$F317))</f>
        <v/>
      </c>
      <c r="N317" s="16">
        <f>IFERROR('Configurações'!F315,"")</f>
        <v/>
      </c>
      <c r="O317" s="13">
        <f>IF($N317="","",IF(Resumo!$F$3="Todas",COUNTIFS(Registros!$AB$2:$AB$501,"Sim",Registros!$B$2:$B$501,"&gt;="&amp;Resumo!$B$3,Registros!$B$2:$B$501,"&lt;="&amp;Resumo!$D$3,Registros!$V$2:$V$501,$N317),COUNTIFS(Registros!$AB$2:$AB$501,"Sim",Registros!$B$2:$B$501,"&gt;="&amp;Resumo!$B$3,Registros!$B$2:$B$501,"&lt;="&amp;Resumo!$D$3,Registros!$E$2:$E$501,Resumo!$F$3,Registros!$V$2:$V$501,$N317)))</f>
        <v/>
      </c>
      <c r="P317" s="46">
        <f>IF($N317="","",IF(Resumo!$F$3="Todas",SUMIFS(Registros!$S$2:$S$501,Registros!$AB$2:$AB$501,"Sim",Registros!$B$2:$B$501,"&gt;="&amp;Resumo!$B$3,Registros!$B$2:$B$501,"&lt;="&amp;Resumo!$D$3,Registros!$V$2:$V$501,$N317),SUMIFS(Registros!$S$2:$S$501,Registros!$AB$2:$AB$501,"Sim",Registros!$B$2:$B$501,"&gt;="&amp;Resumo!$B$3,Registros!$B$2:$B$501,"&lt;="&amp;Resumo!$D$3,Registros!$E$2:$E$501,Resumo!$F$3,Registros!$V$2:$V$501,$N317)))</f>
        <v/>
      </c>
      <c r="Q317" s="45">
        <f>IFERROR(IF(SUM($P$6:$P$15)=0,"",$P317/SUM($P$6:$P$15)),"")</f>
        <v/>
      </c>
      <c r="R317" s="13">
        <f>IF($O317=0,"",COUNTIFS($O$6:$O$15,"&gt;0",$P$6:$P$15,"&gt;"&amp;$P317)+COUNTIFS($O$6:$O317,"&gt;0",$P$6:$P317,$P317))</f>
        <v/>
      </c>
    </row>
    <row r="318">
      <c r="A318" s="21">
        <f>IFERROR(INDEX(Registros!$Z$2:$Z$501,AGGREGATE(15,6,(ROW(Registros!$Z$2:$Z$501)-ROW(Registros!$Z$2)+1)/(Registros!$AA$2:$AA$501&lt;&gt;""),ROWS($A$6:A318))),"")</f>
        <v/>
      </c>
      <c r="B318" s="18">
        <f>IFERROR(IF($A318="","",INDEX(Registros!$C$2:$C$501,MATCH($A318,Registros!$Z$2:$Z$501,0))),"")</f>
        <v/>
      </c>
      <c r="C318" s="21">
        <f>IFERROR(IF($A318="","",INDEX(Registros!$D$2:$D$501,MATCH($A318,Registros!$Z$2:$Z$501,0))),"")</f>
        <v/>
      </c>
      <c r="D318" s="21">
        <f>IFERROR(IF($A318="","",INDEX(Registros!$E$2:$E$501,MATCH($A318,Registros!$Z$2:$Z$501,0))),"")</f>
        <v/>
      </c>
      <c r="E318" s="18">
        <f>IF($A318="","",IF(AND(Resumo!$F$3&lt;&gt;"Todas",$D318&lt;&gt;Resumo!$F$3),0,COUNTIFS(Registros!$AB$2:$AB$501,"Sim",Registros!$B$2:$B$501,"&gt;="&amp;Resumo!$B$3,Registros!$B$2:$B$501,"&lt;="&amp;Resumo!$D$3,Registros!$C$2:$C$501,$B318,Registros!$E$2:$E$501,$D318)))</f>
        <v/>
      </c>
      <c r="F318" s="48">
        <f>IFERROR(IF($E318=0,"",COUNTIFS(Registros!$AB$2:$AB$501,"Sim",Registros!$B$2:$B$501,"&gt;="&amp;Resumo!$B$3,Registros!$B$2:$B$501,"&lt;="&amp;Resumo!$D$3,Registros!$C$2:$C$501,$B318,Registros!$E$2:$E$501,$D318,Registros!$T$2:$T$501,"Sim")/$E318),"")</f>
        <v/>
      </c>
      <c r="G318" s="48">
        <f>IFERROR(IF($E318=0,"",AVERAGEIFS(Registros!$U$2:$U$501,Registros!$AB$2:$AB$501,"Sim",Registros!$B$2:$B$501,"&gt;="&amp;Resumo!$B$3,Registros!$B$2:$B$501,"&lt;="&amp;Resumo!$D$3,Registros!$C$2:$C$501,$B318,Registros!$E$2:$E$501,$D318)),"")</f>
        <v/>
      </c>
      <c r="H318" s="18">
        <f>IF($E318=0,"",SUMIFS(Registros!$Q$2:$Q$501,Registros!$AB$2:$AB$501,"Sim",Registros!$B$2:$B$501,"&gt;="&amp;Resumo!$B$3,Registros!$B$2:$B$501,"&lt;="&amp;Resumo!$D$3,Registros!$C$2:$C$501,$B318,Registros!$E$2:$E$501,$D318))</f>
        <v/>
      </c>
      <c r="I318" s="49">
        <f>IF($E318=0,"",SUMIFS(Registros!$S$2:$S$501,Registros!$AB$2:$AB$501,"Sim",Registros!$B$2:$B$501,"&gt;="&amp;Resumo!$B$3,Registros!$B$2:$B$501,"&lt;="&amp;Resumo!$D$3,Registros!$C$2:$C$501,$B318,Registros!$E$2:$E$501,$D318))</f>
        <v/>
      </c>
      <c r="J318" s="18">
        <f>IF($E318=0,"",COUNTIFS(Registros!$AB$2:$AB$501,"Sim",Registros!$B$2:$B$501,"&gt;="&amp;Resumo!$B$3,Registros!$B$2:$B$501,"&lt;="&amp;Resumo!$D$3,Registros!$C$2:$C$501,$B318,Registros!$E$2:$E$501,$D318,Registros!$T$2:$T$501,"Não",Registros!$K$2:$K$501,"&lt;&gt;Concluída",Registros!$K$2:$K$501,"&lt;&gt;Dispensada"))</f>
        <v/>
      </c>
      <c r="K318" s="52">
        <f>IFERROR(IF($E318=0,"",_xlfn.MAXIFS(Registros!$B$2:$B$501,Registros!$AB$2:$AB$501,"Sim",Registros!$B$2:$B$501,"&gt;="&amp;Resumo!$B$3,Registros!$B$2:$B$501,"&lt;="&amp;Resumo!$D$3,Registros!$C$2:$C$501,$B318,Registros!$E$2:$E$501,$D318)),"")</f>
        <v/>
      </c>
      <c r="L318" s="18">
        <f>IF($E318=0,"",COUNTIFS($E$6:$E$505,"&gt;0",$F$6:$F$505,"&lt;"&amp;$F318)+COUNTIFS($E$6:$E318,"&gt;0",$F$6:$F318,$F318))</f>
        <v/>
      </c>
      <c r="N318" s="21">
        <f>IFERROR('Configurações'!F316,"")</f>
        <v/>
      </c>
      <c r="O318" s="18">
        <f>IF($N318="","",IF(Resumo!$F$3="Todas",COUNTIFS(Registros!$AB$2:$AB$501,"Sim",Registros!$B$2:$B$501,"&gt;="&amp;Resumo!$B$3,Registros!$B$2:$B$501,"&lt;="&amp;Resumo!$D$3,Registros!$V$2:$V$501,$N318),COUNTIFS(Registros!$AB$2:$AB$501,"Sim",Registros!$B$2:$B$501,"&gt;="&amp;Resumo!$B$3,Registros!$B$2:$B$501,"&lt;="&amp;Resumo!$D$3,Registros!$E$2:$E$501,Resumo!$F$3,Registros!$V$2:$V$501,$N318)))</f>
        <v/>
      </c>
      <c r="P318" s="49">
        <f>IF($N318="","",IF(Resumo!$F$3="Todas",SUMIFS(Registros!$S$2:$S$501,Registros!$AB$2:$AB$501,"Sim",Registros!$B$2:$B$501,"&gt;="&amp;Resumo!$B$3,Registros!$B$2:$B$501,"&lt;="&amp;Resumo!$D$3,Registros!$V$2:$V$501,$N318),SUMIFS(Registros!$S$2:$S$501,Registros!$AB$2:$AB$501,"Sim",Registros!$B$2:$B$501,"&gt;="&amp;Resumo!$B$3,Registros!$B$2:$B$501,"&lt;="&amp;Resumo!$D$3,Registros!$E$2:$E$501,Resumo!$F$3,Registros!$V$2:$V$501,$N318)))</f>
        <v/>
      </c>
      <c r="Q318" s="48">
        <f>IFERROR(IF(SUM($P$6:$P$15)=0,"",$P318/SUM($P$6:$P$15)),"")</f>
        <v/>
      </c>
      <c r="R318" s="18">
        <f>IF($O318=0,"",COUNTIFS($O$6:$O$15,"&gt;0",$P$6:$P$15,"&gt;"&amp;$P318)+COUNTIFS($O$6:$O318,"&gt;0",$P$6:$P318,$P318))</f>
        <v/>
      </c>
    </row>
    <row r="319">
      <c r="A319" s="16">
        <f>IFERROR(INDEX(Registros!$Z$2:$Z$501,AGGREGATE(15,6,(ROW(Registros!$Z$2:$Z$501)-ROW(Registros!$Z$2)+1)/(Registros!$AA$2:$AA$501&lt;&gt;""),ROWS($A$6:A319))),"")</f>
        <v/>
      </c>
      <c r="B319" s="13">
        <f>IFERROR(IF($A319="","",INDEX(Registros!$C$2:$C$501,MATCH($A319,Registros!$Z$2:$Z$501,0))),"")</f>
        <v/>
      </c>
      <c r="C319" s="16">
        <f>IFERROR(IF($A319="","",INDEX(Registros!$D$2:$D$501,MATCH($A319,Registros!$Z$2:$Z$501,0))),"")</f>
        <v/>
      </c>
      <c r="D319" s="16">
        <f>IFERROR(IF($A319="","",INDEX(Registros!$E$2:$E$501,MATCH($A319,Registros!$Z$2:$Z$501,0))),"")</f>
        <v/>
      </c>
      <c r="E319" s="13">
        <f>IF($A319="","",IF(AND(Resumo!$F$3&lt;&gt;"Todas",$D319&lt;&gt;Resumo!$F$3),0,COUNTIFS(Registros!$AB$2:$AB$501,"Sim",Registros!$B$2:$B$501,"&gt;="&amp;Resumo!$B$3,Registros!$B$2:$B$501,"&lt;="&amp;Resumo!$D$3,Registros!$C$2:$C$501,$B319,Registros!$E$2:$E$501,$D319)))</f>
        <v/>
      </c>
      <c r="F319" s="45">
        <f>IFERROR(IF($E319=0,"",COUNTIFS(Registros!$AB$2:$AB$501,"Sim",Registros!$B$2:$B$501,"&gt;="&amp;Resumo!$B$3,Registros!$B$2:$B$501,"&lt;="&amp;Resumo!$D$3,Registros!$C$2:$C$501,$B319,Registros!$E$2:$E$501,$D319,Registros!$T$2:$T$501,"Sim")/$E319),"")</f>
        <v/>
      </c>
      <c r="G319" s="45">
        <f>IFERROR(IF($E319=0,"",AVERAGEIFS(Registros!$U$2:$U$501,Registros!$AB$2:$AB$501,"Sim",Registros!$B$2:$B$501,"&gt;="&amp;Resumo!$B$3,Registros!$B$2:$B$501,"&lt;="&amp;Resumo!$D$3,Registros!$C$2:$C$501,$B319,Registros!$E$2:$E$501,$D319)),"")</f>
        <v/>
      </c>
      <c r="H319" s="13">
        <f>IF($E319=0,"",SUMIFS(Registros!$Q$2:$Q$501,Registros!$AB$2:$AB$501,"Sim",Registros!$B$2:$B$501,"&gt;="&amp;Resumo!$B$3,Registros!$B$2:$B$501,"&lt;="&amp;Resumo!$D$3,Registros!$C$2:$C$501,$B319,Registros!$E$2:$E$501,$D319))</f>
        <v/>
      </c>
      <c r="I319" s="46">
        <f>IF($E319=0,"",SUMIFS(Registros!$S$2:$S$501,Registros!$AB$2:$AB$501,"Sim",Registros!$B$2:$B$501,"&gt;="&amp;Resumo!$B$3,Registros!$B$2:$B$501,"&lt;="&amp;Resumo!$D$3,Registros!$C$2:$C$501,$B319,Registros!$E$2:$E$501,$D319))</f>
        <v/>
      </c>
      <c r="J319" s="13">
        <f>IF($E319=0,"",COUNTIFS(Registros!$AB$2:$AB$501,"Sim",Registros!$B$2:$B$501,"&gt;="&amp;Resumo!$B$3,Registros!$B$2:$B$501,"&lt;="&amp;Resumo!$D$3,Registros!$C$2:$C$501,$B319,Registros!$E$2:$E$501,$D319,Registros!$T$2:$T$501,"Não",Registros!$K$2:$K$501,"&lt;&gt;Concluída",Registros!$K$2:$K$501,"&lt;&gt;Dispensada"))</f>
        <v/>
      </c>
      <c r="K319" s="53">
        <f>IFERROR(IF($E319=0,"",_xlfn.MAXIFS(Registros!$B$2:$B$501,Registros!$AB$2:$AB$501,"Sim",Registros!$B$2:$B$501,"&gt;="&amp;Resumo!$B$3,Registros!$B$2:$B$501,"&lt;="&amp;Resumo!$D$3,Registros!$C$2:$C$501,$B319,Registros!$E$2:$E$501,$D319)),"")</f>
        <v/>
      </c>
      <c r="L319" s="13">
        <f>IF($E319=0,"",COUNTIFS($E$6:$E$505,"&gt;0",$F$6:$F$505,"&lt;"&amp;$F319)+COUNTIFS($E$6:$E319,"&gt;0",$F$6:$F319,$F319))</f>
        <v/>
      </c>
      <c r="N319" s="16">
        <f>IFERROR('Configurações'!F317,"")</f>
        <v/>
      </c>
      <c r="O319" s="13">
        <f>IF($N319="","",IF(Resumo!$F$3="Todas",COUNTIFS(Registros!$AB$2:$AB$501,"Sim",Registros!$B$2:$B$501,"&gt;="&amp;Resumo!$B$3,Registros!$B$2:$B$501,"&lt;="&amp;Resumo!$D$3,Registros!$V$2:$V$501,$N319),COUNTIFS(Registros!$AB$2:$AB$501,"Sim",Registros!$B$2:$B$501,"&gt;="&amp;Resumo!$B$3,Registros!$B$2:$B$501,"&lt;="&amp;Resumo!$D$3,Registros!$E$2:$E$501,Resumo!$F$3,Registros!$V$2:$V$501,$N319)))</f>
        <v/>
      </c>
      <c r="P319" s="46">
        <f>IF($N319="","",IF(Resumo!$F$3="Todas",SUMIFS(Registros!$S$2:$S$501,Registros!$AB$2:$AB$501,"Sim",Registros!$B$2:$B$501,"&gt;="&amp;Resumo!$B$3,Registros!$B$2:$B$501,"&lt;="&amp;Resumo!$D$3,Registros!$V$2:$V$501,$N319),SUMIFS(Registros!$S$2:$S$501,Registros!$AB$2:$AB$501,"Sim",Registros!$B$2:$B$501,"&gt;="&amp;Resumo!$B$3,Registros!$B$2:$B$501,"&lt;="&amp;Resumo!$D$3,Registros!$E$2:$E$501,Resumo!$F$3,Registros!$V$2:$V$501,$N319)))</f>
        <v/>
      </c>
      <c r="Q319" s="45">
        <f>IFERROR(IF(SUM($P$6:$P$15)=0,"",$P319/SUM($P$6:$P$15)),"")</f>
        <v/>
      </c>
      <c r="R319" s="13">
        <f>IF($O319=0,"",COUNTIFS($O$6:$O$15,"&gt;0",$P$6:$P$15,"&gt;"&amp;$P319)+COUNTIFS($O$6:$O319,"&gt;0",$P$6:$P319,$P319))</f>
        <v/>
      </c>
    </row>
    <row r="320">
      <c r="A320" s="21">
        <f>IFERROR(INDEX(Registros!$Z$2:$Z$501,AGGREGATE(15,6,(ROW(Registros!$Z$2:$Z$501)-ROW(Registros!$Z$2)+1)/(Registros!$AA$2:$AA$501&lt;&gt;""),ROWS($A$6:A320))),"")</f>
        <v/>
      </c>
      <c r="B320" s="18">
        <f>IFERROR(IF($A320="","",INDEX(Registros!$C$2:$C$501,MATCH($A320,Registros!$Z$2:$Z$501,0))),"")</f>
        <v/>
      </c>
      <c r="C320" s="21">
        <f>IFERROR(IF($A320="","",INDEX(Registros!$D$2:$D$501,MATCH($A320,Registros!$Z$2:$Z$501,0))),"")</f>
        <v/>
      </c>
      <c r="D320" s="21">
        <f>IFERROR(IF($A320="","",INDEX(Registros!$E$2:$E$501,MATCH($A320,Registros!$Z$2:$Z$501,0))),"")</f>
        <v/>
      </c>
      <c r="E320" s="18">
        <f>IF($A320="","",IF(AND(Resumo!$F$3&lt;&gt;"Todas",$D320&lt;&gt;Resumo!$F$3),0,COUNTIFS(Registros!$AB$2:$AB$501,"Sim",Registros!$B$2:$B$501,"&gt;="&amp;Resumo!$B$3,Registros!$B$2:$B$501,"&lt;="&amp;Resumo!$D$3,Registros!$C$2:$C$501,$B320,Registros!$E$2:$E$501,$D320)))</f>
        <v/>
      </c>
      <c r="F320" s="48">
        <f>IFERROR(IF($E320=0,"",COUNTIFS(Registros!$AB$2:$AB$501,"Sim",Registros!$B$2:$B$501,"&gt;="&amp;Resumo!$B$3,Registros!$B$2:$B$501,"&lt;="&amp;Resumo!$D$3,Registros!$C$2:$C$501,$B320,Registros!$E$2:$E$501,$D320,Registros!$T$2:$T$501,"Sim")/$E320),"")</f>
        <v/>
      </c>
      <c r="G320" s="48">
        <f>IFERROR(IF($E320=0,"",AVERAGEIFS(Registros!$U$2:$U$501,Registros!$AB$2:$AB$501,"Sim",Registros!$B$2:$B$501,"&gt;="&amp;Resumo!$B$3,Registros!$B$2:$B$501,"&lt;="&amp;Resumo!$D$3,Registros!$C$2:$C$501,$B320,Registros!$E$2:$E$501,$D320)),"")</f>
        <v/>
      </c>
      <c r="H320" s="18">
        <f>IF($E320=0,"",SUMIFS(Registros!$Q$2:$Q$501,Registros!$AB$2:$AB$501,"Sim",Registros!$B$2:$B$501,"&gt;="&amp;Resumo!$B$3,Registros!$B$2:$B$501,"&lt;="&amp;Resumo!$D$3,Registros!$C$2:$C$501,$B320,Registros!$E$2:$E$501,$D320))</f>
        <v/>
      </c>
      <c r="I320" s="49">
        <f>IF($E320=0,"",SUMIFS(Registros!$S$2:$S$501,Registros!$AB$2:$AB$501,"Sim",Registros!$B$2:$B$501,"&gt;="&amp;Resumo!$B$3,Registros!$B$2:$B$501,"&lt;="&amp;Resumo!$D$3,Registros!$C$2:$C$501,$B320,Registros!$E$2:$E$501,$D320))</f>
        <v/>
      </c>
      <c r="J320" s="18">
        <f>IF($E320=0,"",COUNTIFS(Registros!$AB$2:$AB$501,"Sim",Registros!$B$2:$B$501,"&gt;="&amp;Resumo!$B$3,Registros!$B$2:$B$501,"&lt;="&amp;Resumo!$D$3,Registros!$C$2:$C$501,$B320,Registros!$E$2:$E$501,$D320,Registros!$T$2:$T$501,"Não",Registros!$K$2:$K$501,"&lt;&gt;Concluída",Registros!$K$2:$K$501,"&lt;&gt;Dispensada"))</f>
        <v/>
      </c>
      <c r="K320" s="52">
        <f>IFERROR(IF($E320=0,"",_xlfn.MAXIFS(Registros!$B$2:$B$501,Registros!$AB$2:$AB$501,"Sim",Registros!$B$2:$B$501,"&gt;="&amp;Resumo!$B$3,Registros!$B$2:$B$501,"&lt;="&amp;Resumo!$D$3,Registros!$C$2:$C$501,$B320,Registros!$E$2:$E$501,$D320)),"")</f>
        <v/>
      </c>
      <c r="L320" s="18">
        <f>IF($E320=0,"",COUNTIFS($E$6:$E$505,"&gt;0",$F$6:$F$505,"&lt;"&amp;$F320)+COUNTIFS($E$6:$E320,"&gt;0",$F$6:$F320,$F320))</f>
        <v/>
      </c>
      <c r="N320" s="21">
        <f>IFERROR('Configurações'!F318,"")</f>
        <v/>
      </c>
      <c r="O320" s="18">
        <f>IF($N320="","",IF(Resumo!$F$3="Todas",COUNTIFS(Registros!$AB$2:$AB$501,"Sim",Registros!$B$2:$B$501,"&gt;="&amp;Resumo!$B$3,Registros!$B$2:$B$501,"&lt;="&amp;Resumo!$D$3,Registros!$V$2:$V$501,$N320),COUNTIFS(Registros!$AB$2:$AB$501,"Sim",Registros!$B$2:$B$501,"&gt;="&amp;Resumo!$B$3,Registros!$B$2:$B$501,"&lt;="&amp;Resumo!$D$3,Registros!$E$2:$E$501,Resumo!$F$3,Registros!$V$2:$V$501,$N320)))</f>
        <v/>
      </c>
      <c r="P320" s="49">
        <f>IF($N320="","",IF(Resumo!$F$3="Todas",SUMIFS(Registros!$S$2:$S$501,Registros!$AB$2:$AB$501,"Sim",Registros!$B$2:$B$501,"&gt;="&amp;Resumo!$B$3,Registros!$B$2:$B$501,"&lt;="&amp;Resumo!$D$3,Registros!$V$2:$V$501,$N320),SUMIFS(Registros!$S$2:$S$501,Registros!$AB$2:$AB$501,"Sim",Registros!$B$2:$B$501,"&gt;="&amp;Resumo!$B$3,Registros!$B$2:$B$501,"&lt;="&amp;Resumo!$D$3,Registros!$E$2:$E$501,Resumo!$F$3,Registros!$V$2:$V$501,$N320)))</f>
        <v/>
      </c>
      <c r="Q320" s="48">
        <f>IFERROR(IF(SUM($P$6:$P$15)=0,"",$P320/SUM($P$6:$P$15)),"")</f>
        <v/>
      </c>
      <c r="R320" s="18">
        <f>IF($O320=0,"",COUNTIFS($O$6:$O$15,"&gt;0",$P$6:$P$15,"&gt;"&amp;$P320)+COUNTIFS($O$6:$O320,"&gt;0",$P$6:$P320,$P320))</f>
        <v/>
      </c>
    </row>
    <row r="321">
      <c r="A321" s="16">
        <f>IFERROR(INDEX(Registros!$Z$2:$Z$501,AGGREGATE(15,6,(ROW(Registros!$Z$2:$Z$501)-ROW(Registros!$Z$2)+1)/(Registros!$AA$2:$AA$501&lt;&gt;""),ROWS($A$6:A321))),"")</f>
        <v/>
      </c>
      <c r="B321" s="13">
        <f>IFERROR(IF($A321="","",INDEX(Registros!$C$2:$C$501,MATCH($A321,Registros!$Z$2:$Z$501,0))),"")</f>
        <v/>
      </c>
      <c r="C321" s="16">
        <f>IFERROR(IF($A321="","",INDEX(Registros!$D$2:$D$501,MATCH($A321,Registros!$Z$2:$Z$501,0))),"")</f>
        <v/>
      </c>
      <c r="D321" s="16">
        <f>IFERROR(IF($A321="","",INDEX(Registros!$E$2:$E$501,MATCH($A321,Registros!$Z$2:$Z$501,0))),"")</f>
        <v/>
      </c>
      <c r="E321" s="13">
        <f>IF($A321="","",IF(AND(Resumo!$F$3&lt;&gt;"Todas",$D321&lt;&gt;Resumo!$F$3),0,COUNTIFS(Registros!$AB$2:$AB$501,"Sim",Registros!$B$2:$B$501,"&gt;="&amp;Resumo!$B$3,Registros!$B$2:$B$501,"&lt;="&amp;Resumo!$D$3,Registros!$C$2:$C$501,$B321,Registros!$E$2:$E$501,$D321)))</f>
        <v/>
      </c>
      <c r="F321" s="45">
        <f>IFERROR(IF($E321=0,"",COUNTIFS(Registros!$AB$2:$AB$501,"Sim",Registros!$B$2:$B$501,"&gt;="&amp;Resumo!$B$3,Registros!$B$2:$B$501,"&lt;="&amp;Resumo!$D$3,Registros!$C$2:$C$501,$B321,Registros!$E$2:$E$501,$D321,Registros!$T$2:$T$501,"Sim")/$E321),"")</f>
        <v/>
      </c>
      <c r="G321" s="45">
        <f>IFERROR(IF($E321=0,"",AVERAGEIFS(Registros!$U$2:$U$501,Registros!$AB$2:$AB$501,"Sim",Registros!$B$2:$B$501,"&gt;="&amp;Resumo!$B$3,Registros!$B$2:$B$501,"&lt;="&amp;Resumo!$D$3,Registros!$C$2:$C$501,$B321,Registros!$E$2:$E$501,$D321)),"")</f>
        <v/>
      </c>
      <c r="H321" s="13">
        <f>IF($E321=0,"",SUMIFS(Registros!$Q$2:$Q$501,Registros!$AB$2:$AB$501,"Sim",Registros!$B$2:$B$501,"&gt;="&amp;Resumo!$B$3,Registros!$B$2:$B$501,"&lt;="&amp;Resumo!$D$3,Registros!$C$2:$C$501,$B321,Registros!$E$2:$E$501,$D321))</f>
        <v/>
      </c>
      <c r="I321" s="46">
        <f>IF($E321=0,"",SUMIFS(Registros!$S$2:$S$501,Registros!$AB$2:$AB$501,"Sim",Registros!$B$2:$B$501,"&gt;="&amp;Resumo!$B$3,Registros!$B$2:$B$501,"&lt;="&amp;Resumo!$D$3,Registros!$C$2:$C$501,$B321,Registros!$E$2:$E$501,$D321))</f>
        <v/>
      </c>
      <c r="J321" s="13">
        <f>IF($E321=0,"",COUNTIFS(Registros!$AB$2:$AB$501,"Sim",Registros!$B$2:$B$501,"&gt;="&amp;Resumo!$B$3,Registros!$B$2:$B$501,"&lt;="&amp;Resumo!$D$3,Registros!$C$2:$C$501,$B321,Registros!$E$2:$E$501,$D321,Registros!$T$2:$T$501,"Não",Registros!$K$2:$K$501,"&lt;&gt;Concluída",Registros!$K$2:$K$501,"&lt;&gt;Dispensada"))</f>
        <v/>
      </c>
      <c r="K321" s="53">
        <f>IFERROR(IF($E321=0,"",_xlfn.MAXIFS(Registros!$B$2:$B$501,Registros!$AB$2:$AB$501,"Sim",Registros!$B$2:$B$501,"&gt;="&amp;Resumo!$B$3,Registros!$B$2:$B$501,"&lt;="&amp;Resumo!$D$3,Registros!$C$2:$C$501,$B321,Registros!$E$2:$E$501,$D321)),"")</f>
        <v/>
      </c>
      <c r="L321" s="13">
        <f>IF($E321=0,"",COUNTIFS($E$6:$E$505,"&gt;0",$F$6:$F$505,"&lt;"&amp;$F321)+COUNTIFS($E$6:$E321,"&gt;0",$F$6:$F321,$F321))</f>
        <v/>
      </c>
      <c r="N321" s="16">
        <f>IFERROR('Configurações'!F319,"")</f>
        <v/>
      </c>
      <c r="O321" s="13">
        <f>IF($N321="","",IF(Resumo!$F$3="Todas",COUNTIFS(Registros!$AB$2:$AB$501,"Sim",Registros!$B$2:$B$501,"&gt;="&amp;Resumo!$B$3,Registros!$B$2:$B$501,"&lt;="&amp;Resumo!$D$3,Registros!$V$2:$V$501,$N321),COUNTIFS(Registros!$AB$2:$AB$501,"Sim",Registros!$B$2:$B$501,"&gt;="&amp;Resumo!$B$3,Registros!$B$2:$B$501,"&lt;="&amp;Resumo!$D$3,Registros!$E$2:$E$501,Resumo!$F$3,Registros!$V$2:$V$501,$N321)))</f>
        <v/>
      </c>
      <c r="P321" s="46">
        <f>IF($N321="","",IF(Resumo!$F$3="Todas",SUMIFS(Registros!$S$2:$S$501,Registros!$AB$2:$AB$501,"Sim",Registros!$B$2:$B$501,"&gt;="&amp;Resumo!$B$3,Registros!$B$2:$B$501,"&lt;="&amp;Resumo!$D$3,Registros!$V$2:$V$501,$N321),SUMIFS(Registros!$S$2:$S$501,Registros!$AB$2:$AB$501,"Sim",Registros!$B$2:$B$501,"&gt;="&amp;Resumo!$B$3,Registros!$B$2:$B$501,"&lt;="&amp;Resumo!$D$3,Registros!$E$2:$E$501,Resumo!$F$3,Registros!$V$2:$V$501,$N321)))</f>
        <v/>
      </c>
      <c r="Q321" s="45">
        <f>IFERROR(IF(SUM($P$6:$P$15)=0,"",$P321/SUM($P$6:$P$15)),"")</f>
        <v/>
      </c>
      <c r="R321" s="13">
        <f>IF($O321=0,"",COUNTIFS($O$6:$O$15,"&gt;0",$P$6:$P$15,"&gt;"&amp;$P321)+COUNTIFS($O$6:$O321,"&gt;0",$P$6:$P321,$P321))</f>
        <v/>
      </c>
    </row>
    <row r="322">
      <c r="A322" s="21">
        <f>IFERROR(INDEX(Registros!$Z$2:$Z$501,AGGREGATE(15,6,(ROW(Registros!$Z$2:$Z$501)-ROW(Registros!$Z$2)+1)/(Registros!$AA$2:$AA$501&lt;&gt;""),ROWS($A$6:A322))),"")</f>
        <v/>
      </c>
      <c r="B322" s="18">
        <f>IFERROR(IF($A322="","",INDEX(Registros!$C$2:$C$501,MATCH($A322,Registros!$Z$2:$Z$501,0))),"")</f>
        <v/>
      </c>
      <c r="C322" s="21">
        <f>IFERROR(IF($A322="","",INDEX(Registros!$D$2:$D$501,MATCH($A322,Registros!$Z$2:$Z$501,0))),"")</f>
        <v/>
      </c>
      <c r="D322" s="21">
        <f>IFERROR(IF($A322="","",INDEX(Registros!$E$2:$E$501,MATCH($A322,Registros!$Z$2:$Z$501,0))),"")</f>
        <v/>
      </c>
      <c r="E322" s="18">
        <f>IF($A322="","",IF(AND(Resumo!$F$3&lt;&gt;"Todas",$D322&lt;&gt;Resumo!$F$3),0,COUNTIFS(Registros!$AB$2:$AB$501,"Sim",Registros!$B$2:$B$501,"&gt;="&amp;Resumo!$B$3,Registros!$B$2:$B$501,"&lt;="&amp;Resumo!$D$3,Registros!$C$2:$C$501,$B322,Registros!$E$2:$E$501,$D322)))</f>
        <v/>
      </c>
      <c r="F322" s="48">
        <f>IFERROR(IF($E322=0,"",COUNTIFS(Registros!$AB$2:$AB$501,"Sim",Registros!$B$2:$B$501,"&gt;="&amp;Resumo!$B$3,Registros!$B$2:$B$501,"&lt;="&amp;Resumo!$D$3,Registros!$C$2:$C$501,$B322,Registros!$E$2:$E$501,$D322,Registros!$T$2:$T$501,"Sim")/$E322),"")</f>
        <v/>
      </c>
      <c r="G322" s="48">
        <f>IFERROR(IF($E322=0,"",AVERAGEIFS(Registros!$U$2:$U$501,Registros!$AB$2:$AB$501,"Sim",Registros!$B$2:$B$501,"&gt;="&amp;Resumo!$B$3,Registros!$B$2:$B$501,"&lt;="&amp;Resumo!$D$3,Registros!$C$2:$C$501,$B322,Registros!$E$2:$E$501,$D322)),"")</f>
        <v/>
      </c>
      <c r="H322" s="18">
        <f>IF($E322=0,"",SUMIFS(Registros!$Q$2:$Q$501,Registros!$AB$2:$AB$501,"Sim",Registros!$B$2:$B$501,"&gt;="&amp;Resumo!$B$3,Registros!$B$2:$B$501,"&lt;="&amp;Resumo!$D$3,Registros!$C$2:$C$501,$B322,Registros!$E$2:$E$501,$D322))</f>
        <v/>
      </c>
      <c r="I322" s="49">
        <f>IF($E322=0,"",SUMIFS(Registros!$S$2:$S$501,Registros!$AB$2:$AB$501,"Sim",Registros!$B$2:$B$501,"&gt;="&amp;Resumo!$B$3,Registros!$B$2:$B$501,"&lt;="&amp;Resumo!$D$3,Registros!$C$2:$C$501,$B322,Registros!$E$2:$E$501,$D322))</f>
        <v/>
      </c>
      <c r="J322" s="18">
        <f>IF($E322=0,"",COUNTIFS(Registros!$AB$2:$AB$501,"Sim",Registros!$B$2:$B$501,"&gt;="&amp;Resumo!$B$3,Registros!$B$2:$B$501,"&lt;="&amp;Resumo!$D$3,Registros!$C$2:$C$501,$B322,Registros!$E$2:$E$501,$D322,Registros!$T$2:$T$501,"Não",Registros!$K$2:$K$501,"&lt;&gt;Concluída",Registros!$K$2:$K$501,"&lt;&gt;Dispensada"))</f>
        <v/>
      </c>
      <c r="K322" s="52">
        <f>IFERROR(IF($E322=0,"",_xlfn.MAXIFS(Registros!$B$2:$B$501,Registros!$AB$2:$AB$501,"Sim",Registros!$B$2:$B$501,"&gt;="&amp;Resumo!$B$3,Registros!$B$2:$B$501,"&lt;="&amp;Resumo!$D$3,Registros!$C$2:$C$501,$B322,Registros!$E$2:$E$501,$D322)),"")</f>
        <v/>
      </c>
      <c r="L322" s="18">
        <f>IF($E322=0,"",COUNTIFS($E$6:$E$505,"&gt;0",$F$6:$F$505,"&lt;"&amp;$F322)+COUNTIFS($E$6:$E322,"&gt;0",$F$6:$F322,$F322))</f>
        <v/>
      </c>
      <c r="N322" s="21">
        <f>IFERROR('Configurações'!F320,"")</f>
        <v/>
      </c>
      <c r="O322" s="18">
        <f>IF($N322="","",IF(Resumo!$F$3="Todas",COUNTIFS(Registros!$AB$2:$AB$501,"Sim",Registros!$B$2:$B$501,"&gt;="&amp;Resumo!$B$3,Registros!$B$2:$B$501,"&lt;="&amp;Resumo!$D$3,Registros!$V$2:$V$501,$N322),COUNTIFS(Registros!$AB$2:$AB$501,"Sim",Registros!$B$2:$B$501,"&gt;="&amp;Resumo!$B$3,Registros!$B$2:$B$501,"&lt;="&amp;Resumo!$D$3,Registros!$E$2:$E$501,Resumo!$F$3,Registros!$V$2:$V$501,$N322)))</f>
        <v/>
      </c>
      <c r="P322" s="49">
        <f>IF($N322="","",IF(Resumo!$F$3="Todas",SUMIFS(Registros!$S$2:$S$501,Registros!$AB$2:$AB$501,"Sim",Registros!$B$2:$B$501,"&gt;="&amp;Resumo!$B$3,Registros!$B$2:$B$501,"&lt;="&amp;Resumo!$D$3,Registros!$V$2:$V$501,$N322),SUMIFS(Registros!$S$2:$S$501,Registros!$AB$2:$AB$501,"Sim",Registros!$B$2:$B$501,"&gt;="&amp;Resumo!$B$3,Registros!$B$2:$B$501,"&lt;="&amp;Resumo!$D$3,Registros!$E$2:$E$501,Resumo!$F$3,Registros!$V$2:$V$501,$N322)))</f>
        <v/>
      </c>
      <c r="Q322" s="48">
        <f>IFERROR(IF(SUM($P$6:$P$15)=0,"",$P322/SUM($P$6:$P$15)),"")</f>
        <v/>
      </c>
      <c r="R322" s="18">
        <f>IF($O322=0,"",COUNTIFS($O$6:$O$15,"&gt;0",$P$6:$P$15,"&gt;"&amp;$P322)+COUNTIFS($O$6:$O322,"&gt;0",$P$6:$P322,$P322))</f>
        <v/>
      </c>
    </row>
    <row r="323">
      <c r="A323" s="16">
        <f>IFERROR(INDEX(Registros!$Z$2:$Z$501,AGGREGATE(15,6,(ROW(Registros!$Z$2:$Z$501)-ROW(Registros!$Z$2)+1)/(Registros!$AA$2:$AA$501&lt;&gt;""),ROWS($A$6:A323))),"")</f>
        <v/>
      </c>
      <c r="B323" s="13">
        <f>IFERROR(IF($A323="","",INDEX(Registros!$C$2:$C$501,MATCH($A323,Registros!$Z$2:$Z$501,0))),"")</f>
        <v/>
      </c>
      <c r="C323" s="16">
        <f>IFERROR(IF($A323="","",INDEX(Registros!$D$2:$D$501,MATCH($A323,Registros!$Z$2:$Z$501,0))),"")</f>
        <v/>
      </c>
      <c r="D323" s="16">
        <f>IFERROR(IF($A323="","",INDEX(Registros!$E$2:$E$501,MATCH($A323,Registros!$Z$2:$Z$501,0))),"")</f>
        <v/>
      </c>
      <c r="E323" s="13">
        <f>IF($A323="","",IF(AND(Resumo!$F$3&lt;&gt;"Todas",$D323&lt;&gt;Resumo!$F$3),0,COUNTIFS(Registros!$AB$2:$AB$501,"Sim",Registros!$B$2:$B$501,"&gt;="&amp;Resumo!$B$3,Registros!$B$2:$B$501,"&lt;="&amp;Resumo!$D$3,Registros!$C$2:$C$501,$B323,Registros!$E$2:$E$501,$D323)))</f>
        <v/>
      </c>
      <c r="F323" s="45">
        <f>IFERROR(IF($E323=0,"",COUNTIFS(Registros!$AB$2:$AB$501,"Sim",Registros!$B$2:$B$501,"&gt;="&amp;Resumo!$B$3,Registros!$B$2:$B$501,"&lt;="&amp;Resumo!$D$3,Registros!$C$2:$C$501,$B323,Registros!$E$2:$E$501,$D323,Registros!$T$2:$T$501,"Sim")/$E323),"")</f>
        <v/>
      </c>
      <c r="G323" s="45">
        <f>IFERROR(IF($E323=0,"",AVERAGEIFS(Registros!$U$2:$U$501,Registros!$AB$2:$AB$501,"Sim",Registros!$B$2:$B$501,"&gt;="&amp;Resumo!$B$3,Registros!$B$2:$B$501,"&lt;="&amp;Resumo!$D$3,Registros!$C$2:$C$501,$B323,Registros!$E$2:$E$501,$D323)),"")</f>
        <v/>
      </c>
      <c r="H323" s="13">
        <f>IF($E323=0,"",SUMIFS(Registros!$Q$2:$Q$501,Registros!$AB$2:$AB$501,"Sim",Registros!$B$2:$B$501,"&gt;="&amp;Resumo!$B$3,Registros!$B$2:$B$501,"&lt;="&amp;Resumo!$D$3,Registros!$C$2:$C$501,$B323,Registros!$E$2:$E$501,$D323))</f>
        <v/>
      </c>
      <c r="I323" s="46">
        <f>IF($E323=0,"",SUMIFS(Registros!$S$2:$S$501,Registros!$AB$2:$AB$501,"Sim",Registros!$B$2:$B$501,"&gt;="&amp;Resumo!$B$3,Registros!$B$2:$B$501,"&lt;="&amp;Resumo!$D$3,Registros!$C$2:$C$501,$B323,Registros!$E$2:$E$501,$D323))</f>
        <v/>
      </c>
      <c r="J323" s="13">
        <f>IF($E323=0,"",COUNTIFS(Registros!$AB$2:$AB$501,"Sim",Registros!$B$2:$B$501,"&gt;="&amp;Resumo!$B$3,Registros!$B$2:$B$501,"&lt;="&amp;Resumo!$D$3,Registros!$C$2:$C$501,$B323,Registros!$E$2:$E$501,$D323,Registros!$T$2:$T$501,"Não",Registros!$K$2:$K$501,"&lt;&gt;Concluída",Registros!$K$2:$K$501,"&lt;&gt;Dispensada"))</f>
        <v/>
      </c>
      <c r="K323" s="53">
        <f>IFERROR(IF($E323=0,"",_xlfn.MAXIFS(Registros!$B$2:$B$501,Registros!$AB$2:$AB$501,"Sim",Registros!$B$2:$B$501,"&gt;="&amp;Resumo!$B$3,Registros!$B$2:$B$501,"&lt;="&amp;Resumo!$D$3,Registros!$C$2:$C$501,$B323,Registros!$E$2:$E$501,$D323)),"")</f>
        <v/>
      </c>
      <c r="L323" s="13">
        <f>IF($E323=0,"",COUNTIFS($E$6:$E$505,"&gt;0",$F$6:$F$505,"&lt;"&amp;$F323)+COUNTIFS($E$6:$E323,"&gt;0",$F$6:$F323,$F323))</f>
        <v/>
      </c>
      <c r="N323" s="16">
        <f>IFERROR('Configurações'!F321,"")</f>
        <v/>
      </c>
      <c r="O323" s="13">
        <f>IF($N323="","",IF(Resumo!$F$3="Todas",COUNTIFS(Registros!$AB$2:$AB$501,"Sim",Registros!$B$2:$B$501,"&gt;="&amp;Resumo!$B$3,Registros!$B$2:$B$501,"&lt;="&amp;Resumo!$D$3,Registros!$V$2:$V$501,$N323),COUNTIFS(Registros!$AB$2:$AB$501,"Sim",Registros!$B$2:$B$501,"&gt;="&amp;Resumo!$B$3,Registros!$B$2:$B$501,"&lt;="&amp;Resumo!$D$3,Registros!$E$2:$E$501,Resumo!$F$3,Registros!$V$2:$V$501,$N323)))</f>
        <v/>
      </c>
      <c r="P323" s="46">
        <f>IF($N323="","",IF(Resumo!$F$3="Todas",SUMIFS(Registros!$S$2:$S$501,Registros!$AB$2:$AB$501,"Sim",Registros!$B$2:$B$501,"&gt;="&amp;Resumo!$B$3,Registros!$B$2:$B$501,"&lt;="&amp;Resumo!$D$3,Registros!$V$2:$V$501,$N323),SUMIFS(Registros!$S$2:$S$501,Registros!$AB$2:$AB$501,"Sim",Registros!$B$2:$B$501,"&gt;="&amp;Resumo!$B$3,Registros!$B$2:$B$501,"&lt;="&amp;Resumo!$D$3,Registros!$E$2:$E$501,Resumo!$F$3,Registros!$V$2:$V$501,$N323)))</f>
        <v/>
      </c>
      <c r="Q323" s="45">
        <f>IFERROR(IF(SUM($P$6:$P$15)=0,"",$P323/SUM($P$6:$P$15)),"")</f>
        <v/>
      </c>
      <c r="R323" s="13">
        <f>IF($O323=0,"",COUNTIFS($O$6:$O$15,"&gt;0",$P$6:$P$15,"&gt;"&amp;$P323)+COUNTIFS($O$6:$O323,"&gt;0",$P$6:$P323,$P323))</f>
        <v/>
      </c>
    </row>
    <row r="324">
      <c r="A324" s="21">
        <f>IFERROR(INDEX(Registros!$Z$2:$Z$501,AGGREGATE(15,6,(ROW(Registros!$Z$2:$Z$501)-ROW(Registros!$Z$2)+1)/(Registros!$AA$2:$AA$501&lt;&gt;""),ROWS($A$6:A324))),"")</f>
        <v/>
      </c>
      <c r="B324" s="18">
        <f>IFERROR(IF($A324="","",INDEX(Registros!$C$2:$C$501,MATCH($A324,Registros!$Z$2:$Z$501,0))),"")</f>
        <v/>
      </c>
      <c r="C324" s="21">
        <f>IFERROR(IF($A324="","",INDEX(Registros!$D$2:$D$501,MATCH($A324,Registros!$Z$2:$Z$501,0))),"")</f>
        <v/>
      </c>
      <c r="D324" s="21">
        <f>IFERROR(IF($A324="","",INDEX(Registros!$E$2:$E$501,MATCH($A324,Registros!$Z$2:$Z$501,0))),"")</f>
        <v/>
      </c>
      <c r="E324" s="18">
        <f>IF($A324="","",IF(AND(Resumo!$F$3&lt;&gt;"Todas",$D324&lt;&gt;Resumo!$F$3),0,COUNTIFS(Registros!$AB$2:$AB$501,"Sim",Registros!$B$2:$B$501,"&gt;="&amp;Resumo!$B$3,Registros!$B$2:$B$501,"&lt;="&amp;Resumo!$D$3,Registros!$C$2:$C$501,$B324,Registros!$E$2:$E$501,$D324)))</f>
        <v/>
      </c>
      <c r="F324" s="48">
        <f>IFERROR(IF($E324=0,"",COUNTIFS(Registros!$AB$2:$AB$501,"Sim",Registros!$B$2:$B$501,"&gt;="&amp;Resumo!$B$3,Registros!$B$2:$B$501,"&lt;="&amp;Resumo!$D$3,Registros!$C$2:$C$501,$B324,Registros!$E$2:$E$501,$D324,Registros!$T$2:$T$501,"Sim")/$E324),"")</f>
        <v/>
      </c>
      <c r="G324" s="48">
        <f>IFERROR(IF($E324=0,"",AVERAGEIFS(Registros!$U$2:$U$501,Registros!$AB$2:$AB$501,"Sim",Registros!$B$2:$B$501,"&gt;="&amp;Resumo!$B$3,Registros!$B$2:$B$501,"&lt;="&amp;Resumo!$D$3,Registros!$C$2:$C$501,$B324,Registros!$E$2:$E$501,$D324)),"")</f>
        <v/>
      </c>
      <c r="H324" s="18">
        <f>IF($E324=0,"",SUMIFS(Registros!$Q$2:$Q$501,Registros!$AB$2:$AB$501,"Sim",Registros!$B$2:$B$501,"&gt;="&amp;Resumo!$B$3,Registros!$B$2:$B$501,"&lt;="&amp;Resumo!$D$3,Registros!$C$2:$C$501,$B324,Registros!$E$2:$E$501,$D324))</f>
        <v/>
      </c>
      <c r="I324" s="49">
        <f>IF($E324=0,"",SUMIFS(Registros!$S$2:$S$501,Registros!$AB$2:$AB$501,"Sim",Registros!$B$2:$B$501,"&gt;="&amp;Resumo!$B$3,Registros!$B$2:$B$501,"&lt;="&amp;Resumo!$D$3,Registros!$C$2:$C$501,$B324,Registros!$E$2:$E$501,$D324))</f>
        <v/>
      </c>
      <c r="J324" s="18">
        <f>IF($E324=0,"",COUNTIFS(Registros!$AB$2:$AB$501,"Sim",Registros!$B$2:$B$501,"&gt;="&amp;Resumo!$B$3,Registros!$B$2:$B$501,"&lt;="&amp;Resumo!$D$3,Registros!$C$2:$C$501,$B324,Registros!$E$2:$E$501,$D324,Registros!$T$2:$T$501,"Não",Registros!$K$2:$K$501,"&lt;&gt;Concluída",Registros!$K$2:$K$501,"&lt;&gt;Dispensada"))</f>
        <v/>
      </c>
      <c r="K324" s="52">
        <f>IFERROR(IF($E324=0,"",_xlfn.MAXIFS(Registros!$B$2:$B$501,Registros!$AB$2:$AB$501,"Sim",Registros!$B$2:$B$501,"&gt;="&amp;Resumo!$B$3,Registros!$B$2:$B$501,"&lt;="&amp;Resumo!$D$3,Registros!$C$2:$C$501,$B324,Registros!$E$2:$E$501,$D324)),"")</f>
        <v/>
      </c>
      <c r="L324" s="18">
        <f>IF($E324=0,"",COUNTIFS($E$6:$E$505,"&gt;0",$F$6:$F$505,"&lt;"&amp;$F324)+COUNTIFS($E$6:$E324,"&gt;0",$F$6:$F324,$F324))</f>
        <v/>
      </c>
      <c r="N324" s="21">
        <f>IFERROR('Configurações'!F322,"")</f>
        <v/>
      </c>
      <c r="O324" s="18">
        <f>IF($N324="","",IF(Resumo!$F$3="Todas",COUNTIFS(Registros!$AB$2:$AB$501,"Sim",Registros!$B$2:$B$501,"&gt;="&amp;Resumo!$B$3,Registros!$B$2:$B$501,"&lt;="&amp;Resumo!$D$3,Registros!$V$2:$V$501,$N324),COUNTIFS(Registros!$AB$2:$AB$501,"Sim",Registros!$B$2:$B$501,"&gt;="&amp;Resumo!$B$3,Registros!$B$2:$B$501,"&lt;="&amp;Resumo!$D$3,Registros!$E$2:$E$501,Resumo!$F$3,Registros!$V$2:$V$501,$N324)))</f>
        <v/>
      </c>
      <c r="P324" s="49">
        <f>IF($N324="","",IF(Resumo!$F$3="Todas",SUMIFS(Registros!$S$2:$S$501,Registros!$AB$2:$AB$501,"Sim",Registros!$B$2:$B$501,"&gt;="&amp;Resumo!$B$3,Registros!$B$2:$B$501,"&lt;="&amp;Resumo!$D$3,Registros!$V$2:$V$501,$N324),SUMIFS(Registros!$S$2:$S$501,Registros!$AB$2:$AB$501,"Sim",Registros!$B$2:$B$501,"&gt;="&amp;Resumo!$B$3,Registros!$B$2:$B$501,"&lt;="&amp;Resumo!$D$3,Registros!$E$2:$E$501,Resumo!$F$3,Registros!$V$2:$V$501,$N324)))</f>
        <v/>
      </c>
      <c r="Q324" s="48">
        <f>IFERROR(IF(SUM($P$6:$P$15)=0,"",$P324/SUM($P$6:$P$15)),"")</f>
        <v/>
      </c>
      <c r="R324" s="18">
        <f>IF($O324=0,"",COUNTIFS($O$6:$O$15,"&gt;0",$P$6:$P$15,"&gt;"&amp;$P324)+COUNTIFS($O$6:$O324,"&gt;0",$P$6:$P324,$P324))</f>
        <v/>
      </c>
    </row>
    <row r="325">
      <c r="A325" s="16">
        <f>IFERROR(INDEX(Registros!$Z$2:$Z$501,AGGREGATE(15,6,(ROW(Registros!$Z$2:$Z$501)-ROW(Registros!$Z$2)+1)/(Registros!$AA$2:$AA$501&lt;&gt;""),ROWS($A$6:A325))),"")</f>
        <v/>
      </c>
      <c r="B325" s="13">
        <f>IFERROR(IF($A325="","",INDEX(Registros!$C$2:$C$501,MATCH($A325,Registros!$Z$2:$Z$501,0))),"")</f>
        <v/>
      </c>
      <c r="C325" s="16">
        <f>IFERROR(IF($A325="","",INDEX(Registros!$D$2:$D$501,MATCH($A325,Registros!$Z$2:$Z$501,0))),"")</f>
        <v/>
      </c>
      <c r="D325" s="16">
        <f>IFERROR(IF($A325="","",INDEX(Registros!$E$2:$E$501,MATCH($A325,Registros!$Z$2:$Z$501,0))),"")</f>
        <v/>
      </c>
      <c r="E325" s="13">
        <f>IF($A325="","",IF(AND(Resumo!$F$3&lt;&gt;"Todas",$D325&lt;&gt;Resumo!$F$3),0,COUNTIFS(Registros!$AB$2:$AB$501,"Sim",Registros!$B$2:$B$501,"&gt;="&amp;Resumo!$B$3,Registros!$B$2:$B$501,"&lt;="&amp;Resumo!$D$3,Registros!$C$2:$C$501,$B325,Registros!$E$2:$E$501,$D325)))</f>
        <v/>
      </c>
      <c r="F325" s="45">
        <f>IFERROR(IF($E325=0,"",COUNTIFS(Registros!$AB$2:$AB$501,"Sim",Registros!$B$2:$B$501,"&gt;="&amp;Resumo!$B$3,Registros!$B$2:$B$501,"&lt;="&amp;Resumo!$D$3,Registros!$C$2:$C$501,$B325,Registros!$E$2:$E$501,$D325,Registros!$T$2:$T$501,"Sim")/$E325),"")</f>
        <v/>
      </c>
      <c r="G325" s="45">
        <f>IFERROR(IF($E325=0,"",AVERAGEIFS(Registros!$U$2:$U$501,Registros!$AB$2:$AB$501,"Sim",Registros!$B$2:$B$501,"&gt;="&amp;Resumo!$B$3,Registros!$B$2:$B$501,"&lt;="&amp;Resumo!$D$3,Registros!$C$2:$C$501,$B325,Registros!$E$2:$E$501,$D325)),"")</f>
        <v/>
      </c>
      <c r="H325" s="13">
        <f>IF($E325=0,"",SUMIFS(Registros!$Q$2:$Q$501,Registros!$AB$2:$AB$501,"Sim",Registros!$B$2:$B$501,"&gt;="&amp;Resumo!$B$3,Registros!$B$2:$B$501,"&lt;="&amp;Resumo!$D$3,Registros!$C$2:$C$501,$B325,Registros!$E$2:$E$501,$D325))</f>
        <v/>
      </c>
      <c r="I325" s="46">
        <f>IF($E325=0,"",SUMIFS(Registros!$S$2:$S$501,Registros!$AB$2:$AB$501,"Sim",Registros!$B$2:$B$501,"&gt;="&amp;Resumo!$B$3,Registros!$B$2:$B$501,"&lt;="&amp;Resumo!$D$3,Registros!$C$2:$C$501,$B325,Registros!$E$2:$E$501,$D325))</f>
        <v/>
      </c>
      <c r="J325" s="13">
        <f>IF($E325=0,"",COUNTIFS(Registros!$AB$2:$AB$501,"Sim",Registros!$B$2:$B$501,"&gt;="&amp;Resumo!$B$3,Registros!$B$2:$B$501,"&lt;="&amp;Resumo!$D$3,Registros!$C$2:$C$501,$B325,Registros!$E$2:$E$501,$D325,Registros!$T$2:$T$501,"Não",Registros!$K$2:$K$501,"&lt;&gt;Concluída",Registros!$K$2:$K$501,"&lt;&gt;Dispensada"))</f>
        <v/>
      </c>
      <c r="K325" s="53">
        <f>IFERROR(IF($E325=0,"",_xlfn.MAXIFS(Registros!$B$2:$B$501,Registros!$AB$2:$AB$501,"Sim",Registros!$B$2:$B$501,"&gt;="&amp;Resumo!$B$3,Registros!$B$2:$B$501,"&lt;="&amp;Resumo!$D$3,Registros!$C$2:$C$501,$B325,Registros!$E$2:$E$501,$D325)),"")</f>
        <v/>
      </c>
      <c r="L325" s="13">
        <f>IF($E325=0,"",COUNTIFS($E$6:$E$505,"&gt;0",$F$6:$F$505,"&lt;"&amp;$F325)+COUNTIFS($E$6:$E325,"&gt;0",$F$6:$F325,$F325))</f>
        <v/>
      </c>
      <c r="N325" s="16">
        <f>IFERROR('Configurações'!F323,"")</f>
        <v/>
      </c>
      <c r="O325" s="13">
        <f>IF($N325="","",IF(Resumo!$F$3="Todas",COUNTIFS(Registros!$AB$2:$AB$501,"Sim",Registros!$B$2:$B$501,"&gt;="&amp;Resumo!$B$3,Registros!$B$2:$B$501,"&lt;="&amp;Resumo!$D$3,Registros!$V$2:$V$501,$N325),COUNTIFS(Registros!$AB$2:$AB$501,"Sim",Registros!$B$2:$B$501,"&gt;="&amp;Resumo!$B$3,Registros!$B$2:$B$501,"&lt;="&amp;Resumo!$D$3,Registros!$E$2:$E$501,Resumo!$F$3,Registros!$V$2:$V$501,$N325)))</f>
        <v/>
      </c>
      <c r="P325" s="46">
        <f>IF($N325="","",IF(Resumo!$F$3="Todas",SUMIFS(Registros!$S$2:$S$501,Registros!$AB$2:$AB$501,"Sim",Registros!$B$2:$B$501,"&gt;="&amp;Resumo!$B$3,Registros!$B$2:$B$501,"&lt;="&amp;Resumo!$D$3,Registros!$V$2:$V$501,$N325),SUMIFS(Registros!$S$2:$S$501,Registros!$AB$2:$AB$501,"Sim",Registros!$B$2:$B$501,"&gt;="&amp;Resumo!$B$3,Registros!$B$2:$B$501,"&lt;="&amp;Resumo!$D$3,Registros!$E$2:$E$501,Resumo!$F$3,Registros!$V$2:$V$501,$N325)))</f>
        <v/>
      </c>
      <c r="Q325" s="45">
        <f>IFERROR(IF(SUM($P$6:$P$15)=0,"",$P325/SUM($P$6:$P$15)),"")</f>
        <v/>
      </c>
      <c r="R325" s="13">
        <f>IF($O325=0,"",COUNTIFS($O$6:$O$15,"&gt;0",$P$6:$P$15,"&gt;"&amp;$P325)+COUNTIFS($O$6:$O325,"&gt;0",$P$6:$P325,$P325))</f>
        <v/>
      </c>
    </row>
    <row r="326">
      <c r="A326" s="21">
        <f>IFERROR(INDEX(Registros!$Z$2:$Z$501,AGGREGATE(15,6,(ROW(Registros!$Z$2:$Z$501)-ROW(Registros!$Z$2)+1)/(Registros!$AA$2:$AA$501&lt;&gt;""),ROWS($A$6:A326))),"")</f>
        <v/>
      </c>
      <c r="B326" s="18">
        <f>IFERROR(IF($A326="","",INDEX(Registros!$C$2:$C$501,MATCH($A326,Registros!$Z$2:$Z$501,0))),"")</f>
        <v/>
      </c>
      <c r="C326" s="21">
        <f>IFERROR(IF($A326="","",INDEX(Registros!$D$2:$D$501,MATCH($A326,Registros!$Z$2:$Z$501,0))),"")</f>
        <v/>
      </c>
      <c r="D326" s="21">
        <f>IFERROR(IF($A326="","",INDEX(Registros!$E$2:$E$501,MATCH($A326,Registros!$Z$2:$Z$501,0))),"")</f>
        <v/>
      </c>
      <c r="E326" s="18">
        <f>IF($A326="","",IF(AND(Resumo!$F$3&lt;&gt;"Todas",$D326&lt;&gt;Resumo!$F$3),0,COUNTIFS(Registros!$AB$2:$AB$501,"Sim",Registros!$B$2:$B$501,"&gt;="&amp;Resumo!$B$3,Registros!$B$2:$B$501,"&lt;="&amp;Resumo!$D$3,Registros!$C$2:$C$501,$B326,Registros!$E$2:$E$501,$D326)))</f>
        <v/>
      </c>
      <c r="F326" s="48">
        <f>IFERROR(IF($E326=0,"",COUNTIFS(Registros!$AB$2:$AB$501,"Sim",Registros!$B$2:$B$501,"&gt;="&amp;Resumo!$B$3,Registros!$B$2:$B$501,"&lt;="&amp;Resumo!$D$3,Registros!$C$2:$C$501,$B326,Registros!$E$2:$E$501,$D326,Registros!$T$2:$T$501,"Sim")/$E326),"")</f>
        <v/>
      </c>
      <c r="G326" s="48">
        <f>IFERROR(IF($E326=0,"",AVERAGEIFS(Registros!$U$2:$U$501,Registros!$AB$2:$AB$501,"Sim",Registros!$B$2:$B$501,"&gt;="&amp;Resumo!$B$3,Registros!$B$2:$B$501,"&lt;="&amp;Resumo!$D$3,Registros!$C$2:$C$501,$B326,Registros!$E$2:$E$501,$D326)),"")</f>
        <v/>
      </c>
      <c r="H326" s="18">
        <f>IF($E326=0,"",SUMIFS(Registros!$Q$2:$Q$501,Registros!$AB$2:$AB$501,"Sim",Registros!$B$2:$B$501,"&gt;="&amp;Resumo!$B$3,Registros!$B$2:$B$501,"&lt;="&amp;Resumo!$D$3,Registros!$C$2:$C$501,$B326,Registros!$E$2:$E$501,$D326))</f>
        <v/>
      </c>
      <c r="I326" s="49">
        <f>IF($E326=0,"",SUMIFS(Registros!$S$2:$S$501,Registros!$AB$2:$AB$501,"Sim",Registros!$B$2:$B$501,"&gt;="&amp;Resumo!$B$3,Registros!$B$2:$B$501,"&lt;="&amp;Resumo!$D$3,Registros!$C$2:$C$501,$B326,Registros!$E$2:$E$501,$D326))</f>
        <v/>
      </c>
      <c r="J326" s="18">
        <f>IF($E326=0,"",COUNTIFS(Registros!$AB$2:$AB$501,"Sim",Registros!$B$2:$B$501,"&gt;="&amp;Resumo!$B$3,Registros!$B$2:$B$501,"&lt;="&amp;Resumo!$D$3,Registros!$C$2:$C$501,$B326,Registros!$E$2:$E$501,$D326,Registros!$T$2:$T$501,"Não",Registros!$K$2:$K$501,"&lt;&gt;Concluída",Registros!$K$2:$K$501,"&lt;&gt;Dispensada"))</f>
        <v/>
      </c>
      <c r="K326" s="52">
        <f>IFERROR(IF($E326=0,"",_xlfn.MAXIFS(Registros!$B$2:$B$501,Registros!$AB$2:$AB$501,"Sim",Registros!$B$2:$B$501,"&gt;="&amp;Resumo!$B$3,Registros!$B$2:$B$501,"&lt;="&amp;Resumo!$D$3,Registros!$C$2:$C$501,$B326,Registros!$E$2:$E$501,$D326)),"")</f>
        <v/>
      </c>
      <c r="L326" s="18">
        <f>IF($E326=0,"",COUNTIFS($E$6:$E$505,"&gt;0",$F$6:$F$505,"&lt;"&amp;$F326)+COUNTIFS($E$6:$E326,"&gt;0",$F$6:$F326,$F326))</f>
        <v/>
      </c>
      <c r="N326" s="21">
        <f>IFERROR('Configurações'!F324,"")</f>
        <v/>
      </c>
      <c r="O326" s="18">
        <f>IF($N326="","",IF(Resumo!$F$3="Todas",COUNTIFS(Registros!$AB$2:$AB$501,"Sim",Registros!$B$2:$B$501,"&gt;="&amp;Resumo!$B$3,Registros!$B$2:$B$501,"&lt;="&amp;Resumo!$D$3,Registros!$V$2:$V$501,$N326),COUNTIFS(Registros!$AB$2:$AB$501,"Sim",Registros!$B$2:$B$501,"&gt;="&amp;Resumo!$B$3,Registros!$B$2:$B$501,"&lt;="&amp;Resumo!$D$3,Registros!$E$2:$E$501,Resumo!$F$3,Registros!$V$2:$V$501,$N326)))</f>
        <v/>
      </c>
      <c r="P326" s="49">
        <f>IF($N326="","",IF(Resumo!$F$3="Todas",SUMIFS(Registros!$S$2:$S$501,Registros!$AB$2:$AB$501,"Sim",Registros!$B$2:$B$501,"&gt;="&amp;Resumo!$B$3,Registros!$B$2:$B$501,"&lt;="&amp;Resumo!$D$3,Registros!$V$2:$V$501,$N326),SUMIFS(Registros!$S$2:$S$501,Registros!$AB$2:$AB$501,"Sim",Registros!$B$2:$B$501,"&gt;="&amp;Resumo!$B$3,Registros!$B$2:$B$501,"&lt;="&amp;Resumo!$D$3,Registros!$E$2:$E$501,Resumo!$F$3,Registros!$V$2:$V$501,$N326)))</f>
        <v/>
      </c>
      <c r="Q326" s="48">
        <f>IFERROR(IF(SUM($P$6:$P$15)=0,"",$P326/SUM($P$6:$P$15)),"")</f>
        <v/>
      </c>
      <c r="R326" s="18">
        <f>IF($O326=0,"",COUNTIFS($O$6:$O$15,"&gt;0",$P$6:$P$15,"&gt;"&amp;$P326)+COUNTIFS($O$6:$O326,"&gt;0",$P$6:$P326,$P326))</f>
        <v/>
      </c>
    </row>
    <row r="327">
      <c r="A327" s="16">
        <f>IFERROR(INDEX(Registros!$Z$2:$Z$501,AGGREGATE(15,6,(ROW(Registros!$Z$2:$Z$501)-ROW(Registros!$Z$2)+1)/(Registros!$AA$2:$AA$501&lt;&gt;""),ROWS($A$6:A327))),"")</f>
        <v/>
      </c>
      <c r="B327" s="13">
        <f>IFERROR(IF($A327="","",INDEX(Registros!$C$2:$C$501,MATCH($A327,Registros!$Z$2:$Z$501,0))),"")</f>
        <v/>
      </c>
      <c r="C327" s="16">
        <f>IFERROR(IF($A327="","",INDEX(Registros!$D$2:$D$501,MATCH($A327,Registros!$Z$2:$Z$501,0))),"")</f>
        <v/>
      </c>
      <c r="D327" s="16">
        <f>IFERROR(IF($A327="","",INDEX(Registros!$E$2:$E$501,MATCH($A327,Registros!$Z$2:$Z$501,0))),"")</f>
        <v/>
      </c>
      <c r="E327" s="13">
        <f>IF($A327="","",IF(AND(Resumo!$F$3&lt;&gt;"Todas",$D327&lt;&gt;Resumo!$F$3),0,COUNTIFS(Registros!$AB$2:$AB$501,"Sim",Registros!$B$2:$B$501,"&gt;="&amp;Resumo!$B$3,Registros!$B$2:$B$501,"&lt;="&amp;Resumo!$D$3,Registros!$C$2:$C$501,$B327,Registros!$E$2:$E$501,$D327)))</f>
        <v/>
      </c>
      <c r="F327" s="45">
        <f>IFERROR(IF($E327=0,"",COUNTIFS(Registros!$AB$2:$AB$501,"Sim",Registros!$B$2:$B$501,"&gt;="&amp;Resumo!$B$3,Registros!$B$2:$B$501,"&lt;="&amp;Resumo!$D$3,Registros!$C$2:$C$501,$B327,Registros!$E$2:$E$501,$D327,Registros!$T$2:$T$501,"Sim")/$E327),"")</f>
        <v/>
      </c>
      <c r="G327" s="45">
        <f>IFERROR(IF($E327=0,"",AVERAGEIFS(Registros!$U$2:$U$501,Registros!$AB$2:$AB$501,"Sim",Registros!$B$2:$B$501,"&gt;="&amp;Resumo!$B$3,Registros!$B$2:$B$501,"&lt;="&amp;Resumo!$D$3,Registros!$C$2:$C$501,$B327,Registros!$E$2:$E$501,$D327)),"")</f>
        <v/>
      </c>
      <c r="H327" s="13">
        <f>IF($E327=0,"",SUMIFS(Registros!$Q$2:$Q$501,Registros!$AB$2:$AB$501,"Sim",Registros!$B$2:$B$501,"&gt;="&amp;Resumo!$B$3,Registros!$B$2:$B$501,"&lt;="&amp;Resumo!$D$3,Registros!$C$2:$C$501,$B327,Registros!$E$2:$E$501,$D327))</f>
        <v/>
      </c>
      <c r="I327" s="46">
        <f>IF($E327=0,"",SUMIFS(Registros!$S$2:$S$501,Registros!$AB$2:$AB$501,"Sim",Registros!$B$2:$B$501,"&gt;="&amp;Resumo!$B$3,Registros!$B$2:$B$501,"&lt;="&amp;Resumo!$D$3,Registros!$C$2:$C$501,$B327,Registros!$E$2:$E$501,$D327))</f>
        <v/>
      </c>
      <c r="J327" s="13">
        <f>IF($E327=0,"",COUNTIFS(Registros!$AB$2:$AB$501,"Sim",Registros!$B$2:$B$501,"&gt;="&amp;Resumo!$B$3,Registros!$B$2:$B$501,"&lt;="&amp;Resumo!$D$3,Registros!$C$2:$C$501,$B327,Registros!$E$2:$E$501,$D327,Registros!$T$2:$T$501,"Não",Registros!$K$2:$K$501,"&lt;&gt;Concluída",Registros!$K$2:$K$501,"&lt;&gt;Dispensada"))</f>
        <v/>
      </c>
      <c r="K327" s="53">
        <f>IFERROR(IF($E327=0,"",_xlfn.MAXIFS(Registros!$B$2:$B$501,Registros!$AB$2:$AB$501,"Sim",Registros!$B$2:$B$501,"&gt;="&amp;Resumo!$B$3,Registros!$B$2:$B$501,"&lt;="&amp;Resumo!$D$3,Registros!$C$2:$C$501,$B327,Registros!$E$2:$E$501,$D327)),"")</f>
        <v/>
      </c>
      <c r="L327" s="13">
        <f>IF($E327=0,"",COUNTIFS($E$6:$E$505,"&gt;0",$F$6:$F$505,"&lt;"&amp;$F327)+COUNTIFS($E$6:$E327,"&gt;0",$F$6:$F327,$F327))</f>
        <v/>
      </c>
      <c r="N327" s="16">
        <f>IFERROR('Configurações'!F325,"")</f>
        <v/>
      </c>
      <c r="O327" s="13">
        <f>IF($N327="","",IF(Resumo!$F$3="Todas",COUNTIFS(Registros!$AB$2:$AB$501,"Sim",Registros!$B$2:$B$501,"&gt;="&amp;Resumo!$B$3,Registros!$B$2:$B$501,"&lt;="&amp;Resumo!$D$3,Registros!$V$2:$V$501,$N327),COUNTIFS(Registros!$AB$2:$AB$501,"Sim",Registros!$B$2:$B$501,"&gt;="&amp;Resumo!$B$3,Registros!$B$2:$B$501,"&lt;="&amp;Resumo!$D$3,Registros!$E$2:$E$501,Resumo!$F$3,Registros!$V$2:$V$501,$N327)))</f>
        <v/>
      </c>
      <c r="P327" s="46">
        <f>IF($N327="","",IF(Resumo!$F$3="Todas",SUMIFS(Registros!$S$2:$S$501,Registros!$AB$2:$AB$501,"Sim",Registros!$B$2:$B$501,"&gt;="&amp;Resumo!$B$3,Registros!$B$2:$B$501,"&lt;="&amp;Resumo!$D$3,Registros!$V$2:$V$501,$N327),SUMIFS(Registros!$S$2:$S$501,Registros!$AB$2:$AB$501,"Sim",Registros!$B$2:$B$501,"&gt;="&amp;Resumo!$B$3,Registros!$B$2:$B$501,"&lt;="&amp;Resumo!$D$3,Registros!$E$2:$E$501,Resumo!$F$3,Registros!$V$2:$V$501,$N327)))</f>
        <v/>
      </c>
      <c r="Q327" s="45">
        <f>IFERROR(IF(SUM($P$6:$P$15)=0,"",$P327/SUM($P$6:$P$15)),"")</f>
        <v/>
      </c>
      <c r="R327" s="13">
        <f>IF($O327=0,"",COUNTIFS($O$6:$O$15,"&gt;0",$P$6:$P$15,"&gt;"&amp;$P327)+COUNTIFS($O$6:$O327,"&gt;0",$P$6:$P327,$P327))</f>
        <v/>
      </c>
    </row>
    <row r="328">
      <c r="A328" s="21">
        <f>IFERROR(INDEX(Registros!$Z$2:$Z$501,AGGREGATE(15,6,(ROW(Registros!$Z$2:$Z$501)-ROW(Registros!$Z$2)+1)/(Registros!$AA$2:$AA$501&lt;&gt;""),ROWS($A$6:A328))),"")</f>
        <v/>
      </c>
      <c r="B328" s="18">
        <f>IFERROR(IF($A328="","",INDEX(Registros!$C$2:$C$501,MATCH($A328,Registros!$Z$2:$Z$501,0))),"")</f>
        <v/>
      </c>
      <c r="C328" s="21">
        <f>IFERROR(IF($A328="","",INDEX(Registros!$D$2:$D$501,MATCH($A328,Registros!$Z$2:$Z$501,0))),"")</f>
        <v/>
      </c>
      <c r="D328" s="21">
        <f>IFERROR(IF($A328="","",INDEX(Registros!$E$2:$E$501,MATCH($A328,Registros!$Z$2:$Z$501,0))),"")</f>
        <v/>
      </c>
      <c r="E328" s="18">
        <f>IF($A328="","",IF(AND(Resumo!$F$3&lt;&gt;"Todas",$D328&lt;&gt;Resumo!$F$3),0,COUNTIFS(Registros!$AB$2:$AB$501,"Sim",Registros!$B$2:$B$501,"&gt;="&amp;Resumo!$B$3,Registros!$B$2:$B$501,"&lt;="&amp;Resumo!$D$3,Registros!$C$2:$C$501,$B328,Registros!$E$2:$E$501,$D328)))</f>
        <v/>
      </c>
      <c r="F328" s="48">
        <f>IFERROR(IF($E328=0,"",COUNTIFS(Registros!$AB$2:$AB$501,"Sim",Registros!$B$2:$B$501,"&gt;="&amp;Resumo!$B$3,Registros!$B$2:$B$501,"&lt;="&amp;Resumo!$D$3,Registros!$C$2:$C$501,$B328,Registros!$E$2:$E$501,$D328,Registros!$T$2:$T$501,"Sim")/$E328),"")</f>
        <v/>
      </c>
      <c r="G328" s="48">
        <f>IFERROR(IF($E328=0,"",AVERAGEIFS(Registros!$U$2:$U$501,Registros!$AB$2:$AB$501,"Sim",Registros!$B$2:$B$501,"&gt;="&amp;Resumo!$B$3,Registros!$B$2:$B$501,"&lt;="&amp;Resumo!$D$3,Registros!$C$2:$C$501,$B328,Registros!$E$2:$E$501,$D328)),"")</f>
        <v/>
      </c>
      <c r="H328" s="18">
        <f>IF($E328=0,"",SUMIFS(Registros!$Q$2:$Q$501,Registros!$AB$2:$AB$501,"Sim",Registros!$B$2:$B$501,"&gt;="&amp;Resumo!$B$3,Registros!$B$2:$B$501,"&lt;="&amp;Resumo!$D$3,Registros!$C$2:$C$501,$B328,Registros!$E$2:$E$501,$D328))</f>
        <v/>
      </c>
      <c r="I328" s="49">
        <f>IF($E328=0,"",SUMIFS(Registros!$S$2:$S$501,Registros!$AB$2:$AB$501,"Sim",Registros!$B$2:$B$501,"&gt;="&amp;Resumo!$B$3,Registros!$B$2:$B$501,"&lt;="&amp;Resumo!$D$3,Registros!$C$2:$C$501,$B328,Registros!$E$2:$E$501,$D328))</f>
        <v/>
      </c>
      <c r="J328" s="18">
        <f>IF($E328=0,"",COUNTIFS(Registros!$AB$2:$AB$501,"Sim",Registros!$B$2:$B$501,"&gt;="&amp;Resumo!$B$3,Registros!$B$2:$B$501,"&lt;="&amp;Resumo!$D$3,Registros!$C$2:$C$501,$B328,Registros!$E$2:$E$501,$D328,Registros!$T$2:$T$501,"Não",Registros!$K$2:$K$501,"&lt;&gt;Concluída",Registros!$K$2:$K$501,"&lt;&gt;Dispensada"))</f>
        <v/>
      </c>
      <c r="K328" s="52">
        <f>IFERROR(IF($E328=0,"",_xlfn.MAXIFS(Registros!$B$2:$B$501,Registros!$AB$2:$AB$501,"Sim",Registros!$B$2:$B$501,"&gt;="&amp;Resumo!$B$3,Registros!$B$2:$B$501,"&lt;="&amp;Resumo!$D$3,Registros!$C$2:$C$501,$B328,Registros!$E$2:$E$501,$D328)),"")</f>
        <v/>
      </c>
      <c r="L328" s="18">
        <f>IF($E328=0,"",COUNTIFS($E$6:$E$505,"&gt;0",$F$6:$F$505,"&lt;"&amp;$F328)+COUNTIFS($E$6:$E328,"&gt;0",$F$6:$F328,$F328))</f>
        <v/>
      </c>
      <c r="N328" s="21">
        <f>IFERROR('Configurações'!F326,"")</f>
        <v/>
      </c>
      <c r="O328" s="18">
        <f>IF($N328="","",IF(Resumo!$F$3="Todas",COUNTIFS(Registros!$AB$2:$AB$501,"Sim",Registros!$B$2:$B$501,"&gt;="&amp;Resumo!$B$3,Registros!$B$2:$B$501,"&lt;="&amp;Resumo!$D$3,Registros!$V$2:$V$501,$N328),COUNTIFS(Registros!$AB$2:$AB$501,"Sim",Registros!$B$2:$B$501,"&gt;="&amp;Resumo!$B$3,Registros!$B$2:$B$501,"&lt;="&amp;Resumo!$D$3,Registros!$E$2:$E$501,Resumo!$F$3,Registros!$V$2:$V$501,$N328)))</f>
        <v/>
      </c>
      <c r="P328" s="49">
        <f>IF($N328="","",IF(Resumo!$F$3="Todas",SUMIFS(Registros!$S$2:$S$501,Registros!$AB$2:$AB$501,"Sim",Registros!$B$2:$B$501,"&gt;="&amp;Resumo!$B$3,Registros!$B$2:$B$501,"&lt;="&amp;Resumo!$D$3,Registros!$V$2:$V$501,$N328),SUMIFS(Registros!$S$2:$S$501,Registros!$AB$2:$AB$501,"Sim",Registros!$B$2:$B$501,"&gt;="&amp;Resumo!$B$3,Registros!$B$2:$B$501,"&lt;="&amp;Resumo!$D$3,Registros!$E$2:$E$501,Resumo!$F$3,Registros!$V$2:$V$501,$N328)))</f>
        <v/>
      </c>
      <c r="Q328" s="48">
        <f>IFERROR(IF(SUM($P$6:$P$15)=0,"",$P328/SUM($P$6:$P$15)),"")</f>
        <v/>
      </c>
      <c r="R328" s="18">
        <f>IF($O328=0,"",COUNTIFS($O$6:$O$15,"&gt;0",$P$6:$P$15,"&gt;"&amp;$P328)+COUNTIFS($O$6:$O328,"&gt;0",$P$6:$P328,$P328))</f>
        <v/>
      </c>
    </row>
    <row r="329">
      <c r="A329" s="16">
        <f>IFERROR(INDEX(Registros!$Z$2:$Z$501,AGGREGATE(15,6,(ROW(Registros!$Z$2:$Z$501)-ROW(Registros!$Z$2)+1)/(Registros!$AA$2:$AA$501&lt;&gt;""),ROWS($A$6:A329))),"")</f>
        <v/>
      </c>
      <c r="B329" s="13">
        <f>IFERROR(IF($A329="","",INDEX(Registros!$C$2:$C$501,MATCH($A329,Registros!$Z$2:$Z$501,0))),"")</f>
        <v/>
      </c>
      <c r="C329" s="16">
        <f>IFERROR(IF($A329="","",INDEX(Registros!$D$2:$D$501,MATCH($A329,Registros!$Z$2:$Z$501,0))),"")</f>
        <v/>
      </c>
      <c r="D329" s="16">
        <f>IFERROR(IF($A329="","",INDEX(Registros!$E$2:$E$501,MATCH($A329,Registros!$Z$2:$Z$501,0))),"")</f>
        <v/>
      </c>
      <c r="E329" s="13">
        <f>IF($A329="","",IF(AND(Resumo!$F$3&lt;&gt;"Todas",$D329&lt;&gt;Resumo!$F$3),0,COUNTIFS(Registros!$AB$2:$AB$501,"Sim",Registros!$B$2:$B$501,"&gt;="&amp;Resumo!$B$3,Registros!$B$2:$B$501,"&lt;="&amp;Resumo!$D$3,Registros!$C$2:$C$501,$B329,Registros!$E$2:$E$501,$D329)))</f>
        <v/>
      </c>
      <c r="F329" s="45">
        <f>IFERROR(IF($E329=0,"",COUNTIFS(Registros!$AB$2:$AB$501,"Sim",Registros!$B$2:$B$501,"&gt;="&amp;Resumo!$B$3,Registros!$B$2:$B$501,"&lt;="&amp;Resumo!$D$3,Registros!$C$2:$C$501,$B329,Registros!$E$2:$E$501,$D329,Registros!$T$2:$T$501,"Sim")/$E329),"")</f>
        <v/>
      </c>
      <c r="G329" s="45">
        <f>IFERROR(IF($E329=0,"",AVERAGEIFS(Registros!$U$2:$U$501,Registros!$AB$2:$AB$501,"Sim",Registros!$B$2:$B$501,"&gt;="&amp;Resumo!$B$3,Registros!$B$2:$B$501,"&lt;="&amp;Resumo!$D$3,Registros!$C$2:$C$501,$B329,Registros!$E$2:$E$501,$D329)),"")</f>
        <v/>
      </c>
      <c r="H329" s="13">
        <f>IF($E329=0,"",SUMIFS(Registros!$Q$2:$Q$501,Registros!$AB$2:$AB$501,"Sim",Registros!$B$2:$B$501,"&gt;="&amp;Resumo!$B$3,Registros!$B$2:$B$501,"&lt;="&amp;Resumo!$D$3,Registros!$C$2:$C$501,$B329,Registros!$E$2:$E$501,$D329))</f>
        <v/>
      </c>
      <c r="I329" s="46">
        <f>IF($E329=0,"",SUMIFS(Registros!$S$2:$S$501,Registros!$AB$2:$AB$501,"Sim",Registros!$B$2:$B$501,"&gt;="&amp;Resumo!$B$3,Registros!$B$2:$B$501,"&lt;="&amp;Resumo!$D$3,Registros!$C$2:$C$501,$B329,Registros!$E$2:$E$501,$D329))</f>
        <v/>
      </c>
      <c r="J329" s="13">
        <f>IF($E329=0,"",COUNTIFS(Registros!$AB$2:$AB$501,"Sim",Registros!$B$2:$B$501,"&gt;="&amp;Resumo!$B$3,Registros!$B$2:$B$501,"&lt;="&amp;Resumo!$D$3,Registros!$C$2:$C$501,$B329,Registros!$E$2:$E$501,$D329,Registros!$T$2:$T$501,"Não",Registros!$K$2:$K$501,"&lt;&gt;Concluída",Registros!$K$2:$K$501,"&lt;&gt;Dispensada"))</f>
        <v/>
      </c>
      <c r="K329" s="53">
        <f>IFERROR(IF($E329=0,"",_xlfn.MAXIFS(Registros!$B$2:$B$501,Registros!$AB$2:$AB$501,"Sim",Registros!$B$2:$B$501,"&gt;="&amp;Resumo!$B$3,Registros!$B$2:$B$501,"&lt;="&amp;Resumo!$D$3,Registros!$C$2:$C$501,$B329,Registros!$E$2:$E$501,$D329)),"")</f>
        <v/>
      </c>
      <c r="L329" s="13">
        <f>IF($E329=0,"",COUNTIFS($E$6:$E$505,"&gt;0",$F$6:$F$505,"&lt;"&amp;$F329)+COUNTIFS($E$6:$E329,"&gt;0",$F$6:$F329,$F329))</f>
        <v/>
      </c>
      <c r="N329" s="16">
        <f>IFERROR('Configurações'!F327,"")</f>
        <v/>
      </c>
      <c r="O329" s="13">
        <f>IF($N329="","",IF(Resumo!$F$3="Todas",COUNTIFS(Registros!$AB$2:$AB$501,"Sim",Registros!$B$2:$B$501,"&gt;="&amp;Resumo!$B$3,Registros!$B$2:$B$501,"&lt;="&amp;Resumo!$D$3,Registros!$V$2:$V$501,$N329),COUNTIFS(Registros!$AB$2:$AB$501,"Sim",Registros!$B$2:$B$501,"&gt;="&amp;Resumo!$B$3,Registros!$B$2:$B$501,"&lt;="&amp;Resumo!$D$3,Registros!$E$2:$E$501,Resumo!$F$3,Registros!$V$2:$V$501,$N329)))</f>
        <v/>
      </c>
      <c r="P329" s="46">
        <f>IF($N329="","",IF(Resumo!$F$3="Todas",SUMIFS(Registros!$S$2:$S$501,Registros!$AB$2:$AB$501,"Sim",Registros!$B$2:$B$501,"&gt;="&amp;Resumo!$B$3,Registros!$B$2:$B$501,"&lt;="&amp;Resumo!$D$3,Registros!$V$2:$V$501,$N329),SUMIFS(Registros!$S$2:$S$501,Registros!$AB$2:$AB$501,"Sim",Registros!$B$2:$B$501,"&gt;="&amp;Resumo!$B$3,Registros!$B$2:$B$501,"&lt;="&amp;Resumo!$D$3,Registros!$E$2:$E$501,Resumo!$F$3,Registros!$V$2:$V$501,$N329)))</f>
        <v/>
      </c>
      <c r="Q329" s="45">
        <f>IFERROR(IF(SUM($P$6:$P$15)=0,"",$P329/SUM($P$6:$P$15)),"")</f>
        <v/>
      </c>
      <c r="R329" s="13">
        <f>IF($O329=0,"",COUNTIFS($O$6:$O$15,"&gt;0",$P$6:$P$15,"&gt;"&amp;$P329)+COUNTIFS($O$6:$O329,"&gt;0",$P$6:$P329,$P329))</f>
        <v/>
      </c>
    </row>
    <row r="330">
      <c r="A330" s="21">
        <f>IFERROR(INDEX(Registros!$Z$2:$Z$501,AGGREGATE(15,6,(ROW(Registros!$Z$2:$Z$501)-ROW(Registros!$Z$2)+1)/(Registros!$AA$2:$AA$501&lt;&gt;""),ROWS($A$6:A330))),"")</f>
        <v/>
      </c>
      <c r="B330" s="18">
        <f>IFERROR(IF($A330="","",INDEX(Registros!$C$2:$C$501,MATCH($A330,Registros!$Z$2:$Z$501,0))),"")</f>
        <v/>
      </c>
      <c r="C330" s="21">
        <f>IFERROR(IF($A330="","",INDEX(Registros!$D$2:$D$501,MATCH($A330,Registros!$Z$2:$Z$501,0))),"")</f>
        <v/>
      </c>
      <c r="D330" s="21">
        <f>IFERROR(IF($A330="","",INDEX(Registros!$E$2:$E$501,MATCH($A330,Registros!$Z$2:$Z$501,0))),"")</f>
        <v/>
      </c>
      <c r="E330" s="18">
        <f>IF($A330="","",IF(AND(Resumo!$F$3&lt;&gt;"Todas",$D330&lt;&gt;Resumo!$F$3),0,COUNTIFS(Registros!$AB$2:$AB$501,"Sim",Registros!$B$2:$B$501,"&gt;="&amp;Resumo!$B$3,Registros!$B$2:$B$501,"&lt;="&amp;Resumo!$D$3,Registros!$C$2:$C$501,$B330,Registros!$E$2:$E$501,$D330)))</f>
        <v/>
      </c>
      <c r="F330" s="48">
        <f>IFERROR(IF($E330=0,"",COUNTIFS(Registros!$AB$2:$AB$501,"Sim",Registros!$B$2:$B$501,"&gt;="&amp;Resumo!$B$3,Registros!$B$2:$B$501,"&lt;="&amp;Resumo!$D$3,Registros!$C$2:$C$501,$B330,Registros!$E$2:$E$501,$D330,Registros!$T$2:$T$501,"Sim")/$E330),"")</f>
        <v/>
      </c>
      <c r="G330" s="48">
        <f>IFERROR(IF($E330=0,"",AVERAGEIFS(Registros!$U$2:$U$501,Registros!$AB$2:$AB$501,"Sim",Registros!$B$2:$B$501,"&gt;="&amp;Resumo!$B$3,Registros!$B$2:$B$501,"&lt;="&amp;Resumo!$D$3,Registros!$C$2:$C$501,$B330,Registros!$E$2:$E$501,$D330)),"")</f>
        <v/>
      </c>
      <c r="H330" s="18">
        <f>IF($E330=0,"",SUMIFS(Registros!$Q$2:$Q$501,Registros!$AB$2:$AB$501,"Sim",Registros!$B$2:$B$501,"&gt;="&amp;Resumo!$B$3,Registros!$B$2:$B$501,"&lt;="&amp;Resumo!$D$3,Registros!$C$2:$C$501,$B330,Registros!$E$2:$E$501,$D330))</f>
        <v/>
      </c>
      <c r="I330" s="49">
        <f>IF($E330=0,"",SUMIFS(Registros!$S$2:$S$501,Registros!$AB$2:$AB$501,"Sim",Registros!$B$2:$B$501,"&gt;="&amp;Resumo!$B$3,Registros!$B$2:$B$501,"&lt;="&amp;Resumo!$D$3,Registros!$C$2:$C$501,$B330,Registros!$E$2:$E$501,$D330))</f>
        <v/>
      </c>
      <c r="J330" s="18">
        <f>IF($E330=0,"",COUNTIFS(Registros!$AB$2:$AB$501,"Sim",Registros!$B$2:$B$501,"&gt;="&amp;Resumo!$B$3,Registros!$B$2:$B$501,"&lt;="&amp;Resumo!$D$3,Registros!$C$2:$C$501,$B330,Registros!$E$2:$E$501,$D330,Registros!$T$2:$T$501,"Não",Registros!$K$2:$K$501,"&lt;&gt;Concluída",Registros!$K$2:$K$501,"&lt;&gt;Dispensada"))</f>
        <v/>
      </c>
      <c r="K330" s="52">
        <f>IFERROR(IF($E330=0,"",_xlfn.MAXIFS(Registros!$B$2:$B$501,Registros!$AB$2:$AB$501,"Sim",Registros!$B$2:$B$501,"&gt;="&amp;Resumo!$B$3,Registros!$B$2:$B$501,"&lt;="&amp;Resumo!$D$3,Registros!$C$2:$C$501,$B330,Registros!$E$2:$E$501,$D330)),"")</f>
        <v/>
      </c>
      <c r="L330" s="18">
        <f>IF($E330=0,"",COUNTIFS($E$6:$E$505,"&gt;0",$F$6:$F$505,"&lt;"&amp;$F330)+COUNTIFS($E$6:$E330,"&gt;0",$F$6:$F330,$F330))</f>
        <v/>
      </c>
      <c r="N330" s="21">
        <f>IFERROR('Configurações'!F328,"")</f>
        <v/>
      </c>
      <c r="O330" s="18">
        <f>IF($N330="","",IF(Resumo!$F$3="Todas",COUNTIFS(Registros!$AB$2:$AB$501,"Sim",Registros!$B$2:$B$501,"&gt;="&amp;Resumo!$B$3,Registros!$B$2:$B$501,"&lt;="&amp;Resumo!$D$3,Registros!$V$2:$V$501,$N330),COUNTIFS(Registros!$AB$2:$AB$501,"Sim",Registros!$B$2:$B$501,"&gt;="&amp;Resumo!$B$3,Registros!$B$2:$B$501,"&lt;="&amp;Resumo!$D$3,Registros!$E$2:$E$501,Resumo!$F$3,Registros!$V$2:$V$501,$N330)))</f>
        <v/>
      </c>
      <c r="P330" s="49">
        <f>IF($N330="","",IF(Resumo!$F$3="Todas",SUMIFS(Registros!$S$2:$S$501,Registros!$AB$2:$AB$501,"Sim",Registros!$B$2:$B$501,"&gt;="&amp;Resumo!$B$3,Registros!$B$2:$B$501,"&lt;="&amp;Resumo!$D$3,Registros!$V$2:$V$501,$N330),SUMIFS(Registros!$S$2:$S$501,Registros!$AB$2:$AB$501,"Sim",Registros!$B$2:$B$501,"&gt;="&amp;Resumo!$B$3,Registros!$B$2:$B$501,"&lt;="&amp;Resumo!$D$3,Registros!$E$2:$E$501,Resumo!$F$3,Registros!$V$2:$V$501,$N330)))</f>
        <v/>
      </c>
      <c r="Q330" s="48">
        <f>IFERROR(IF(SUM($P$6:$P$15)=0,"",$P330/SUM($P$6:$P$15)),"")</f>
        <v/>
      </c>
      <c r="R330" s="18">
        <f>IF($O330=0,"",COUNTIFS($O$6:$O$15,"&gt;0",$P$6:$P$15,"&gt;"&amp;$P330)+COUNTIFS($O$6:$O330,"&gt;0",$P$6:$P330,$P330))</f>
        <v/>
      </c>
    </row>
    <row r="331">
      <c r="A331" s="16">
        <f>IFERROR(INDEX(Registros!$Z$2:$Z$501,AGGREGATE(15,6,(ROW(Registros!$Z$2:$Z$501)-ROW(Registros!$Z$2)+1)/(Registros!$AA$2:$AA$501&lt;&gt;""),ROWS($A$6:A331))),"")</f>
        <v/>
      </c>
      <c r="B331" s="13">
        <f>IFERROR(IF($A331="","",INDEX(Registros!$C$2:$C$501,MATCH($A331,Registros!$Z$2:$Z$501,0))),"")</f>
        <v/>
      </c>
      <c r="C331" s="16">
        <f>IFERROR(IF($A331="","",INDEX(Registros!$D$2:$D$501,MATCH($A331,Registros!$Z$2:$Z$501,0))),"")</f>
        <v/>
      </c>
      <c r="D331" s="16">
        <f>IFERROR(IF($A331="","",INDEX(Registros!$E$2:$E$501,MATCH($A331,Registros!$Z$2:$Z$501,0))),"")</f>
        <v/>
      </c>
      <c r="E331" s="13">
        <f>IF($A331="","",IF(AND(Resumo!$F$3&lt;&gt;"Todas",$D331&lt;&gt;Resumo!$F$3),0,COUNTIFS(Registros!$AB$2:$AB$501,"Sim",Registros!$B$2:$B$501,"&gt;="&amp;Resumo!$B$3,Registros!$B$2:$B$501,"&lt;="&amp;Resumo!$D$3,Registros!$C$2:$C$501,$B331,Registros!$E$2:$E$501,$D331)))</f>
        <v/>
      </c>
      <c r="F331" s="45">
        <f>IFERROR(IF($E331=0,"",COUNTIFS(Registros!$AB$2:$AB$501,"Sim",Registros!$B$2:$B$501,"&gt;="&amp;Resumo!$B$3,Registros!$B$2:$B$501,"&lt;="&amp;Resumo!$D$3,Registros!$C$2:$C$501,$B331,Registros!$E$2:$E$501,$D331,Registros!$T$2:$T$501,"Sim")/$E331),"")</f>
        <v/>
      </c>
      <c r="G331" s="45">
        <f>IFERROR(IF($E331=0,"",AVERAGEIFS(Registros!$U$2:$U$501,Registros!$AB$2:$AB$501,"Sim",Registros!$B$2:$B$501,"&gt;="&amp;Resumo!$B$3,Registros!$B$2:$B$501,"&lt;="&amp;Resumo!$D$3,Registros!$C$2:$C$501,$B331,Registros!$E$2:$E$501,$D331)),"")</f>
        <v/>
      </c>
      <c r="H331" s="13">
        <f>IF($E331=0,"",SUMIFS(Registros!$Q$2:$Q$501,Registros!$AB$2:$AB$501,"Sim",Registros!$B$2:$B$501,"&gt;="&amp;Resumo!$B$3,Registros!$B$2:$B$501,"&lt;="&amp;Resumo!$D$3,Registros!$C$2:$C$501,$B331,Registros!$E$2:$E$501,$D331))</f>
        <v/>
      </c>
      <c r="I331" s="46">
        <f>IF($E331=0,"",SUMIFS(Registros!$S$2:$S$501,Registros!$AB$2:$AB$501,"Sim",Registros!$B$2:$B$501,"&gt;="&amp;Resumo!$B$3,Registros!$B$2:$B$501,"&lt;="&amp;Resumo!$D$3,Registros!$C$2:$C$501,$B331,Registros!$E$2:$E$501,$D331))</f>
        <v/>
      </c>
      <c r="J331" s="13">
        <f>IF($E331=0,"",COUNTIFS(Registros!$AB$2:$AB$501,"Sim",Registros!$B$2:$B$501,"&gt;="&amp;Resumo!$B$3,Registros!$B$2:$B$501,"&lt;="&amp;Resumo!$D$3,Registros!$C$2:$C$501,$B331,Registros!$E$2:$E$501,$D331,Registros!$T$2:$T$501,"Não",Registros!$K$2:$K$501,"&lt;&gt;Concluída",Registros!$K$2:$K$501,"&lt;&gt;Dispensada"))</f>
        <v/>
      </c>
      <c r="K331" s="53">
        <f>IFERROR(IF($E331=0,"",_xlfn.MAXIFS(Registros!$B$2:$B$501,Registros!$AB$2:$AB$501,"Sim",Registros!$B$2:$B$501,"&gt;="&amp;Resumo!$B$3,Registros!$B$2:$B$501,"&lt;="&amp;Resumo!$D$3,Registros!$C$2:$C$501,$B331,Registros!$E$2:$E$501,$D331)),"")</f>
        <v/>
      </c>
      <c r="L331" s="13">
        <f>IF($E331=0,"",COUNTIFS($E$6:$E$505,"&gt;0",$F$6:$F$505,"&lt;"&amp;$F331)+COUNTIFS($E$6:$E331,"&gt;0",$F$6:$F331,$F331))</f>
        <v/>
      </c>
      <c r="N331" s="16">
        <f>IFERROR('Configurações'!F329,"")</f>
        <v/>
      </c>
      <c r="O331" s="13">
        <f>IF($N331="","",IF(Resumo!$F$3="Todas",COUNTIFS(Registros!$AB$2:$AB$501,"Sim",Registros!$B$2:$B$501,"&gt;="&amp;Resumo!$B$3,Registros!$B$2:$B$501,"&lt;="&amp;Resumo!$D$3,Registros!$V$2:$V$501,$N331),COUNTIFS(Registros!$AB$2:$AB$501,"Sim",Registros!$B$2:$B$501,"&gt;="&amp;Resumo!$B$3,Registros!$B$2:$B$501,"&lt;="&amp;Resumo!$D$3,Registros!$E$2:$E$501,Resumo!$F$3,Registros!$V$2:$V$501,$N331)))</f>
        <v/>
      </c>
      <c r="P331" s="46">
        <f>IF($N331="","",IF(Resumo!$F$3="Todas",SUMIFS(Registros!$S$2:$S$501,Registros!$AB$2:$AB$501,"Sim",Registros!$B$2:$B$501,"&gt;="&amp;Resumo!$B$3,Registros!$B$2:$B$501,"&lt;="&amp;Resumo!$D$3,Registros!$V$2:$V$501,$N331),SUMIFS(Registros!$S$2:$S$501,Registros!$AB$2:$AB$501,"Sim",Registros!$B$2:$B$501,"&gt;="&amp;Resumo!$B$3,Registros!$B$2:$B$501,"&lt;="&amp;Resumo!$D$3,Registros!$E$2:$E$501,Resumo!$F$3,Registros!$V$2:$V$501,$N331)))</f>
        <v/>
      </c>
      <c r="Q331" s="45">
        <f>IFERROR(IF(SUM($P$6:$P$15)=0,"",$P331/SUM($P$6:$P$15)),"")</f>
        <v/>
      </c>
      <c r="R331" s="13">
        <f>IF($O331=0,"",COUNTIFS($O$6:$O$15,"&gt;0",$P$6:$P$15,"&gt;"&amp;$P331)+COUNTIFS($O$6:$O331,"&gt;0",$P$6:$P331,$P331))</f>
        <v/>
      </c>
    </row>
    <row r="332">
      <c r="A332" s="21">
        <f>IFERROR(INDEX(Registros!$Z$2:$Z$501,AGGREGATE(15,6,(ROW(Registros!$Z$2:$Z$501)-ROW(Registros!$Z$2)+1)/(Registros!$AA$2:$AA$501&lt;&gt;""),ROWS($A$6:A332))),"")</f>
        <v/>
      </c>
      <c r="B332" s="18">
        <f>IFERROR(IF($A332="","",INDEX(Registros!$C$2:$C$501,MATCH($A332,Registros!$Z$2:$Z$501,0))),"")</f>
        <v/>
      </c>
      <c r="C332" s="21">
        <f>IFERROR(IF($A332="","",INDEX(Registros!$D$2:$D$501,MATCH($A332,Registros!$Z$2:$Z$501,0))),"")</f>
        <v/>
      </c>
      <c r="D332" s="21">
        <f>IFERROR(IF($A332="","",INDEX(Registros!$E$2:$E$501,MATCH($A332,Registros!$Z$2:$Z$501,0))),"")</f>
        <v/>
      </c>
      <c r="E332" s="18">
        <f>IF($A332="","",IF(AND(Resumo!$F$3&lt;&gt;"Todas",$D332&lt;&gt;Resumo!$F$3),0,COUNTIFS(Registros!$AB$2:$AB$501,"Sim",Registros!$B$2:$B$501,"&gt;="&amp;Resumo!$B$3,Registros!$B$2:$B$501,"&lt;="&amp;Resumo!$D$3,Registros!$C$2:$C$501,$B332,Registros!$E$2:$E$501,$D332)))</f>
        <v/>
      </c>
      <c r="F332" s="48">
        <f>IFERROR(IF($E332=0,"",COUNTIFS(Registros!$AB$2:$AB$501,"Sim",Registros!$B$2:$B$501,"&gt;="&amp;Resumo!$B$3,Registros!$B$2:$B$501,"&lt;="&amp;Resumo!$D$3,Registros!$C$2:$C$501,$B332,Registros!$E$2:$E$501,$D332,Registros!$T$2:$T$501,"Sim")/$E332),"")</f>
        <v/>
      </c>
      <c r="G332" s="48">
        <f>IFERROR(IF($E332=0,"",AVERAGEIFS(Registros!$U$2:$U$501,Registros!$AB$2:$AB$501,"Sim",Registros!$B$2:$B$501,"&gt;="&amp;Resumo!$B$3,Registros!$B$2:$B$501,"&lt;="&amp;Resumo!$D$3,Registros!$C$2:$C$501,$B332,Registros!$E$2:$E$501,$D332)),"")</f>
        <v/>
      </c>
      <c r="H332" s="18">
        <f>IF($E332=0,"",SUMIFS(Registros!$Q$2:$Q$501,Registros!$AB$2:$AB$501,"Sim",Registros!$B$2:$B$501,"&gt;="&amp;Resumo!$B$3,Registros!$B$2:$B$501,"&lt;="&amp;Resumo!$D$3,Registros!$C$2:$C$501,$B332,Registros!$E$2:$E$501,$D332))</f>
        <v/>
      </c>
      <c r="I332" s="49">
        <f>IF($E332=0,"",SUMIFS(Registros!$S$2:$S$501,Registros!$AB$2:$AB$501,"Sim",Registros!$B$2:$B$501,"&gt;="&amp;Resumo!$B$3,Registros!$B$2:$B$501,"&lt;="&amp;Resumo!$D$3,Registros!$C$2:$C$501,$B332,Registros!$E$2:$E$501,$D332))</f>
        <v/>
      </c>
      <c r="J332" s="18">
        <f>IF($E332=0,"",COUNTIFS(Registros!$AB$2:$AB$501,"Sim",Registros!$B$2:$B$501,"&gt;="&amp;Resumo!$B$3,Registros!$B$2:$B$501,"&lt;="&amp;Resumo!$D$3,Registros!$C$2:$C$501,$B332,Registros!$E$2:$E$501,$D332,Registros!$T$2:$T$501,"Não",Registros!$K$2:$K$501,"&lt;&gt;Concluída",Registros!$K$2:$K$501,"&lt;&gt;Dispensada"))</f>
        <v/>
      </c>
      <c r="K332" s="52">
        <f>IFERROR(IF($E332=0,"",_xlfn.MAXIFS(Registros!$B$2:$B$501,Registros!$AB$2:$AB$501,"Sim",Registros!$B$2:$B$501,"&gt;="&amp;Resumo!$B$3,Registros!$B$2:$B$501,"&lt;="&amp;Resumo!$D$3,Registros!$C$2:$C$501,$B332,Registros!$E$2:$E$501,$D332)),"")</f>
        <v/>
      </c>
      <c r="L332" s="18">
        <f>IF($E332=0,"",COUNTIFS($E$6:$E$505,"&gt;0",$F$6:$F$505,"&lt;"&amp;$F332)+COUNTIFS($E$6:$E332,"&gt;0",$F$6:$F332,$F332))</f>
        <v/>
      </c>
      <c r="N332" s="21">
        <f>IFERROR('Configurações'!F330,"")</f>
        <v/>
      </c>
      <c r="O332" s="18">
        <f>IF($N332="","",IF(Resumo!$F$3="Todas",COUNTIFS(Registros!$AB$2:$AB$501,"Sim",Registros!$B$2:$B$501,"&gt;="&amp;Resumo!$B$3,Registros!$B$2:$B$501,"&lt;="&amp;Resumo!$D$3,Registros!$V$2:$V$501,$N332),COUNTIFS(Registros!$AB$2:$AB$501,"Sim",Registros!$B$2:$B$501,"&gt;="&amp;Resumo!$B$3,Registros!$B$2:$B$501,"&lt;="&amp;Resumo!$D$3,Registros!$E$2:$E$501,Resumo!$F$3,Registros!$V$2:$V$501,$N332)))</f>
        <v/>
      </c>
      <c r="P332" s="49">
        <f>IF($N332="","",IF(Resumo!$F$3="Todas",SUMIFS(Registros!$S$2:$S$501,Registros!$AB$2:$AB$501,"Sim",Registros!$B$2:$B$501,"&gt;="&amp;Resumo!$B$3,Registros!$B$2:$B$501,"&lt;="&amp;Resumo!$D$3,Registros!$V$2:$V$501,$N332),SUMIFS(Registros!$S$2:$S$501,Registros!$AB$2:$AB$501,"Sim",Registros!$B$2:$B$501,"&gt;="&amp;Resumo!$B$3,Registros!$B$2:$B$501,"&lt;="&amp;Resumo!$D$3,Registros!$E$2:$E$501,Resumo!$F$3,Registros!$V$2:$V$501,$N332)))</f>
        <v/>
      </c>
      <c r="Q332" s="48">
        <f>IFERROR(IF(SUM($P$6:$P$15)=0,"",$P332/SUM($P$6:$P$15)),"")</f>
        <v/>
      </c>
      <c r="R332" s="18">
        <f>IF($O332=0,"",COUNTIFS($O$6:$O$15,"&gt;0",$P$6:$P$15,"&gt;"&amp;$P332)+COUNTIFS($O$6:$O332,"&gt;0",$P$6:$P332,$P332))</f>
        <v/>
      </c>
    </row>
    <row r="333">
      <c r="A333" s="16">
        <f>IFERROR(INDEX(Registros!$Z$2:$Z$501,AGGREGATE(15,6,(ROW(Registros!$Z$2:$Z$501)-ROW(Registros!$Z$2)+1)/(Registros!$AA$2:$AA$501&lt;&gt;""),ROWS($A$6:A333))),"")</f>
        <v/>
      </c>
      <c r="B333" s="13">
        <f>IFERROR(IF($A333="","",INDEX(Registros!$C$2:$C$501,MATCH($A333,Registros!$Z$2:$Z$501,0))),"")</f>
        <v/>
      </c>
      <c r="C333" s="16">
        <f>IFERROR(IF($A333="","",INDEX(Registros!$D$2:$D$501,MATCH($A333,Registros!$Z$2:$Z$501,0))),"")</f>
        <v/>
      </c>
      <c r="D333" s="16">
        <f>IFERROR(IF($A333="","",INDEX(Registros!$E$2:$E$501,MATCH($A333,Registros!$Z$2:$Z$501,0))),"")</f>
        <v/>
      </c>
      <c r="E333" s="13">
        <f>IF($A333="","",IF(AND(Resumo!$F$3&lt;&gt;"Todas",$D333&lt;&gt;Resumo!$F$3),0,COUNTIFS(Registros!$AB$2:$AB$501,"Sim",Registros!$B$2:$B$501,"&gt;="&amp;Resumo!$B$3,Registros!$B$2:$B$501,"&lt;="&amp;Resumo!$D$3,Registros!$C$2:$C$501,$B333,Registros!$E$2:$E$501,$D333)))</f>
        <v/>
      </c>
      <c r="F333" s="45">
        <f>IFERROR(IF($E333=0,"",COUNTIFS(Registros!$AB$2:$AB$501,"Sim",Registros!$B$2:$B$501,"&gt;="&amp;Resumo!$B$3,Registros!$B$2:$B$501,"&lt;="&amp;Resumo!$D$3,Registros!$C$2:$C$501,$B333,Registros!$E$2:$E$501,$D333,Registros!$T$2:$T$501,"Sim")/$E333),"")</f>
        <v/>
      </c>
      <c r="G333" s="45">
        <f>IFERROR(IF($E333=0,"",AVERAGEIFS(Registros!$U$2:$U$501,Registros!$AB$2:$AB$501,"Sim",Registros!$B$2:$B$501,"&gt;="&amp;Resumo!$B$3,Registros!$B$2:$B$501,"&lt;="&amp;Resumo!$D$3,Registros!$C$2:$C$501,$B333,Registros!$E$2:$E$501,$D333)),"")</f>
        <v/>
      </c>
      <c r="H333" s="13">
        <f>IF($E333=0,"",SUMIFS(Registros!$Q$2:$Q$501,Registros!$AB$2:$AB$501,"Sim",Registros!$B$2:$B$501,"&gt;="&amp;Resumo!$B$3,Registros!$B$2:$B$501,"&lt;="&amp;Resumo!$D$3,Registros!$C$2:$C$501,$B333,Registros!$E$2:$E$501,$D333))</f>
        <v/>
      </c>
      <c r="I333" s="46">
        <f>IF($E333=0,"",SUMIFS(Registros!$S$2:$S$501,Registros!$AB$2:$AB$501,"Sim",Registros!$B$2:$B$501,"&gt;="&amp;Resumo!$B$3,Registros!$B$2:$B$501,"&lt;="&amp;Resumo!$D$3,Registros!$C$2:$C$501,$B333,Registros!$E$2:$E$501,$D333))</f>
        <v/>
      </c>
      <c r="J333" s="13">
        <f>IF($E333=0,"",COUNTIFS(Registros!$AB$2:$AB$501,"Sim",Registros!$B$2:$B$501,"&gt;="&amp;Resumo!$B$3,Registros!$B$2:$B$501,"&lt;="&amp;Resumo!$D$3,Registros!$C$2:$C$501,$B333,Registros!$E$2:$E$501,$D333,Registros!$T$2:$T$501,"Não",Registros!$K$2:$K$501,"&lt;&gt;Concluída",Registros!$K$2:$K$501,"&lt;&gt;Dispensada"))</f>
        <v/>
      </c>
      <c r="K333" s="53">
        <f>IFERROR(IF($E333=0,"",_xlfn.MAXIFS(Registros!$B$2:$B$501,Registros!$AB$2:$AB$501,"Sim",Registros!$B$2:$B$501,"&gt;="&amp;Resumo!$B$3,Registros!$B$2:$B$501,"&lt;="&amp;Resumo!$D$3,Registros!$C$2:$C$501,$B333,Registros!$E$2:$E$501,$D333)),"")</f>
        <v/>
      </c>
      <c r="L333" s="13">
        <f>IF($E333=0,"",COUNTIFS($E$6:$E$505,"&gt;0",$F$6:$F$505,"&lt;"&amp;$F333)+COUNTIFS($E$6:$E333,"&gt;0",$F$6:$F333,$F333))</f>
        <v/>
      </c>
      <c r="N333" s="16">
        <f>IFERROR('Configurações'!F331,"")</f>
        <v/>
      </c>
      <c r="O333" s="13">
        <f>IF($N333="","",IF(Resumo!$F$3="Todas",COUNTIFS(Registros!$AB$2:$AB$501,"Sim",Registros!$B$2:$B$501,"&gt;="&amp;Resumo!$B$3,Registros!$B$2:$B$501,"&lt;="&amp;Resumo!$D$3,Registros!$V$2:$V$501,$N333),COUNTIFS(Registros!$AB$2:$AB$501,"Sim",Registros!$B$2:$B$501,"&gt;="&amp;Resumo!$B$3,Registros!$B$2:$B$501,"&lt;="&amp;Resumo!$D$3,Registros!$E$2:$E$501,Resumo!$F$3,Registros!$V$2:$V$501,$N333)))</f>
        <v/>
      </c>
      <c r="P333" s="46">
        <f>IF($N333="","",IF(Resumo!$F$3="Todas",SUMIFS(Registros!$S$2:$S$501,Registros!$AB$2:$AB$501,"Sim",Registros!$B$2:$B$501,"&gt;="&amp;Resumo!$B$3,Registros!$B$2:$B$501,"&lt;="&amp;Resumo!$D$3,Registros!$V$2:$V$501,$N333),SUMIFS(Registros!$S$2:$S$501,Registros!$AB$2:$AB$501,"Sim",Registros!$B$2:$B$501,"&gt;="&amp;Resumo!$B$3,Registros!$B$2:$B$501,"&lt;="&amp;Resumo!$D$3,Registros!$E$2:$E$501,Resumo!$F$3,Registros!$V$2:$V$501,$N333)))</f>
        <v/>
      </c>
      <c r="Q333" s="45">
        <f>IFERROR(IF(SUM($P$6:$P$15)=0,"",$P333/SUM($P$6:$P$15)),"")</f>
        <v/>
      </c>
      <c r="R333" s="13">
        <f>IF($O333=0,"",COUNTIFS($O$6:$O$15,"&gt;0",$P$6:$P$15,"&gt;"&amp;$P333)+COUNTIFS($O$6:$O333,"&gt;0",$P$6:$P333,$P333))</f>
        <v/>
      </c>
    </row>
    <row r="334">
      <c r="A334" s="21">
        <f>IFERROR(INDEX(Registros!$Z$2:$Z$501,AGGREGATE(15,6,(ROW(Registros!$Z$2:$Z$501)-ROW(Registros!$Z$2)+1)/(Registros!$AA$2:$AA$501&lt;&gt;""),ROWS($A$6:A334))),"")</f>
        <v/>
      </c>
      <c r="B334" s="18">
        <f>IFERROR(IF($A334="","",INDEX(Registros!$C$2:$C$501,MATCH($A334,Registros!$Z$2:$Z$501,0))),"")</f>
        <v/>
      </c>
      <c r="C334" s="21">
        <f>IFERROR(IF($A334="","",INDEX(Registros!$D$2:$D$501,MATCH($A334,Registros!$Z$2:$Z$501,0))),"")</f>
        <v/>
      </c>
      <c r="D334" s="21">
        <f>IFERROR(IF($A334="","",INDEX(Registros!$E$2:$E$501,MATCH($A334,Registros!$Z$2:$Z$501,0))),"")</f>
        <v/>
      </c>
      <c r="E334" s="18">
        <f>IF($A334="","",IF(AND(Resumo!$F$3&lt;&gt;"Todas",$D334&lt;&gt;Resumo!$F$3),0,COUNTIFS(Registros!$AB$2:$AB$501,"Sim",Registros!$B$2:$B$501,"&gt;="&amp;Resumo!$B$3,Registros!$B$2:$B$501,"&lt;="&amp;Resumo!$D$3,Registros!$C$2:$C$501,$B334,Registros!$E$2:$E$501,$D334)))</f>
        <v/>
      </c>
      <c r="F334" s="48">
        <f>IFERROR(IF($E334=0,"",COUNTIFS(Registros!$AB$2:$AB$501,"Sim",Registros!$B$2:$B$501,"&gt;="&amp;Resumo!$B$3,Registros!$B$2:$B$501,"&lt;="&amp;Resumo!$D$3,Registros!$C$2:$C$501,$B334,Registros!$E$2:$E$501,$D334,Registros!$T$2:$T$501,"Sim")/$E334),"")</f>
        <v/>
      </c>
      <c r="G334" s="48">
        <f>IFERROR(IF($E334=0,"",AVERAGEIFS(Registros!$U$2:$U$501,Registros!$AB$2:$AB$501,"Sim",Registros!$B$2:$B$501,"&gt;="&amp;Resumo!$B$3,Registros!$B$2:$B$501,"&lt;="&amp;Resumo!$D$3,Registros!$C$2:$C$501,$B334,Registros!$E$2:$E$501,$D334)),"")</f>
        <v/>
      </c>
      <c r="H334" s="18">
        <f>IF($E334=0,"",SUMIFS(Registros!$Q$2:$Q$501,Registros!$AB$2:$AB$501,"Sim",Registros!$B$2:$B$501,"&gt;="&amp;Resumo!$B$3,Registros!$B$2:$B$501,"&lt;="&amp;Resumo!$D$3,Registros!$C$2:$C$501,$B334,Registros!$E$2:$E$501,$D334))</f>
        <v/>
      </c>
      <c r="I334" s="49">
        <f>IF($E334=0,"",SUMIFS(Registros!$S$2:$S$501,Registros!$AB$2:$AB$501,"Sim",Registros!$B$2:$B$501,"&gt;="&amp;Resumo!$B$3,Registros!$B$2:$B$501,"&lt;="&amp;Resumo!$D$3,Registros!$C$2:$C$501,$B334,Registros!$E$2:$E$501,$D334))</f>
        <v/>
      </c>
      <c r="J334" s="18">
        <f>IF($E334=0,"",COUNTIFS(Registros!$AB$2:$AB$501,"Sim",Registros!$B$2:$B$501,"&gt;="&amp;Resumo!$B$3,Registros!$B$2:$B$501,"&lt;="&amp;Resumo!$D$3,Registros!$C$2:$C$501,$B334,Registros!$E$2:$E$501,$D334,Registros!$T$2:$T$501,"Não",Registros!$K$2:$K$501,"&lt;&gt;Concluída",Registros!$K$2:$K$501,"&lt;&gt;Dispensada"))</f>
        <v/>
      </c>
      <c r="K334" s="52">
        <f>IFERROR(IF($E334=0,"",_xlfn.MAXIFS(Registros!$B$2:$B$501,Registros!$AB$2:$AB$501,"Sim",Registros!$B$2:$B$501,"&gt;="&amp;Resumo!$B$3,Registros!$B$2:$B$501,"&lt;="&amp;Resumo!$D$3,Registros!$C$2:$C$501,$B334,Registros!$E$2:$E$501,$D334)),"")</f>
        <v/>
      </c>
      <c r="L334" s="18">
        <f>IF($E334=0,"",COUNTIFS($E$6:$E$505,"&gt;0",$F$6:$F$505,"&lt;"&amp;$F334)+COUNTIFS($E$6:$E334,"&gt;0",$F$6:$F334,$F334))</f>
        <v/>
      </c>
      <c r="N334" s="21">
        <f>IFERROR('Configurações'!F332,"")</f>
        <v/>
      </c>
      <c r="O334" s="18">
        <f>IF($N334="","",IF(Resumo!$F$3="Todas",COUNTIFS(Registros!$AB$2:$AB$501,"Sim",Registros!$B$2:$B$501,"&gt;="&amp;Resumo!$B$3,Registros!$B$2:$B$501,"&lt;="&amp;Resumo!$D$3,Registros!$V$2:$V$501,$N334),COUNTIFS(Registros!$AB$2:$AB$501,"Sim",Registros!$B$2:$B$501,"&gt;="&amp;Resumo!$B$3,Registros!$B$2:$B$501,"&lt;="&amp;Resumo!$D$3,Registros!$E$2:$E$501,Resumo!$F$3,Registros!$V$2:$V$501,$N334)))</f>
        <v/>
      </c>
      <c r="P334" s="49">
        <f>IF($N334="","",IF(Resumo!$F$3="Todas",SUMIFS(Registros!$S$2:$S$501,Registros!$AB$2:$AB$501,"Sim",Registros!$B$2:$B$501,"&gt;="&amp;Resumo!$B$3,Registros!$B$2:$B$501,"&lt;="&amp;Resumo!$D$3,Registros!$V$2:$V$501,$N334),SUMIFS(Registros!$S$2:$S$501,Registros!$AB$2:$AB$501,"Sim",Registros!$B$2:$B$501,"&gt;="&amp;Resumo!$B$3,Registros!$B$2:$B$501,"&lt;="&amp;Resumo!$D$3,Registros!$E$2:$E$501,Resumo!$F$3,Registros!$V$2:$V$501,$N334)))</f>
        <v/>
      </c>
      <c r="Q334" s="48">
        <f>IFERROR(IF(SUM($P$6:$P$15)=0,"",$P334/SUM($P$6:$P$15)),"")</f>
        <v/>
      </c>
      <c r="R334" s="18">
        <f>IF($O334=0,"",COUNTIFS($O$6:$O$15,"&gt;0",$P$6:$P$15,"&gt;"&amp;$P334)+COUNTIFS($O$6:$O334,"&gt;0",$P$6:$P334,$P334))</f>
        <v/>
      </c>
    </row>
    <row r="335">
      <c r="A335" s="16">
        <f>IFERROR(INDEX(Registros!$Z$2:$Z$501,AGGREGATE(15,6,(ROW(Registros!$Z$2:$Z$501)-ROW(Registros!$Z$2)+1)/(Registros!$AA$2:$AA$501&lt;&gt;""),ROWS($A$6:A335))),"")</f>
        <v/>
      </c>
      <c r="B335" s="13">
        <f>IFERROR(IF($A335="","",INDEX(Registros!$C$2:$C$501,MATCH($A335,Registros!$Z$2:$Z$501,0))),"")</f>
        <v/>
      </c>
      <c r="C335" s="16">
        <f>IFERROR(IF($A335="","",INDEX(Registros!$D$2:$D$501,MATCH($A335,Registros!$Z$2:$Z$501,0))),"")</f>
        <v/>
      </c>
      <c r="D335" s="16">
        <f>IFERROR(IF($A335="","",INDEX(Registros!$E$2:$E$501,MATCH($A335,Registros!$Z$2:$Z$501,0))),"")</f>
        <v/>
      </c>
      <c r="E335" s="13">
        <f>IF($A335="","",IF(AND(Resumo!$F$3&lt;&gt;"Todas",$D335&lt;&gt;Resumo!$F$3),0,COUNTIFS(Registros!$AB$2:$AB$501,"Sim",Registros!$B$2:$B$501,"&gt;="&amp;Resumo!$B$3,Registros!$B$2:$B$501,"&lt;="&amp;Resumo!$D$3,Registros!$C$2:$C$501,$B335,Registros!$E$2:$E$501,$D335)))</f>
        <v/>
      </c>
      <c r="F335" s="45">
        <f>IFERROR(IF($E335=0,"",COUNTIFS(Registros!$AB$2:$AB$501,"Sim",Registros!$B$2:$B$501,"&gt;="&amp;Resumo!$B$3,Registros!$B$2:$B$501,"&lt;="&amp;Resumo!$D$3,Registros!$C$2:$C$501,$B335,Registros!$E$2:$E$501,$D335,Registros!$T$2:$T$501,"Sim")/$E335),"")</f>
        <v/>
      </c>
      <c r="G335" s="45">
        <f>IFERROR(IF($E335=0,"",AVERAGEIFS(Registros!$U$2:$U$501,Registros!$AB$2:$AB$501,"Sim",Registros!$B$2:$B$501,"&gt;="&amp;Resumo!$B$3,Registros!$B$2:$B$501,"&lt;="&amp;Resumo!$D$3,Registros!$C$2:$C$501,$B335,Registros!$E$2:$E$501,$D335)),"")</f>
        <v/>
      </c>
      <c r="H335" s="13">
        <f>IF($E335=0,"",SUMIFS(Registros!$Q$2:$Q$501,Registros!$AB$2:$AB$501,"Sim",Registros!$B$2:$B$501,"&gt;="&amp;Resumo!$B$3,Registros!$B$2:$B$501,"&lt;="&amp;Resumo!$D$3,Registros!$C$2:$C$501,$B335,Registros!$E$2:$E$501,$D335))</f>
        <v/>
      </c>
      <c r="I335" s="46">
        <f>IF($E335=0,"",SUMIFS(Registros!$S$2:$S$501,Registros!$AB$2:$AB$501,"Sim",Registros!$B$2:$B$501,"&gt;="&amp;Resumo!$B$3,Registros!$B$2:$B$501,"&lt;="&amp;Resumo!$D$3,Registros!$C$2:$C$501,$B335,Registros!$E$2:$E$501,$D335))</f>
        <v/>
      </c>
      <c r="J335" s="13">
        <f>IF($E335=0,"",COUNTIFS(Registros!$AB$2:$AB$501,"Sim",Registros!$B$2:$B$501,"&gt;="&amp;Resumo!$B$3,Registros!$B$2:$B$501,"&lt;="&amp;Resumo!$D$3,Registros!$C$2:$C$501,$B335,Registros!$E$2:$E$501,$D335,Registros!$T$2:$T$501,"Não",Registros!$K$2:$K$501,"&lt;&gt;Concluída",Registros!$K$2:$K$501,"&lt;&gt;Dispensada"))</f>
        <v/>
      </c>
      <c r="K335" s="53">
        <f>IFERROR(IF($E335=0,"",_xlfn.MAXIFS(Registros!$B$2:$B$501,Registros!$AB$2:$AB$501,"Sim",Registros!$B$2:$B$501,"&gt;="&amp;Resumo!$B$3,Registros!$B$2:$B$501,"&lt;="&amp;Resumo!$D$3,Registros!$C$2:$C$501,$B335,Registros!$E$2:$E$501,$D335)),"")</f>
        <v/>
      </c>
      <c r="L335" s="13">
        <f>IF($E335=0,"",COUNTIFS($E$6:$E$505,"&gt;0",$F$6:$F$505,"&lt;"&amp;$F335)+COUNTIFS($E$6:$E335,"&gt;0",$F$6:$F335,$F335))</f>
        <v/>
      </c>
      <c r="N335" s="16">
        <f>IFERROR('Configurações'!F333,"")</f>
        <v/>
      </c>
      <c r="O335" s="13">
        <f>IF($N335="","",IF(Resumo!$F$3="Todas",COUNTIFS(Registros!$AB$2:$AB$501,"Sim",Registros!$B$2:$B$501,"&gt;="&amp;Resumo!$B$3,Registros!$B$2:$B$501,"&lt;="&amp;Resumo!$D$3,Registros!$V$2:$V$501,$N335),COUNTIFS(Registros!$AB$2:$AB$501,"Sim",Registros!$B$2:$B$501,"&gt;="&amp;Resumo!$B$3,Registros!$B$2:$B$501,"&lt;="&amp;Resumo!$D$3,Registros!$E$2:$E$501,Resumo!$F$3,Registros!$V$2:$V$501,$N335)))</f>
        <v/>
      </c>
      <c r="P335" s="46">
        <f>IF($N335="","",IF(Resumo!$F$3="Todas",SUMIFS(Registros!$S$2:$S$501,Registros!$AB$2:$AB$501,"Sim",Registros!$B$2:$B$501,"&gt;="&amp;Resumo!$B$3,Registros!$B$2:$B$501,"&lt;="&amp;Resumo!$D$3,Registros!$V$2:$V$501,$N335),SUMIFS(Registros!$S$2:$S$501,Registros!$AB$2:$AB$501,"Sim",Registros!$B$2:$B$501,"&gt;="&amp;Resumo!$B$3,Registros!$B$2:$B$501,"&lt;="&amp;Resumo!$D$3,Registros!$E$2:$E$501,Resumo!$F$3,Registros!$V$2:$V$501,$N335)))</f>
        <v/>
      </c>
      <c r="Q335" s="45">
        <f>IFERROR(IF(SUM($P$6:$P$15)=0,"",$P335/SUM($P$6:$P$15)),"")</f>
        <v/>
      </c>
      <c r="R335" s="13">
        <f>IF($O335=0,"",COUNTIFS($O$6:$O$15,"&gt;0",$P$6:$P$15,"&gt;"&amp;$P335)+COUNTIFS($O$6:$O335,"&gt;0",$P$6:$P335,$P335))</f>
        <v/>
      </c>
    </row>
    <row r="336">
      <c r="A336" s="21">
        <f>IFERROR(INDEX(Registros!$Z$2:$Z$501,AGGREGATE(15,6,(ROW(Registros!$Z$2:$Z$501)-ROW(Registros!$Z$2)+1)/(Registros!$AA$2:$AA$501&lt;&gt;""),ROWS($A$6:A336))),"")</f>
        <v/>
      </c>
      <c r="B336" s="18">
        <f>IFERROR(IF($A336="","",INDEX(Registros!$C$2:$C$501,MATCH($A336,Registros!$Z$2:$Z$501,0))),"")</f>
        <v/>
      </c>
      <c r="C336" s="21">
        <f>IFERROR(IF($A336="","",INDEX(Registros!$D$2:$D$501,MATCH($A336,Registros!$Z$2:$Z$501,0))),"")</f>
        <v/>
      </c>
      <c r="D336" s="21">
        <f>IFERROR(IF($A336="","",INDEX(Registros!$E$2:$E$501,MATCH($A336,Registros!$Z$2:$Z$501,0))),"")</f>
        <v/>
      </c>
      <c r="E336" s="18">
        <f>IF($A336="","",IF(AND(Resumo!$F$3&lt;&gt;"Todas",$D336&lt;&gt;Resumo!$F$3),0,COUNTIFS(Registros!$AB$2:$AB$501,"Sim",Registros!$B$2:$B$501,"&gt;="&amp;Resumo!$B$3,Registros!$B$2:$B$501,"&lt;="&amp;Resumo!$D$3,Registros!$C$2:$C$501,$B336,Registros!$E$2:$E$501,$D336)))</f>
        <v/>
      </c>
      <c r="F336" s="48">
        <f>IFERROR(IF($E336=0,"",COUNTIFS(Registros!$AB$2:$AB$501,"Sim",Registros!$B$2:$B$501,"&gt;="&amp;Resumo!$B$3,Registros!$B$2:$B$501,"&lt;="&amp;Resumo!$D$3,Registros!$C$2:$C$501,$B336,Registros!$E$2:$E$501,$D336,Registros!$T$2:$T$501,"Sim")/$E336),"")</f>
        <v/>
      </c>
      <c r="G336" s="48">
        <f>IFERROR(IF($E336=0,"",AVERAGEIFS(Registros!$U$2:$U$501,Registros!$AB$2:$AB$501,"Sim",Registros!$B$2:$B$501,"&gt;="&amp;Resumo!$B$3,Registros!$B$2:$B$501,"&lt;="&amp;Resumo!$D$3,Registros!$C$2:$C$501,$B336,Registros!$E$2:$E$501,$D336)),"")</f>
        <v/>
      </c>
      <c r="H336" s="18">
        <f>IF($E336=0,"",SUMIFS(Registros!$Q$2:$Q$501,Registros!$AB$2:$AB$501,"Sim",Registros!$B$2:$B$501,"&gt;="&amp;Resumo!$B$3,Registros!$B$2:$B$501,"&lt;="&amp;Resumo!$D$3,Registros!$C$2:$C$501,$B336,Registros!$E$2:$E$501,$D336))</f>
        <v/>
      </c>
      <c r="I336" s="49">
        <f>IF($E336=0,"",SUMIFS(Registros!$S$2:$S$501,Registros!$AB$2:$AB$501,"Sim",Registros!$B$2:$B$501,"&gt;="&amp;Resumo!$B$3,Registros!$B$2:$B$501,"&lt;="&amp;Resumo!$D$3,Registros!$C$2:$C$501,$B336,Registros!$E$2:$E$501,$D336))</f>
        <v/>
      </c>
      <c r="J336" s="18">
        <f>IF($E336=0,"",COUNTIFS(Registros!$AB$2:$AB$501,"Sim",Registros!$B$2:$B$501,"&gt;="&amp;Resumo!$B$3,Registros!$B$2:$B$501,"&lt;="&amp;Resumo!$D$3,Registros!$C$2:$C$501,$B336,Registros!$E$2:$E$501,$D336,Registros!$T$2:$T$501,"Não",Registros!$K$2:$K$501,"&lt;&gt;Concluída",Registros!$K$2:$K$501,"&lt;&gt;Dispensada"))</f>
        <v/>
      </c>
      <c r="K336" s="52">
        <f>IFERROR(IF($E336=0,"",_xlfn.MAXIFS(Registros!$B$2:$B$501,Registros!$AB$2:$AB$501,"Sim",Registros!$B$2:$B$501,"&gt;="&amp;Resumo!$B$3,Registros!$B$2:$B$501,"&lt;="&amp;Resumo!$D$3,Registros!$C$2:$C$501,$B336,Registros!$E$2:$E$501,$D336)),"")</f>
        <v/>
      </c>
      <c r="L336" s="18">
        <f>IF($E336=0,"",COUNTIFS($E$6:$E$505,"&gt;0",$F$6:$F$505,"&lt;"&amp;$F336)+COUNTIFS($E$6:$E336,"&gt;0",$F$6:$F336,$F336))</f>
        <v/>
      </c>
      <c r="N336" s="21">
        <f>IFERROR('Configurações'!F334,"")</f>
        <v/>
      </c>
      <c r="O336" s="18">
        <f>IF($N336="","",IF(Resumo!$F$3="Todas",COUNTIFS(Registros!$AB$2:$AB$501,"Sim",Registros!$B$2:$B$501,"&gt;="&amp;Resumo!$B$3,Registros!$B$2:$B$501,"&lt;="&amp;Resumo!$D$3,Registros!$V$2:$V$501,$N336),COUNTIFS(Registros!$AB$2:$AB$501,"Sim",Registros!$B$2:$B$501,"&gt;="&amp;Resumo!$B$3,Registros!$B$2:$B$501,"&lt;="&amp;Resumo!$D$3,Registros!$E$2:$E$501,Resumo!$F$3,Registros!$V$2:$V$501,$N336)))</f>
        <v/>
      </c>
      <c r="P336" s="49">
        <f>IF($N336="","",IF(Resumo!$F$3="Todas",SUMIFS(Registros!$S$2:$S$501,Registros!$AB$2:$AB$501,"Sim",Registros!$B$2:$B$501,"&gt;="&amp;Resumo!$B$3,Registros!$B$2:$B$501,"&lt;="&amp;Resumo!$D$3,Registros!$V$2:$V$501,$N336),SUMIFS(Registros!$S$2:$S$501,Registros!$AB$2:$AB$501,"Sim",Registros!$B$2:$B$501,"&gt;="&amp;Resumo!$B$3,Registros!$B$2:$B$501,"&lt;="&amp;Resumo!$D$3,Registros!$E$2:$E$501,Resumo!$F$3,Registros!$V$2:$V$501,$N336)))</f>
        <v/>
      </c>
      <c r="Q336" s="48">
        <f>IFERROR(IF(SUM($P$6:$P$15)=0,"",$P336/SUM($P$6:$P$15)),"")</f>
        <v/>
      </c>
      <c r="R336" s="18">
        <f>IF($O336=0,"",COUNTIFS($O$6:$O$15,"&gt;0",$P$6:$P$15,"&gt;"&amp;$P336)+COUNTIFS($O$6:$O336,"&gt;0",$P$6:$P336,$P336))</f>
        <v/>
      </c>
    </row>
    <row r="337">
      <c r="A337" s="16">
        <f>IFERROR(INDEX(Registros!$Z$2:$Z$501,AGGREGATE(15,6,(ROW(Registros!$Z$2:$Z$501)-ROW(Registros!$Z$2)+1)/(Registros!$AA$2:$AA$501&lt;&gt;""),ROWS($A$6:A337))),"")</f>
        <v/>
      </c>
      <c r="B337" s="13">
        <f>IFERROR(IF($A337="","",INDEX(Registros!$C$2:$C$501,MATCH($A337,Registros!$Z$2:$Z$501,0))),"")</f>
        <v/>
      </c>
      <c r="C337" s="16">
        <f>IFERROR(IF($A337="","",INDEX(Registros!$D$2:$D$501,MATCH($A337,Registros!$Z$2:$Z$501,0))),"")</f>
        <v/>
      </c>
      <c r="D337" s="16">
        <f>IFERROR(IF($A337="","",INDEX(Registros!$E$2:$E$501,MATCH($A337,Registros!$Z$2:$Z$501,0))),"")</f>
        <v/>
      </c>
      <c r="E337" s="13">
        <f>IF($A337="","",IF(AND(Resumo!$F$3&lt;&gt;"Todas",$D337&lt;&gt;Resumo!$F$3),0,COUNTIFS(Registros!$AB$2:$AB$501,"Sim",Registros!$B$2:$B$501,"&gt;="&amp;Resumo!$B$3,Registros!$B$2:$B$501,"&lt;="&amp;Resumo!$D$3,Registros!$C$2:$C$501,$B337,Registros!$E$2:$E$501,$D337)))</f>
        <v/>
      </c>
      <c r="F337" s="45">
        <f>IFERROR(IF($E337=0,"",COUNTIFS(Registros!$AB$2:$AB$501,"Sim",Registros!$B$2:$B$501,"&gt;="&amp;Resumo!$B$3,Registros!$B$2:$B$501,"&lt;="&amp;Resumo!$D$3,Registros!$C$2:$C$501,$B337,Registros!$E$2:$E$501,$D337,Registros!$T$2:$T$501,"Sim")/$E337),"")</f>
        <v/>
      </c>
      <c r="G337" s="45">
        <f>IFERROR(IF($E337=0,"",AVERAGEIFS(Registros!$U$2:$U$501,Registros!$AB$2:$AB$501,"Sim",Registros!$B$2:$B$501,"&gt;="&amp;Resumo!$B$3,Registros!$B$2:$B$501,"&lt;="&amp;Resumo!$D$3,Registros!$C$2:$C$501,$B337,Registros!$E$2:$E$501,$D337)),"")</f>
        <v/>
      </c>
      <c r="H337" s="13">
        <f>IF($E337=0,"",SUMIFS(Registros!$Q$2:$Q$501,Registros!$AB$2:$AB$501,"Sim",Registros!$B$2:$B$501,"&gt;="&amp;Resumo!$B$3,Registros!$B$2:$B$501,"&lt;="&amp;Resumo!$D$3,Registros!$C$2:$C$501,$B337,Registros!$E$2:$E$501,$D337))</f>
        <v/>
      </c>
      <c r="I337" s="46">
        <f>IF($E337=0,"",SUMIFS(Registros!$S$2:$S$501,Registros!$AB$2:$AB$501,"Sim",Registros!$B$2:$B$501,"&gt;="&amp;Resumo!$B$3,Registros!$B$2:$B$501,"&lt;="&amp;Resumo!$D$3,Registros!$C$2:$C$501,$B337,Registros!$E$2:$E$501,$D337))</f>
        <v/>
      </c>
      <c r="J337" s="13">
        <f>IF($E337=0,"",COUNTIFS(Registros!$AB$2:$AB$501,"Sim",Registros!$B$2:$B$501,"&gt;="&amp;Resumo!$B$3,Registros!$B$2:$B$501,"&lt;="&amp;Resumo!$D$3,Registros!$C$2:$C$501,$B337,Registros!$E$2:$E$501,$D337,Registros!$T$2:$T$501,"Não",Registros!$K$2:$K$501,"&lt;&gt;Concluída",Registros!$K$2:$K$501,"&lt;&gt;Dispensada"))</f>
        <v/>
      </c>
      <c r="K337" s="53">
        <f>IFERROR(IF($E337=0,"",_xlfn.MAXIFS(Registros!$B$2:$B$501,Registros!$AB$2:$AB$501,"Sim",Registros!$B$2:$B$501,"&gt;="&amp;Resumo!$B$3,Registros!$B$2:$B$501,"&lt;="&amp;Resumo!$D$3,Registros!$C$2:$C$501,$B337,Registros!$E$2:$E$501,$D337)),"")</f>
        <v/>
      </c>
      <c r="L337" s="13">
        <f>IF($E337=0,"",COUNTIFS($E$6:$E$505,"&gt;0",$F$6:$F$505,"&lt;"&amp;$F337)+COUNTIFS($E$6:$E337,"&gt;0",$F$6:$F337,$F337))</f>
        <v/>
      </c>
      <c r="N337" s="16">
        <f>IFERROR('Configurações'!F335,"")</f>
        <v/>
      </c>
      <c r="O337" s="13">
        <f>IF($N337="","",IF(Resumo!$F$3="Todas",COUNTIFS(Registros!$AB$2:$AB$501,"Sim",Registros!$B$2:$B$501,"&gt;="&amp;Resumo!$B$3,Registros!$B$2:$B$501,"&lt;="&amp;Resumo!$D$3,Registros!$V$2:$V$501,$N337),COUNTIFS(Registros!$AB$2:$AB$501,"Sim",Registros!$B$2:$B$501,"&gt;="&amp;Resumo!$B$3,Registros!$B$2:$B$501,"&lt;="&amp;Resumo!$D$3,Registros!$E$2:$E$501,Resumo!$F$3,Registros!$V$2:$V$501,$N337)))</f>
        <v/>
      </c>
      <c r="P337" s="46">
        <f>IF($N337="","",IF(Resumo!$F$3="Todas",SUMIFS(Registros!$S$2:$S$501,Registros!$AB$2:$AB$501,"Sim",Registros!$B$2:$B$501,"&gt;="&amp;Resumo!$B$3,Registros!$B$2:$B$501,"&lt;="&amp;Resumo!$D$3,Registros!$V$2:$V$501,$N337),SUMIFS(Registros!$S$2:$S$501,Registros!$AB$2:$AB$501,"Sim",Registros!$B$2:$B$501,"&gt;="&amp;Resumo!$B$3,Registros!$B$2:$B$501,"&lt;="&amp;Resumo!$D$3,Registros!$E$2:$E$501,Resumo!$F$3,Registros!$V$2:$V$501,$N337)))</f>
        <v/>
      </c>
      <c r="Q337" s="45">
        <f>IFERROR(IF(SUM($P$6:$P$15)=0,"",$P337/SUM($P$6:$P$15)),"")</f>
        <v/>
      </c>
      <c r="R337" s="13">
        <f>IF($O337=0,"",COUNTIFS($O$6:$O$15,"&gt;0",$P$6:$P$15,"&gt;"&amp;$P337)+COUNTIFS($O$6:$O337,"&gt;0",$P$6:$P337,$P337))</f>
        <v/>
      </c>
    </row>
    <row r="338">
      <c r="A338" s="21">
        <f>IFERROR(INDEX(Registros!$Z$2:$Z$501,AGGREGATE(15,6,(ROW(Registros!$Z$2:$Z$501)-ROW(Registros!$Z$2)+1)/(Registros!$AA$2:$AA$501&lt;&gt;""),ROWS($A$6:A338))),"")</f>
        <v/>
      </c>
      <c r="B338" s="18">
        <f>IFERROR(IF($A338="","",INDEX(Registros!$C$2:$C$501,MATCH($A338,Registros!$Z$2:$Z$501,0))),"")</f>
        <v/>
      </c>
      <c r="C338" s="21">
        <f>IFERROR(IF($A338="","",INDEX(Registros!$D$2:$D$501,MATCH($A338,Registros!$Z$2:$Z$501,0))),"")</f>
        <v/>
      </c>
      <c r="D338" s="21">
        <f>IFERROR(IF($A338="","",INDEX(Registros!$E$2:$E$501,MATCH($A338,Registros!$Z$2:$Z$501,0))),"")</f>
        <v/>
      </c>
      <c r="E338" s="18">
        <f>IF($A338="","",IF(AND(Resumo!$F$3&lt;&gt;"Todas",$D338&lt;&gt;Resumo!$F$3),0,COUNTIFS(Registros!$AB$2:$AB$501,"Sim",Registros!$B$2:$B$501,"&gt;="&amp;Resumo!$B$3,Registros!$B$2:$B$501,"&lt;="&amp;Resumo!$D$3,Registros!$C$2:$C$501,$B338,Registros!$E$2:$E$501,$D338)))</f>
        <v/>
      </c>
      <c r="F338" s="48">
        <f>IFERROR(IF($E338=0,"",COUNTIFS(Registros!$AB$2:$AB$501,"Sim",Registros!$B$2:$B$501,"&gt;="&amp;Resumo!$B$3,Registros!$B$2:$B$501,"&lt;="&amp;Resumo!$D$3,Registros!$C$2:$C$501,$B338,Registros!$E$2:$E$501,$D338,Registros!$T$2:$T$501,"Sim")/$E338),"")</f>
        <v/>
      </c>
      <c r="G338" s="48">
        <f>IFERROR(IF($E338=0,"",AVERAGEIFS(Registros!$U$2:$U$501,Registros!$AB$2:$AB$501,"Sim",Registros!$B$2:$B$501,"&gt;="&amp;Resumo!$B$3,Registros!$B$2:$B$501,"&lt;="&amp;Resumo!$D$3,Registros!$C$2:$C$501,$B338,Registros!$E$2:$E$501,$D338)),"")</f>
        <v/>
      </c>
      <c r="H338" s="18">
        <f>IF($E338=0,"",SUMIFS(Registros!$Q$2:$Q$501,Registros!$AB$2:$AB$501,"Sim",Registros!$B$2:$B$501,"&gt;="&amp;Resumo!$B$3,Registros!$B$2:$B$501,"&lt;="&amp;Resumo!$D$3,Registros!$C$2:$C$501,$B338,Registros!$E$2:$E$501,$D338))</f>
        <v/>
      </c>
      <c r="I338" s="49">
        <f>IF($E338=0,"",SUMIFS(Registros!$S$2:$S$501,Registros!$AB$2:$AB$501,"Sim",Registros!$B$2:$B$501,"&gt;="&amp;Resumo!$B$3,Registros!$B$2:$B$501,"&lt;="&amp;Resumo!$D$3,Registros!$C$2:$C$501,$B338,Registros!$E$2:$E$501,$D338))</f>
        <v/>
      </c>
      <c r="J338" s="18">
        <f>IF($E338=0,"",COUNTIFS(Registros!$AB$2:$AB$501,"Sim",Registros!$B$2:$B$501,"&gt;="&amp;Resumo!$B$3,Registros!$B$2:$B$501,"&lt;="&amp;Resumo!$D$3,Registros!$C$2:$C$501,$B338,Registros!$E$2:$E$501,$D338,Registros!$T$2:$T$501,"Não",Registros!$K$2:$K$501,"&lt;&gt;Concluída",Registros!$K$2:$K$501,"&lt;&gt;Dispensada"))</f>
        <v/>
      </c>
      <c r="K338" s="52">
        <f>IFERROR(IF($E338=0,"",_xlfn.MAXIFS(Registros!$B$2:$B$501,Registros!$AB$2:$AB$501,"Sim",Registros!$B$2:$B$501,"&gt;="&amp;Resumo!$B$3,Registros!$B$2:$B$501,"&lt;="&amp;Resumo!$D$3,Registros!$C$2:$C$501,$B338,Registros!$E$2:$E$501,$D338)),"")</f>
        <v/>
      </c>
      <c r="L338" s="18">
        <f>IF($E338=0,"",COUNTIFS($E$6:$E$505,"&gt;0",$F$6:$F$505,"&lt;"&amp;$F338)+COUNTIFS($E$6:$E338,"&gt;0",$F$6:$F338,$F338))</f>
        <v/>
      </c>
      <c r="N338" s="21">
        <f>IFERROR('Configurações'!F336,"")</f>
        <v/>
      </c>
      <c r="O338" s="18">
        <f>IF($N338="","",IF(Resumo!$F$3="Todas",COUNTIFS(Registros!$AB$2:$AB$501,"Sim",Registros!$B$2:$B$501,"&gt;="&amp;Resumo!$B$3,Registros!$B$2:$B$501,"&lt;="&amp;Resumo!$D$3,Registros!$V$2:$V$501,$N338),COUNTIFS(Registros!$AB$2:$AB$501,"Sim",Registros!$B$2:$B$501,"&gt;="&amp;Resumo!$B$3,Registros!$B$2:$B$501,"&lt;="&amp;Resumo!$D$3,Registros!$E$2:$E$501,Resumo!$F$3,Registros!$V$2:$V$501,$N338)))</f>
        <v/>
      </c>
      <c r="P338" s="49">
        <f>IF($N338="","",IF(Resumo!$F$3="Todas",SUMIFS(Registros!$S$2:$S$501,Registros!$AB$2:$AB$501,"Sim",Registros!$B$2:$B$501,"&gt;="&amp;Resumo!$B$3,Registros!$B$2:$B$501,"&lt;="&amp;Resumo!$D$3,Registros!$V$2:$V$501,$N338),SUMIFS(Registros!$S$2:$S$501,Registros!$AB$2:$AB$501,"Sim",Registros!$B$2:$B$501,"&gt;="&amp;Resumo!$B$3,Registros!$B$2:$B$501,"&lt;="&amp;Resumo!$D$3,Registros!$E$2:$E$501,Resumo!$F$3,Registros!$V$2:$V$501,$N338)))</f>
        <v/>
      </c>
      <c r="Q338" s="48">
        <f>IFERROR(IF(SUM($P$6:$P$15)=0,"",$P338/SUM($P$6:$P$15)),"")</f>
        <v/>
      </c>
      <c r="R338" s="18">
        <f>IF($O338=0,"",COUNTIFS($O$6:$O$15,"&gt;0",$P$6:$P$15,"&gt;"&amp;$P338)+COUNTIFS($O$6:$O338,"&gt;0",$P$6:$P338,$P338))</f>
        <v/>
      </c>
    </row>
    <row r="339">
      <c r="A339" s="16">
        <f>IFERROR(INDEX(Registros!$Z$2:$Z$501,AGGREGATE(15,6,(ROW(Registros!$Z$2:$Z$501)-ROW(Registros!$Z$2)+1)/(Registros!$AA$2:$AA$501&lt;&gt;""),ROWS($A$6:A339))),"")</f>
        <v/>
      </c>
      <c r="B339" s="13">
        <f>IFERROR(IF($A339="","",INDEX(Registros!$C$2:$C$501,MATCH($A339,Registros!$Z$2:$Z$501,0))),"")</f>
        <v/>
      </c>
      <c r="C339" s="16">
        <f>IFERROR(IF($A339="","",INDEX(Registros!$D$2:$D$501,MATCH($A339,Registros!$Z$2:$Z$501,0))),"")</f>
        <v/>
      </c>
      <c r="D339" s="16">
        <f>IFERROR(IF($A339="","",INDEX(Registros!$E$2:$E$501,MATCH($A339,Registros!$Z$2:$Z$501,0))),"")</f>
        <v/>
      </c>
      <c r="E339" s="13">
        <f>IF($A339="","",IF(AND(Resumo!$F$3&lt;&gt;"Todas",$D339&lt;&gt;Resumo!$F$3),0,COUNTIFS(Registros!$AB$2:$AB$501,"Sim",Registros!$B$2:$B$501,"&gt;="&amp;Resumo!$B$3,Registros!$B$2:$B$501,"&lt;="&amp;Resumo!$D$3,Registros!$C$2:$C$501,$B339,Registros!$E$2:$E$501,$D339)))</f>
        <v/>
      </c>
      <c r="F339" s="45">
        <f>IFERROR(IF($E339=0,"",COUNTIFS(Registros!$AB$2:$AB$501,"Sim",Registros!$B$2:$B$501,"&gt;="&amp;Resumo!$B$3,Registros!$B$2:$B$501,"&lt;="&amp;Resumo!$D$3,Registros!$C$2:$C$501,$B339,Registros!$E$2:$E$501,$D339,Registros!$T$2:$T$501,"Sim")/$E339),"")</f>
        <v/>
      </c>
      <c r="G339" s="45">
        <f>IFERROR(IF($E339=0,"",AVERAGEIFS(Registros!$U$2:$U$501,Registros!$AB$2:$AB$501,"Sim",Registros!$B$2:$B$501,"&gt;="&amp;Resumo!$B$3,Registros!$B$2:$B$501,"&lt;="&amp;Resumo!$D$3,Registros!$C$2:$C$501,$B339,Registros!$E$2:$E$501,$D339)),"")</f>
        <v/>
      </c>
      <c r="H339" s="13">
        <f>IF($E339=0,"",SUMIFS(Registros!$Q$2:$Q$501,Registros!$AB$2:$AB$501,"Sim",Registros!$B$2:$B$501,"&gt;="&amp;Resumo!$B$3,Registros!$B$2:$B$501,"&lt;="&amp;Resumo!$D$3,Registros!$C$2:$C$501,$B339,Registros!$E$2:$E$501,$D339))</f>
        <v/>
      </c>
      <c r="I339" s="46">
        <f>IF($E339=0,"",SUMIFS(Registros!$S$2:$S$501,Registros!$AB$2:$AB$501,"Sim",Registros!$B$2:$B$501,"&gt;="&amp;Resumo!$B$3,Registros!$B$2:$B$501,"&lt;="&amp;Resumo!$D$3,Registros!$C$2:$C$501,$B339,Registros!$E$2:$E$501,$D339))</f>
        <v/>
      </c>
      <c r="J339" s="13">
        <f>IF($E339=0,"",COUNTIFS(Registros!$AB$2:$AB$501,"Sim",Registros!$B$2:$B$501,"&gt;="&amp;Resumo!$B$3,Registros!$B$2:$B$501,"&lt;="&amp;Resumo!$D$3,Registros!$C$2:$C$501,$B339,Registros!$E$2:$E$501,$D339,Registros!$T$2:$T$501,"Não",Registros!$K$2:$K$501,"&lt;&gt;Concluída",Registros!$K$2:$K$501,"&lt;&gt;Dispensada"))</f>
        <v/>
      </c>
      <c r="K339" s="53">
        <f>IFERROR(IF($E339=0,"",_xlfn.MAXIFS(Registros!$B$2:$B$501,Registros!$AB$2:$AB$501,"Sim",Registros!$B$2:$B$501,"&gt;="&amp;Resumo!$B$3,Registros!$B$2:$B$501,"&lt;="&amp;Resumo!$D$3,Registros!$C$2:$C$501,$B339,Registros!$E$2:$E$501,$D339)),"")</f>
        <v/>
      </c>
      <c r="L339" s="13">
        <f>IF($E339=0,"",COUNTIFS($E$6:$E$505,"&gt;0",$F$6:$F$505,"&lt;"&amp;$F339)+COUNTIFS($E$6:$E339,"&gt;0",$F$6:$F339,$F339))</f>
        <v/>
      </c>
      <c r="N339" s="16">
        <f>IFERROR('Configurações'!F337,"")</f>
        <v/>
      </c>
      <c r="O339" s="13">
        <f>IF($N339="","",IF(Resumo!$F$3="Todas",COUNTIFS(Registros!$AB$2:$AB$501,"Sim",Registros!$B$2:$B$501,"&gt;="&amp;Resumo!$B$3,Registros!$B$2:$B$501,"&lt;="&amp;Resumo!$D$3,Registros!$V$2:$V$501,$N339),COUNTIFS(Registros!$AB$2:$AB$501,"Sim",Registros!$B$2:$B$501,"&gt;="&amp;Resumo!$B$3,Registros!$B$2:$B$501,"&lt;="&amp;Resumo!$D$3,Registros!$E$2:$E$501,Resumo!$F$3,Registros!$V$2:$V$501,$N339)))</f>
        <v/>
      </c>
      <c r="P339" s="46">
        <f>IF($N339="","",IF(Resumo!$F$3="Todas",SUMIFS(Registros!$S$2:$S$501,Registros!$AB$2:$AB$501,"Sim",Registros!$B$2:$B$501,"&gt;="&amp;Resumo!$B$3,Registros!$B$2:$B$501,"&lt;="&amp;Resumo!$D$3,Registros!$V$2:$V$501,$N339),SUMIFS(Registros!$S$2:$S$501,Registros!$AB$2:$AB$501,"Sim",Registros!$B$2:$B$501,"&gt;="&amp;Resumo!$B$3,Registros!$B$2:$B$501,"&lt;="&amp;Resumo!$D$3,Registros!$E$2:$E$501,Resumo!$F$3,Registros!$V$2:$V$501,$N339)))</f>
        <v/>
      </c>
      <c r="Q339" s="45">
        <f>IFERROR(IF(SUM($P$6:$P$15)=0,"",$P339/SUM($P$6:$P$15)),"")</f>
        <v/>
      </c>
      <c r="R339" s="13">
        <f>IF($O339=0,"",COUNTIFS($O$6:$O$15,"&gt;0",$P$6:$P$15,"&gt;"&amp;$P339)+COUNTIFS($O$6:$O339,"&gt;0",$P$6:$P339,$P339))</f>
        <v/>
      </c>
    </row>
    <row r="340">
      <c r="A340" s="21">
        <f>IFERROR(INDEX(Registros!$Z$2:$Z$501,AGGREGATE(15,6,(ROW(Registros!$Z$2:$Z$501)-ROW(Registros!$Z$2)+1)/(Registros!$AA$2:$AA$501&lt;&gt;""),ROWS($A$6:A340))),"")</f>
        <v/>
      </c>
      <c r="B340" s="18">
        <f>IFERROR(IF($A340="","",INDEX(Registros!$C$2:$C$501,MATCH($A340,Registros!$Z$2:$Z$501,0))),"")</f>
        <v/>
      </c>
      <c r="C340" s="21">
        <f>IFERROR(IF($A340="","",INDEX(Registros!$D$2:$D$501,MATCH($A340,Registros!$Z$2:$Z$501,0))),"")</f>
        <v/>
      </c>
      <c r="D340" s="21">
        <f>IFERROR(IF($A340="","",INDEX(Registros!$E$2:$E$501,MATCH($A340,Registros!$Z$2:$Z$501,0))),"")</f>
        <v/>
      </c>
      <c r="E340" s="18">
        <f>IF($A340="","",IF(AND(Resumo!$F$3&lt;&gt;"Todas",$D340&lt;&gt;Resumo!$F$3),0,COUNTIFS(Registros!$AB$2:$AB$501,"Sim",Registros!$B$2:$B$501,"&gt;="&amp;Resumo!$B$3,Registros!$B$2:$B$501,"&lt;="&amp;Resumo!$D$3,Registros!$C$2:$C$501,$B340,Registros!$E$2:$E$501,$D340)))</f>
        <v/>
      </c>
      <c r="F340" s="48">
        <f>IFERROR(IF($E340=0,"",COUNTIFS(Registros!$AB$2:$AB$501,"Sim",Registros!$B$2:$B$501,"&gt;="&amp;Resumo!$B$3,Registros!$B$2:$B$501,"&lt;="&amp;Resumo!$D$3,Registros!$C$2:$C$501,$B340,Registros!$E$2:$E$501,$D340,Registros!$T$2:$T$501,"Sim")/$E340),"")</f>
        <v/>
      </c>
      <c r="G340" s="48">
        <f>IFERROR(IF($E340=0,"",AVERAGEIFS(Registros!$U$2:$U$501,Registros!$AB$2:$AB$501,"Sim",Registros!$B$2:$B$501,"&gt;="&amp;Resumo!$B$3,Registros!$B$2:$B$501,"&lt;="&amp;Resumo!$D$3,Registros!$C$2:$C$501,$B340,Registros!$E$2:$E$501,$D340)),"")</f>
        <v/>
      </c>
      <c r="H340" s="18">
        <f>IF($E340=0,"",SUMIFS(Registros!$Q$2:$Q$501,Registros!$AB$2:$AB$501,"Sim",Registros!$B$2:$B$501,"&gt;="&amp;Resumo!$B$3,Registros!$B$2:$B$501,"&lt;="&amp;Resumo!$D$3,Registros!$C$2:$C$501,$B340,Registros!$E$2:$E$501,$D340))</f>
        <v/>
      </c>
      <c r="I340" s="49">
        <f>IF($E340=0,"",SUMIFS(Registros!$S$2:$S$501,Registros!$AB$2:$AB$501,"Sim",Registros!$B$2:$B$501,"&gt;="&amp;Resumo!$B$3,Registros!$B$2:$B$501,"&lt;="&amp;Resumo!$D$3,Registros!$C$2:$C$501,$B340,Registros!$E$2:$E$501,$D340))</f>
        <v/>
      </c>
      <c r="J340" s="18">
        <f>IF($E340=0,"",COUNTIFS(Registros!$AB$2:$AB$501,"Sim",Registros!$B$2:$B$501,"&gt;="&amp;Resumo!$B$3,Registros!$B$2:$B$501,"&lt;="&amp;Resumo!$D$3,Registros!$C$2:$C$501,$B340,Registros!$E$2:$E$501,$D340,Registros!$T$2:$T$501,"Não",Registros!$K$2:$K$501,"&lt;&gt;Concluída",Registros!$K$2:$K$501,"&lt;&gt;Dispensada"))</f>
        <v/>
      </c>
      <c r="K340" s="52">
        <f>IFERROR(IF($E340=0,"",_xlfn.MAXIFS(Registros!$B$2:$B$501,Registros!$AB$2:$AB$501,"Sim",Registros!$B$2:$B$501,"&gt;="&amp;Resumo!$B$3,Registros!$B$2:$B$501,"&lt;="&amp;Resumo!$D$3,Registros!$C$2:$C$501,$B340,Registros!$E$2:$E$501,$D340)),"")</f>
        <v/>
      </c>
      <c r="L340" s="18">
        <f>IF($E340=0,"",COUNTIFS($E$6:$E$505,"&gt;0",$F$6:$F$505,"&lt;"&amp;$F340)+COUNTIFS($E$6:$E340,"&gt;0",$F$6:$F340,$F340))</f>
        <v/>
      </c>
      <c r="N340" s="21">
        <f>IFERROR('Configurações'!F338,"")</f>
        <v/>
      </c>
      <c r="O340" s="18">
        <f>IF($N340="","",IF(Resumo!$F$3="Todas",COUNTIFS(Registros!$AB$2:$AB$501,"Sim",Registros!$B$2:$B$501,"&gt;="&amp;Resumo!$B$3,Registros!$B$2:$B$501,"&lt;="&amp;Resumo!$D$3,Registros!$V$2:$V$501,$N340),COUNTIFS(Registros!$AB$2:$AB$501,"Sim",Registros!$B$2:$B$501,"&gt;="&amp;Resumo!$B$3,Registros!$B$2:$B$501,"&lt;="&amp;Resumo!$D$3,Registros!$E$2:$E$501,Resumo!$F$3,Registros!$V$2:$V$501,$N340)))</f>
        <v/>
      </c>
      <c r="P340" s="49">
        <f>IF($N340="","",IF(Resumo!$F$3="Todas",SUMIFS(Registros!$S$2:$S$501,Registros!$AB$2:$AB$501,"Sim",Registros!$B$2:$B$501,"&gt;="&amp;Resumo!$B$3,Registros!$B$2:$B$501,"&lt;="&amp;Resumo!$D$3,Registros!$V$2:$V$501,$N340),SUMIFS(Registros!$S$2:$S$501,Registros!$AB$2:$AB$501,"Sim",Registros!$B$2:$B$501,"&gt;="&amp;Resumo!$B$3,Registros!$B$2:$B$501,"&lt;="&amp;Resumo!$D$3,Registros!$E$2:$E$501,Resumo!$F$3,Registros!$V$2:$V$501,$N340)))</f>
        <v/>
      </c>
      <c r="Q340" s="48">
        <f>IFERROR(IF(SUM($P$6:$P$15)=0,"",$P340/SUM($P$6:$P$15)),"")</f>
        <v/>
      </c>
      <c r="R340" s="18">
        <f>IF($O340=0,"",COUNTIFS($O$6:$O$15,"&gt;0",$P$6:$P$15,"&gt;"&amp;$P340)+COUNTIFS($O$6:$O340,"&gt;0",$P$6:$P340,$P340))</f>
        <v/>
      </c>
    </row>
    <row r="341">
      <c r="A341" s="16">
        <f>IFERROR(INDEX(Registros!$Z$2:$Z$501,AGGREGATE(15,6,(ROW(Registros!$Z$2:$Z$501)-ROW(Registros!$Z$2)+1)/(Registros!$AA$2:$AA$501&lt;&gt;""),ROWS($A$6:A341))),"")</f>
        <v/>
      </c>
      <c r="B341" s="13">
        <f>IFERROR(IF($A341="","",INDEX(Registros!$C$2:$C$501,MATCH($A341,Registros!$Z$2:$Z$501,0))),"")</f>
        <v/>
      </c>
      <c r="C341" s="16">
        <f>IFERROR(IF($A341="","",INDEX(Registros!$D$2:$D$501,MATCH($A341,Registros!$Z$2:$Z$501,0))),"")</f>
        <v/>
      </c>
      <c r="D341" s="16">
        <f>IFERROR(IF($A341="","",INDEX(Registros!$E$2:$E$501,MATCH($A341,Registros!$Z$2:$Z$501,0))),"")</f>
        <v/>
      </c>
      <c r="E341" s="13">
        <f>IF($A341="","",IF(AND(Resumo!$F$3&lt;&gt;"Todas",$D341&lt;&gt;Resumo!$F$3),0,COUNTIFS(Registros!$AB$2:$AB$501,"Sim",Registros!$B$2:$B$501,"&gt;="&amp;Resumo!$B$3,Registros!$B$2:$B$501,"&lt;="&amp;Resumo!$D$3,Registros!$C$2:$C$501,$B341,Registros!$E$2:$E$501,$D341)))</f>
        <v/>
      </c>
      <c r="F341" s="45">
        <f>IFERROR(IF($E341=0,"",COUNTIFS(Registros!$AB$2:$AB$501,"Sim",Registros!$B$2:$B$501,"&gt;="&amp;Resumo!$B$3,Registros!$B$2:$B$501,"&lt;="&amp;Resumo!$D$3,Registros!$C$2:$C$501,$B341,Registros!$E$2:$E$501,$D341,Registros!$T$2:$T$501,"Sim")/$E341),"")</f>
        <v/>
      </c>
      <c r="G341" s="45">
        <f>IFERROR(IF($E341=0,"",AVERAGEIFS(Registros!$U$2:$U$501,Registros!$AB$2:$AB$501,"Sim",Registros!$B$2:$B$501,"&gt;="&amp;Resumo!$B$3,Registros!$B$2:$B$501,"&lt;="&amp;Resumo!$D$3,Registros!$C$2:$C$501,$B341,Registros!$E$2:$E$501,$D341)),"")</f>
        <v/>
      </c>
      <c r="H341" s="13">
        <f>IF($E341=0,"",SUMIFS(Registros!$Q$2:$Q$501,Registros!$AB$2:$AB$501,"Sim",Registros!$B$2:$B$501,"&gt;="&amp;Resumo!$B$3,Registros!$B$2:$B$501,"&lt;="&amp;Resumo!$D$3,Registros!$C$2:$C$501,$B341,Registros!$E$2:$E$501,$D341))</f>
        <v/>
      </c>
      <c r="I341" s="46">
        <f>IF($E341=0,"",SUMIFS(Registros!$S$2:$S$501,Registros!$AB$2:$AB$501,"Sim",Registros!$B$2:$B$501,"&gt;="&amp;Resumo!$B$3,Registros!$B$2:$B$501,"&lt;="&amp;Resumo!$D$3,Registros!$C$2:$C$501,$B341,Registros!$E$2:$E$501,$D341))</f>
        <v/>
      </c>
      <c r="J341" s="13">
        <f>IF($E341=0,"",COUNTIFS(Registros!$AB$2:$AB$501,"Sim",Registros!$B$2:$B$501,"&gt;="&amp;Resumo!$B$3,Registros!$B$2:$B$501,"&lt;="&amp;Resumo!$D$3,Registros!$C$2:$C$501,$B341,Registros!$E$2:$E$501,$D341,Registros!$T$2:$T$501,"Não",Registros!$K$2:$K$501,"&lt;&gt;Concluída",Registros!$K$2:$K$501,"&lt;&gt;Dispensada"))</f>
        <v/>
      </c>
      <c r="K341" s="53">
        <f>IFERROR(IF($E341=0,"",_xlfn.MAXIFS(Registros!$B$2:$B$501,Registros!$AB$2:$AB$501,"Sim",Registros!$B$2:$B$501,"&gt;="&amp;Resumo!$B$3,Registros!$B$2:$B$501,"&lt;="&amp;Resumo!$D$3,Registros!$C$2:$C$501,$B341,Registros!$E$2:$E$501,$D341)),"")</f>
        <v/>
      </c>
      <c r="L341" s="13">
        <f>IF($E341=0,"",COUNTIFS($E$6:$E$505,"&gt;0",$F$6:$F$505,"&lt;"&amp;$F341)+COUNTIFS($E$6:$E341,"&gt;0",$F$6:$F341,$F341))</f>
        <v/>
      </c>
      <c r="N341" s="16">
        <f>IFERROR('Configurações'!F339,"")</f>
        <v/>
      </c>
      <c r="O341" s="13">
        <f>IF($N341="","",IF(Resumo!$F$3="Todas",COUNTIFS(Registros!$AB$2:$AB$501,"Sim",Registros!$B$2:$B$501,"&gt;="&amp;Resumo!$B$3,Registros!$B$2:$B$501,"&lt;="&amp;Resumo!$D$3,Registros!$V$2:$V$501,$N341),COUNTIFS(Registros!$AB$2:$AB$501,"Sim",Registros!$B$2:$B$501,"&gt;="&amp;Resumo!$B$3,Registros!$B$2:$B$501,"&lt;="&amp;Resumo!$D$3,Registros!$E$2:$E$501,Resumo!$F$3,Registros!$V$2:$V$501,$N341)))</f>
        <v/>
      </c>
      <c r="P341" s="46">
        <f>IF($N341="","",IF(Resumo!$F$3="Todas",SUMIFS(Registros!$S$2:$S$501,Registros!$AB$2:$AB$501,"Sim",Registros!$B$2:$B$501,"&gt;="&amp;Resumo!$B$3,Registros!$B$2:$B$501,"&lt;="&amp;Resumo!$D$3,Registros!$V$2:$V$501,$N341),SUMIFS(Registros!$S$2:$S$501,Registros!$AB$2:$AB$501,"Sim",Registros!$B$2:$B$501,"&gt;="&amp;Resumo!$B$3,Registros!$B$2:$B$501,"&lt;="&amp;Resumo!$D$3,Registros!$E$2:$E$501,Resumo!$F$3,Registros!$V$2:$V$501,$N341)))</f>
        <v/>
      </c>
      <c r="Q341" s="45">
        <f>IFERROR(IF(SUM($P$6:$P$15)=0,"",$P341/SUM($P$6:$P$15)),"")</f>
        <v/>
      </c>
      <c r="R341" s="13">
        <f>IF($O341=0,"",COUNTIFS($O$6:$O$15,"&gt;0",$P$6:$P$15,"&gt;"&amp;$P341)+COUNTIFS($O$6:$O341,"&gt;0",$P$6:$P341,$P341))</f>
        <v/>
      </c>
    </row>
    <row r="342">
      <c r="A342" s="21">
        <f>IFERROR(INDEX(Registros!$Z$2:$Z$501,AGGREGATE(15,6,(ROW(Registros!$Z$2:$Z$501)-ROW(Registros!$Z$2)+1)/(Registros!$AA$2:$AA$501&lt;&gt;""),ROWS($A$6:A342))),"")</f>
        <v/>
      </c>
      <c r="B342" s="18">
        <f>IFERROR(IF($A342="","",INDEX(Registros!$C$2:$C$501,MATCH($A342,Registros!$Z$2:$Z$501,0))),"")</f>
        <v/>
      </c>
      <c r="C342" s="21">
        <f>IFERROR(IF($A342="","",INDEX(Registros!$D$2:$D$501,MATCH($A342,Registros!$Z$2:$Z$501,0))),"")</f>
        <v/>
      </c>
      <c r="D342" s="21">
        <f>IFERROR(IF($A342="","",INDEX(Registros!$E$2:$E$501,MATCH($A342,Registros!$Z$2:$Z$501,0))),"")</f>
        <v/>
      </c>
      <c r="E342" s="18">
        <f>IF($A342="","",IF(AND(Resumo!$F$3&lt;&gt;"Todas",$D342&lt;&gt;Resumo!$F$3),0,COUNTIFS(Registros!$AB$2:$AB$501,"Sim",Registros!$B$2:$B$501,"&gt;="&amp;Resumo!$B$3,Registros!$B$2:$B$501,"&lt;="&amp;Resumo!$D$3,Registros!$C$2:$C$501,$B342,Registros!$E$2:$E$501,$D342)))</f>
        <v/>
      </c>
      <c r="F342" s="48">
        <f>IFERROR(IF($E342=0,"",COUNTIFS(Registros!$AB$2:$AB$501,"Sim",Registros!$B$2:$B$501,"&gt;="&amp;Resumo!$B$3,Registros!$B$2:$B$501,"&lt;="&amp;Resumo!$D$3,Registros!$C$2:$C$501,$B342,Registros!$E$2:$E$501,$D342,Registros!$T$2:$T$501,"Sim")/$E342),"")</f>
        <v/>
      </c>
      <c r="G342" s="48">
        <f>IFERROR(IF($E342=0,"",AVERAGEIFS(Registros!$U$2:$U$501,Registros!$AB$2:$AB$501,"Sim",Registros!$B$2:$B$501,"&gt;="&amp;Resumo!$B$3,Registros!$B$2:$B$501,"&lt;="&amp;Resumo!$D$3,Registros!$C$2:$C$501,$B342,Registros!$E$2:$E$501,$D342)),"")</f>
        <v/>
      </c>
      <c r="H342" s="18">
        <f>IF($E342=0,"",SUMIFS(Registros!$Q$2:$Q$501,Registros!$AB$2:$AB$501,"Sim",Registros!$B$2:$B$501,"&gt;="&amp;Resumo!$B$3,Registros!$B$2:$B$501,"&lt;="&amp;Resumo!$D$3,Registros!$C$2:$C$501,$B342,Registros!$E$2:$E$501,$D342))</f>
        <v/>
      </c>
      <c r="I342" s="49">
        <f>IF($E342=0,"",SUMIFS(Registros!$S$2:$S$501,Registros!$AB$2:$AB$501,"Sim",Registros!$B$2:$B$501,"&gt;="&amp;Resumo!$B$3,Registros!$B$2:$B$501,"&lt;="&amp;Resumo!$D$3,Registros!$C$2:$C$501,$B342,Registros!$E$2:$E$501,$D342))</f>
        <v/>
      </c>
      <c r="J342" s="18">
        <f>IF($E342=0,"",COUNTIFS(Registros!$AB$2:$AB$501,"Sim",Registros!$B$2:$B$501,"&gt;="&amp;Resumo!$B$3,Registros!$B$2:$B$501,"&lt;="&amp;Resumo!$D$3,Registros!$C$2:$C$501,$B342,Registros!$E$2:$E$501,$D342,Registros!$T$2:$T$501,"Não",Registros!$K$2:$K$501,"&lt;&gt;Concluída",Registros!$K$2:$K$501,"&lt;&gt;Dispensada"))</f>
        <v/>
      </c>
      <c r="K342" s="52">
        <f>IFERROR(IF($E342=0,"",_xlfn.MAXIFS(Registros!$B$2:$B$501,Registros!$AB$2:$AB$501,"Sim",Registros!$B$2:$B$501,"&gt;="&amp;Resumo!$B$3,Registros!$B$2:$B$501,"&lt;="&amp;Resumo!$D$3,Registros!$C$2:$C$501,$B342,Registros!$E$2:$E$501,$D342)),"")</f>
        <v/>
      </c>
      <c r="L342" s="18">
        <f>IF($E342=0,"",COUNTIFS($E$6:$E$505,"&gt;0",$F$6:$F$505,"&lt;"&amp;$F342)+COUNTIFS($E$6:$E342,"&gt;0",$F$6:$F342,$F342))</f>
        <v/>
      </c>
      <c r="N342" s="21">
        <f>IFERROR('Configurações'!F340,"")</f>
        <v/>
      </c>
      <c r="O342" s="18">
        <f>IF($N342="","",IF(Resumo!$F$3="Todas",COUNTIFS(Registros!$AB$2:$AB$501,"Sim",Registros!$B$2:$B$501,"&gt;="&amp;Resumo!$B$3,Registros!$B$2:$B$501,"&lt;="&amp;Resumo!$D$3,Registros!$V$2:$V$501,$N342),COUNTIFS(Registros!$AB$2:$AB$501,"Sim",Registros!$B$2:$B$501,"&gt;="&amp;Resumo!$B$3,Registros!$B$2:$B$501,"&lt;="&amp;Resumo!$D$3,Registros!$E$2:$E$501,Resumo!$F$3,Registros!$V$2:$V$501,$N342)))</f>
        <v/>
      </c>
      <c r="P342" s="49">
        <f>IF($N342="","",IF(Resumo!$F$3="Todas",SUMIFS(Registros!$S$2:$S$501,Registros!$AB$2:$AB$501,"Sim",Registros!$B$2:$B$501,"&gt;="&amp;Resumo!$B$3,Registros!$B$2:$B$501,"&lt;="&amp;Resumo!$D$3,Registros!$V$2:$V$501,$N342),SUMIFS(Registros!$S$2:$S$501,Registros!$AB$2:$AB$501,"Sim",Registros!$B$2:$B$501,"&gt;="&amp;Resumo!$B$3,Registros!$B$2:$B$501,"&lt;="&amp;Resumo!$D$3,Registros!$E$2:$E$501,Resumo!$F$3,Registros!$V$2:$V$501,$N342)))</f>
        <v/>
      </c>
      <c r="Q342" s="48">
        <f>IFERROR(IF(SUM($P$6:$P$15)=0,"",$P342/SUM($P$6:$P$15)),"")</f>
        <v/>
      </c>
      <c r="R342" s="18">
        <f>IF($O342=0,"",COUNTIFS($O$6:$O$15,"&gt;0",$P$6:$P$15,"&gt;"&amp;$P342)+COUNTIFS($O$6:$O342,"&gt;0",$P$6:$P342,$P342))</f>
        <v/>
      </c>
    </row>
    <row r="343">
      <c r="A343" s="16">
        <f>IFERROR(INDEX(Registros!$Z$2:$Z$501,AGGREGATE(15,6,(ROW(Registros!$Z$2:$Z$501)-ROW(Registros!$Z$2)+1)/(Registros!$AA$2:$AA$501&lt;&gt;""),ROWS($A$6:A343))),"")</f>
        <v/>
      </c>
      <c r="B343" s="13">
        <f>IFERROR(IF($A343="","",INDEX(Registros!$C$2:$C$501,MATCH($A343,Registros!$Z$2:$Z$501,0))),"")</f>
        <v/>
      </c>
      <c r="C343" s="16">
        <f>IFERROR(IF($A343="","",INDEX(Registros!$D$2:$D$501,MATCH($A343,Registros!$Z$2:$Z$501,0))),"")</f>
        <v/>
      </c>
      <c r="D343" s="16">
        <f>IFERROR(IF($A343="","",INDEX(Registros!$E$2:$E$501,MATCH($A343,Registros!$Z$2:$Z$501,0))),"")</f>
        <v/>
      </c>
      <c r="E343" s="13">
        <f>IF($A343="","",IF(AND(Resumo!$F$3&lt;&gt;"Todas",$D343&lt;&gt;Resumo!$F$3),0,COUNTIFS(Registros!$AB$2:$AB$501,"Sim",Registros!$B$2:$B$501,"&gt;="&amp;Resumo!$B$3,Registros!$B$2:$B$501,"&lt;="&amp;Resumo!$D$3,Registros!$C$2:$C$501,$B343,Registros!$E$2:$E$501,$D343)))</f>
        <v/>
      </c>
      <c r="F343" s="45">
        <f>IFERROR(IF($E343=0,"",COUNTIFS(Registros!$AB$2:$AB$501,"Sim",Registros!$B$2:$B$501,"&gt;="&amp;Resumo!$B$3,Registros!$B$2:$B$501,"&lt;="&amp;Resumo!$D$3,Registros!$C$2:$C$501,$B343,Registros!$E$2:$E$501,$D343,Registros!$T$2:$T$501,"Sim")/$E343),"")</f>
        <v/>
      </c>
      <c r="G343" s="45">
        <f>IFERROR(IF($E343=0,"",AVERAGEIFS(Registros!$U$2:$U$501,Registros!$AB$2:$AB$501,"Sim",Registros!$B$2:$B$501,"&gt;="&amp;Resumo!$B$3,Registros!$B$2:$B$501,"&lt;="&amp;Resumo!$D$3,Registros!$C$2:$C$501,$B343,Registros!$E$2:$E$501,$D343)),"")</f>
        <v/>
      </c>
      <c r="H343" s="13">
        <f>IF($E343=0,"",SUMIFS(Registros!$Q$2:$Q$501,Registros!$AB$2:$AB$501,"Sim",Registros!$B$2:$B$501,"&gt;="&amp;Resumo!$B$3,Registros!$B$2:$B$501,"&lt;="&amp;Resumo!$D$3,Registros!$C$2:$C$501,$B343,Registros!$E$2:$E$501,$D343))</f>
        <v/>
      </c>
      <c r="I343" s="46">
        <f>IF($E343=0,"",SUMIFS(Registros!$S$2:$S$501,Registros!$AB$2:$AB$501,"Sim",Registros!$B$2:$B$501,"&gt;="&amp;Resumo!$B$3,Registros!$B$2:$B$501,"&lt;="&amp;Resumo!$D$3,Registros!$C$2:$C$501,$B343,Registros!$E$2:$E$501,$D343))</f>
        <v/>
      </c>
      <c r="J343" s="13">
        <f>IF($E343=0,"",COUNTIFS(Registros!$AB$2:$AB$501,"Sim",Registros!$B$2:$B$501,"&gt;="&amp;Resumo!$B$3,Registros!$B$2:$B$501,"&lt;="&amp;Resumo!$D$3,Registros!$C$2:$C$501,$B343,Registros!$E$2:$E$501,$D343,Registros!$T$2:$T$501,"Não",Registros!$K$2:$K$501,"&lt;&gt;Concluída",Registros!$K$2:$K$501,"&lt;&gt;Dispensada"))</f>
        <v/>
      </c>
      <c r="K343" s="53">
        <f>IFERROR(IF($E343=0,"",_xlfn.MAXIFS(Registros!$B$2:$B$501,Registros!$AB$2:$AB$501,"Sim",Registros!$B$2:$B$501,"&gt;="&amp;Resumo!$B$3,Registros!$B$2:$B$501,"&lt;="&amp;Resumo!$D$3,Registros!$C$2:$C$501,$B343,Registros!$E$2:$E$501,$D343)),"")</f>
        <v/>
      </c>
      <c r="L343" s="13">
        <f>IF($E343=0,"",COUNTIFS($E$6:$E$505,"&gt;0",$F$6:$F$505,"&lt;"&amp;$F343)+COUNTIFS($E$6:$E343,"&gt;0",$F$6:$F343,$F343))</f>
        <v/>
      </c>
      <c r="N343" s="16">
        <f>IFERROR('Configurações'!F341,"")</f>
        <v/>
      </c>
      <c r="O343" s="13">
        <f>IF($N343="","",IF(Resumo!$F$3="Todas",COUNTIFS(Registros!$AB$2:$AB$501,"Sim",Registros!$B$2:$B$501,"&gt;="&amp;Resumo!$B$3,Registros!$B$2:$B$501,"&lt;="&amp;Resumo!$D$3,Registros!$V$2:$V$501,$N343),COUNTIFS(Registros!$AB$2:$AB$501,"Sim",Registros!$B$2:$B$501,"&gt;="&amp;Resumo!$B$3,Registros!$B$2:$B$501,"&lt;="&amp;Resumo!$D$3,Registros!$E$2:$E$501,Resumo!$F$3,Registros!$V$2:$V$501,$N343)))</f>
        <v/>
      </c>
      <c r="P343" s="46">
        <f>IF($N343="","",IF(Resumo!$F$3="Todas",SUMIFS(Registros!$S$2:$S$501,Registros!$AB$2:$AB$501,"Sim",Registros!$B$2:$B$501,"&gt;="&amp;Resumo!$B$3,Registros!$B$2:$B$501,"&lt;="&amp;Resumo!$D$3,Registros!$V$2:$V$501,$N343),SUMIFS(Registros!$S$2:$S$501,Registros!$AB$2:$AB$501,"Sim",Registros!$B$2:$B$501,"&gt;="&amp;Resumo!$B$3,Registros!$B$2:$B$501,"&lt;="&amp;Resumo!$D$3,Registros!$E$2:$E$501,Resumo!$F$3,Registros!$V$2:$V$501,$N343)))</f>
        <v/>
      </c>
      <c r="Q343" s="45">
        <f>IFERROR(IF(SUM($P$6:$P$15)=0,"",$P343/SUM($P$6:$P$15)),"")</f>
        <v/>
      </c>
      <c r="R343" s="13">
        <f>IF($O343=0,"",COUNTIFS($O$6:$O$15,"&gt;0",$P$6:$P$15,"&gt;"&amp;$P343)+COUNTIFS($O$6:$O343,"&gt;0",$P$6:$P343,$P343))</f>
        <v/>
      </c>
    </row>
    <row r="344">
      <c r="A344" s="21">
        <f>IFERROR(INDEX(Registros!$Z$2:$Z$501,AGGREGATE(15,6,(ROW(Registros!$Z$2:$Z$501)-ROW(Registros!$Z$2)+1)/(Registros!$AA$2:$AA$501&lt;&gt;""),ROWS($A$6:A344))),"")</f>
        <v/>
      </c>
      <c r="B344" s="18">
        <f>IFERROR(IF($A344="","",INDEX(Registros!$C$2:$C$501,MATCH($A344,Registros!$Z$2:$Z$501,0))),"")</f>
        <v/>
      </c>
      <c r="C344" s="21">
        <f>IFERROR(IF($A344="","",INDEX(Registros!$D$2:$D$501,MATCH($A344,Registros!$Z$2:$Z$501,0))),"")</f>
        <v/>
      </c>
      <c r="D344" s="21">
        <f>IFERROR(IF($A344="","",INDEX(Registros!$E$2:$E$501,MATCH($A344,Registros!$Z$2:$Z$501,0))),"")</f>
        <v/>
      </c>
      <c r="E344" s="18">
        <f>IF($A344="","",IF(AND(Resumo!$F$3&lt;&gt;"Todas",$D344&lt;&gt;Resumo!$F$3),0,COUNTIFS(Registros!$AB$2:$AB$501,"Sim",Registros!$B$2:$B$501,"&gt;="&amp;Resumo!$B$3,Registros!$B$2:$B$501,"&lt;="&amp;Resumo!$D$3,Registros!$C$2:$C$501,$B344,Registros!$E$2:$E$501,$D344)))</f>
        <v/>
      </c>
      <c r="F344" s="48">
        <f>IFERROR(IF($E344=0,"",COUNTIFS(Registros!$AB$2:$AB$501,"Sim",Registros!$B$2:$B$501,"&gt;="&amp;Resumo!$B$3,Registros!$B$2:$B$501,"&lt;="&amp;Resumo!$D$3,Registros!$C$2:$C$501,$B344,Registros!$E$2:$E$501,$D344,Registros!$T$2:$T$501,"Sim")/$E344),"")</f>
        <v/>
      </c>
      <c r="G344" s="48">
        <f>IFERROR(IF($E344=0,"",AVERAGEIFS(Registros!$U$2:$U$501,Registros!$AB$2:$AB$501,"Sim",Registros!$B$2:$B$501,"&gt;="&amp;Resumo!$B$3,Registros!$B$2:$B$501,"&lt;="&amp;Resumo!$D$3,Registros!$C$2:$C$501,$B344,Registros!$E$2:$E$501,$D344)),"")</f>
        <v/>
      </c>
      <c r="H344" s="18">
        <f>IF($E344=0,"",SUMIFS(Registros!$Q$2:$Q$501,Registros!$AB$2:$AB$501,"Sim",Registros!$B$2:$B$501,"&gt;="&amp;Resumo!$B$3,Registros!$B$2:$B$501,"&lt;="&amp;Resumo!$D$3,Registros!$C$2:$C$501,$B344,Registros!$E$2:$E$501,$D344))</f>
        <v/>
      </c>
      <c r="I344" s="49">
        <f>IF($E344=0,"",SUMIFS(Registros!$S$2:$S$501,Registros!$AB$2:$AB$501,"Sim",Registros!$B$2:$B$501,"&gt;="&amp;Resumo!$B$3,Registros!$B$2:$B$501,"&lt;="&amp;Resumo!$D$3,Registros!$C$2:$C$501,$B344,Registros!$E$2:$E$501,$D344))</f>
        <v/>
      </c>
      <c r="J344" s="18">
        <f>IF($E344=0,"",COUNTIFS(Registros!$AB$2:$AB$501,"Sim",Registros!$B$2:$B$501,"&gt;="&amp;Resumo!$B$3,Registros!$B$2:$B$501,"&lt;="&amp;Resumo!$D$3,Registros!$C$2:$C$501,$B344,Registros!$E$2:$E$501,$D344,Registros!$T$2:$T$501,"Não",Registros!$K$2:$K$501,"&lt;&gt;Concluída",Registros!$K$2:$K$501,"&lt;&gt;Dispensada"))</f>
        <v/>
      </c>
      <c r="K344" s="52">
        <f>IFERROR(IF($E344=0,"",_xlfn.MAXIFS(Registros!$B$2:$B$501,Registros!$AB$2:$AB$501,"Sim",Registros!$B$2:$B$501,"&gt;="&amp;Resumo!$B$3,Registros!$B$2:$B$501,"&lt;="&amp;Resumo!$D$3,Registros!$C$2:$C$501,$B344,Registros!$E$2:$E$501,$D344)),"")</f>
        <v/>
      </c>
      <c r="L344" s="18">
        <f>IF($E344=0,"",COUNTIFS($E$6:$E$505,"&gt;0",$F$6:$F$505,"&lt;"&amp;$F344)+COUNTIFS($E$6:$E344,"&gt;0",$F$6:$F344,$F344))</f>
        <v/>
      </c>
      <c r="N344" s="21">
        <f>IFERROR('Configurações'!F342,"")</f>
        <v/>
      </c>
      <c r="O344" s="18">
        <f>IF($N344="","",IF(Resumo!$F$3="Todas",COUNTIFS(Registros!$AB$2:$AB$501,"Sim",Registros!$B$2:$B$501,"&gt;="&amp;Resumo!$B$3,Registros!$B$2:$B$501,"&lt;="&amp;Resumo!$D$3,Registros!$V$2:$V$501,$N344),COUNTIFS(Registros!$AB$2:$AB$501,"Sim",Registros!$B$2:$B$501,"&gt;="&amp;Resumo!$B$3,Registros!$B$2:$B$501,"&lt;="&amp;Resumo!$D$3,Registros!$E$2:$E$501,Resumo!$F$3,Registros!$V$2:$V$501,$N344)))</f>
        <v/>
      </c>
      <c r="P344" s="49">
        <f>IF($N344="","",IF(Resumo!$F$3="Todas",SUMIFS(Registros!$S$2:$S$501,Registros!$AB$2:$AB$501,"Sim",Registros!$B$2:$B$501,"&gt;="&amp;Resumo!$B$3,Registros!$B$2:$B$501,"&lt;="&amp;Resumo!$D$3,Registros!$V$2:$V$501,$N344),SUMIFS(Registros!$S$2:$S$501,Registros!$AB$2:$AB$501,"Sim",Registros!$B$2:$B$501,"&gt;="&amp;Resumo!$B$3,Registros!$B$2:$B$501,"&lt;="&amp;Resumo!$D$3,Registros!$E$2:$E$501,Resumo!$F$3,Registros!$V$2:$V$501,$N344)))</f>
        <v/>
      </c>
      <c r="Q344" s="48">
        <f>IFERROR(IF(SUM($P$6:$P$15)=0,"",$P344/SUM($P$6:$P$15)),"")</f>
        <v/>
      </c>
      <c r="R344" s="18">
        <f>IF($O344=0,"",COUNTIFS($O$6:$O$15,"&gt;0",$P$6:$P$15,"&gt;"&amp;$P344)+COUNTIFS($O$6:$O344,"&gt;0",$P$6:$P344,$P344))</f>
        <v/>
      </c>
    </row>
    <row r="345">
      <c r="A345" s="16">
        <f>IFERROR(INDEX(Registros!$Z$2:$Z$501,AGGREGATE(15,6,(ROW(Registros!$Z$2:$Z$501)-ROW(Registros!$Z$2)+1)/(Registros!$AA$2:$AA$501&lt;&gt;""),ROWS($A$6:A345))),"")</f>
        <v/>
      </c>
      <c r="B345" s="13">
        <f>IFERROR(IF($A345="","",INDEX(Registros!$C$2:$C$501,MATCH($A345,Registros!$Z$2:$Z$501,0))),"")</f>
        <v/>
      </c>
      <c r="C345" s="16">
        <f>IFERROR(IF($A345="","",INDEX(Registros!$D$2:$D$501,MATCH($A345,Registros!$Z$2:$Z$501,0))),"")</f>
        <v/>
      </c>
      <c r="D345" s="16">
        <f>IFERROR(IF($A345="","",INDEX(Registros!$E$2:$E$501,MATCH($A345,Registros!$Z$2:$Z$501,0))),"")</f>
        <v/>
      </c>
      <c r="E345" s="13">
        <f>IF($A345="","",IF(AND(Resumo!$F$3&lt;&gt;"Todas",$D345&lt;&gt;Resumo!$F$3),0,COUNTIFS(Registros!$AB$2:$AB$501,"Sim",Registros!$B$2:$B$501,"&gt;="&amp;Resumo!$B$3,Registros!$B$2:$B$501,"&lt;="&amp;Resumo!$D$3,Registros!$C$2:$C$501,$B345,Registros!$E$2:$E$501,$D345)))</f>
        <v/>
      </c>
      <c r="F345" s="45">
        <f>IFERROR(IF($E345=0,"",COUNTIFS(Registros!$AB$2:$AB$501,"Sim",Registros!$B$2:$B$501,"&gt;="&amp;Resumo!$B$3,Registros!$B$2:$B$501,"&lt;="&amp;Resumo!$D$3,Registros!$C$2:$C$501,$B345,Registros!$E$2:$E$501,$D345,Registros!$T$2:$T$501,"Sim")/$E345),"")</f>
        <v/>
      </c>
      <c r="G345" s="45">
        <f>IFERROR(IF($E345=0,"",AVERAGEIFS(Registros!$U$2:$U$501,Registros!$AB$2:$AB$501,"Sim",Registros!$B$2:$B$501,"&gt;="&amp;Resumo!$B$3,Registros!$B$2:$B$501,"&lt;="&amp;Resumo!$D$3,Registros!$C$2:$C$501,$B345,Registros!$E$2:$E$501,$D345)),"")</f>
        <v/>
      </c>
      <c r="H345" s="13">
        <f>IF($E345=0,"",SUMIFS(Registros!$Q$2:$Q$501,Registros!$AB$2:$AB$501,"Sim",Registros!$B$2:$B$501,"&gt;="&amp;Resumo!$B$3,Registros!$B$2:$B$501,"&lt;="&amp;Resumo!$D$3,Registros!$C$2:$C$501,$B345,Registros!$E$2:$E$501,$D345))</f>
        <v/>
      </c>
      <c r="I345" s="46">
        <f>IF($E345=0,"",SUMIFS(Registros!$S$2:$S$501,Registros!$AB$2:$AB$501,"Sim",Registros!$B$2:$B$501,"&gt;="&amp;Resumo!$B$3,Registros!$B$2:$B$501,"&lt;="&amp;Resumo!$D$3,Registros!$C$2:$C$501,$B345,Registros!$E$2:$E$501,$D345))</f>
        <v/>
      </c>
      <c r="J345" s="13">
        <f>IF($E345=0,"",COUNTIFS(Registros!$AB$2:$AB$501,"Sim",Registros!$B$2:$B$501,"&gt;="&amp;Resumo!$B$3,Registros!$B$2:$B$501,"&lt;="&amp;Resumo!$D$3,Registros!$C$2:$C$501,$B345,Registros!$E$2:$E$501,$D345,Registros!$T$2:$T$501,"Não",Registros!$K$2:$K$501,"&lt;&gt;Concluída",Registros!$K$2:$K$501,"&lt;&gt;Dispensada"))</f>
        <v/>
      </c>
      <c r="K345" s="53">
        <f>IFERROR(IF($E345=0,"",_xlfn.MAXIFS(Registros!$B$2:$B$501,Registros!$AB$2:$AB$501,"Sim",Registros!$B$2:$B$501,"&gt;="&amp;Resumo!$B$3,Registros!$B$2:$B$501,"&lt;="&amp;Resumo!$D$3,Registros!$C$2:$C$501,$B345,Registros!$E$2:$E$501,$D345)),"")</f>
        <v/>
      </c>
      <c r="L345" s="13">
        <f>IF($E345=0,"",COUNTIFS($E$6:$E$505,"&gt;0",$F$6:$F$505,"&lt;"&amp;$F345)+COUNTIFS($E$6:$E345,"&gt;0",$F$6:$F345,$F345))</f>
        <v/>
      </c>
      <c r="N345" s="16">
        <f>IFERROR('Configurações'!F343,"")</f>
        <v/>
      </c>
      <c r="O345" s="13">
        <f>IF($N345="","",IF(Resumo!$F$3="Todas",COUNTIFS(Registros!$AB$2:$AB$501,"Sim",Registros!$B$2:$B$501,"&gt;="&amp;Resumo!$B$3,Registros!$B$2:$B$501,"&lt;="&amp;Resumo!$D$3,Registros!$V$2:$V$501,$N345),COUNTIFS(Registros!$AB$2:$AB$501,"Sim",Registros!$B$2:$B$501,"&gt;="&amp;Resumo!$B$3,Registros!$B$2:$B$501,"&lt;="&amp;Resumo!$D$3,Registros!$E$2:$E$501,Resumo!$F$3,Registros!$V$2:$V$501,$N345)))</f>
        <v/>
      </c>
      <c r="P345" s="46">
        <f>IF($N345="","",IF(Resumo!$F$3="Todas",SUMIFS(Registros!$S$2:$S$501,Registros!$AB$2:$AB$501,"Sim",Registros!$B$2:$B$501,"&gt;="&amp;Resumo!$B$3,Registros!$B$2:$B$501,"&lt;="&amp;Resumo!$D$3,Registros!$V$2:$V$501,$N345),SUMIFS(Registros!$S$2:$S$501,Registros!$AB$2:$AB$501,"Sim",Registros!$B$2:$B$501,"&gt;="&amp;Resumo!$B$3,Registros!$B$2:$B$501,"&lt;="&amp;Resumo!$D$3,Registros!$E$2:$E$501,Resumo!$F$3,Registros!$V$2:$V$501,$N345)))</f>
        <v/>
      </c>
      <c r="Q345" s="45">
        <f>IFERROR(IF(SUM($P$6:$P$15)=0,"",$P345/SUM($P$6:$P$15)),"")</f>
        <v/>
      </c>
      <c r="R345" s="13">
        <f>IF($O345=0,"",COUNTIFS($O$6:$O$15,"&gt;0",$P$6:$P$15,"&gt;"&amp;$P345)+COUNTIFS($O$6:$O345,"&gt;0",$P$6:$P345,$P345))</f>
        <v/>
      </c>
    </row>
    <row r="346">
      <c r="A346" s="21">
        <f>IFERROR(INDEX(Registros!$Z$2:$Z$501,AGGREGATE(15,6,(ROW(Registros!$Z$2:$Z$501)-ROW(Registros!$Z$2)+1)/(Registros!$AA$2:$AA$501&lt;&gt;""),ROWS($A$6:A346))),"")</f>
        <v/>
      </c>
      <c r="B346" s="18">
        <f>IFERROR(IF($A346="","",INDEX(Registros!$C$2:$C$501,MATCH($A346,Registros!$Z$2:$Z$501,0))),"")</f>
        <v/>
      </c>
      <c r="C346" s="21">
        <f>IFERROR(IF($A346="","",INDEX(Registros!$D$2:$D$501,MATCH($A346,Registros!$Z$2:$Z$501,0))),"")</f>
        <v/>
      </c>
      <c r="D346" s="21">
        <f>IFERROR(IF($A346="","",INDEX(Registros!$E$2:$E$501,MATCH($A346,Registros!$Z$2:$Z$501,0))),"")</f>
        <v/>
      </c>
      <c r="E346" s="18">
        <f>IF($A346="","",IF(AND(Resumo!$F$3&lt;&gt;"Todas",$D346&lt;&gt;Resumo!$F$3),0,COUNTIFS(Registros!$AB$2:$AB$501,"Sim",Registros!$B$2:$B$501,"&gt;="&amp;Resumo!$B$3,Registros!$B$2:$B$501,"&lt;="&amp;Resumo!$D$3,Registros!$C$2:$C$501,$B346,Registros!$E$2:$E$501,$D346)))</f>
        <v/>
      </c>
      <c r="F346" s="48">
        <f>IFERROR(IF($E346=0,"",COUNTIFS(Registros!$AB$2:$AB$501,"Sim",Registros!$B$2:$B$501,"&gt;="&amp;Resumo!$B$3,Registros!$B$2:$B$501,"&lt;="&amp;Resumo!$D$3,Registros!$C$2:$C$501,$B346,Registros!$E$2:$E$501,$D346,Registros!$T$2:$T$501,"Sim")/$E346),"")</f>
        <v/>
      </c>
      <c r="G346" s="48">
        <f>IFERROR(IF($E346=0,"",AVERAGEIFS(Registros!$U$2:$U$501,Registros!$AB$2:$AB$501,"Sim",Registros!$B$2:$B$501,"&gt;="&amp;Resumo!$B$3,Registros!$B$2:$B$501,"&lt;="&amp;Resumo!$D$3,Registros!$C$2:$C$501,$B346,Registros!$E$2:$E$501,$D346)),"")</f>
        <v/>
      </c>
      <c r="H346" s="18">
        <f>IF($E346=0,"",SUMIFS(Registros!$Q$2:$Q$501,Registros!$AB$2:$AB$501,"Sim",Registros!$B$2:$B$501,"&gt;="&amp;Resumo!$B$3,Registros!$B$2:$B$501,"&lt;="&amp;Resumo!$D$3,Registros!$C$2:$C$501,$B346,Registros!$E$2:$E$501,$D346))</f>
        <v/>
      </c>
      <c r="I346" s="49">
        <f>IF($E346=0,"",SUMIFS(Registros!$S$2:$S$501,Registros!$AB$2:$AB$501,"Sim",Registros!$B$2:$B$501,"&gt;="&amp;Resumo!$B$3,Registros!$B$2:$B$501,"&lt;="&amp;Resumo!$D$3,Registros!$C$2:$C$501,$B346,Registros!$E$2:$E$501,$D346))</f>
        <v/>
      </c>
      <c r="J346" s="18">
        <f>IF($E346=0,"",COUNTIFS(Registros!$AB$2:$AB$501,"Sim",Registros!$B$2:$B$501,"&gt;="&amp;Resumo!$B$3,Registros!$B$2:$B$501,"&lt;="&amp;Resumo!$D$3,Registros!$C$2:$C$501,$B346,Registros!$E$2:$E$501,$D346,Registros!$T$2:$T$501,"Não",Registros!$K$2:$K$501,"&lt;&gt;Concluída",Registros!$K$2:$K$501,"&lt;&gt;Dispensada"))</f>
        <v/>
      </c>
      <c r="K346" s="52">
        <f>IFERROR(IF($E346=0,"",_xlfn.MAXIFS(Registros!$B$2:$B$501,Registros!$AB$2:$AB$501,"Sim",Registros!$B$2:$B$501,"&gt;="&amp;Resumo!$B$3,Registros!$B$2:$B$501,"&lt;="&amp;Resumo!$D$3,Registros!$C$2:$C$501,$B346,Registros!$E$2:$E$501,$D346)),"")</f>
        <v/>
      </c>
      <c r="L346" s="18">
        <f>IF($E346=0,"",COUNTIFS($E$6:$E$505,"&gt;0",$F$6:$F$505,"&lt;"&amp;$F346)+COUNTIFS($E$6:$E346,"&gt;0",$F$6:$F346,$F346))</f>
        <v/>
      </c>
      <c r="N346" s="21">
        <f>IFERROR('Configurações'!F344,"")</f>
        <v/>
      </c>
      <c r="O346" s="18">
        <f>IF($N346="","",IF(Resumo!$F$3="Todas",COUNTIFS(Registros!$AB$2:$AB$501,"Sim",Registros!$B$2:$B$501,"&gt;="&amp;Resumo!$B$3,Registros!$B$2:$B$501,"&lt;="&amp;Resumo!$D$3,Registros!$V$2:$V$501,$N346),COUNTIFS(Registros!$AB$2:$AB$501,"Sim",Registros!$B$2:$B$501,"&gt;="&amp;Resumo!$B$3,Registros!$B$2:$B$501,"&lt;="&amp;Resumo!$D$3,Registros!$E$2:$E$501,Resumo!$F$3,Registros!$V$2:$V$501,$N346)))</f>
        <v/>
      </c>
      <c r="P346" s="49">
        <f>IF($N346="","",IF(Resumo!$F$3="Todas",SUMIFS(Registros!$S$2:$S$501,Registros!$AB$2:$AB$501,"Sim",Registros!$B$2:$B$501,"&gt;="&amp;Resumo!$B$3,Registros!$B$2:$B$501,"&lt;="&amp;Resumo!$D$3,Registros!$V$2:$V$501,$N346),SUMIFS(Registros!$S$2:$S$501,Registros!$AB$2:$AB$501,"Sim",Registros!$B$2:$B$501,"&gt;="&amp;Resumo!$B$3,Registros!$B$2:$B$501,"&lt;="&amp;Resumo!$D$3,Registros!$E$2:$E$501,Resumo!$F$3,Registros!$V$2:$V$501,$N346)))</f>
        <v/>
      </c>
      <c r="Q346" s="48">
        <f>IFERROR(IF(SUM($P$6:$P$15)=0,"",$P346/SUM($P$6:$P$15)),"")</f>
        <v/>
      </c>
      <c r="R346" s="18">
        <f>IF($O346=0,"",COUNTIFS($O$6:$O$15,"&gt;0",$P$6:$P$15,"&gt;"&amp;$P346)+COUNTIFS($O$6:$O346,"&gt;0",$P$6:$P346,$P346))</f>
        <v/>
      </c>
    </row>
    <row r="347">
      <c r="A347" s="16">
        <f>IFERROR(INDEX(Registros!$Z$2:$Z$501,AGGREGATE(15,6,(ROW(Registros!$Z$2:$Z$501)-ROW(Registros!$Z$2)+1)/(Registros!$AA$2:$AA$501&lt;&gt;""),ROWS($A$6:A347))),"")</f>
        <v/>
      </c>
      <c r="B347" s="13">
        <f>IFERROR(IF($A347="","",INDEX(Registros!$C$2:$C$501,MATCH($A347,Registros!$Z$2:$Z$501,0))),"")</f>
        <v/>
      </c>
      <c r="C347" s="16">
        <f>IFERROR(IF($A347="","",INDEX(Registros!$D$2:$D$501,MATCH($A347,Registros!$Z$2:$Z$501,0))),"")</f>
        <v/>
      </c>
      <c r="D347" s="16">
        <f>IFERROR(IF($A347="","",INDEX(Registros!$E$2:$E$501,MATCH($A347,Registros!$Z$2:$Z$501,0))),"")</f>
        <v/>
      </c>
      <c r="E347" s="13">
        <f>IF($A347="","",IF(AND(Resumo!$F$3&lt;&gt;"Todas",$D347&lt;&gt;Resumo!$F$3),0,COUNTIFS(Registros!$AB$2:$AB$501,"Sim",Registros!$B$2:$B$501,"&gt;="&amp;Resumo!$B$3,Registros!$B$2:$B$501,"&lt;="&amp;Resumo!$D$3,Registros!$C$2:$C$501,$B347,Registros!$E$2:$E$501,$D347)))</f>
        <v/>
      </c>
      <c r="F347" s="45">
        <f>IFERROR(IF($E347=0,"",COUNTIFS(Registros!$AB$2:$AB$501,"Sim",Registros!$B$2:$B$501,"&gt;="&amp;Resumo!$B$3,Registros!$B$2:$B$501,"&lt;="&amp;Resumo!$D$3,Registros!$C$2:$C$501,$B347,Registros!$E$2:$E$501,$D347,Registros!$T$2:$T$501,"Sim")/$E347),"")</f>
        <v/>
      </c>
      <c r="G347" s="45">
        <f>IFERROR(IF($E347=0,"",AVERAGEIFS(Registros!$U$2:$U$501,Registros!$AB$2:$AB$501,"Sim",Registros!$B$2:$B$501,"&gt;="&amp;Resumo!$B$3,Registros!$B$2:$B$501,"&lt;="&amp;Resumo!$D$3,Registros!$C$2:$C$501,$B347,Registros!$E$2:$E$501,$D347)),"")</f>
        <v/>
      </c>
      <c r="H347" s="13">
        <f>IF($E347=0,"",SUMIFS(Registros!$Q$2:$Q$501,Registros!$AB$2:$AB$501,"Sim",Registros!$B$2:$B$501,"&gt;="&amp;Resumo!$B$3,Registros!$B$2:$B$501,"&lt;="&amp;Resumo!$D$3,Registros!$C$2:$C$501,$B347,Registros!$E$2:$E$501,$D347))</f>
        <v/>
      </c>
      <c r="I347" s="46">
        <f>IF($E347=0,"",SUMIFS(Registros!$S$2:$S$501,Registros!$AB$2:$AB$501,"Sim",Registros!$B$2:$B$501,"&gt;="&amp;Resumo!$B$3,Registros!$B$2:$B$501,"&lt;="&amp;Resumo!$D$3,Registros!$C$2:$C$501,$B347,Registros!$E$2:$E$501,$D347))</f>
        <v/>
      </c>
      <c r="J347" s="13">
        <f>IF($E347=0,"",COUNTIFS(Registros!$AB$2:$AB$501,"Sim",Registros!$B$2:$B$501,"&gt;="&amp;Resumo!$B$3,Registros!$B$2:$B$501,"&lt;="&amp;Resumo!$D$3,Registros!$C$2:$C$501,$B347,Registros!$E$2:$E$501,$D347,Registros!$T$2:$T$501,"Não",Registros!$K$2:$K$501,"&lt;&gt;Concluída",Registros!$K$2:$K$501,"&lt;&gt;Dispensada"))</f>
        <v/>
      </c>
      <c r="K347" s="53">
        <f>IFERROR(IF($E347=0,"",_xlfn.MAXIFS(Registros!$B$2:$B$501,Registros!$AB$2:$AB$501,"Sim",Registros!$B$2:$B$501,"&gt;="&amp;Resumo!$B$3,Registros!$B$2:$B$501,"&lt;="&amp;Resumo!$D$3,Registros!$C$2:$C$501,$B347,Registros!$E$2:$E$501,$D347)),"")</f>
        <v/>
      </c>
      <c r="L347" s="13">
        <f>IF($E347=0,"",COUNTIFS($E$6:$E$505,"&gt;0",$F$6:$F$505,"&lt;"&amp;$F347)+COUNTIFS($E$6:$E347,"&gt;0",$F$6:$F347,$F347))</f>
        <v/>
      </c>
      <c r="N347" s="16">
        <f>IFERROR('Configurações'!F345,"")</f>
        <v/>
      </c>
      <c r="O347" s="13">
        <f>IF($N347="","",IF(Resumo!$F$3="Todas",COUNTIFS(Registros!$AB$2:$AB$501,"Sim",Registros!$B$2:$B$501,"&gt;="&amp;Resumo!$B$3,Registros!$B$2:$B$501,"&lt;="&amp;Resumo!$D$3,Registros!$V$2:$V$501,$N347),COUNTIFS(Registros!$AB$2:$AB$501,"Sim",Registros!$B$2:$B$501,"&gt;="&amp;Resumo!$B$3,Registros!$B$2:$B$501,"&lt;="&amp;Resumo!$D$3,Registros!$E$2:$E$501,Resumo!$F$3,Registros!$V$2:$V$501,$N347)))</f>
        <v/>
      </c>
      <c r="P347" s="46">
        <f>IF($N347="","",IF(Resumo!$F$3="Todas",SUMIFS(Registros!$S$2:$S$501,Registros!$AB$2:$AB$501,"Sim",Registros!$B$2:$B$501,"&gt;="&amp;Resumo!$B$3,Registros!$B$2:$B$501,"&lt;="&amp;Resumo!$D$3,Registros!$V$2:$V$501,$N347),SUMIFS(Registros!$S$2:$S$501,Registros!$AB$2:$AB$501,"Sim",Registros!$B$2:$B$501,"&gt;="&amp;Resumo!$B$3,Registros!$B$2:$B$501,"&lt;="&amp;Resumo!$D$3,Registros!$E$2:$E$501,Resumo!$F$3,Registros!$V$2:$V$501,$N347)))</f>
        <v/>
      </c>
      <c r="Q347" s="45">
        <f>IFERROR(IF(SUM($P$6:$P$15)=0,"",$P347/SUM($P$6:$P$15)),"")</f>
        <v/>
      </c>
      <c r="R347" s="13">
        <f>IF($O347=0,"",COUNTIFS($O$6:$O$15,"&gt;0",$P$6:$P$15,"&gt;"&amp;$P347)+COUNTIFS($O$6:$O347,"&gt;0",$P$6:$P347,$P347))</f>
        <v/>
      </c>
    </row>
    <row r="348">
      <c r="A348" s="21">
        <f>IFERROR(INDEX(Registros!$Z$2:$Z$501,AGGREGATE(15,6,(ROW(Registros!$Z$2:$Z$501)-ROW(Registros!$Z$2)+1)/(Registros!$AA$2:$AA$501&lt;&gt;""),ROWS($A$6:A348))),"")</f>
        <v/>
      </c>
      <c r="B348" s="18">
        <f>IFERROR(IF($A348="","",INDEX(Registros!$C$2:$C$501,MATCH($A348,Registros!$Z$2:$Z$501,0))),"")</f>
        <v/>
      </c>
      <c r="C348" s="21">
        <f>IFERROR(IF($A348="","",INDEX(Registros!$D$2:$D$501,MATCH($A348,Registros!$Z$2:$Z$501,0))),"")</f>
        <v/>
      </c>
      <c r="D348" s="21">
        <f>IFERROR(IF($A348="","",INDEX(Registros!$E$2:$E$501,MATCH($A348,Registros!$Z$2:$Z$501,0))),"")</f>
        <v/>
      </c>
      <c r="E348" s="18">
        <f>IF($A348="","",IF(AND(Resumo!$F$3&lt;&gt;"Todas",$D348&lt;&gt;Resumo!$F$3),0,COUNTIFS(Registros!$AB$2:$AB$501,"Sim",Registros!$B$2:$B$501,"&gt;="&amp;Resumo!$B$3,Registros!$B$2:$B$501,"&lt;="&amp;Resumo!$D$3,Registros!$C$2:$C$501,$B348,Registros!$E$2:$E$501,$D348)))</f>
        <v/>
      </c>
      <c r="F348" s="48">
        <f>IFERROR(IF($E348=0,"",COUNTIFS(Registros!$AB$2:$AB$501,"Sim",Registros!$B$2:$B$501,"&gt;="&amp;Resumo!$B$3,Registros!$B$2:$B$501,"&lt;="&amp;Resumo!$D$3,Registros!$C$2:$C$501,$B348,Registros!$E$2:$E$501,$D348,Registros!$T$2:$T$501,"Sim")/$E348),"")</f>
        <v/>
      </c>
      <c r="G348" s="48">
        <f>IFERROR(IF($E348=0,"",AVERAGEIFS(Registros!$U$2:$U$501,Registros!$AB$2:$AB$501,"Sim",Registros!$B$2:$B$501,"&gt;="&amp;Resumo!$B$3,Registros!$B$2:$B$501,"&lt;="&amp;Resumo!$D$3,Registros!$C$2:$C$501,$B348,Registros!$E$2:$E$501,$D348)),"")</f>
        <v/>
      </c>
      <c r="H348" s="18">
        <f>IF($E348=0,"",SUMIFS(Registros!$Q$2:$Q$501,Registros!$AB$2:$AB$501,"Sim",Registros!$B$2:$B$501,"&gt;="&amp;Resumo!$B$3,Registros!$B$2:$B$501,"&lt;="&amp;Resumo!$D$3,Registros!$C$2:$C$501,$B348,Registros!$E$2:$E$501,$D348))</f>
        <v/>
      </c>
      <c r="I348" s="49">
        <f>IF($E348=0,"",SUMIFS(Registros!$S$2:$S$501,Registros!$AB$2:$AB$501,"Sim",Registros!$B$2:$B$501,"&gt;="&amp;Resumo!$B$3,Registros!$B$2:$B$501,"&lt;="&amp;Resumo!$D$3,Registros!$C$2:$C$501,$B348,Registros!$E$2:$E$501,$D348))</f>
        <v/>
      </c>
      <c r="J348" s="18">
        <f>IF($E348=0,"",COUNTIFS(Registros!$AB$2:$AB$501,"Sim",Registros!$B$2:$B$501,"&gt;="&amp;Resumo!$B$3,Registros!$B$2:$B$501,"&lt;="&amp;Resumo!$D$3,Registros!$C$2:$C$501,$B348,Registros!$E$2:$E$501,$D348,Registros!$T$2:$T$501,"Não",Registros!$K$2:$K$501,"&lt;&gt;Concluída",Registros!$K$2:$K$501,"&lt;&gt;Dispensada"))</f>
        <v/>
      </c>
      <c r="K348" s="52">
        <f>IFERROR(IF($E348=0,"",_xlfn.MAXIFS(Registros!$B$2:$B$501,Registros!$AB$2:$AB$501,"Sim",Registros!$B$2:$B$501,"&gt;="&amp;Resumo!$B$3,Registros!$B$2:$B$501,"&lt;="&amp;Resumo!$D$3,Registros!$C$2:$C$501,$B348,Registros!$E$2:$E$501,$D348)),"")</f>
        <v/>
      </c>
      <c r="L348" s="18">
        <f>IF($E348=0,"",COUNTIFS($E$6:$E$505,"&gt;0",$F$6:$F$505,"&lt;"&amp;$F348)+COUNTIFS($E$6:$E348,"&gt;0",$F$6:$F348,$F348))</f>
        <v/>
      </c>
      <c r="N348" s="21">
        <f>IFERROR('Configurações'!F346,"")</f>
        <v/>
      </c>
      <c r="O348" s="18">
        <f>IF($N348="","",IF(Resumo!$F$3="Todas",COUNTIFS(Registros!$AB$2:$AB$501,"Sim",Registros!$B$2:$B$501,"&gt;="&amp;Resumo!$B$3,Registros!$B$2:$B$501,"&lt;="&amp;Resumo!$D$3,Registros!$V$2:$V$501,$N348),COUNTIFS(Registros!$AB$2:$AB$501,"Sim",Registros!$B$2:$B$501,"&gt;="&amp;Resumo!$B$3,Registros!$B$2:$B$501,"&lt;="&amp;Resumo!$D$3,Registros!$E$2:$E$501,Resumo!$F$3,Registros!$V$2:$V$501,$N348)))</f>
        <v/>
      </c>
      <c r="P348" s="49">
        <f>IF($N348="","",IF(Resumo!$F$3="Todas",SUMIFS(Registros!$S$2:$S$501,Registros!$AB$2:$AB$501,"Sim",Registros!$B$2:$B$501,"&gt;="&amp;Resumo!$B$3,Registros!$B$2:$B$501,"&lt;="&amp;Resumo!$D$3,Registros!$V$2:$V$501,$N348),SUMIFS(Registros!$S$2:$S$501,Registros!$AB$2:$AB$501,"Sim",Registros!$B$2:$B$501,"&gt;="&amp;Resumo!$B$3,Registros!$B$2:$B$501,"&lt;="&amp;Resumo!$D$3,Registros!$E$2:$E$501,Resumo!$F$3,Registros!$V$2:$V$501,$N348)))</f>
        <v/>
      </c>
      <c r="Q348" s="48">
        <f>IFERROR(IF(SUM($P$6:$P$15)=0,"",$P348/SUM($P$6:$P$15)),"")</f>
        <v/>
      </c>
      <c r="R348" s="18">
        <f>IF($O348=0,"",COUNTIFS($O$6:$O$15,"&gt;0",$P$6:$P$15,"&gt;"&amp;$P348)+COUNTIFS($O$6:$O348,"&gt;0",$P$6:$P348,$P348))</f>
        <v/>
      </c>
    </row>
    <row r="349">
      <c r="A349" s="16">
        <f>IFERROR(INDEX(Registros!$Z$2:$Z$501,AGGREGATE(15,6,(ROW(Registros!$Z$2:$Z$501)-ROW(Registros!$Z$2)+1)/(Registros!$AA$2:$AA$501&lt;&gt;""),ROWS($A$6:A349))),"")</f>
        <v/>
      </c>
      <c r="B349" s="13">
        <f>IFERROR(IF($A349="","",INDEX(Registros!$C$2:$C$501,MATCH($A349,Registros!$Z$2:$Z$501,0))),"")</f>
        <v/>
      </c>
      <c r="C349" s="16">
        <f>IFERROR(IF($A349="","",INDEX(Registros!$D$2:$D$501,MATCH($A349,Registros!$Z$2:$Z$501,0))),"")</f>
        <v/>
      </c>
      <c r="D349" s="16">
        <f>IFERROR(IF($A349="","",INDEX(Registros!$E$2:$E$501,MATCH($A349,Registros!$Z$2:$Z$501,0))),"")</f>
        <v/>
      </c>
      <c r="E349" s="13">
        <f>IF($A349="","",IF(AND(Resumo!$F$3&lt;&gt;"Todas",$D349&lt;&gt;Resumo!$F$3),0,COUNTIFS(Registros!$AB$2:$AB$501,"Sim",Registros!$B$2:$B$501,"&gt;="&amp;Resumo!$B$3,Registros!$B$2:$B$501,"&lt;="&amp;Resumo!$D$3,Registros!$C$2:$C$501,$B349,Registros!$E$2:$E$501,$D349)))</f>
        <v/>
      </c>
      <c r="F349" s="45">
        <f>IFERROR(IF($E349=0,"",COUNTIFS(Registros!$AB$2:$AB$501,"Sim",Registros!$B$2:$B$501,"&gt;="&amp;Resumo!$B$3,Registros!$B$2:$B$501,"&lt;="&amp;Resumo!$D$3,Registros!$C$2:$C$501,$B349,Registros!$E$2:$E$501,$D349,Registros!$T$2:$T$501,"Sim")/$E349),"")</f>
        <v/>
      </c>
      <c r="G349" s="45">
        <f>IFERROR(IF($E349=0,"",AVERAGEIFS(Registros!$U$2:$U$501,Registros!$AB$2:$AB$501,"Sim",Registros!$B$2:$B$501,"&gt;="&amp;Resumo!$B$3,Registros!$B$2:$B$501,"&lt;="&amp;Resumo!$D$3,Registros!$C$2:$C$501,$B349,Registros!$E$2:$E$501,$D349)),"")</f>
        <v/>
      </c>
      <c r="H349" s="13">
        <f>IF($E349=0,"",SUMIFS(Registros!$Q$2:$Q$501,Registros!$AB$2:$AB$501,"Sim",Registros!$B$2:$B$501,"&gt;="&amp;Resumo!$B$3,Registros!$B$2:$B$501,"&lt;="&amp;Resumo!$D$3,Registros!$C$2:$C$501,$B349,Registros!$E$2:$E$501,$D349))</f>
        <v/>
      </c>
      <c r="I349" s="46">
        <f>IF($E349=0,"",SUMIFS(Registros!$S$2:$S$501,Registros!$AB$2:$AB$501,"Sim",Registros!$B$2:$B$501,"&gt;="&amp;Resumo!$B$3,Registros!$B$2:$B$501,"&lt;="&amp;Resumo!$D$3,Registros!$C$2:$C$501,$B349,Registros!$E$2:$E$501,$D349))</f>
        <v/>
      </c>
      <c r="J349" s="13">
        <f>IF($E349=0,"",COUNTIFS(Registros!$AB$2:$AB$501,"Sim",Registros!$B$2:$B$501,"&gt;="&amp;Resumo!$B$3,Registros!$B$2:$B$501,"&lt;="&amp;Resumo!$D$3,Registros!$C$2:$C$501,$B349,Registros!$E$2:$E$501,$D349,Registros!$T$2:$T$501,"Não",Registros!$K$2:$K$501,"&lt;&gt;Concluída",Registros!$K$2:$K$501,"&lt;&gt;Dispensada"))</f>
        <v/>
      </c>
      <c r="K349" s="53">
        <f>IFERROR(IF($E349=0,"",_xlfn.MAXIFS(Registros!$B$2:$B$501,Registros!$AB$2:$AB$501,"Sim",Registros!$B$2:$B$501,"&gt;="&amp;Resumo!$B$3,Registros!$B$2:$B$501,"&lt;="&amp;Resumo!$D$3,Registros!$C$2:$C$501,$B349,Registros!$E$2:$E$501,$D349)),"")</f>
        <v/>
      </c>
      <c r="L349" s="13">
        <f>IF($E349=0,"",COUNTIFS($E$6:$E$505,"&gt;0",$F$6:$F$505,"&lt;"&amp;$F349)+COUNTIFS($E$6:$E349,"&gt;0",$F$6:$F349,$F349))</f>
        <v/>
      </c>
      <c r="N349" s="16">
        <f>IFERROR('Configurações'!F347,"")</f>
        <v/>
      </c>
      <c r="O349" s="13">
        <f>IF($N349="","",IF(Resumo!$F$3="Todas",COUNTIFS(Registros!$AB$2:$AB$501,"Sim",Registros!$B$2:$B$501,"&gt;="&amp;Resumo!$B$3,Registros!$B$2:$B$501,"&lt;="&amp;Resumo!$D$3,Registros!$V$2:$V$501,$N349),COUNTIFS(Registros!$AB$2:$AB$501,"Sim",Registros!$B$2:$B$501,"&gt;="&amp;Resumo!$B$3,Registros!$B$2:$B$501,"&lt;="&amp;Resumo!$D$3,Registros!$E$2:$E$501,Resumo!$F$3,Registros!$V$2:$V$501,$N349)))</f>
        <v/>
      </c>
      <c r="P349" s="46">
        <f>IF($N349="","",IF(Resumo!$F$3="Todas",SUMIFS(Registros!$S$2:$S$501,Registros!$AB$2:$AB$501,"Sim",Registros!$B$2:$B$501,"&gt;="&amp;Resumo!$B$3,Registros!$B$2:$B$501,"&lt;="&amp;Resumo!$D$3,Registros!$V$2:$V$501,$N349),SUMIFS(Registros!$S$2:$S$501,Registros!$AB$2:$AB$501,"Sim",Registros!$B$2:$B$501,"&gt;="&amp;Resumo!$B$3,Registros!$B$2:$B$501,"&lt;="&amp;Resumo!$D$3,Registros!$E$2:$E$501,Resumo!$F$3,Registros!$V$2:$V$501,$N349)))</f>
        <v/>
      </c>
      <c r="Q349" s="45">
        <f>IFERROR(IF(SUM($P$6:$P$15)=0,"",$P349/SUM($P$6:$P$15)),"")</f>
        <v/>
      </c>
      <c r="R349" s="13">
        <f>IF($O349=0,"",COUNTIFS($O$6:$O$15,"&gt;0",$P$6:$P$15,"&gt;"&amp;$P349)+COUNTIFS($O$6:$O349,"&gt;0",$P$6:$P349,$P349))</f>
        <v/>
      </c>
    </row>
    <row r="350">
      <c r="A350" s="21">
        <f>IFERROR(INDEX(Registros!$Z$2:$Z$501,AGGREGATE(15,6,(ROW(Registros!$Z$2:$Z$501)-ROW(Registros!$Z$2)+1)/(Registros!$AA$2:$AA$501&lt;&gt;""),ROWS($A$6:A350))),"")</f>
        <v/>
      </c>
      <c r="B350" s="18">
        <f>IFERROR(IF($A350="","",INDEX(Registros!$C$2:$C$501,MATCH($A350,Registros!$Z$2:$Z$501,0))),"")</f>
        <v/>
      </c>
      <c r="C350" s="21">
        <f>IFERROR(IF($A350="","",INDEX(Registros!$D$2:$D$501,MATCH($A350,Registros!$Z$2:$Z$501,0))),"")</f>
        <v/>
      </c>
      <c r="D350" s="21">
        <f>IFERROR(IF($A350="","",INDEX(Registros!$E$2:$E$501,MATCH($A350,Registros!$Z$2:$Z$501,0))),"")</f>
        <v/>
      </c>
      <c r="E350" s="18">
        <f>IF($A350="","",IF(AND(Resumo!$F$3&lt;&gt;"Todas",$D350&lt;&gt;Resumo!$F$3),0,COUNTIFS(Registros!$AB$2:$AB$501,"Sim",Registros!$B$2:$B$501,"&gt;="&amp;Resumo!$B$3,Registros!$B$2:$B$501,"&lt;="&amp;Resumo!$D$3,Registros!$C$2:$C$501,$B350,Registros!$E$2:$E$501,$D350)))</f>
        <v/>
      </c>
      <c r="F350" s="48">
        <f>IFERROR(IF($E350=0,"",COUNTIFS(Registros!$AB$2:$AB$501,"Sim",Registros!$B$2:$B$501,"&gt;="&amp;Resumo!$B$3,Registros!$B$2:$B$501,"&lt;="&amp;Resumo!$D$3,Registros!$C$2:$C$501,$B350,Registros!$E$2:$E$501,$D350,Registros!$T$2:$T$501,"Sim")/$E350),"")</f>
        <v/>
      </c>
      <c r="G350" s="48">
        <f>IFERROR(IF($E350=0,"",AVERAGEIFS(Registros!$U$2:$U$501,Registros!$AB$2:$AB$501,"Sim",Registros!$B$2:$B$501,"&gt;="&amp;Resumo!$B$3,Registros!$B$2:$B$501,"&lt;="&amp;Resumo!$D$3,Registros!$C$2:$C$501,$B350,Registros!$E$2:$E$501,$D350)),"")</f>
        <v/>
      </c>
      <c r="H350" s="18">
        <f>IF($E350=0,"",SUMIFS(Registros!$Q$2:$Q$501,Registros!$AB$2:$AB$501,"Sim",Registros!$B$2:$B$501,"&gt;="&amp;Resumo!$B$3,Registros!$B$2:$B$501,"&lt;="&amp;Resumo!$D$3,Registros!$C$2:$C$501,$B350,Registros!$E$2:$E$501,$D350))</f>
        <v/>
      </c>
      <c r="I350" s="49">
        <f>IF($E350=0,"",SUMIFS(Registros!$S$2:$S$501,Registros!$AB$2:$AB$501,"Sim",Registros!$B$2:$B$501,"&gt;="&amp;Resumo!$B$3,Registros!$B$2:$B$501,"&lt;="&amp;Resumo!$D$3,Registros!$C$2:$C$501,$B350,Registros!$E$2:$E$501,$D350))</f>
        <v/>
      </c>
      <c r="J350" s="18">
        <f>IF($E350=0,"",COUNTIFS(Registros!$AB$2:$AB$501,"Sim",Registros!$B$2:$B$501,"&gt;="&amp;Resumo!$B$3,Registros!$B$2:$B$501,"&lt;="&amp;Resumo!$D$3,Registros!$C$2:$C$501,$B350,Registros!$E$2:$E$501,$D350,Registros!$T$2:$T$501,"Não",Registros!$K$2:$K$501,"&lt;&gt;Concluída",Registros!$K$2:$K$501,"&lt;&gt;Dispensada"))</f>
        <v/>
      </c>
      <c r="K350" s="52">
        <f>IFERROR(IF($E350=0,"",_xlfn.MAXIFS(Registros!$B$2:$B$501,Registros!$AB$2:$AB$501,"Sim",Registros!$B$2:$B$501,"&gt;="&amp;Resumo!$B$3,Registros!$B$2:$B$501,"&lt;="&amp;Resumo!$D$3,Registros!$C$2:$C$501,$B350,Registros!$E$2:$E$501,$D350)),"")</f>
        <v/>
      </c>
      <c r="L350" s="18">
        <f>IF($E350=0,"",COUNTIFS($E$6:$E$505,"&gt;0",$F$6:$F$505,"&lt;"&amp;$F350)+COUNTIFS($E$6:$E350,"&gt;0",$F$6:$F350,$F350))</f>
        <v/>
      </c>
      <c r="N350" s="21">
        <f>IFERROR('Configurações'!F348,"")</f>
        <v/>
      </c>
      <c r="O350" s="18">
        <f>IF($N350="","",IF(Resumo!$F$3="Todas",COUNTIFS(Registros!$AB$2:$AB$501,"Sim",Registros!$B$2:$B$501,"&gt;="&amp;Resumo!$B$3,Registros!$B$2:$B$501,"&lt;="&amp;Resumo!$D$3,Registros!$V$2:$V$501,$N350),COUNTIFS(Registros!$AB$2:$AB$501,"Sim",Registros!$B$2:$B$501,"&gt;="&amp;Resumo!$B$3,Registros!$B$2:$B$501,"&lt;="&amp;Resumo!$D$3,Registros!$E$2:$E$501,Resumo!$F$3,Registros!$V$2:$V$501,$N350)))</f>
        <v/>
      </c>
      <c r="P350" s="49">
        <f>IF($N350="","",IF(Resumo!$F$3="Todas",SUMIFS(Registros!$S$2:$S$501,Registros!$AB$2:$AB$501,"Sim",Registros!$B$2:$B$501,"&gt;="&amp;Resumo!$B$3,Registros!$B$2:$B$501,"&lt;="&amp;Resumo!$D$3,Registros!$V$2:$V$501,$N350),SUMIFS(Registros!$S$2:$S$501,Registros!$AB$2:$AB$501,"Sim",Registros!$B$2:$B$501,"&gt;="&amp;Resumo!$B$3,Registros!$B$2:$B$501,"&lt;="&amp;Resumo!$D$3,Registros!$E$2:$E$501,Resumo!$F$3,Registros!$V$2:$V$501,$N350)))</f>
        <v/>
      </c>
      <c r="Q350" s="48">
        <f>IFERROR(IF(SUM($P$6:$P$15)=0,"",$P350/SUM($P$6:$P$15)),"")</f>
        <v/>
      </c>
      <c r="R350" s="18">
        <f>IF($O350=0,"",COUNTIFS($O$6:$O$15,"&gt;0",$P$6:$P$15,"&gt;"&amp;$P350)+COUNTIFS($O$6:$O350,"&gt;0",$P$6:$P350,$P350))</f>
        <v/>
      </c>
    </row>
    <row r="351">
      <c r="A351" s="16">
        <f>IFERROR(INDEX(Registros!$Z$2:$Z$501,AGGREGATE(15,6,(ROW(Registros!$Z$2:$Z$501)-ROW(Registros!$Z$2)+1)/(Registros!$AA$2:$AA$501&lt;&gt;""),ROWS($A$6:A351))),"")</f>
        <v/>
      </c>
      <c r="B351" s="13">
        <f>IFERROR(IF($A351="","",INDEX(Registros!$C$2:$C$501,MATCH($A351,Registros!$Z$2:$Z$501,0))),"")</f>
        <v/>
      </c>
      <c r="C351" s="16">
        <f>IFERROR(IF($A351="","",INDEX(Registros!$D$2:$D$501,MATCH($A351,Registros!$Z$2:$Z$501,0))),"")</f>
        <v/>
      </c>
      <c r="D351" s="16">
        <f>IFERROR(IF($A351="","",INDEX(Registros!$E$2:$E$501,MATCH($A351,Registros!$Z$2:$Z$501,0))),"")</f>
        <v/>
      </c>
      <c r="E351" s="13">
        <f>IF($A351="","",IF(AND(Resumo!$F$3&lt;&gt;"Todas",$D351&lt;&gt;Resumo!$F$3),0,COUNTIFS(Registros!$AB$2:$AB$501,"Sim",Registros!$B$2:$B$501,"&gt;="&amp;Resumo!$B$3,Registros!$B$2:$B$501,"&lt;="&amp;Resumo!$D$3,Registros!$C$2:$C$501,$B351,Registros!$E$2:$E$501,$D351)))</f>
        <v/>
      </c>
      <c r="F351" s="45">
        <f>IFERROR(IF($E351=0,"",COUNTIFS(Registros!$AB$2:$AB$501,"Sim",Registros!$B$2:$B$501,"&gt;="&amp;Resumo!$B$3,Registros!$B$2:$B$501,"&lt;="&amp;Resumo!$D$3,Registros!$C$2:$C$501,$B351,Registros!$E$2:$E$501,$D351,Registros!$T$2:$T$501,"Sim")/$E351),"")</f>
        <v/>
      </c>
      <c r="G351" s="45">
        <f>IFERROR(IF($E351=0,"",AVERAGEIFS(Registros!$U$2:$U$501,Registros!$AB$2:$AB$501,"Sim",Registros!$B$2:$B$501,"&gt;="&amp;Resumo!$B$3,Registros!$B$2:$B$501,"&lt;="&amp;Resumo!$D$3,Registros!$C$2:$C$501,$B351,Registros!$E$2:$E$501,$D351)),"")</f>
        <v/>
      </c>
      <c r="H351" s="13">
        <f>IF($E351=0,"",SUMIFS(Registros!$Q$2:$Q$501,Registros!$AB$2:$AB$501,"Sim",Registros!$B$2:$B$501,"&gt;="&amp;Resumo!$B$3,Registros!$B$2:$B$501,"&lt;="&amp;Resumo!$D$3,Registros!$C$2:$C$501,$B351,Registros!$E$2:$E$501,$D351))</f>
        <v/>
      </c>
      <c r="I351" s="46">
        <f>IF($E351=0,"",SUMIFS(Registros!$S$2:$S$501,Registros!$AB$2:$AB$501,"Sim",Registros!$B$2:$B$501,"&gt;="&amp;Resumo!$B$3,Registros!$B$2:$B$501,"&lt;="&amp;Resumo!$D$3,Registros!$C$2:$C$501,$B351,Registros!$E$2:$E$501,$D351))</f>
        <v/>
      </c>
      <c r="J351" s="13">
        <f>IF($E351=0,"",COUNTIFS(Registros!$AB$2:$AB$501,"Sim",Registros!$B$2:$B$501,"&gt;="&amp;Resumo!$B$3,Registros!$B$2:$B$501,"&lt;="&amp;Resumo!$D$3,Registros!$C$2:$C$501,$B351,Registros!$E$2:$E$501,$D351,Registros!$T$2:$T$501,"Não",Registros!$K$2:$K$501,"&lt;&gt;Concluída",Registros!$K$2:$K$501,"&lt;&gt;Dispensada"))</f>
        <v/>
      </c>
      <c r="K351" s="53">
        <f>IFERROR(IF($E351=0,"",_xlfn.MAXIFS(Registros!$B$2:$B$501,Registros!$AB$2:$AB$501,"Sim",Registros!$B$2:$B$501,"&gt;="&amp;Resumo!$B$3,Registros!$B$2:$B$501,"&lt;="&amp;Resumo!$D$3,Registros!$C$2:$C$501,$B351,Registros!$E$2:$E$501,$D351)),"")</f>
        <v/>
      </c>
      <c r="L351" s="13">
        <f>IF($E351=0,"",COUNTIFS($E$6:$E$505,"&gt;0",$F$6:$F$505,"&lt;"&amp;$F351)+COUNTIFS($E$6:$E351,"&gt;0",$F$6:$F351,$F351))</f>
        <v/>
      </c>
      <c r="N351" s="16">
        <f>IFERROR('Configurações'!F349,"")</f>
        <v/>
      </c>
      <c r="O351" s="13">
        <f>IF($N351="","",IF(Resumo!$F$3="Todas",COUNTIFS(Registros!$AB$2:$AB$501,"Sim",Registros!$B$2:$B$501,"&gt;="&amp;Resumo!$B$3,Registros!$B$2:$B$501,"&lt;="&amp;Resumo!$D$3,Registros!$V$2:$V$501,$N351),COUNTIFS(Registros!$AB$2:$AB$501,"Sim",Registros!$B$2:$B$501,"&gt;="&amp;Resumo!$B$3,Registros!$B$2:$B$501,"&lt;="&amp;Resumo!$D$3,Registros!$E$2:$E$501,Resumo!$F$3,Registros!$V$2:$V$501,$N351)))</f>
        <v/>
      </c>
      <c r="P351" s="46">
        <f>IF($N351="","",IF(Resumo!$F$3="Todas",SUMIFS(Registros!$S$2:$S$501,Registros!$AB$2:$AB$501,"Sim",Registros!$B$2:$B$501,"&gt;="&amp;Resumo!$B$3,Registros!$B$2:$B$501,"&lt;="&amp;Resumo!$D$3,Registros!$V$2:$V$501,$N351),SUMIFS(Registros!$S$2:$S$501,Registros!$AB$2:$AB$501,"Sim",Registros!$B$2:$B$501,"&gt;="&amp;Resumo!$B$3,Registros!$B$2:$B$501,"&lt;="&amp;Resumo!$D$3,Registros!$E$2:$E$501,Resumo!$F$3,Registros!$V$2:$V$501,$N351)))</f>
        <v/>
      </c>
      <c r="Q351" s="45">
        <f>IFERROR(IF(SUM($P$6:$P$15)=0,"",$P351/SUM($P$6:$P$15)),"")</f>
        <v/>
      </c>
      <c r="R351" s="13">
        <f>IF($O351=0,"",COUNTIFS($O$6:$O$15,"&gt;0",$P$6:$P$15,"&gt;"&amp;$P351)+COUNTIFS($O$6:$O351,"&gt;0",$P$6:$P351,$P351))</f>
        <v/>
      </c>
    </row>
    <row r="352">
      <c r="A352" s="21">
        <f>IFERROR(INDEX(Registros!$Z$2:$Z$501,AGGREGATE(15,6,(ROW(Registros!$Z$2:$Z$501)-ROW(Registros!$Z$2)+1)/(Registros!$AA$2:$AA$501&lt;&gt;""),ROWS($A$6:A352))),"")</f>
        <v/>
      </c>
      <c r="B352" s="18">
        <f>IFERROR(IF($A352="","",INDEX(Registros!$C$2:$C$501,MATCH($A352,Registros!$Z$2:$Z$501,0))),"")</f>
        <v/>
      </c>
      <c r="C352" s="21">
        <f>IFERROR(IF($A352="","",INDEX(Registros!$D$2:$D$501,MATCH($A352,Registros!$Z$2:$Z$501,0))),"")</f>
        <v/>
      </c>
      <c r="D352" s="21">
        <f>IFERROR(IF($A352="","",INDEX(Registros!$E$2:$E$501,MATCH($A352,Registros!$Z$2:$Z$501,0))),"")</f>
        <v/>
      </c>
      <c r="E352" s="18">
        <f>IF($A352="","",IF(AND(Resumo!$F$3&lt;&gt;"Todas",$D352&lt;&gt;Resumo!$F$3),0,COUNTIFS(Registros!$AB$2:$AB$501,"Sim",Registros!$B$2:$B$501,"&gt;="&amp;Resumo!$B$3,Registros!$B$2:$B$501,"&lt;="&amp;Resumo!$D$3,Registros!$C$2:$C$501,$B352,Registros!$E$2:$E$501,$D352)))</f>
        <v/>
      </c>
      <c r="F352" s="48">
        <f>IFERROR(IF($E352=0,"",COUNTIFS(Registros!$AB$2:$AB$501,"Sim",Registros!$B$2:$B$501,"&gt;="&amp;Resumo!$B$3,Registros!$B$2:$B$501,"&lt;="&amp;Resumo!$D$3,Registros!$C$2:$C$501,$B352,Registros!$E$2:$E$501,$D352,Registros!$T$2:$T$501,"Sim")/$E352),"")</f>
        <v/>
      </c>
      <c r="G352" s="48">
        <f>IFERROR(IF($E352=0,"",AVERAGEIFS(Registros!$U$2:$U$501,Registros!$AB$2:$AB$501,"Sim",Registros!$B$2:$B$501,"&gt;="&amp;Resumo!$B$3,Registros!$B$2:$B$501,"&lt;="&amp;Resumo!$D$3,Registros!$C$2:$C$501,$B352,Registros!$E$2:$E$501,$D352)),"")</f>
        <v/>
      </c>
      <c r="H352" s="18">
        <f>IF($E352=0,"",SUMIFS(Registros!$Q$2:$Q$501,Registros!$AB$2:$AB$501,"Sim",Registros!$B$2:$B$501,"&gt;="&amp;Resumo!$B$3,Registros!$B$2:$B$501,"&lt;="&amp;Resumo!$D$3,Registros!$C$2:$C$501,$B352,Registros!$E$2:$E$501,$D352))</f>
        <v/>
      </c>
      <c r="I352" s="49">
        <f>IF($E352=0,"",SUMIFS(Registros!$S$2:$S$501,Registros!$AB$2:$AB$501,"Sim",Registros!$B$2:$B$501,"&gt;="&amp;Resumo!$B$3,Registros!$B$2:$B$501,"&lt;="&amp;Resumo!$D$3,Registros!$C$2:$C$501,$B352,Registros!$E$2:$E$501,$D352))</f>
        <v/>
      </c>
      <c r="J352" s="18">
        <f>IF($E352=0,"",COUNTIFS(Registros!$AB$2:$AB$501,"Sim",Registros!$B$2:$B$501,"&gt;="&amp;Resumo!$B$3,Registros!$B$2:$B$501,"&lt;="&amp;Resumo!$D$3,Registros!$C$2:$C$501,$B352,Registros!$E$2:$E$501,$D352,Registros!$T$2:$T$501,"Não",Registros!$K$2:$K$501,"&lt;&gt;Concluída",Registros!$K$2:$K$501,"&lt;&gt;Dispensada"))</f>
        <v/>
      </c>
      <c r="K352" s="52">
        <f>IFERROR(IF($E352=0,"",_xlfn.MAXIFS(Registros!$B$2:$B$501,Registros!$AB$2:$AB$501,"Sim",Registros!$B$2:$B$501,"&gt;="&amp;Resumo!$B$3,Registros!$B$2:$B$501,"&lt;="&amp;Resumo!$D$3,Registros!$C$2:$C$501,$B352,Registros!$E$2:$E$501,$D352)),"")</f>
        <v/>
      </c>
      <c r="L352" s="18">
        <f>IF($E352=0,"",COUNTIFS($E$6:$E$505,"&gt;0",$F$6:$F$505,"&lt;"&amp;$F352)+COUNTIFS($E$6:$E352,"&gt;0",$F$6:$F352,$F352))</f>
        <v/>
      </c>
      <c r="N352" s="21">
        <f>IFERROR('Configurações'!F350,"")</f>
        <v/>
      </c>
      <c r="O352" s="18">
        <f>IF($N352="","",IF(Resumo!$F$3="Todas",COUNTIFS(Registros!$AB$2:$AB$501,"Sim",Registros!$B$2:$B$501,"&gt;="&amp;Resumo!$B$3,Registros!$B$2:$B$501,"&lt;="&amp;Resumo!$D$3,Registros!$V$2:$V$501,$N352),COUNTIFS(Registros!$AB$2:$AB$501,"Sim",Registros!$B$2:$B$501,"&gt;="&amp;Resumo!$B$3,Registros!$B$2:$B$501,"&lt;="&amp;Resumo!$D$3,Registros!$E$2:$E$501,Resumo!$F$3,Registros!$V$2:$V$501,$N352)))</f>
        <v/>
      </c>
      <c r="P352" s="49">
        <f>IF($N352="","",IF(Resumo!$F$3="Todas",SUMIFS(Registros!$S$2:$S$501,Registros!$AB$2:$AB$501,"Sim",Registros!$B$2:$B$501,"&gt;="&amp;Resumo!$B$3,Registros!$B$2:$B$501,"&lt;="&amp;Resumo!$D$3,Registros!$V$2:$V$501,$N352),SUMIFS(Registros!$S$2:$S$501,Registros!$AB$2:$AB$501,"Sim",Registros!$B$2:$B$501,"&gt;="&amp;Resumo!$B$3,Registros!$B$2:$B$501,"&lt;="&amp;Resumo!$D$3,Registros!$E$2:$E$501,Resumo!$F$3,Registros!$V$2:$V$501,$N352)))</f>
        <v/>
      </c>
      <c r="Q352" s="48">
        <f>IFERROR(IF(SUM($P$6:$P$15)=0,"",$P352/SUM($P$6:$P$15)),"")</f>
        <v/>
      </c>
      <c r="R352" s="18">
        <f>IF($O352=0,"",COUNTIFS($O$6:$O$15,"&gt;0",$P$6:$P$15,"&gt;"&amp;$P352)+COUNTIFS($O$6:$O352,"&gt;0",$P$6:$P352,$P352))</f>
        <v/>
      </c>
    </row>
    <row r="353">
      <c r="A353" s="16">
        <f>IFERROR(INDEX(Registros!$Z$2:$Z$501,AGGREGATE(15,6,(ROW(Registros!$Z$2:$Z$501)-ROW(Registros!$Z$2)+1)/(Registros!$AA$2:$AA$501&lt;&gt;""),ROWS($A$6:A353))),"")</f>
        <v/>
      </c>
      <c r="B353" s="13">
        <f>IFERROR(IF($A353="","",INDEX(Registros!$C$2:$C$501,MATCH($A353,Registros!$Z$2:$Z$501,0))),"")</f>
        <v/>
      </c>
      <c r="C353" s="16">
        <f>IFERROR(IF($A353="","",INDEX(Registros!$D$2:$D$501,MATCH($A353,Registros!$Z$2:$Z$501,0))),"")</f>
        <v/>
      </c>
      <c r="D353" s="16">
        <f>IFERROR(IF($A353="","",INDEX(Registros!$E$2:$E$501,MATCH($A353,Registros!$Z$2:$Z$501,0))),"")</f>
        <v/>
      </c>
      <c r="E353" s="13">
        <f>IF($A353="","",IF(AND(Resumo!$F$3&lt;&gt;"Todas",$D353&lt;&gt;Resumo!$F$3),0,COUNTIFS(Registros!$AB$2:$AB$501,"Sim",Registros!$B$2:$B$501,"&gt;="&amp;Resumo!$B$3,Registros!$B$2:$B$501,"&lt;="&amp;Resumo!$D$3,Registros!$C$2:$C$501,$B353,Registros!$E$2:$E$501,$D353)))</f>
        <v/>
      </c>
      <c r="F353" s="45">
        <f>IFERROR(IF($E353=0,"",COUNTIFS(Registros!$AB$2:$AB$501,"Sim",Registros!$B$2:$B$501,"&gt;="&amp;Resumo!$B$3,Registros!$B$2:$B$501,"&lt;="&amp;Resumo!$D$3,Registros!$C$2:$C$501,$B353,Registros!$E$2:$E$501,$D353,Registros!$T$2:$T$501,"Sim")/$E353),"")</f>
        <v/>
      </c>
      <c r="G353" s="45">
        <f>IFERROR(IF($E353=0,"",AVERAGEIFS(Registros!$U$2:$U$501,Registros!$AB$2:$AB$501,"Sim",Registros!$B$2:$B$501,"&gt;="&amp;Resumo!$B$3,Registros!$B$2:$B$501,"&lt;="&amp;Resumo!$D$3,Registros!$C$2:$C$501,$B353,Registros!$E$2:$E$501,$D353)),"")</f>
        <v/>
      </c>
      <c r="H353" s="13">
        <f>IF($E353=0,"",SUMIFS(Registros!$Q$2:$Q$501,Registros!$AB$2:$AB$501,"Sim",Registros!$B$2:$B$501,"&gt;="&amp;Resumo!$B$3,Registros!$B$2:$B$501,"&lt;="&amp;Resumo!$D$3,Registros!$C$2:$C$501,$B353,Registros!$E$2:$E$501,$D353))</f>
        <v/>
      </c>
      <c r="I353" s="46">
        <f>IF($E353=0,"",SUMIFS(Registros!$S$2:$S$501,Registros!$AB$2:$AB$501,"Sim",Registros!$B$2:$B$501,"&gt;="&amp;Resumo!$B$3,Registros!$B$2:$B$501,"&lt;="&amp;Resumo!$D$3,Registros!$C$2:$C$501,$B353,Registros!$E$2:$E$501,$D353))</f>
        <v/>
      </c>
      <c r="J353" s="13">
        <f>IF($E353=0,"",COUNTIFS(Registros!$AB$2:$AB$501,"Sim",Registros!$B$2:$B$501,"&gt;="&amp;Resumo!$B$3,Registros!$B$2:$B$501,"&lt;="&amp;Resumo!$D$3,Registros!$C$2:$C$501,$B353,Registros!$E$2:$E$501,$D353,Registros!$T$2:$T$501,"Não",Registros!$K$2:$K$501,"&lt;&gt;Concluída",Registros!$K$2:$K$501,"&lt;&gt;Dispensada"))</f>
        <v/>
      </c>
      <c r="K353" s="53">
        <f>IFERROR(IF($E353=0,"",_xlfn.MAXIFS(Registros!$B$2:$B$501,Registros!$AB$2:$AB$501,"Sim",Registros!$B$2:$B$501,"&gt;="&amp;Resumo!$B$3,Registros!$B$2:$B$501,"&lt;="&amp;Resumo!$D$3,Registros!$C$2:$C$501,$B353,Registros!$E$2:$E$501,$D353)),"")</f>
        <v/>
      </c>
      <c r="L353" s="13">
        <f>IF($E353=0,"",COUNTIFS($E$6:$E$505,"&gt;0",$F$6:$F$505,"&lt;"&amp;$F353)+COUNTIFS($E$6:$E353,"&gt;0",$F$6:$F353,$F353))</f>
        <v/>
      </c>
      <c r="N353" s="16">
        <f>IFERROR('Configurações'!F351,"")</f>
        <v/>
      </c>
      <c r="O353" s="13">
        <f>IF($N353="","",IF(Resumo!$F$3="Todas",COUNTIFS(Registros!$AB$2:$AB$501,"Sim",Registros!$B$2:$B$501,"&gt;="&amp;Resumo!$B$3,Registros!$B$2:$B$501,"&lt;="&amp;Resumo!$D$3,Registros!$V$2:$V$501,$N353),COUNTIFS(Registros!$AB$2:$AB$501,"Sim",Registros!$B$2:$B$501,"&gt;="&amp;Resumo!$B$3,Registros!$B$2:$B$501,"&lt;="&amp;Resumo!$D$3,Registros!$E$2:$E$501,Resumo!$F$3,Registros!$V$2:$V$501,$N353)))</f>
        <v/>
      </c>
      <c r="P353" s="46">
        <f>IF($N353="","",IF(Resumo!$F$3="Todas",SUMIFS(Registros!$S$2:$S$501,Registros!$AB$2:$AB$501,"Sim",Registros!$B$2:$B$501,"&gt;="&amp;Resumo!$B$3,Registros!$B$2:$B$501,"&lt;="&amp;Resumo!$D$3,Registros!$V$2:$V$501,$N353),SUMIFS(Registros!$S$2:$S$501,Registros!$AB$2:$AB$501,"Sim",Registros!$B$2:$B$501,"&gt;="&amp;Resumo!$B$3,Registros!$B$2:$B$501,"&lt;="&amp;Resumo!$D$3,Registros!$E$2:$E$501,Resumo!$F$3,Registros!$V$2:$V$501,$N353)))</f>
        <v/>
      </c>
      <c r="Q353" s="45">
        <f>IFERROR(IF(SUM($P$6:$P$15)=0,"",$P353/SUM($P$6:$P$15)),"")</f>
        <v/>
      </c>
      <c r="R353" s="13">
        <f>IF($O353=0,"",COUNTIFS($O$6:$O$15,"&gt;0",$P$6:$P$15,"&gt;"&amp;$P353)+COUNTIFS($O$6:$O353,"&gt;0",$P$6:$P353,$P353))</f>
        <v/>
      </c>
    </row>
    <row r="354">
      <c r="A354" s="21">
        <f>IFERROR(INDEX(Registros!$Z$2:$Z$501,AGGREGATE(15,6,(ROW(Registros!$Z$2:$Z$501)-ROW(Registros!$Z$2)+1)/(Registros!$AA$2:$AA$501&lt;&gt;""),ROWS($A$6:A354))),"")</f>
        <v/>
      </c>
      <c r="B354" s="18">
        <f>IFERROR(IF($A354="","",INDEX(Registros!$C$2:$C$501,MATCH($A354,Registros!$Z$2:$Z$501,0))),"")</f>
        <v/>
      </c>
      <c r="C354" s="21">
        <f>IFERROR(IF($A354="","",INDEX(Registros!$D$2:$D$501,MATCH($A354,Registros!$Z$2:$Z$501,0))),"")</f>
        <v/>
      </c>
      <c r="D354" s="21">
        <f>IFERROR(IF($A354="","",INDEX(Registros!$E$2:$E$501,MATCH($A354,Registros!$Z$2:$Z$501,0))),"")</f>
        <v/>
      </c>
      <c r="E354" s="18">
        <f>IF($A354="","",IF(AND(Resumo!$F$3&lt;&gt;"Todas",$D354&lt;&gt;Resumo!$F$3),0,COUNTIFS(Registros!$AB$2:$AB$501,"Sim",Registros!$B$2:$B$501,"&gt;="&amp;Resumo!$B$3,Registros!$B$2:$B$501,"&lt;="&amp;Resumo!$D$3,Registros!$C$2:$C$501,$B354,Registros!$E$2:$E$501,$D354)))</f>
        <v/>
      </c>
      <c r="F354" s="48">
        <f>IFERROR(IF($E354=0,"",COUNTIFS(Registros!$AB$2:$AB$501,"Sim",Registros!$B$2:$B$501,"&gt;="&amp;Resumo!$B$3,Registros!$B$2:$B$501,"&lt;="&amp;Resumo!$D$3,Registros!$C$2:$C$501,$B354,Registros!$E$2:$E$501,$D354,Registros!$T$2:$T$501,"Sim")/$E354),"")</f>
        <v/>
      </c>
      <c r="G354" s="48">
        <f>IFERROR(IF($E354=0,"",AVERAGEIFS(Registros!$U$2:$U$501,Registros!$AB$2:$AB$501,"Sim",Registros!$B$2:$B$501,"&gt;="&amp;Resumo!$B$3,Registros!$B$2:$B$501,"&lt;="&amp;Resumo!$D$3,Registros!$C$2:$C$501,$B354,Registros!$E$2:$E$501,$D354)),"")</f>
        <v/>
      </c>
      <c r="H354" s="18">
        <f>IF($E354=0,"",SUMIFS(Registros!$Q$2:$Q$501,Registros!$AB$2:$AB$501,"Sim",Registros!$B$2:$B$501,"&gt;="&amp;Resumo!$B$3,Registros!$B$2:$B$501,"&lt;="&amp;Resumo!$D$3,Registros!$C$2:$C$501,$B354,Registros!$E$2:$E$501,$D354))</f>
        <v/>
      </c>
      <c r="I354" s="49">
        <f>IF($E354=0,"",SUMIFS(Registros!$S$2:$S$501,Registros!$AB$2:$AB$501,"Sim",Registros!$B$2:$B$501,"&gt;="&amp;Resumo!$B$3,Registros!$B$2:$B$501,"&lt;="&amp;Resumo!$D$3,Registros!$C$2:$C$501,$B354,Registros!$E$2:$E$501,$D354))</f>
        <v/>
      </c>
      <c r="J354" s="18">
        <f>IF($E354=0,"",COUNTIFS(Registros!$AB$2:$AB$501,"Sim",Registros!$B$2:$B$501,"&gt;="&amp;Resumo!$B$3,Registros!$B$2:$B$501,"&lt;="&amp;Resumo!$D$3,Registros!$C$2:$C$501,$B354,Registros!$E$2:$E$501,$D354,Registros!$T$2:$T$501,"Não",Registros!$K$2:$K$501,"&lt;&gt;Concluída",Registros!$K$2:$K$501,"&lt;&gt;Dispensada"))</f>
        <v/>
      </c>
      <c r="K354" s="52">
        <f>IFERROR(IF($E354=0,"",_xlfn.MAXIFS(Registros!$B$2:$B$501,Registros!$AB$2:$AB$501,"Sim",Registros!$B$2:$B$501,"&gt;="&amp;Resumo!$B$3,Registros!$B$2:$B$501,"&lt;="&amp;Resumo!$D$3,Registros!$C$2:$C$501,$B354,Registros!$E$2:$E$501,$D354)),"")</f>
        <v/>
      </c>
      <c r="L354" s="18">
        <f>IF($E354=0,"",COUNTIFS($E$6:$E$505,"&gt;0",$F$6:$F$505,"&lt;"&amp;$F354)+COUNTIFS($E$6:$E354,"&gt;0",$F$6:$F354,$F354))</f>
        <v/>
      </c>
      <c r="N354" s="21">
        <f>IFERROR('Configurações'!F352,"")</f>
        <v/>
      </c>
      <c r="O354" s="18">
        <f>IF($N354="","",IF(Resumo!$F$3="Todas",COUNTIFS(Registros!$AB$2:$AB$501,"Sim",Registros!$B$2:$B$501,"&gt;="&amp;Resumo!$B$3,Registros!$B$2:$B$501,"&lt;="&amp;Resumo!$D$3,Registros!$V$2:$V$501,$N354),COUNTIFS(Registros!$AB$2:$AB$501,"Sim",Registros!$B$2:$B$501,"&gt;="&amp;Resumo!$B$3,Registros!$B$2:$B$501,"&lt;="&amp;Resumo!$D$3,Registros!$E$2:$E$501,Resumo!$F$3,Registros!$V$2:$V$501,$N354)))</f>
        <v/>
      </c>
      <c r="P354" s="49">
        <f>IF($N354="","",IF(Resumo!$F$3="Todas",SUMIFS(Registros!$S$2:$S$501,Registros!$AB$2:$AB$501,"Sim",Registros!$B$2:$B$501,"&gt;="&amp;Resumo!$B$3,Registros!$B$2:$B$501,"&lt;="&amp;Resumo!$D$3,Registros!$V$2:$V$501,$N354),SUMIFS(Registros!$S$2:$S$501,Registros!$AB$2:$AB$501,"Sim",Registros!$B$2:$B$501,"&gt;="&amp;Resumo!$B$3,Registros!$B$2:$B$501,"&lt;="&amp;Resumo!$D$3,Registros!$E$2:$E$501,Resumo!$F$3,Registros!$V$2:$V$501,$N354)))</f>
        <v/>
      </c>
      <c r="Q354" s="48">
        <f>IFERROR(IF(SUM($P$6:$P$15)=0,"",$P354/SUM($P$6:$P$15)),"")</f>
        <v/>
      </c>
      <c r="R354" s="18">
        <f>IF($O354=0,"",COUNTIFS($O$6:$O$15,"&gt;0",$P$6:$P$15,"&gt;"&amp;$P354)+COUNTIFS($O$6:$O354,"&gt;0",$P$6:$P354,$P354))</f>
        <v/>
      </c>
    </row>
    <row r="355">
      <c r="A355" s="16">
        <f>IFERROR(INDEX(Registros!$Z$2:$Z$501,AGGREGATE(15,6,(ROW(Registros!$Z$2:$Z$501)-ROW(Registros!$Z$2)+1)/(Registros!$AA$2:$AA$501&lt;&gt;""),ROWS($A$6:A355))),"")</f>
        <v/>
      </c>
      <c r="B355" s="13">
        <f>IFERROR(IF($A355="","",INDEX(Registros!$C$2:$C$501,MATCH($A355,Registros!$Z$2:$Z$501,0))),"")</f>
        <v/>
      </c>
      <c r="C355" s="16">
        <f>IFERROR(IF($A355="","",INDEX(Registros!$D$2:$D$501,MATCH($A355,Registros!$Z$2:$Z$501,0))),"")</f>
        <v/>
      </c>
      <c r="D355" s="16">
        <f>IFERROR(IF($A355="","",INDEX(Registros!$E$2:$E$501,MATCH($A355,Registros!$Z$2:$Z$501,0))),"")</f>
        <v/>
      </c>
      <c r="E355" s="13">
        <f>IF($A355="","",IF(AND(Resumo!$F$3&lt;&gt;"Todas",$D355&lt;&gt;Resumo!$F$3),0,COUNTIFS(Registros!$AB$2:$AB$501,"Sim",Registros!$B$2:$B$501,"&gt;="&amp;Resumo!$B$3,Registros!$B$2:$B$501,"&lt;="&amp;Resumo!$D$3,Registros!$C$2:$C$501,$B355,Registros!$E$2:$E$501,$D355)))</f>
        <v/>
      </c>
      <c r="F355" s="45">
        <f>IFERROR(IF($E355=0,"",COUNTIFS(Registros!$AB$2:$AB$501,"Sim",Registros!$B$2:$B$501,"&gt;="&amp;Resumo!$B$3,Registros!$B$2:$B$501,"&lt;="&amp;Resumo!$D$3,Registros!$C$2:$C$501,$B355,Registros!$E$2:$E$501,$D355,Registros!$T$2:$T$501,"Sim")/$E355),"")</f>
        <v/>
      </c>
      <c r="G355" s="45">
        <f>IFERROR(IF($E355=0,"",AVERAGEIFS(Registros!$U$2:$U$501,Registros!$AB$2:$AB$501,"Sim",Registros!$B$2:$B$501,"&gt;="&amp;Resumo!$B$3,Registros!$B$2:$B$501,"&lt;="&amp;Resumo!$D$3,Registros!$C$2:$C$501,$B355,Registros!$E$2:$E$501,$D355)),"")</f>
        <v/>
      </c>
      <c r="H355" s="13">
        <f>IF($E355=0,"",SUMIFS(Registros!$Q$2:$Q$501,Registros!$AB$2:$AB$501,"Sim",Registros!$B$2:$B$501,"&gt;="&amp;Resumo!$B$3,Registros!$B$2:$B$501,"&lt;="&amp;Resumo!$D$3,Registros!$C$2:$C$501,$B355,Registros!$E$2:$E$501,$D355))</f>
        <v/>
      </c>
      <c r="I355" s="46">
        <f>IF($E355=0,"",SUMIFS(Registros!$S$2:$S$501,Registros!$AB$2:$AB$501,"Sim",Registros!$B$2:$B$501,"&gt;="&amp;Resumo!$B$3,Registros!$B$2:$B$501,"&lt;="&amp;Resumo!$D$3,Registros!$C$2:$C$501,$B355,Registros!$E$2:$E$501,$D355))</f>
        <v/>
      </c>
      <c r="J355" s="13">
        <f>IF($E355=0,"",COUNTIFS(Registros!$AB$2:$AB$501,"Sim",Registros!$B$2:$B$501,"&gt;="&amp;Resumo!$B$3,Registros!$B$2:$B$501,"&lt;="&amp;Resumo!$D$3,Registros!$C$2:$C$501,$B355,Registros!$E$2:$E$501,$D355,Registros!$T$2:$T$501,"Não",Registros!$K$2:$K$501,"&lt;&gt;Concluída",Registros!$K$2:$K$501,"&lt;&gt;Dispensada"))</f>
        <v/>
      </c>
      <c r="K355" s="53">
        <f>IFERROR(IF($E355=0,"",_xlfn.MAXIFS(Registros!$B$2:$B$501,Registros!$AB$2:$AB$501,"Sim",Registros!$B$2:$B$501,"&gt;="&amp;Resumo!$B$3,Registros!$B$2:$B$501,"&lt;="&amp;Resumo!$D$3,Registros!$C$2:$C$501,$B355,Registros!$E$2:$E$501,$D355)),"")</f>
        <v/>
      </c>
      <c r="L355" s="13">
        <f>IF($E355=0,"",COUNTIFS($E$6:$E$505,"&gt;0",$F$6:$F$505,"&lt;"&amp;$F355)+COUNTIFS($E$6:$E355,"&gt;0",$F$6:$F355,$F355))</f>
        <v/>
      </c>
      <c r="N355" s="16">
        <f>IFERROR('Configurações'!F353,"")</f>
        <v/>
      </c>
      <c r="O355" s="13">
        <f>IF($N355="","",IF(Resumo!$F$3="Todas",COUNTIFS(Registros!$AB$2:$AB$501,"Sim",Registros!$B$2:$B$501,"&gt;="&amp;Resumo!$B$3,Registros!$B$2:$B$501,"&lt;="&amp;Resumo!$D$3,Registros!$V$2:$V$501,$N355),COUNTIFS(Registros!$AB$2:$AB$501,"Sim",Registros!$B$2:$B$501,"&gt;="&amp;Resumo!$B$3,Registros!$B$2:$B$501,"&lt;="&amp;Resumo!$D$3,Registros!$E$2:$E$501,Resumo!$F$3,Registros!$V$2:$V$501,$N355)))</f>
        <v/>
      </c>
      <c r="P355" s="46">
        <f>IF($N355="","",IF(Resumo!$F$3="Todas",SUMIFS(Registros!$S$2:$S$501,Registros!$AB$2:$AB$501,"Sim",Registros!$B$2:$B$501,"&gt;="&amp;Resumo!$B$3,Registros!$B$2:$B$501,"&lt;="&amp;Resumo!$D$3,Registros!$V$2:$V$501,$N355),SUMIFS(Registros!$S$2:$S$501,Registros!$AB$2:$AB$501,"Sim",Registros!$B$2:$B$501,"&gt;="&amp;Resumo!$B$3,Registros!$B$2:$B$501,"&lt;="&amp;Resumo!$D$3,Registros!$E$2:$E$501,Resumo!$F$3,Registros!$V$2:$V$501,$N355)))</f>
        <v/>
      </c>
      <c r="Q355" s="45">
        <f>IFERROR(IF(SUM($P$6:$P$15)=0,"",$P355/SUM($P$6:$P$15)),"")</f>
        <v/>
      </c>
      <c r="R355" s="13">
        <f>IF($O355=0,"",COUNTIFS($O$6:$O$15,"&gt;0",$P$6:$P$15,"&gt;"&amp;$P355)+COUNTIFS($O$6:$O355,"&gt;0",$P$6:$P355,$P355))</f>
        <v/>
      </c>
    </row>
    <row r="356">
      <c r="A356" s="21">
        <f>IFERROR(INDEX(Registros!$Z$2:$Z$501,AGGREGATE(15,6,(ROW(Registros!$Z$2:$Z$501)-ROW(Registros!$Z$2)+1)/(Registros!$AA$2:$AA$501&lt;&gt;""),ROWS($A$6:A356))),"")</f>
        <v/>
      </c>
      <c r="B356" s="18">
        <f>IFERROR(IF($A356="","",INDEX(Registros!$C$2:$C$501,MATCH($A356,Registros!$Z$2:$Z$501,0))),"")</f>
        <v/>
      </c>
      <c r="C356" s="21">
        <f>IFERROR(IF($A356="","",INDEX(Registros!$D$2:$D$501,MATCH($A356,Registros!$Z$2:$Z$501,0))),"")</f>
        <v/>
      </c>
      <c r="D356" s="21">
        <f>IFERROR(IF($A356="","",INDEX(Registros!$E$2:$E$501,MATCH($A356,Registros!$Z$2:$Z$501,0))),"")</f>
        <v/>
      </c>
      <c r="E356" s="18">
        <f>IF($A356="","",IF(AND(Resumo!$F$3&lt;&gt;"Todas",$D356&lt;&gt;Resumo!$F$3),0,COUNTIFS(Registros!$AB$2:$AB$501,"Sim",Registros!$B$2:$B$501,"&gt;="&amp;Resumo!$B$3,Registros!$B$2:$B$501,"&lt;="&amp;Resumo!$D$3,Registros!$C$2:$C$501,$B356,Registros!$E$2:$E$501,$D356)))</f>
        <v/>
      </c>
      <c r="F356" s="48">
        <f>IFERROR(IF($E356=0,"",COUNTIFS(Registros!$AB$2:$AB$501,"Sim",Registros!$B$2:$B$501,"&gt;="&amp;Resumo!$B$3,Registros!$B$2:$B$501,"&lt;="&amp;Resumo!$D$3,Registros!$C$2:$C$501,$B356,Registros!$E$2:$E$501,$D356,Registros!$T$2:$T$501,"Sim")/$E356),"")</f>
        <v/>
      </c>
      <c r="G356" s="48">
        <f>IFERROR(IF($E356=0,"",AVERAGEIFS(Registros!$U$2:$U$501,Registros!$AB$2:$AB$501,"Sim",Registros!$B$2:$B$501,"&gt;="&amp;Resumo!$B$3,Registros!$B$2:$B$501,"&lt;="&amp;Resumo!$D$3,Registros!$C$2:$C$501,$B356,Registros!$E$2:$E$501,$D356)),"")</f>
        <v/>
      </c>
      <c r="H356" s="18">
        <f>IF($E356=0,"",SUMIFS(Registros!$Q$2:$Q$501,Registros!$AB$2:$AB$501,"Sim",Registros!$B$2:$B$501,"&gt;="&amp;Resumo!$B$3,Registros!$B$2:$B$501,"&lt;="&amp;Resumo!$D$3,Registros!$C$2:$C$501,$B356,Registros!$E$2:$E$501,$D356))</f>
        <v/>
      </c>
      <c r="I356" s="49">
        <f>IF($E356=0,"",SUMIFS(Registros!$S$2:$S$501,Registros!$AB$2:$AB$501,"Sim",Registros!$B$2:$B$501,"&gt;="&amp;Resumo!$B$3,Registros!$B$2:$B$501,"&lt;="&amp;Resumo!$D$3,Registros!$C$2:$C$501,$B356,Registros!$E$2:$E$501,$D356))</f>
        <v/>
      </c>
      <c r="J356" s="18">
        <f>IF($E356=0,"",COUNTIFS(Registros!$AB$2:$AB$501,"Sim",Registros!$B$2:$B$501,"&gt;="&amp;Resumo!$B$3,Registros!$B$2:$B$501,"&lt;="&amp;Resumo!$D$3,Registros!$C$2:$C$501,$B356,Registros!$E$2:$E$501,$D356,Registros!$T$2:$T$501,"Não",Registros!$K$2:$K$501,"&lt;&gt;Concluída",Registros!$K$2:$K$501,"&lt;&gt;Dispensada"))</f>
        <v/>
      </c>
      <c r="K356" s="52">
        <f>IFERROR(IF($E356=0,"",_xlfn.MAXIFS(Registros!$B$2:$B$501,Registros!$AB$2:$AB$501,"Sim",Registros!$B$2:$B$501,"&gt;="&amp;Resumo!$B$3,Registros!$B$2:$B$501,"&lt;="&amp;Resumo!$D$3,Registros!$C$2:$C$501,$B356,Registros!$E$2:$E$501,$D356)),"")</f>
        <v/>
      </c>
      <c r="L356" s="18">
        <f>IF($E356=0,"",COUNTIFS($E$6:$E$505,"&gt;0",$F$6:$F$505,"&lt;"&amp;$F356)+COUNTIFS($E$6:$E356,"&gt;0",$F$6:$F356,$F356))</f>
        <v/>
      </c>
      <c r="N356" s="21">
        <f>IFERROR('Configurações'!F354,"")</f>
        <v/>
      </c>
      <c r="O356" s="18">
        <f>IF($N356="","",IF(Resumo!$F$3="Todas",COUNTIFS(Registros!$AB$2:$AB$501,"Sim",Registros!$B$2:$B$501,"&gt;="&amp;Resumo!$B$3,Registros!$B$2:$B$501,"&lt;="&amp;Resumo!$D$3,Registros!$V$2:$V$501,$N356),COUNTIFS(Registros!$AB$2:$AB$501,"Sim",Registros!$B$2:$B$501,"&gt;="&amp;Resumo!$B$3,Registros!$B$2:$B$501,"&lt;="&amp;Resumo!$D$3,Registros!$E$2:$E$501,Resumo!$F$3,Registros!$V$2:$V$501,$N356)))</f>
        <v/>
      </c>
      <c r="P356" s="49">
        <f>IF($N356="","",IF(Resumo!$F$3="Todas",SUMIFS(Registros!$S$2:$S$501,Registros!$AB$2:$AB$501,"Sim",Registros!$B$2:$B$501,"&gt;="&amp;Resumo!$B$3,Registros!$B$2:$B$501,"&lt;="&amp;Resumo!$D$3,Registros!$V$2:$V$501,$N356),SUMIFS(Registros!$S$2:$S$501,Registros!$AB$2:$AB$501,"Sim",Registros!$B$2:$B$501,"&gt;="&amp;Resumo!$B$3,Registros!$B$2:$B$501,"&lt;="&amp;Resumo!$D$3,Registros!$E$2:$E$501,Resumo!$F$3,Registros!$V$2:$V$501,$N356)))</f>
        <v/>
      </c>
      <c r="Q356" s="48">
        <f>IFERROR(IF(SUM($P$6:$P$15)=0,"",$P356/SUM($P$6:$P$15)),"")</f>
        <v/>
      </c>
      <c r="R356" s="18">
        <f>IF($O356=0,"",COUNTIFS($O$6:$O$15,"&gt;0",$P$6:$P$15,"&gt;"&amp;$P356)+COUNTIFS($O$6:$O356,"&gt;0",$P$6:$P356,$P356))</f>
        <v/>
      </c>
    </row>
    <row r="357">
      <c r="A357" s="16">
        <f>IFERROR(INDEX(Registros!$Z$2:$Z$501,AGGREGATE(15,6,(ROW(Registros!$Z$2:$Z$501)-ROW(Registros!$Z$2)+1)/(Registros!$AA$2:$AA$501&lt;&gt;""),ROWS($A$6:A357))),"")</f>
        <v/>
      </c>
      <c r="B357" s="13">
        <f>IFERROR(IF($A357="","",INDEX(Registros!$C$2:$C$501,MATCH($A357,Registros!$Z$2:$Z$501,0))),"")</f>
        <v/>
      </c>
      <c r="C357" s="16">
        <f>IFERROR(IF($A357="","",INDEX(Registros!$D$2:$D$501,MATCH($A357,Registros!$Z$2:$Z$501,0))),"")</f>
        <v/>
      </c>
      <c r="D357" s="16">
        <f>IFERROR(IF($A357="","",INDEX(Registros!$E$2:$E$501,MATCH($A357,Registros!$Z$2:$Z$501,0))),"")</f>
        <v/>
      </c>
      <c r="E357" s="13">
        <f>IF($A357="","",IF(AND(Resumo!$F$3&lt;&gt;"Todas",$D357&lt;&gt;Resumo!$F$3),0,COUNTIFS(Registros!$AB$2:$AB$501,"Sim",Registros!$B$2:$B$501,"&gt;="&amp;Resumo!$B$3,Registros!$B$2:$B$501,"&lt;="&amp;Resumo!$D$3,Registros!$C$2:$C$501,$B357,Registros!$E$2:$E$501,$D357)))</f>
        <v/>
      </c>
      <c r="F357" s="45">
        <f>IFERROR(IF($E357=0,"",COUNTIFS(Registros!$AB$2:$AB$501,"Sim",Registros!$B$2:$B$501,"&gt;="&amp;Resumo!$B$3,Registros!$B$2:$B$501,"&lt;="&amp;Resumo!$D$3,Registros!$C$2:$C$501,$B357,Registros!$E$2:$E$501,$D357,Registros!$T$2:$T$501,"Sim")/$E357),"")</f>
        <v/>
      </c>
      <c r="G357" s="45">
        <f>IFERROR(IF($E357=0,"",AVERAGEIFS(Registros!$U$2:$U$501,Registros!$AB$2:$AB$501,"Sim",Registros!$B$2:$B$501,"&gt;="&amp;Resumo!$B$3,Registros!$B$2:$B$501,"&lt;="&amp;Resumo!$D$3,Registros!$C$2:$C$501,$B357,Registros!$E$2:$E$501,$D357)),"")</f>
        <v/>
      </c>
      <c r="H357" s="13">
        <f>IF($E357=0,"",SUMIFS(Registros!$Q$2:$Q$501,Registros!$AB$2:$AB$501,"Sim",Registros!$B$2:$B$501,"&gt;="&amp;Resumo!$B$3,Registros!$B$2:$B$501,"&lt;="&amp;Resumo!$D$3,Registros!$C$2:$C$501,$B357,Registros!$E$2:$E$501,$D357))</f>
        <v/>
      </c>
      <c r="I357" s="46">
        <f>IF($E357=0,"",SUMIFS(Registros!$S$2:$S$501,Registros!$AB$2:$AB$501,"Sim",Registros!$B$2:$B$501,"&gt;="&amp;Resumo!$B$3,Registros!$B$2:$B$501,"&lt;="&amp;Resumo!$D$3,Registros!$C$2:$C$501,$B357,Registros!$E$2:$E$501,$D357))</f>
        <v/>
      </c>
      <c r="J357" s="13">
        <f>IF($E357=0,"",COUNTIFS(Registros!$AB$2:$AB$501,"Sim",Registros!$B$2:$B$501,"&gt;="&amp;Resumo!$B$3,Registros!$B$2:$B$501,"&lt;="&amp;Resumo!$D$3,Registros!$C$2:$C$501,$B357,Registros!$E$2:$E$501,$D357,Registros!$T$2:$T$501,"Não",Registros!$K$2:$K$501,"&lt;&gt;Concluída",Registros!$K$2:$K$501,"&lt;&gt;Dispensada"))</f>
        <v/>
      </c>
      <c r="K357" s="53">
        <f>IFERROR(IF($E357=0,"",_xlfn.MAXIFS(Registros!$B$2:$B$501,Registros!$AB$2:$AB$501,"Sim",Registros!$B$2:$B$501,"&gt;="&amp;Resumo!$B$3,Registros!$B$2:$B$501,"&lt;="&amp;Resumo!$D$3,Registros!$C$2:$C$501,$B357,Registros!$E$2:$E$501,$D357)),"")</f>
        <v/>
      </c>
      <c r="L357" s="13">
        <f>IF($E357=0,"",COUNTIFS($E$6:$E$505,"&gt;0",$F$6:$F$505,"&lt;"&amp;$F357)+COUNTIFS($E$6:$E357,"&gt;0",$F$6:$F357,$F357))</f>
        <v/>
      </c>
      <c r="N357" s="16">
        <f>IFERROR('Configurações'!F355,"")</f>
        <v/>
      </c>
      <c r="O357" s="13">
        <f>IF($N357="","",IF(Resumo!$F$3="Todas",COUNTIFS(Registros!$AB$2:$AB$501,"Sim",Registros!$B$2:$B$501,"&gt;="&amp;Resumo!$B$3,Registros!$B$2:$B$501,"&lt;="&amp;Resumo!$D$3,Registros!$V$2:$V$501,$N357),COUNTIFS(Registros!$AB$2:$AB$501,"Sim",Registros!$B$2:$B$501,"&gt;="&amp;Resumo!$B$3,Registros!$B$2:$B$501,"&lt;="&amp;Resumo!$D$3,Registros!$E$2:$E$501,Resumo!$F$3,Registros!$V$2:$V$501,$N357)))</f>
        <v/>
      </c>
      <c r="P357" s="46">
        <f>IF($N357="","",IF(Resumo!$F$3="Todas",SUMIFS(Registros!$S$2:$S$501,Registros!$AB$2:$AB$501,"Sim",Registros!$B$2:$B$501,"&gt;="&amp;Resumo!$B$3,Registros!$B$2:$B$501,"&lt;="&amp;Resumo!$D$3,Registros!$V$2:$V$501,$N357),SUMIFS(Registros!$S$2:$S$501,Registros!$AB$2:$AB$501,"Sim",Registros!$B$2:$B$501,"&gt;="&amp;Resumo!$B$3,Registros!$B$2:$B$501,"&lt;="&amp;Resumo!$D$3,Registros!$E$2:$E$501,Resumo!$F$3,Registros!$V$2:$V$501,$N357)))</f>
        <v/>
      </c>
      <c r="Q357" s="45">
        <f>IFERROR(IF(SUM($P$6:$P$15)=0,"",$P357/SUM($P$6:$P$15)),"")</f>
        <v/>
      </c>
      <c r="R357" s="13">
        <f>IF($O357=0,"",COUNTIFS($O$6:$O$15,"&gt;0",$P$6:$P$15,"&gt;"&amp;$P357)+COUNTIFS($O$6:$O357,"&gt;0",$P$6:$P357,$P357))</f>
        <v/>
      </c>
    </row>
    <row r="358">
      <c r="A358" s="21">
        <f>IFERROR(INDEX(Registros!$Z$2:$Z$501,AGGREGATE(15,6,(ROW(Registros!$Z$2:$Z$501)-ROW(Registros!$Z$2)+1)/(Registros!$AA$2:$AA$501&lt;&gt;""),ROWS($A$6:A358))),"")</f>
        <v/>
      </c>
      <c r="B358" s="18">
        <f>IFERROR(IF($A358="","",INDEX(Registros!$C$2:$C$501,MATCH($A358,Registros!$Z$2:$Z$501,0))),"")</f>
        <v/>
      </c>
      <c r="C358" s="21">
        <f>IFERROR(IF($A358="","",INDEX(Registros!$D$2:$D$501,MATCH($A358,Registros!$Z$2:$Z$501,0))),"")</f>
        <v/>
      </c>
      <c r="D358" s="21">
        <f>IFERROR(IF($A358="","",INDEX(Registros!$E$2:$E$501,MATCH($A358,Registros!$Z$2:$Z$501,0))),"")</f>
        <v/>
      </c>
      <c r="E358" s="18">
        <f>IF($A358="","",IF(AND(Resumo!$F$3&lt;&gt;"Todas",$D358&lt;&gt;Resumo!$F$3),0,COUNTIFS(Registros!$AB$2:$AB$501,"Sim",Registros!$B$2:$B$501,"&gt;="&amp;Resumo!$B$3,Registros!$B$2:$B$501,"&lt;="&amp;Resumo!$D$3,Registros!$C$2:$C$501,$B358,Registros!$E$2:$E$501,$D358)))</f>
        <v/>
      </c>
      <c r="F358" s="48">
        <f>IFERROR(IF($E358=0,"",COUNTIFS(Registros!$AB$2:$AB$501,"Sim",Registros!$B$2:$B$501,"&gt;="&amp;Resumo!$B$3,Registros!$B$2:$B$501,"&lt;="&amp;Resumo!$D$3,Registros!$C$2:$C$501,$B358,Registros!$E$2:$E$501,$D358,Registros!$T$2:$T$501,"Sim")/$E358),"")</f>
        <v/>
      </c>
      <c r="G358" s="48">
        <f>IFERROR(IF($E358=0,"",AVERAGEIFS(Registros!$U$2:$U$501,Registros!$AB$2:$AB$501,"Sim",Registros!$B$2:$B$501,"&gt;="&amp;Resumo!$B$3,Registros!$B$2:$B$501,"&lt;="&amp;Resumo!$D$3,Registros!$C$2:$C$501,$B358,Registros!$E$2:$E$501,$D358)),"")</f>
        <v/>
      </c>
      <c r="H358" s="18">
        <f>IF($E358=0,"",SUMIFS(Registros!$Q$2:$Q$501,Registros!$AB$2:$AB$501,"Sim",Registros!$B$2:$B$501,"&gt;="&amp;Resumo!$B$3,Registros!$B$2:$B$501,"&lt;="&amp;Resumo!$D$3,Registros!$C$2:$C$501,$B358,Registros!$E$2:$E$501,$D358))</f>
        <v/>
      </c>
      <c r="I358" s="49">
        <f>IF($E358=0,"",SUMIFS(Registros!$S$2:$S$501,Registros!$AB$2:$AB$501,"Sim",Registros!$B$2:$B$501,"&gt;="&amp;Resumo!$B$3,Registros!$B$2:$B$501,"&lt;="&amp;Resumo!$D$3,Registros!$C$2:$C$501,$B358,Registros!$E$2:$E$501,$D358))</f>
        <v/>
      </c>
      <c r="J358" s="18">
        <f>IF($E358=0,"",COUNTIFS(Registros!$AB$2:$AB$501,"Sim",Registros!$B$2:$B$501,"&gt;="&amp;Resumo!$B$3,Registros!$B$2:$B$501,"&lt;="&amp;Resumo!$D$3,Registros!$C$2:$C$501,$B358,Registros!$E$2:$E$501,$D358,Registros!$T$2:$T$501,"Não",Registros!$K$2:$K$501,"&lt;&gt;Concluída",Registros!$K$2:$K$501,"&lt;&gt;Dispensada"))</f>
        <v/>
      </c>
      <c r="K358" s="52">
        <f>IFERROR(IF($E358=0,"",_xlfn.MAXIFS(Registros!$B$2:$B$501,Registros!$AB$2:$AB$501,"Sim",Registros!$B$2:$B$501,"&gt;="&amp;Resumo!$B$3,Registros!$B$2:$B$501,"&lt;="&amp;Resumo!$D$3,Registros!$C$2:$C$501,$B358,Registros!$E$2:$E$501,$D358)),"")</f>
        <v/>
      </c>
      <c r="L358" s="18">
        <f>IF($E358=0,"",COUNTIFS($E$6:$E$505,"&gt;0",$F$6:$F$505,"&lt;"&amp;$F358)+COUNTIFS($E$6:$E358,"&gt;0",$F$6:$F358,$F358))</f>
        <v/>
      </c>
      <c r="N358" s="21">
        <f>IFERROR('Configurações'!F356,"")</f>
        <v/>
      </c>
      <c r="O358" s="18">
        <f>IF($N358="","",IF(Resumo!$F$3="Todas",COUNTIFS(Registros!$AB$2:$AB$501,"Sim",Registros!$B$2:$B$501,"&gt;="&amp;Resumo!$B$3,Registros!$B$2:$B$501,"&lt;="&amp;Resumo!$D$3,Registros!$V$2:$V$501,$N358),COUNTIFS(Registros!$AB$2:$AB$501,"Sim",Registros!$B$2:$B$501,"&gt;="&amp;Resumo!$B$3,Registros!$B$2:$B$501,"&lt;="&amp;Resumo!$D$3,Registros!$E$2:$E$501,Resumo!$F$3,Registros!$V$2:$V$501,$N358)))</f>
        <v/>
      </c>
      <c r="P358" s="49">
        <f>IF($N358="","",IF(Resumo!$F$3="Todas",SUMIFS(Registros!$S$2:$S$501,Registros!$AB$2:$AB$501,"Sim",Registros!$B$2:$B$501,"&gt;="&amp;Resumo!$B$3,Registros!$B$2:$B$501,"&lt;="&amp;Resumo!$D$3,Registros!$V$2:$V$501,$N358),SUMIFS(Registros!$S$2:$S$501,Registros!$AB$2:$AB$501,"Sim",Registros!$B$2:$B$501,"&gt;="&amp;Resumo!$B$3,Registros!$B$2:$B$501,"&lt;="&amp;Resumo!$D$3,Registros!$E$2:$E$501,Resumo!$F$3,Registros!$V$2:$V$501,$N358)))</f>
        <v/>
      </c>
      <c r="Q358" s="48">
        <f>IFERROR(IF(SUM($P$6:$P$15)=0,"",$P358/SUM($P$6:$P$15)),"")</f>
        <v/>
      </c>
      <c r="R358" s="18">
        <f>IF($O358=0,"",COUNTIFS($O$6:$O$15,"&gt;0",$P$6:$P$15,"&gt;"&amp;$P358)+COUNTIFS($O$6:$O358,"&gt;0",$P$6:$P358,$P358))</f>
        <v/>
      </c>
    </row>
    <row r="359">
      <c r="A359" s="16">
        <f>IFERROR(INDEX(Registros!$Z$2:$Z$501,AGGREGATE(15,6,(ROW(Registros!$Z$2:$Z$501)-ROW(Registros!$Z$2)+1)/(Registros!$AA$2:$AA$501&lt;&gt;""),ROWS($A$6:A359))),"")</f>
        <v/>
      </c>
      <c r="B359" s="13">
        <f>IFERROR(IF($A359="","",INDEX(Registros!$C$2:$C$501,MATCH($A359,Registros!$Z$2:$Z$501,0))),"")</f>
        <v/>
      </c>
      <c r="C359" s="16">
        <f>IFERROR(IF($A359="","",INDEX(Registros!$D$2:$D$501,MATCH($A359,Registros!$Z$2:$Z$501,0))),"")</f>
        <v/>
      </c>
      <c r="D359" s="16">
        <f>IFERROR(IF($A359="","",INDEX(Registros!$E$2:$E$501,MATCH($A359,Registros!$Z$2:$Z$501,0))),"")</f>
        <v/>
      </c>
      <c r="E359" s="13">
        <f>IF($A359="","",IF(AND(Resumo!$F$3&lt;&gt;"Todas",$D359&lt;&gt;Resumo!$F$3),0,COUNTIFS(Registros!$AB$2:$AB$501,"Sim",Registros!$B$2:$B$501,"&gt;="&amp;Resumo!$B$3,Registros!$B$2:$B$501,"&lt;="&amp;Resumo!$D$3,Registros!$C$2:$C$501,$B359,Registros!$E$2:$E$501,$D359)))</f>
        <v/>
      </c>
      <c r="F359" s="45">
        <f>IFERROR(IF($E359=0,"",COUNTIFS(Registros!$AB$2:$AB$501,"Sim",Registros!$B$2:$B$501,"&gt;="&amp;Resumo!$B$3,Registros!$B$2:$B$501,"&lt;="&amp;Resumo!$D$3,Registros!$C$2:$C$501,$B359,Registros!$E$2:$E$501,$D359,Registros!$T$2:$T$501,"Sim")/$E359),"")</f>
        <v/>
      </c>
      <c r="G359" s="45">
        <f>IFERROR(IF($E359=0,"",AVERAGEIFS(Registros!$U$2:$U$501,Registros!$AB$2:$AB$501,"Sim",Registros!$B$2:$B$501,"&gt;="&amp;Resumo!$B$3,Registros!$B$2:$B$501,"&lt;="&amp;Resumo!$D$3,Registros!$C$2:$C$501,$B359,Registros!$E$2:$E$501,$D359)),"")</f>
        <v/>
      </c>
      <c r="H359" s="13">
        <f>IF($E359=0,"",SUMIFS(Registros!$Q$2:$Q$501,Registros!$AB$2:$AB$501,"Sim",Registros!$B$2:$B$501,"&gt;="&amp;Resumo!$B$3,Registros!$B$2:$B$501,"&lt;="&amp;Resumo!$D$3,Registros!$C$2:$C$501,$B359,Registros!$E$2:$E$501,$D359))</f>
        <v/>
      </c>
      <c r="I359" s="46">
        <f>IF($E359=0,"",SUMIFS(Registros!$S$2:$S$501,Registros!$AB$2:$AB$501,"Sim",Registros!$B$2:$B$501,"&gt;="&amp;Resumo!$B$3,Registros!$B$2:$B$501,"&lt;="&amp;Resumo!$D$3,Registros!$C$2:$C$501,$B359,Registros!$E$2:$E$501,$D359))</f>
        <v/>
      </c>
      <c r="J359" s="13">
        <f>IF($E359=0,"",COUNTIFS(Registros!$AB$2:$AB$501,"Sim",Registros!$B$2:$B$501,"&gt;="&amp;Resumo!$B$3,Registros!$B$2:$B$501,"&lt;="&amp;Resumo!$D$3,Registros!$C$2:$C$501,$B359,Registros!$E$2:$E$501,$D359,Registros!$T$2:$T$501,"Não",Registros!$K$2:$K$501,"&lt;&gt;Concluída",Registros!$K$2:$K$501,"&lt;&gt;Dispensada"))</f>
        <v/>
      </c>
      <c r="K359" s="53">
        <f>IFERROR(IF($E359=0,"",_xlfn.MAXIFS(Registros!$B$2:$B$501,Registros!$AB$2:$AB$501,"Sim",Registros!$B$2:$B$501,"&gt;="&amp;Resumo!$B$3,Registros!$B$2:$B$501,"&lt;="&amp;Resumo!$D$3,Registros!$C$2:$C$501,$B359,Registros!$E$2:$E$501,$D359)),"")</f>
        <v/>
      </c>
      <c r="L359" s="13">
        <f>IF($E359=0,"",COUNTIFS($E$6:$E$505,"&gt;0",$F$6:$F$505,"&lt;"&amp;$F359)+COUNTIFS($E$6:$E359,"&gt;0",$F$6:$F359,$F359))</f>
        <v/>
      </c>
      <c r="N359" s="16">
        <f>IFERROR('Configurações'!F357,"")</f>
        <v/>
      </c>
      <c r="O359" s="13">
        <f>IF($N359="","",IF(Resumo!$F$3="Todas",COUNTIFS(Registros!$AB$2:$AB$501,"Sim",Registros!$B$2:$B$501,"&gt;="&amp;Resumo!$B$3,Registros!$B$2:$B$501,"&lt;="&amp;Resumo!$D$3,Registros!$V$2:$V$501,$N359),COUNTIFS(Registros!$AB$2:$AB$501,"Sim",Registros!$B$2:$B$501,"&gt;="&amp;Resumo!$B$3,Registros!$B$2:$B$501,"&lt;="&amp;Resumo!$D$3,Registros!$E$2:$E$501,Resumo!$F$3,Registros!$V$2:$V$501,$N359)))</f>
        <v/>
      </c>
      <c r="P359" s="46">
        <f>IF($N359="","",IF(Resumo!$F$3="Todas",SUMIFS(Registros!$S$2:$S$501,Registros!$AB$2:$AB$501,"Sim",Registros!$B$2:$B$501,"&gt;="&amp;Resumo!$B$3,Registros!$B$2:$B$501,"&lt;="&amp;Resumo!$D$3,Registros!$V$2:$V$501,$N359),SUMIFS(Registros!$S$2:$S$501,Registros!$AB$2:$AB$501,"Sim",Registros!$B$2:$B$501,"&gt;="&amp;Resumo!$B$3,Registros!$B$2:$B$501,"&lt;="&amp;Resumo!$D$3,Registros!$E$2:$E$501,Resumo!$F$3,Registros!$V$2:$V$501,$N359)))</f>
        <v/>
      </c>
      <c r="Q359" s="45">
        <f>IFERROR(IF(SUM($P$6:$P$15)=0,"",$P359/SUM($P$6:$P$15)),"")</f>
        <v/>
      </c>
      <c r="R359" s="13">
        <f>IF($O359=0,"",COUNTIFS($O$6:$O$15,"&gt;0",$P$6:$P$15,"&gt;"&amp;$P359)+COUNTIFS($O$6:$O359,"&gt;0",$P$6:$P359,$P359))</f>
        <v/>
      </c>
    </row>
    <row r="360">
      <c r="A360" s="21">
        <f>IFERROR(INDEX(Registros!$Z$2:$Z$501,AGGREGATE(15,6,(ROW(Registros!$Z$2:$Z$501)-ROW(Registros!$Z$2)+1)/(Registros!$AA$2:$AA$501&lt;&gt;""),ROWS($A$6:A360))),"")</f>
        <v/>
      </c>
      <c r="B360" s="18">
        <f>IFERROR(IF($A360="","",INDEX(Registros!$C$2:$C$501,MATCH($A360,Registros!$Z$2:$Z$501,0))),"")</f>
        <v/>
      </c>
      <c r="C360" s="21">
        <f>IFERROR(IF($A360="","",INDEX(Registros!$D$2:$D$501,MATCH($A360,Registros!$Z$2:$Z$501,0))),"")</f>
        <v/>
      </c>
      <c r="D360" s="21">
        <f>IFERROR(IF($A360="","",INDEX(Registros!$E$2:$E$501,MATCH($A360,Registros!$Z$2:$Z$501,0))),"")</f>
        <v/>
      </c>
      <c r="E360" s="18">
        <f>IF($A360="","",IF(AND(Resumo!$F$3&lt;&gt;"Todas",$D360&lt;&gt;Resumo!$F$3),0,COUNTIFS(Registros!$AB$2:$AB$501,"Sim",Registros!$B$2:$B$501,"&gt;="&amp;Resumo!$B$3,Registros!$B$2:$B$501,"&lt;="&amp;Resumo!$D$3,Registros!$C$2:$C$501,$B360,Registros!$E$2:$E$501,$D360)))</f>
        <v/>
      </c>
      <c r="F360" s="48">
        <f>IFERROR(IF($E360=0,"",COUNTIFS(Registros!$AB$2:$AB$501,"Sim",Registros!$B$2:$B$501,"&gt;="&amp;Resumo!$B$3,Registros!$B$2:$B$501,"&lt;="&amp;Resumo!$D$3,Registros!$C$2:$C$501,$B360,Registros!$E$2:$E$501,$D360,Registros!$T$2:$T$501,"Sim")/$E360),"")</f>
        <v/>
      </c>
      <c r="G360" s="48">
        <f>IFERROR(IF($E360=0,"",AVERAGEIFS(Registros!$U$2:$U$501,Registros!$AB$2:$AB$501,"Sim",Registros!$B$2:$B$501,"&gt;="&amp;Resumo!$B$3,Registros!$B$2:$B$501,"&lt;="&amp;Resumo!$D$3,Registros!$C$2:$C$501,$B360,Registros!$E$2:$E$501,$D360)),"")</f>
        <v/>
      </c>
      <c r="H360" s="18">
        <f>IF($E360=0,"",SUMIFS(Registros!$Q$2:$Q$501,Registros!$AB$2:$AB$501,"Sim",Registros!$B$2:$B$501,"&gt;="&amp;Resumo!$B$3,Registros!$B$2:$B$501,"&lt;="&amp;Resumo!$D$3,Registros!$C$2:$C$501,$B360,Registros!$E$2:$E$501,$D360))</f>
        <v/>
      </c>
      <c r="I360" s="49">
        <f>IF($E360=0,"",SUMIFS(Registros!$S$2:$S$501,Registros!$AB$2:$AB$501,"Sim",Registros!$B$2:$B$501,"&gt;="&amp;Resumo!$B$3,Registros!$B$2:$B$501,"&lt;="&amp;Resumo!$D$3,Registros!$C$2:$C$501,$B360,Registros!$E$2:$E$501,$D360))</f>
        <v/>
      </c>
      <c r="J360" s="18">
        <f>IF($E360=0,"",COUNTIFS(Registros!$AB$2:$AB$501,"Sim",Registros!$B$2:$B$501,"&gt;="&amp;Resumo!$B$3,Registros!$B$2:$B$501,"&lt;="&amp;Resumo!$D$3,Registros!$C$2:$C$501,$B360,Registros!$E$2:$E$501,$D360,Registros!$T$2:$T$501,"Não",Registros!$K$2:$K$501,"&lt;&gt;Concluída",Registros!$K$2:$K$501,"&lt;&gt;Dispensada"))</f>
        <v/>
      </c>
      <c r="K360" s="52">
        <f>IFERROR(IF($E360=0,"",_xlfn.MAXIFS(Registros!$B$2:$B$501,Registros!$AB$2:$AB$501,"Sim",Registros!$B$2:$B$501,"&gt;="&amp;Resumo!$B$3,Registros!$B$2:$B$501,"&lt;="&amp;Resumo!$D$3,Registros!$C$2:$C$501,$B360,Registros!$E$2:$E$501,$D360)),"")</f>
        <v/>
      </c>
      <c r="L360" s="18">
        <f>IF($E360=0,"",COUNTIFS($E$6:$E$505,"&gt;0",$F$6:$F$505,"&lt;"&amp;$F360)+COUNTIFS($E$6:$E360,"&gt;0",$F$6:$F360,$F360))</f>
        <v/>
      </c>
      <c r="N360" s="21">
        <f>IFERROR('Configurações'!F358,"")</f>
        <v/>
      </c>
      <c r="O360" s="18">
        <f>IF($N360="","",IF(Resumo!$F$3="Todas",COUNTIFS(Registros!$AB$2:$AB$501,"Sim",Registros!$B$2:$B$501,"&gt;="&amp;Resumo!$B$3,Registros!$B$2:$B$501,"&lt;="&amp;Resumo!$D$3,Registros!$V$2:$V$501,$N360),COUNTIFS(Registros!$AB$2:$AB$501,"Sim",Registros!$B$2:$B$501,"&gt;="&amp;Resumo!$B$3,Registros!$B$2:$B$501,"&lt;="&amp;Resumo!$D$3,Registros!$E$2:$E$501,Resumo!$F$3,Registros!$V$2:$V$501,$N360)))</f>
        <v/>
      </c>
      <c r="P360" s="49">
        <f>IF($N360="","",IF(Resumo!$F$3="Todas",SUMIFS(Registros!$S$2:$S$501,Registros!$AB$2:$AB$501,"Sim",Registros!$B$2:$B$501,"&gt;="&amp;Resumo!$B$3,Registros!$B$2:$B$501,"&lt;="&amp;Resumo!$D$3,Registros!$V$2:$V$501,$N360),SUMIFS(Registros!$S$2:$S$501,Registros!$AB$2:$AB$501,"Sim",Registros!$B$2:$B$501,"&gt;="&amp;Resumo!$B$3,Registros!$B$2:$B$501,"&lt;="&amp;Resumo!$D$3,Registros!$E$2:$E$501,Resumo!$F$3,Registros!$V$2:$V$501,$N360)))</f>
        <v/>
      </c>
      <c r="Q360" s="48">
        <f>IFERROR(IF(SUM($P$6:$P$15)=0,"",$P360/SUM($P$6:$P$15)),"")</f>
        <v/>
      </c>
      <c r="R360" s="18">
        <f>IF($O360=0,"",COUNTIFS($O$6:$O$15,"&gt;0",$P$6:$P$15,"&gt;"&amp;$P360)+COUNTIFS($O$6:$O360,"&gt;0",$P$6:$P360,$P360))</f>
        <v/>
      </c>
    </row>
    <row r="361">
      <c r="A361" s="16">
        <f>IFERROR(INDEX(Registros!$Z$2:$Z$501,AGGREGATE(15,6,(ROW(Registros!$Z$2:$Z$501)-ROW(Registros!$Z$2)+1)/(Registros!$AA$2:$AA$501&lt;&gt;""),ROWS($A$6:A361))),"")</f>
        <v/>
      </c>
      <c r="B361" s="13">
        <f>IFERROR(IF($A361="","",INDEX(Registros!$C$2:$C$501,MATCH($A361,Registros!$Z$2:$Z$501,0))),"")</f>
        <v/>
      </c>
      <c r="C361" s="16">
        <f>IFERROR(IF($A361="","",INDEX(Registros!$D$2:$D$501,MATCH($A361,Registros!$Z$2:$Z$501,0))),"")</f>
        <v/>
      </c>
      <c r="D361" s="16">
        <f>IFERROR(IF($A361="","",INDEX(Registros!$E$2:$E$501,MATCH($A361,Registros!$Z$2:$Z$501,0))),"")</f>
        <v/>
      </c>
      <c r="E361" s="13">
        <f>IF($A361="","",IF(AND(Resumo!$F$3&lt;&gt;"Todas",$D361&lt;&gt;Resumo!$F$3),0,COUNTIFS(Registros!$AB$2:$AB$501,"Sim",Registros!$B$2:$B$501,"&gt;="&amp;Resumo!$B$3,Registros!$B$2:$B$501,"&lt;="&amp;Resumo!$D$3,Registros!$C$2:$C$501,$B361,Registros!$E$2:$E$501,$D361)))</f>
        <v/>
      </c>
      <c r="F361" s="45">
        <f>IFERROR(IF($E361=0,"",COUNTIFS(Registros!$AB$2:$AB$501,"Sim",Registros!$B$2:$B$501,"&gt;="&amp;Resumo!$B$3,Registros!$B$2:$B$501,"&lt;="&amp;Resumo!$D$3,Registros!$C$2:$C$501,$B361,Registros!$E$2:$E$501,$D361,Registros!$T$2:$T$501,"Sim")/$E361),"")</f>
        <v/>
      </c>
      <c r="G361" s="45">
        <f>IFERROR(IF($E361=0,"",AVERAGEIFS(Registros!$U$2:$U$501,Registros!$AB$2:$AB$501,"Sim",Registros!$B$2:$B$501,"&gt;="&amp;Resumo!$B$3,Registros!$B$2:$B$501,"&lt;="&amp;Resumo!$D$3,Registros!$C$2:$C$501,$B361,Registros!$E$2:$E$501,$D361)),"")</f>
        <v/>
      </c>
      <c r="H361" s="13">
        <f>IF($E361=0,"",SUMIFS(Registros!$Q$2:$Q$501,Registros!$AB$2:$AB$501,"Sim",Registros!$B$2:$B$501,"&gt;="&amp;Resumo!$B$3,Registros!$B$2:$B$501,"&lt;="&amp;Resumo!$D$3,Registros!$C$2:$C$501,$B361,Registros!$E$2:$E$501,$D361))</f>
        <v/>
      </c>
      <c r="I361" s="46">
        <f>IF($E361=0,"",SUMIFS(Registros!$S$2:$S$501,Registros!$AB$2:$AB$501,"Sim",Registros!$B$2:$B$501,"&gt;="&amp;Resumo!$B$3,Registros!$B$2:$B$501,"&lt;="&amp;Resumo!$D$3,Registros!$C$2:$C$501,$B361,Registros!$E$2:$E$501,$D361))</f>
        <v/>
      </c>
      <c r="J361" s="13">
        <f>IF($E361=0,"",COUNTIFS(Registros!$AB$2:$AB$501,"Sim",Registros!$B$2:$B$501,"&gt;="&amp;Resumo!$B$3,Registros!$B$2:$B$501,"&lt;="&amp;Resumo!$D$3,Registros!$C$2:$C$501,$B361,Registros!$E$2:$E$501,$D361,Registros!$T$2:$T$501,"Não",Registros!$K$2:$K$501,"&lt;&gt;Concluída",Registros!$K$2:$K$501,"&lt;&gt;Dispensada"))</f>
        <v/>
      </c>
      <c r="K361" s="53">
        <f>IFERROR(IF($E361=0,"",_xlfn.MAXIFS(Registros!$B$2:$B$501,Registros!$AB$2:$AB$501,"Sim",Registros!$B$2:$B$501,"&gt;="&amp;Resumo!$B$3,Registros!$B$2:$B$501,"&lt;="&amp;Resumo!$D$3,Registros!$C$2:$C$501,$B361,Registros!$E$2:$E$501,$D361)),"")</f>
        <v/>
      </c>
      <c r="L361" s="13">
        <f>IF($E361=0,"",COUNTIFS($E$6:$E$505,"&gt;0",$F$6:$F$505,"&lt;"&amp;$F361)+COUNTIFS($E$6:$E361,"&gt;0",$F$6:$F361,$F361))</f>
        <v/>
      </c>
      <c r="N361" s="16">
        <f>IFERROR('Configurações'!F359,"")</f>
        <v/>
      </c>
      <c r="O361" s="13">
        <f>IF($N361="","",IF(Resumo!$F$3="Todas",COUNTIFS(Registros!$AB$2:$AB$501,"Sim",Registros!$B$2:$B$501,"&gt;="&amp;Resumo!$B$3,Registros!$B$2:$B$501,"&lt;="&amp;Resumo!$D$3,Registros!$V$2:$V$501,$N361),COUNTIFS(Registros!$AB$2:$AB$501,"Sim",Registros!$B$2:$B$501,"&gt;="&amp;Resumo!$B$3,Registros!$B$2:$B$501,"&lt;="&amp;Resumo!$D$3,Registros!$E$2:$E$501,Resumo!$F$3,Registros!$V$2:$V$501,$N361)))</f>
        <v/>
      </c>
      <c r="P361" s="46">
        <f>IF($N361="","",IF(Resumo!$F$3="Todas",SUMIFS(Registros!$S$2:$S$501,Registros!$AB$2:$AB$501,"Sim",Registros!$B$2:$B$501,"&gt;="&amp;Resumo!$B$3,Registros!$B$2:$B$501,"&lt;="&amp;Resumo!$D$3,Registros!$V$2:$V$501,$N361),SUMIFS(Registros!$S$2:$S$501,Registros!$AB$2:$AB$501,"Sim",Registros!$B$2:$B$501,"&gt;="&amp;Resumo!$B$3,Registros!$B$2:$B$501,"&lt;="&amp;Resumo!$D$3,Registros!$E$2:$E$501,Resumo!$F$3,Registros!$V$2:$V$501,$N361)))</f>
        <v/>
      </c>
      <c r="Q361" s="45">
        <f>IFERROR(IF(SUM($P$6:$P$15)=0,"",$P361/SUM($P$6:$P$15)),"")</f>
        <v/>
      </c>
      <c r="R361" s="13">
        <f>IF($O361=0,"",COUNTIFS($O$6:$O$15,"&gt;0",$P$6:$P$15,"&gt;"&amp;$P361)+COUNTIFS($O$6:$O361,"&gt;0",$P$6:$P361,$P361))</f>
        <v/>
      </c>
    </row>
    <row r="362">
      <c r="A362" s="21">
        <f>IFERROR(INDEX(Registros!$Z$2:$Z$501,AGGREGATE(15,6,(ROW(Registros!$Z$2:$Z$501)-ROW(Registros!$Z$2)+1)/(Registros!$AA$2:$AA$501&lt;&gt;""),ROWS($A$6:A362))),"")</f>
        <v/>
      </c>
      <c r="B362" s="18">
        <f>IFERROR(IF($A362="","",INDEX(Registros!$C$2:$C$501,MATCH($A362,Registros!$Z$2:$Z$501,0))),"")</f>
        <v/>
      </c>
      <c r="C362" s="21">
        <f>IFERROR(IF($A362="","",INDEX(Registros!$D$2:$D$501,MATCH($A362,Registros!$Z$2:$Z$501,0))),"")</f>
        <v/>
      </c>
      <c r="D362" s="21">
        <f>IFERROR(IF($A362="","",INDEX(Registros!$E$2:$E$501,MATCH($A362,Registros!$Z$2:$Z$501,0))),"")</f>
        <v/>
      </c>
      <c r="E362" s="18">
        <f>IF($A362="","",IF(AND(Resumo!$F$3&lt;&gt;"Todas",$D362&lt;&gt;Resumo!$F$3),0,COUNTIFS(Registros!$AB$2:$AB$501,"Sim",Registros!$B$2:$B$501,"&gt;="&amp;Resumo!$B$3,Registros!$B$2:$B$501,"&lt;="&amp;Resumo!$D$3,Registros!$C$2:$C$501,$B362,Registros!$E$2:$E$501,$D362)))</f>
        <v/>
      </c>
      <c r="F362" s="48">
        <f>IFERROR(IF($E362=0,"",COUNTIFS(Registros!$AB$2:$AB$501,"Sim",Registros!$B$2:$B$501,"&gt;="&amp;Resumo!$B$3,Registros!$B$2:$B$501,"&lt;="&amp;Resumo!$D$3,Registros!$C$2:$C$501,$B362,Registros!$E$2:$E$501,$D362,Registros!$T$2:$T$501,"Sim")/$E362),"")</f>
        <v/>
      </c>
      <c r="G362" s="48">
        <f>IFERROR(IF($E362=0,"",AVERAGEIFS(Registros!$U$2:$U$501,Registros!$AB$2:$AB$501,"Sim",Registros!$B$2:$B$501,"&gt;="&amp;Resumo!$B$3,Registros!$B$2:$B$501,"&lt;="&amp;Resumo!$D$3,Registros!$C$2:$C$501,$B362,Registros!$E$2:$E$501,$D362)),"")</f>
        <v/>
      </c>
      <c r="H362" s="18">
        <f>IF($E362=0,"",SUMIFS(Registros!$Q$2:$Q$501,Registros!$AB$2:$AB$501,"Sim",Registros!$B$2:$B$501,"&gt;="&amp;Resumo!$B$3,Registros!$B$2:$B$501,"&lt;="&amp;Resumo!$D$3,Registros!$C$2:$C$501,$B362,Registros!$E$2:$E$501,$D362))</f>
        <v/>
      </c>
      <c r="I362" s="49">
        <f>IF($E362=0,"",SUMIFS(Registros!$S$2:$S$501,Registros!$AB$2:$AB$501,"Sim",Registros!$B$2:$B$501,"&gt;="&amp;Resumo!$B$3,Registros!$B$2:$B$501,"&lt;="&amp;Resumo!$D$3,Registros!$C$2:$C$501,$B362,Registros!$E$2:$E$501,$D362))</f>
        <v/>
      </c>
      <c r="J362" s="18">
        <f>IF($E362=0,"",COUNTIFS(Registros!$AB$2:$AB$501,"Sim",Registros!$B$2:$B$501,"&gt;="&amp;Resumo!$B$3,Registros!$B$2:$B$501,"&lt;="&amp;Resumo!$D$3,Registros!$C$2:$C$501,$B362,Registros!$E$2:$E$501,$D362,Registros!$T$2:$T$501,"Não",Registros!$K$2:$K$501,"&lt;&gt;Concluída",Registros!$K$2:$K$501,"&lt;&gt;Dispensada"))</f>
        <v/>
      </c>
      <c r="K362" s="52">
        <f>IFERROR(IF($E362=0,"",_xlfn.MAXIFS(Registros!$B$2:$B$501,Registros!$AB$2:$AB$501,"Sim",Registros!$B$2:$B$501,"&gt;="&amp;Resumo!$B$3,Registros!$B$2:$B$501,"&lt;="&amp;Resumo!$D$3,Registros!$C$2:$C$501,$B362,Registros!$E$2:$E$501,$D362)),"")</f>
        <v/>
      </c>
      <c r="L362" s="18">
        <f>IF($E362=0,"",COUNTIFS($E$6:$E$505,"&gt;0",$F$6:$F$505,"&lt;"&amp;$F362)+COUNTIFS($E$6:$E362,"&gt;0",$F$6:$F362,$F362))</f>
        <v/>
      </c>
      <c r="N362" s="21">
        <f>IFERROR('Configurações'!F360,"")</f>
        <v/>
      </c>
      <c r="O362" s="18">
        <f>IF($N362="","",IF(Resumo!$F$3="Todas",COUNTIFS(Registros!$AB$2:$AB$501,"Sim",Registros!$B$2:$B$501,"&gt;="&amp;Resumo!$B$3,Registros!$B$2:$B$501,"&lt;="&amp;Resumo!$D$3,Registros!$V$2:$V$501,$N362),COUNTIFS(Registros!$AB$2:$AB$501,"Sim",Registros!$B$2:$B$501,"&gt;="&amp;Resumo!$B$3,Registros!$B$2:$B$501,"&lt;="&amp;Resumo!$D$3,Registros!$E$2:$E$501,Resumo!$F$3,Registros!$V$2:$V$501,$N362)))</f>
        <v/>
      </c>
      <c r="P362" s="49">
        <f>IF($N362="","",IF(Resumo!$F$3="Todas",SUMIFS(Registros!$S$2:$S$501,Registros!$AB$2:$AB$501,"Sim",Registros!$B$2:$B$501,"&gt;="&amp;Resumo!$B$3,Registros!$B$2:$B$501,"&lt;="&amp;Resumo!$D$3,Registros!$V$2:$V$501,$N362),SUMIFS(Registros!$S$2:$S$501,Registros!$AB$2:$AB$501,"Sim",Registros!$B$2:$B$501,"&gt;="&amp;Resumo!$B$3,Registros!$B$2:$B$501,"&lt;="&amp;Resumo!$D$3,Registros!$E$2:$E$501,Resumo!$F$3,Registros!$V$2:$V$501,$N362)))</f>
        <v/>
      </c>
      <c r="Q362" s="48">
        <f>IFERROR(IF(SUM($P$6:$P$15)=0,"",$P362/SUM($P$6:$P$15)),"")</f>
        <v/>
      </c>
      <c r="R362" s="18">
        <f>IF($O362=0,"",COUNTIFS($O$6:$O$15,"&gt;0",$P$6:$P$15,"&gt;"&amp;$P362)+COUNTIFS($O$6:$O362,"&gt;0",$P$6:$P362,$P362))</f>
        <v/>
      </c>
    </row>
    <row r="363">
      <c r="A363" s="16">
        <f>IFERROR(INDEX(Registros!$Z$2:$Z$501,AGGREGATE(15,6,(ROW(Registros!$Z$2:$Z$501)-ROW(Registros!$Z$2)+1)/(Registros!$AA$2:$AA$501&lt;&gt;""),ROWS($A$6:A363))),"")</f>
        <v/>
      </c>
      <c r="B363" s="13">
        <f>IFERROR(IF($A363="","",INDEX(Registros!$C$2:$C$501,MATCH($A363,Registros!$Z$2:$Z$501,0))),"")</f>
        <v/>
      </c>
      <c r="C363" s="16">
        <f>IFERROR(IF($A363="","",INDEX(Registros!$D$2:$D$501,MATCH($A363,Registros!$Z$2:$Z$501,0))),"")</f>
        <v/>
      </c>
      <c r="D363" s="16">
        <f>IFERROR(IF($A363="","",INDEX(Registros!$E$2:$E$501,MATCH($A363,Registros!$Z$2:$Z$501,0))),"")</f>
        <v/>
      </c>
      <c r="E363" s="13">
        <f>IF($A363="","",IF(AND(Resumo!$F$3&lt;&gt;"Todas",$D363&lt;&gt;Resumo!$F$3),0,COUNTIFS(Registros!$AB$2:$AB$501,"Sim",Registros!$B$2:$B$501,"&gt;="&amp;Resumo!$B$3,Registros!$B$2:$B$501,"&lt;="&amp;Resumo!$D$3,Registros!$C$2:$C$501,$B363,Registros!$E$2:$E$501,$D363)))</f>
        <v/>
      </c>
      <c r="F363" s="45">
        <f>IFERROR(IF($E363=0,"",COUNTIFS(Registros!$AB$2:$AB$501,"Sim",Registros!$B$2:$B$501,"&gt;="&amp;Resumo!$B$3,Registros!$B$2:$B$501,"&lt;="&amp;Resumo!$D$3,Registros!$C$2:$C$501,$B363,Registros!$E$2:$E$501,$D363,Registros!$T$2:$T$501,"Sim")/$E363),"")</f>
        <v/>
      </c>
      <c r="G363" s="45">
        <f>IFERROR(IF($E363=0,"",AVERAGEIFS(Registros!$U$2:$U$501,Registros!$AB$2:$AB$501,"Sim",Registros!$B$2:$B$501,"&gt;="&amp;Resumo!$B$3,Registros!$B$2:$B$501,"&lt;="&amp;Resumo!$D$3,Registros!$C$2:$C$501,$B363,Registros!$E$2:$E$501,$D363)),"")</f>
        <v/>
      </c>
      <c r="H363" s="13">
        <f>IF($E363=0,"",SUMIFS(Registros!$Q$2:$Q$501,Registros!$AB$2:$AB$501,"Sim",Registros!$B$2:$B$501,"&gt;="&amp;Resumo!$B$3,Registros!$B$2:$B$501,"&lt;="&amp;Resumo!$D$3,Registros!$C$2:$C$501,$B363,Registros!$E$2:$E$501,$D363))</f>
        <v/>
      </c>
      <c r="I363" s="46">
        <f>IF($E363=0,"",SUMIFS(Registros!$S$2:$S$501,Registros!$AB$2:$AB$501,"Sim",Registros!$B$2:$B$501,"&gt;="&amp;Resumo!$B$3,Registros!$B$2:$B$501,"&lt;="&amp;Resumo!$D$3,Registros!$C$2:$C$501,$B363,Registros!$E$2:$E$501,$D363))</f>
        <v/>
      </c>
      <c r="J363" s="13">
        <f>IF($E363=0,"",COUNTIFS(Registros!$AB$2:$AB$501,"Sim",Registros!$B$2:$B$501,"&gt;="&amp;Resumo!$B$3,Registros!$B$2:$B$501,"&lt;="&amp;Resumo!$D$3,Registros!$C$2:$C$501,$B363,Registros!$E$2:$E$501,$D363,Registros!$T$2:$T$501,"Não",Registros!$K$2:$K$501,"&lt;&gt;Concluída",Registros!$K$2:$K$501,"&lt;&gt;Dispensada"))</f>
        <v/>
      </c>
      <c r="K363" s="53">
        <f>IFERROR(IF($E363=0,"",_xlfn.MAXIFS(Registros!$B$2:$B$501,Registros!$AB$2:$AB$501,"Sim",Registros!$B$2:$B$501,"&gt;="&amp;Resumo!$B$3,Registros!$B$2:$B$501,"&lt;="&amp;Resumo!$D$3,Registros!$C$2:$C$501,$B363,Registros!$E$2:$E$501,$D363)),"")</f>
        <v/>
      </c>
      <c r="L363" s="13">
        <f>IF($E363=0,"",COUNTIFS($E$6:$E$505,"&gt;0",$F$6:$F$505,"&lt;"&amp;$F363)+COUNTIFS($E$6:$E363,"&gt;0",$F$6:$F363,$F363))</f>
        <v/>
      </c>
      <c r="N363" s="16">
        <f>IFERROR('Configurações'!F361,"")</f>
        <v/>
      </c>
      <c r="O363" s="13">
        <f>IF($N363="","",IF(Resumo!$F$3="Todas",COUNTIFS(Registros!$AB$2:$AB$501,"Sim",Registros!$B$2:$B$501,"&gt;="&amp;Resumo!$B$3,Registros!$B$2:$B$501,"&lt;="&amp;Resumo!$D$3,Registros!$V$2:$V$501,$N363),COUNTIFS(Registros!$AB$2:$AB$501,"Sim",Registros!$B$2:$B$501,"&gt;="&amp;Resumo!$B$3,Registros!$B$2:$B$501,"&lt;="&amp;Resumo!$D$3,Registros!$E$2:$E$501,Resumo!$F$3,Registros!$V$2:$V$501,$N363)))</f>
        <v/>
      </c>
      <c r="P363" s="46">
        <f>IF($N363="","",IF(Resumo!$F$3="Todas",SUMIFS(Registros!$S$2:$S$501,Registros!$AB$2:$AB$501,"Sim",Registros!$B$2:$B$501,"&gt;="&amp;Resumo!$B$3,Registros!$B$2:$B$501,"&lt;="&amp;Resumo!$D$3,Registros!$V$2:$V$501,$N363),SUMIFS(Registros!$S$2:$S$501,Registros!$AB$2:$AB$501,"Sim",Registros!$B$2:$B$501,"&gt;="&amp;Resumo!$B$3,Registros!$B$2:$B$501,"&lt;="&amp;Resumo!$D$3,Registros!$E$2:$E$501,Resumo!$F$3,Registros!$V$2:$V$501,$N363)))</f>
        <v/>
      </c>
      <c r="Q363" s="45">
        <f>IFERROR(IF(SUM($P$6:$P$15)=0,"",$P363/SUM($P$6:$P$15)),"")</f>
        <v/>
      </c>
      <c r="R363" s="13">
        <f>IF($O363=0,"",COUNTIFS($O$6:$O$15,"&gt;0",$P$6:$P$15,"&gt;"&amp;$P363)+COUNTIFS($O$6:$O363,"&gt;0",$P$6:$P363,$P363))</f>
        <v/>
      </c>
    </row>
    <row r="364">
      <c r="A364" s="21">
        <f>IFERROR(INDEX(Registros!$Z$2:$Z$501,AGGREGATE(15,6,(ROW(Registros!$Z$2:$Z$501)-ROW(Registros!$Z$2)+1)/(Registros!$AA$2:$AA$501&lt;&gt;""),ROWS($A$6:A364))),"")</f>
        <v/>
      </c>
      <c r="B364" s="18">
        <f>IFERROR(IF($A364="","",INDEX(Registros!$C$2:$C$501,MATCH($A364,Registros!$Z$2:$Z$501,0))),"")</f>
        <v/>
      </c>
      <c r="C364" s="21">
        <f>IFERROR(IF($A364="","",INDEX(Registros!$D$2:$D$501,MATCH($A364,Registros!$Z$2:$Z$501,0))),"")</f>
        <v/>
      </c>
      <c r="D364" s="21">
        <f>IFERROR(IF($A364="","",INDEX(Registros!$E$2:$E$501,MATCH($A364,Registros!$Z$2:$Z$501,0))),"")</f>
        <v/>
      </c>
      <c r="E364" s="18">
        <f>IF($A364="","",IF(AND(Resumo!$F$3&lt;&gt;"Todas",$D364&lt;&gt;Resumo!$F$3),0,COUNTIFS(Registros!$AB$2:$AB$501,"Sim",Registros!$B$2:$B$501,"&gt;="&amp;Resumo!$B$3,Registros!$B$2:$B$501,"&lt;="&amp;Resumo!$D$3,Registros!$C$2:$C$501,$B364,Registros!$E$2:$E$501,$D364)))</f>
        <v/>
      </c>
      <c r="F364" s="48">
        <f>IFERROR(IF($E364=0,"",COUNTIFS(Registros!$AB$2:$AB$501,"Sim",Registros!$B$2:$B$501,"&gt;="&amp;Resumo!$B$3,Registros!$B$2:$B$501,"&lt;="&amp;Resumo!$D$3,Registros!$C$2:$C$501,$B364,Registros!$E$2:$E$501,$D364,Registros!$T$2:$T$501,"Sim")/$E364),"")</f>
        <v/>
      </c>
      <c r="G364" s="48">
        <f>IFERROR(IF($E364=0,"",AVERAGEIFS(Registros!$U$2:$U$501,Registros!$AB$2:$AB$501,"Sim",Registros!$B$2:$B$501,"&gt;="&amp;Resumo!$B$3,Registros!$B$2:$B$501,"&lt;="&amp;Resumo!$D$3,Registros!$C$2:$C$501,$B364,Registros!$E$2:$E$501,$D364)),"")</f>
        <v/>
      </c>
      <c r="H364" s="18">
        <f>IF($E364=0,"",SUMIFS(Registros!$Q$2:$Q$501,Registros!$AB$2:$AB$501,"Sim",Registros!$B$2:$B$501,"&gt;="&amp;Resumo!$B$3,Registros!$B$2:$B$501,"&lt;="&amp;Resumo!$D$3,Registros!$C$2:$C$501,$B364,Registros!$E$2:$E$501,$D364))</f>
        <v/>
      </c>
      <c r="I364" s="49">
        <f>IF($E364=0,"",SUMIFS(Registros!$S$2:$S$501,Registros!$AB$2:$AB$501,"Sim",Registros!$B$2:$B$501,"&gt;="&amp;Resumo!$B$3,Registros!$B$2:$B$501,"&lt;="&amp;Resumo!$D$3,Registros!$C$2:$C$501,$B364,Registros!$E$2:$E$501,$D364))</f>
        <v/>
      </c>
      <c r="J364" s="18">
        <f>IF($E364=0,"",COUNTIFS(Registros!$AB$2:$AB$501,"Sim",Registros!$B$2:$B$501,"&gt;="&amp;Resumo!$B$3,Registros!$B$2:$B$501,"&lt;="&amp;Resumo!$D$3,Registros!$C$2:$C$501,$B364,Registros!$E$2:$E$501,$D364,Registros!$T$2:$T$501,"Não",Registros!$K$2:$K$501,"&lt;&gt;Concluída",Registros!$K$2:$K$501,"&lt;&gt;Dispensada"))</f>
        <v/>
      </c>
      <c r="K364" s="52">
        <f>IFERROR(IF($E364=0,"",_xlfn.MAXIFS(Registros!$B$2:$B$501,Registros!$AB$2:$AB$501,"Sim",Registros!$B$2:$B$501,"&gt;="&amp;Resumo!$B$3,Registros!$B$2:$B$501,"&lt;="&amp;Resumo!$D$3,Registros!$C$2:$C$501,$B364,Registros!$E$2:$E$501,$D364)),"")</f>
        <v/>
      </c>
      <c r="L364" s="18">
        <f>IF($E364=0,"",COUNTIFS($E$6:$E$505,"&gt;0",$F$6:$F$505,"&lt;"&amp;$F364)+COUNTIFS($E$6:$E364,"&gt;0",$F$6:$F364,$F364))</f>
        <v/>
      </c>
      <c r="N364" s="21">
        <f>IFERROR('Configurações'!F362,"")</f>
        <v/>
      </c>
      <c r="O364" s="18">
        <f>IF($N364="","",IF(Resumo!$F$3="Todas",COUNTIFS(Registros!$AB$2:$AB$501,"Sim",Registros!$B$2:$B$501,"&gt;="&amp;Resumo!$B$3,Registros!$B$2:$B$501,"&lt;="&amp;Resumo!$D$3,Registros!$V$2:$V$501,$N364),COUNTIFS(Registros!$AB$2:$AB$501,"Sim",Registros!$B$2:$B$501,"&gt;="&amp;Resumo!$B$3,Registros!$B$2:$B$501,"&lt;="&amp;Resumo!$D$3,Registros!$E$2:$E$501,Resumo!$F$3,Registros!$V$2:$V$501,$N364)))</f>
        <v/>
      </c>
      <c r="P364" s="49">
        <f>IF($N364="","",IF(Resumo!$F$3="Todas",SUMIFS(Registros!$S$2:$S$501,Registros!$AB$2:$AB$501,"Sim",Registros!$B$2:$B$501,"&gt;="&amp;Resumo!$B$3,Registros!$B$2:$B$501,"&lt;="&amp;Resumo!$D$3,Registros!$V$2:$V$501,$N364),SUMIFS(Registros!$S$2:$S$501,Registros!$AB$2:$AB$501,"Sim",Registros!$B$2:$B$501,"&gt;="&amp;Resumo!$B$3,Registros!$B$2:$B$501,"&lt;="&amp;Resumo!$D$3,Registros!$E$2:$E$501,Resumo!$F$3,Registros!$V$2:$V$501,$N364)))</f>
        <v/>
      </c>
      <c r="Q364" s="48">
        <f>IFERROR(IF(SUM($P$6:$P$15)=0,"",$P364/SUM($P$6:$P$15)),"")</f>
        <v/>
      </c>
      <c r="R364" s="18">
        <f>IF($O364=0,"",COUNTIFS($O$6:$O$15,"&gt;0",$P$6:$P$15,"&gt;"&amp;$P364)+COUNTIFS($O$6:$O364,"&gt;0",$P$6:$P364,$P364))</f>
        <v/>
      </c>
    </row>
    <row r="365">
      <c r="A365" s="16">
        <f>IFERROR(INDEX(Registros!$Z$2:$Z$501,AGGREGATE(15,6,(ROW(Registros!$Z$2:$Z$501)-ROW(Registros!$Z$2)+1)/(Registros!$AA$2:$AA$501&lt;&gt;""),ROWS($A$6:A365))),"")</f>
        <v/>
      </c>
      <c r="B365" s="13">
        <f>IFERROR(IF($A365="","",INDEX(Registros!$C$2:$C$501,MATCH($A365,Registros!$Z$2:$Z$501,0))),"")</f>
        <v/>
      </c>
      <c r="C365" s="16">
        <f>IFERROR(IF($A365="","",INDEX(Registros!$D$2:$D$501,MATCH($A365,Registros!$Z$2:$Z$501,0))),"")</f>
        <v/>
      </c>
      <c r="D365" s="16">
        <f>IFERROR(IF($A365="","",INDEX(Registros!$E$2:$E$501,MATCH($A365,Registros!$Z$2:$Z$501,0))),"")</f>
        <v/>
      </c>
      <c r="E365" s="13">
        <f>IF($A365="","",IF(AND(Resumo!$F$3&lt;&gt;"Todas",$D365&lt;&gt;Resumo!$F$3),0,COUNTIFS(Registros!$AB$2:$AB$501,"Sim",Registros!$B$2:$B$501,"&gt;="&amp;Resumo!$B$3,Registros!$B$2:$B$501,"&lt;="&amp;Resumo!$D$3,Registros!$C$2:$C$501,$B365,Registros!$E$2:$E$501,$D365)))</f>
        <v/>
      </c>
      <c r="F365" s="45">
        <f>IFERROR(IF($E365=0,"",COUNTIFS(Registros!$AB$2:$AB$501,"Sim",Registros!$B$2:$B$501,"&gt;="&amp;Resumo!$B$3,Registros!$B$2:$B$501,"&lt;="&amp;Resumo!$D$3,Registros!$C$2:$C$501,$B365,Registros!$E$2:$E$501,$D365,Registros!$T$2:$T$501,"Sim")/$E365),"")</f>
        <v/>
      </c>
      <c r="G365" s="45">
        <f>IFERROR(IF($E365=0,"",AVERAGEIFS(Registros!$U$2:$U$501,Registros!$AB$2:$AB$501,"Sim",Registros!$B$2:$B$501,"&gt;="&amp;Resumo!$B$3,Registros!$B$2:$B$501,"&lt;="&amp;Resumo!$D$3,Registros!$C$2:$C$501,$B365,Registros!$E$2:$E$501,$D365)),"")</f>
        <v/>
      </c>
      <c r="H365" s="13">
        <f>IF($E365=0,"",SUMIFS(Registros!$Q$2:$Q$501,Registros!$AB$2:$AB$501,"Sim",Registros!$B$2:$B$501,"&gt;="&amp;Resumo!$B$3,Registros!$B$2:$B$501,"&lt;="&amp;Resumo!$D$3,Registros!$C$2:$C$501,$B365,Registros!$E$2:$E$501,$D365))</f>
        <v/>
      </c>
      <c r="I365" s="46">
        <f>IF($E365=0,"",SUMIFS(Registros!$S$2:$S$501,Registros!$AB$2:$AB$501,"Sim",Registros!$B$2:$B$501,"&gt;="&amp;Resumo!$B$3,Registros!$B$2:$B$501,"&lt;="&amp;Resumo!$D$3,Registros!$C$2:$C$501,$B365,Registros!$E$2:$E$501,$D365))</f>
        <v/>
      </c>
      <c r="J365" s="13">
        <f>IF($E365=0,"",COUNTIFS(Registros!$AB$2:$AB$501,"Sim",Registros!$B$2:$B$501,"&gt;="&amp;Resumo!$B$3,Registros!$B$2:$B$501,"&lt;="&amp;Resumo!$D$3,Registros!$C$2:$C$501,$B365,Registros!$E$2:$E$501,$D365,Registros!$T$2:$T$501,"Não",Registros!$K$2:$K$501,"&lt;&gt;Concluída",Registros!$K$2:$K$501,"&lt;&gt;Dispensada"))</f>
        <v/>
      </c>
      <c r="K365" s="53">
        <f>IFERROR(IF($E365=0,"",_xlfn.MAXIFS(Registros!$B$2:$B$501,Registros!$AB$2:$AB$501,"Sim",Registros!$B$2:$B$501,"&gt;="&amp;Resumo!$B$3,Registros!$B$2:$B$501,"&lt;="&amp;Resumo!$D$3,Registros!$C$2:$C$501,$B365,Registros!$E$2:$E$501,$D365)),"")</f>
        <v/>
      </c>
      <c r="L365" s="13">
        <f>IF($E365=0,"",COUNTIFS($E$6:$E$505,"&gt;0",$F$6:$F$505,"&lt;"&amp;$F365)+COUNTIFS($E$6:$E365,"&gt;0",$F$6:$F365,$F365))</f>
        <v/>
      </c>
      <c r="N365" s="16">
        <f>IFERROR('Configurações'!F363,"")</f>
        <v/>
      </c>
      <c r="O365" s="13">
        <f>IF($N365="","",IF(Resumo!$F$3="Todas",COUNTIFS(Registros!$AB$2:$AB$501,"Sim",Registros!$B$2:$B$501,"&gt;="&amp;Resumo!$B$3,Registros!$B$2:$B$501,"&lt;="&amp;Resumo!$D$3,Registros!$V$2:$V$501,$N365),COUNTIFS(Registros!$AB$2:$AB$501,"Sim",Registros!$B$2:$B$501,"&gt;="&amp;Resumo!$B$3,Registros!$B$2:$B$501,"&lt;="&amp;Resumo!$D$3,Registros!$E$2:$E$501,Resumo!$F$3,Registros!$V$2:$V$501,$N365)))</f>
        <v/>
      </c>
      <c r="P365" s="46">
        <f>IF($N365="","",IF(Resumo!$F$3="Todas",SUMIFS(Registros!$S$2:$S$501,Registros!$AB$2:$AB$501,"Sim",Registros!$B$2:$B$501,"&gt;="&amp;Resumo!$B$3,Registros!$B$2:$B$501,"&lt;="&amp;Resumo!$D$3,Registros!$V$2:$V$501,$N365),SUMIFS(Registros!$S$2:$S$501,Registros!$AB$2:$AB$501,"Sim",Registros!$B$2:$B$501,"&gt;="&amp;Resumo!$B$3,Registros!$B$2:$B$501,"&lt;="&amp;Resumo!$D$3,Registros!$E$2:$E$501,Resumo!$F$3,Registros!$V$2:$V$501,$N365)))</f>
        <v/>
      </c>
      <c r="Q365" s="45">
        <f>IFERROR(IF(SUM($P$6:$P$15)=0,"",$P365/SUM($P$6:$P$15)),"")</f>
        <v/>
      </c>
      <c r="R365" s="13">
        <f>IF($O365=0,"",COUNTIFS($O$6:$O$15,"&gt;0",$P$6:$P$15,"&gt;"&amp;$P365)+COUNTIFS($O$6:$O365,"&gt;0",$P$6:$P365,$P365))</f>
        <v/>
      </c>
    </row>
    <row r="366">
      <c r="A366" s="21">
        <f>IFERROR(INDEX(Registros!$Z$2:$Z$501,AGGREGATE(15,6,(ROW(Registros!$Z$2:$Z$501)-ROW(Registros!$Z$2)+1)/(Registros!$AA$2:$AA$501&lt;&gt;""),ROWS($A$6:A366))),"")</f>
        <v/>
      </c>
      <c r="B366" s="18">
        <f>IFERROR(IF($A366="","",INDEX(Registros!$C$2:$C$501,MATCH($A366,Registros!$Z$2:$Z$501,0))),"")</f>
        <v/>
      </c>
      <c r="C366" s="21">
        <f>IFERROR(IF($A366="","",INDEX(Registros!$D$2:$D$501,MATCH($A366,Registros!$Z$2:$Z$501,0))),"")</f>
        <v/>
      </c>
      <c r="D366" s="21">
        <f>IFERROR(IF($A366="","",INDEX(Registros!$E$2:$E$501,MATCH($A366,Registros!$Z$2:$Z$501,0))),"")</f>
        <v/>
      </c>
      <c r="E366" s="18">
        <f>IF($A366="","",IF(AND(Resumo!$F$3&lt;&gt;"Todas",$D366&lt;&gt;Resumo!$F$3),0,COUNTIFS(Registros!$AB$2:$AB$501,"Sim",Registros!$B$2:$B$501,"&gt;="&amp;Resumo!$B$3,Registros!$B$2:$B$501,"&lt;="&amp;Resumo!$D$3,Registros!$C$2:$C$501,$B366,Registros!$E$2:$E$501,$D366)))</f>
        <v/>
      </c>
      <c r="F366" s="48">
        <f>IFERROR(IF($E366=0,"",COUNTIFS(Registros!$AB$2:$AB$501,"Sim",Registros!$B$2:$B$501,"&gt;="&amp;Resumo!$B$3,Registros!$B$2:$B$501,"&lt;="&amp;Resumo!$D$3,Registros!$C$2:$C$501,$B366,Registros!$E$2:$E$501,$D366,Registros!$T$2:$T$501,"Sim")/$E366),"")</f>
        <v/>
      </c>
      <c r="G366" s="48">
        <f>IFERROR(IF($E366=0,"",AVERAGEIFS(Registros!$U$2:$U$501,Registros!$AB$2:$AB$501,"Sim",Registros!$B$2:$B$501,"&gt;="&amp;Resumo!$B$3,Registros!$B$2:$B$501,"&lt;="&amp;Resumo!$D$3,Registros!$C$2:$C$501,$B366,Registros!$E$2:$E$501,$D366)),"")</f>
        <v/>
      </c>
      <c r="H366" s="18">
        <f>IF($E366=0,"",SUMIFS(Registros!$Q$2:$Q$501,Registros!$AB$2:$AB$501,"Sim",Registros!$B$2:$B$501,"&gt;="&amp;Resumo!$B$3,Registros!$B$2:$B$501,"&lt;="&amp;Resumo!$D$3,Registros!$C$2:$C$501,$B366,Registros!$E$2:$E$501,$D366))</f>
        <v/>
      </c>
      <c r="I366" s="49">
        <f>IF($E366=0,"",SUMIFS(Registros!$S$2:$S$501,Registros!$AB$2:$AB$501,"Sim",Registros!$B$2:$B$501,"&gt;="&amp;Resumo!$B$3,Registros!$B$2:$B$501,"&lt;="&amp;Resumo!$D$3,Registros!$C$2:$C$501,$B366,Registros!$E$2:$E$501,$D366))</f>
        <v/>
      </c>
      <c r="J366" s="18">
        <f>IF($E366=0,"",COUNTIFS(Registros!$AB$2:$AB$501,"Sim",Registros!$B$2:$B$501,"&gt;="&amp;Resumo!$B$3,Registros!$B$2:$B$501,"&lt;="&amp;Resumo!$D$3,Registros!$C$2:$C$501,$B366,Registros!$E$2:$E$501,$D366,Registros!$T$2:$T$501,"Não",Registros!$K$2:$K$501,"&lt;&gt;Concluída",Registros!$K$2:$K$501,"&lt;&gt;Dispensada"))</f>
        <v/>
      </c>
      <c r="K366" s="52">
        <f>IFERROR(IF($E366=0,"",_xlfn.MAXIFS(Registros!$B$2:$B$501,Registros!$AB$2:$AB$501,"Sim",Registros!$B$2:$B$501,"&gt;="&amp;Resumo!$B$3,Registros!$B$2:$B$501,"&lt;="&amp;Resumo!$D$3,Registros!$C$2:$C$501,$B366,Registros!$E$2:$E$501,$D366)),"")</f>
        <v/>
      </c>
      <c r="L366" s="18">
        <f>IF($E366=0,"",COUNTIFS($E$6:$E$505,"&gt;0",$F$6:$F$505,"&lt;"&amp;$F366)+COUNTIFS($E$6:$E366,"&gt;0",$F$6:$F366,$F366))</f>
        <v/>
      </c>
      <c r="N366" s="21">
        <f>IFERROR('Configurações'!F364,"")</f>
        <v/>
      </c>
      <c r="O366" s="18">
        <f>IF($N366="","",IF(Resumo!$F$3="Todas",COUNTIFS(Registros!$AB$2:$AB$501,"Sim",Registros!$B$2:$B$501,"&gt;="&amp;Resumo!$B$3,Registros!$B$2:$B$501,"&lt;="&amp;Resumo!$D$3,Registros!$V$2:$V$501,$N366),COUNTIFS(Registros!$AB$2:$AB$501,"Sim",Registros!$B$2:$B$501,"&gt;="&amp;Resumo!$B$3,Registros!$B$2:$B$501,"&lt;="&amp;Resumo!$D$3,Registros!$E$2:$E$501,Resumo!$F$3,Registros!$V$2:$V$501,$N366)))</f>
        <v/>
      </c>
      <c r="P366" s="49">
        <f>IF($N366="","",IF(Resumo!$F$3="Todas",SUMIFS(Registros!$S$2:$S$501,Registros!$AB$2:$AB$501,"Sim",Registros!$B$2:$B$501,"&gt;="&amp;Resumo!$B$3,Registros!$B$2:$B$501,"&lt;="&amp;Resumo!$D$3,Registros!$V$2:$V$501,$N366),SUMIFS(Registros!$S$2:$S$501,Registros!$AB$2:$AB$501,"Sim",Registros!$B$2:$B$501,"&gt;="&amp;Resumo!$B$3,Registros!$B$2:$B$501,"&lt;="&amp;Resumo!$D$3,Registros!$E$2:$E$501,Resumo!$F$3,Registros!$V$2:$V$501,$N366)))</f>
        <v/>
      </c>
      <c r="Q366" s="48">
        <f>IFERROR(IF(SUM($P$6:$P$15)=0,"",$P366/SUM($P$6:$P$15)),"")</f>
        <v/>
      </c>
      <c r="R366" s="18">
        <f>IF($O366=0,"",COUNTIFS($O$6:$O$15,"&gt;0",$P$6:$P$15,"&gt;"&amp;$P366)+COUNTIFS($O$6:$O366,"&gt;0",$P$6:$P366,$P366))</f>
        <v/>
      </c>
    </row>
    <row r="367">
      <c r="A367" s="16">
        <f>IFERROR(INDEX(Registros!$Z$2:$Z$501,AGGREGATE(15,6,(ROW(Registros!$Z$2:$Z$501)-ROW(Registros!$Z$2)+1)/(Registros!$AA$2:$AA$501&lt;&gt;""),ROWS($A$6:A367))),"")</f>
        <v/>
      </c>
      <c r="B367" s="13">
        <f>IFERROR(IF($A367="","",INDEX(Registros!$C$2:$C$501,MATCH($A367,Registros!$Z$2:$Z$501,0))),"")</f>
        <v/>
      </c>
      <c r="C367" s="16">
        <f>IFERROR(IF($A367="","",INDEX(Registros!$D$2:$D$501,MATCH($A367,Registros!$Z$2:$Z$501,0))),"")</f>
        <v/>
      </c>
      <c r="D367" s="16">
        <f>IFERROR(IF($A367="","",INDEX(Registros!$E$2:$E$501,MATCH($A367,Registros!$Z$2:$Z$501,0))),"")</f>
        <v/>
      </c>
      <c r="E367" s="13">
        <f>IF($A367="","",IF(AND(Resumo!$F$3&lt;&gt;"Todas",$D367&lt;&gt;Resumo!$F$3),0,COUNTIFS(Registros!$AB$2:$AB$501,"Sim",Registros!$B$2:$B$501,"&gt;="&amp;Resumo!$B$3,Registros!$B$2:$B$501,"&lt;="&amp;Resumo!$D$3,Registros!$C$2:$C$501,$B367,Registros!$E$2:$E$501,$D367)))</f>
        <v/>
      </c>
      <c r="F367" s="45">
        <f>IFERROR(IF($E367=0,"",COUNTIFS(Registros!$AB$2:$AB$501,"Sim",Registros!$B$2:$B$501,"&gt;="&amp;Resumo!$B$3,Registros!$B$2:$B$501,"&lt;="&amp;Resumo!$D$3,Registros!$C$2:$C$501,$B367,Registros!$E$2:$E$501,$D367,Registros!$T$2:$T$501,"Sim")/$E367),"")</f>
        <v/>
      </c>
      <c r="G367" s="45">
        <f>IFERROR(IF($E367=0,"",AVERAGEIFS(Registros!$U$2:$U$501,Registros!$AB$2:$AB$501,"Sim",Registros!$B$2:$B$501,"&gt;="&amp;Resumo!$B$3,Registros!$B$2:$B$501,"&lt;="&amp;Resumo!$D$3,Registros!$C$2:$C$501,$B367,Registros!$E$2:$E$501,$D367)),"")</f>
        <v/>
      </c>
      <c r="H367" s="13">
        <f>IF($E367=0,"",SUMIFS(Registros!$Q$2:$Q$501,Registros!$AB$2:$AB$501,"Sim",Registros!$B$2:$B$501,"&gt;="&amp;Resumo!$B$3,Registros!$B$2:$B$501,"&lt;="&amp;Resumo!$D$3,Registros!$C$2:$C$501,$B367,Registros!$E$2:$E$501,$D367))</f>
        <v/>
      </c>
      <c r="I367" s="46">
        <f>IF($E367=0,"",SUMIFS(Registros!$S$2:$S$501,Registros!$AB$2:$AB$501,"Sim",Registros!$B$2:$B$501,"&gt;="&amp;Resumo!$B$3,Registros!$B$2:$B$501,"&lt;="&amp;Resumo!$D$3,Registros!$C$2:$C$501,$B367,Registros!$E$2:$E$501,$D367))</f>
        <v/>
      </c>
      <c r="J367" s="13">
        <f>IF($E367=0,"",COUNTIFS(Registros!$AB$2:$AB$501,"Sim",Registros!$B$2:$B$501,"&gt;="&amp;Resumo!$B$3,Registros!$B$2:$B$501,"&lt;="&amp;Resumo!$D$3,Registros!$C$2:$C$501,$B367,Registros!$E$2:$E$501,$D367,Registros!$T$2:$T$501,"Não",Registros!$K$2:$K$501,"&lt;&gt;Concluída",Registros!$K$2:$K$501,"&lt;&gt;Dispensada"))</f>
        <v/>
      </c>
      <c r="K367" s="53">
        <f>IFERROR(IF($E367=0,"",_xlfn.MAXIFS(Registros!$B$2:$B$501,Registros!$AB$2:$AB$501,"Sim",Registros!$B$2:$B$501,"&gt;="&amp;Resumo!$B$3,Registros!$B$2:$B$501,"&lt;="&amp;Resumo!$D$3,Registros!$C$2:$C$501,$B367,Registros!$E$2:$E$501,$D367)),"")</f>
        <v/>
      </c>
      <c r="L367" s="13">
        <f>IF($E367=0,"",COUNTIFS($E$6:$E$505,"&gt;0",$F$6:$F$505,"&lt;"&amp;$F367)+COUNTIFS($E$6:$E367,"&gt;0",$F$6:$F367,$F367))</f>
        <v/>
      </c>
      <c r="N367" s="16">
        <f>IFERROR('Configurações'!F365,"")</f>
        <v/>
      </c>
      <c r="O367" s="13">
        <f>IF($N367="","",IF(Resumo!$F$3="Todas",COUNTIFS(Registros!$AB$2:$AB$501,"Sim",Registros!$B$2:$B$501,"&gt;="&amp;Resumo!$B$3,Registros!$B$2:$B$501,"&lt;="&amp;Resumo!$D$3,Registros!$V$2:$V$501,$N367),COUNTIFS(Registros!$AB$2:$AB$501,"Sim",Registros!$B$2:$B$501,"&gt;="&amp;Resumo!$B$3,Registros!$B$2:$B$501,"&lt;="&amp;Resumo!$D$3,Registros!$E$2:$E$501,Resumo!$F$3,Registros!$V$2:$V$501,$N367)))</f>
        <v/>
      </c>
      <c r="P367" s="46">
        <f>IF($N367="","",IF(Resumo!$F$3="Todas",SUMIFS(Registros!$S$2:$S$501,Registros!$AB$2:$AB$501,"Sim",Registros!$B$2:$B$501,"&gt;="&amp;Resumo!$B$3,Registros!$B$2:$B$501,"&lt;="&amp;Resumo!$D$3,Registros!$V$2:$V$501,$N367),SUMIFS(Registros!$S$2:$S$501,Registros!$AB$2:$AB$501,"Sim",Registros!$B$2:$B$501,"&gt;="&amp;Resumo!$B$3,Registros!$B$2:$B$501,"&lt;="&amp;Resumo!$D$3,Registros!$E$2:$E$501,Resumo!$F$3,Registros!$V$2:$V$501,$N367)))</f>
        <v/>
      </c>
      <c r="Q367" s="45">
        <f>IFERROR(IF(SUM($P$6:$P$15)=0,"",$P367/SUM($P$6:$P$15)),"")</f>
        <v/>
      </c>
      <c r="R367" s="13">
        <f>IF($O367=0,"",COUNTIFS($O$6:$O$15,"&gt;0",$P$6:$P$15,"&gt;"&amp;$P367)+COUNTIFS($O$6:$O367,"&gt;0",$P$6:$P367,$P367))</f>
        <v/>
      </c>
    </row>
    <row r="368">
      <c r="A368" s="21">
        <f>IFERROR(INDEX(Registros!$Z$2:$Z$501,AGGREGATE(15,6,(ROW(Registros!$Z$2:$Z$501)-ROW(Registros!$Z$2)+1)/(Registros!$AA$2:$AA$501&lt;&gt;""),ROWS($A$6:A368))),"")</f>
        <v/>
      </c>
      <c r="B368" s="18">
        <f>IFERROR(IF($A368="","",INDEX(Registros!$C$2:$C$501,MATCH($A368,Registros!$Z$2:$Z$501,0))),"")</f>
        <v/>
      </c>
      <c r="C368" s="21">
        <f>IFERROR(IF($A368="","",INDEX(Registros!$D$2:$D$501,MATCH($A368,Registros!$Z$2:$Z$501,0))),"")</f>
        <v/>
      </c>
      <c r="D368" s="21">
        <f>IFERROR(IF($A368="","",INDEX(Registros!$E$2:$E$501,MATCH($A368,Registros!$Z$2:$Z$501,0))),"")</f>
        <v/>
      </c>
      <c r="E368" s="18">
        <f>IF($A368="","",IF(AND(Resumo!$F$3&lt;&gt;"Todas",$D368&lt;&gt;Resumo!$F$3),0,COUNTIFS(Registros!$AB$2:$AB$501,"Sim",Registros!$B$2:$B$501,"&gt;="&amp;Resumo!$B$3,Registros!$B$2:$B$501,"&lt;="&amp;Resumo!$D$3,Registros!$C$2:$C$501,$B368,Registros!$E$2:$E$501,$D368)))</f>
        <v/>
      </c>
      <c r="F368" s="48">
        <f>IFERROR(IF($E368=0,"",COUNTIFS(Registros!$AB$2:$AB$501,"Sim",Registros!$B$2:$B$501,"&gt;="&amp;Resumo!$B$3,Registros!$B$2:$B$501,"&lt;="&amp;Resumo!$D$3,Registros!$C$2:$C$501,$B368,Registros!$E$2:$E$501,$D368,Registros!$T$2:$T$501,"Sim")/$E368),"")</f>
        <v/>
      </c>
      <c r="G368" s="48">
        <f>IFERROR(IF($E368=0,"",AVERAGEIFS(Registros!$U$2:$U$501,Registros!$AB$2:$AB$501,"Sim",Registros!$B$2:$B$501,"&gt;="&amp;Resumo!$B$3,Registros!$B$2:$B$501,"&lt;="&amp;Resumo!$D$3,Registros!$C$2:$C$501,$B368,Registros!$E$2:$E$501,$D368)),"")</f>
        <v/>
      </c>
      <c r="H368" s="18">
        <f>IF($E368=0,"",SUMIFS(Registros!$Q$2:$Q$501,Registros!$AB$2:$AB$501,"Sim",Registros!$B$2:$B$501,"&gt;="&amp;Resumo!$B$3,Registros!$B$2:$B$501,"&lt;="&amp;Resumo!$D$3,Registros!$C$2:$C$501,$B368,Registros!$E$2:$E$501,$D368))</f>
        <v/>
      </c>
      <c r="I368" s="49">
        <f>IF($E368=0,"",SUMIFS(Registros!$S$2:$S$501,Registros!$AB$2:$AB$501,"Sim",Registros!$B$2:$B$501,"&gt;="&amp;Resumo!$B$3,Registros!$B$2:$B$501,"&lt;="&amp;Resumo!$D$3,Registros!$C$2:$C$501,$B368,Registros!$E$2:$E$501,$D368))</f>
        <v/>
      </c>
      <c r="J368" s="18">
        <f>IF($E368=0,"",COUNTIFS(Registros!$AB$2:$AB$501,"Sim",Registros!$B$2:$B$501,"&gt;="&amp;Resumo!$B$3,Registros!$B$2:$B$501,"&lt;="&amp;Resumo!$D$3,Registros!$C$2:$C$501,$B368,Registros!$E$2:$E$501,$D368,Registros!$T$2:$T$501,"Não",Registros!$K$2:$K$501,"&lt;&gt;Concluída",Registros!$K$2:$K$501,"&lt;&gt;Dispensada"))</f>
        <v/>
      </c>
      <c r="K368" s="52">
        <f>IFERROR(IF($E368=0,"",_xlfn.MAXIFS(Registros!$B$2:$B$501,Registros!$AB$2:$AB$501,"Sim",Registros!$B$2:$B$501,"&gt;="&amp;Resumo!$B$3,Registros!$B$2:$B$501,"&lt;="&amp;Resumo!$D$3,Registros!$C$2:$C$501,$B368,Registros!$E$2:$E$501,$D368)),"")</f>
        <v/>
      </c>
      <c r="L368" s="18">
        <f>IF($E368=0,"",COUNTIFS($E$6:$E$505,"&gt;0",$F$6:$F$505,"&lt;"&amp;$F368)+COUNTIFS($E$6:$E368,"&gt;0",$F$6:$F368,$F368))</f>
        <v/>
      </c>
      <c r="N368" s="21">
        <f>IFERROR('Configurações'!F366,"")</f>
        <v/>
      </c>
      <c r="O368" s="18">
        <f>IF($N368="","",IF(Resumo!$F$3="Todas",COUNTIFS(Registros!$AB$2:$AB$501,"Sim",Registros!$B$2:$B$501,"&gt;="&amp;Resumo!$B$3,Registros!$B$2:$B$501,"&lt;="&amp;Resumo!$D$3,Registros!$V$2:$V$501,$N368),COUNTIFS(Registros!$AB$2:$AB$501,"Sim",Registros!$B$2:$B$501,"&gt;="&amp;Resumo!$B$3,Registros!$B$2:$B$501,"&lt;="&amp;Resumo!$D$3,Registros!$E$2:$E$501,Resumo!$F$3,Registros!$V$2:$V$501,$N368)))</f>
        <v/>
      </c>
      <c r="P368" s="49">
        <f>IF($N368="","",IF(Resumo!$F$3="Todas",SUMIFS(Registros!$S$2:$S$501,Registros!$AB$2:$AB$501,"Sim",Registros!$B$2:$B$501,"&gt;="&amp;Resumo!$B$3,Registros!$B$2:$B$501,"&lt;="&amp;Resumo!$D$3,Registros!$V$2:$V$501,$N368),SUMIFS(Registros!$S$2:$S$501,Registros!$AB$2:$AB$501,"Sim",Registros!$B$2:$B$501,"&gt;="&amp;Resumo!$B$3,Registros!$B$2:$B$501,"&lt;="&amp;Resumo!$D$3,Registros!$E$2:$E$501,Resumo!$F$3,Registros!$V$2:$V$501,$N368)))</f>
        <v/>
      </c>
      <c r="Q368" s="48">
        <f>IFERROR(IF(SUM($P$6:$P$15)=0,"",$P368/SUM($P$6:$P$15)),"")</f>
        <v/>
      </c>
      <c r="R368" s="18">
        <f>IF($O368=0,"",COUNTIFS($O$6:$O$15,"&gt;0",$P$6:$P$15,"&gt;"&amp;$P368)+COUNTIFS($O$6:$O368,"&gt;0",$P$6:$P368,$P368))</f>
        <v/>
      </c>
    </row>
    <row r="369">
      <c r="A369" s="16">
        <f>IFERROR(INDEX(Registros!$Z$2:$Z$501,AGGREGATE(15,6,(ROW(Registros!$Z$2:$Z$501)-ROW(Registros!$Z$2)+1)/(Registros!$AA$2:$AA$501&lt;&gt;""),ROWS($A$6:A369))),"")</f>
        <v/>
      </c>
      <c r="B369" s="13">
        <f>IFERROR(IF($A369="","",INDEX(Registros!$C$2:$C$501,MATCH($A369,Registros!$Z$2:$Z$501,0))),"")</f>
        <v/>
      </c>
      <c r="C369" s="16">
        <f>IFERROR(IF($A369="","",INDEX(Registros!$D$2:$D$501,MATCH($A369,Registros!$Z$2:$Z$501,0))),"")</f>
        <v/>
      </c>
      <c r="D369" s="16">
        <f>IFERROR(IF($A369="","",INDEX(Registros!$E$2:$E$501,MATCH($A369,Registros!$Z$2:$Z$501,0))),"")</f>
        <v/>
      </c>
      <c r="E369" s="13">
        <f>IF($A369="","",IF(AND(Resumo!$F$3&lt;&gt;"Todas",$D369&lt;&gt;Resumo!$F$3),0,COUNTIFS(Registros!$AB$2:$AB$501,"Sim",Registros!$B$2:$B$501,"&gt;="&amp;Resumo!$B$3,Registros!$B$2:$B$501,"&lt;="&amp;Resumo!$D$3,Registros!$C$2:$C$501,$B369,Registros!$E$2:$E$501,$D369)))</f>
        <v/>
      </c>
      <c r="F369" s="45">
        <f>IFERROR(IF($E369=0,"",COUNTIFS(Registros!$AB$2:$AB$501,"Sim",Registros!$B$2:$B$501,"&gt;="&amp;Resumo!$B$3,Registros!$B$2:$B$501,"&lt;="&amp;Resumo!$D$3,Registros!$C$2:$C$501,$B369,Registros!$E$2:$E$501,$D369,Registros!$T$2:$T$501,"Sim")/$E369),"")</f>
        <v/>
      </c>
      <c r="G369" s="45">
        <f>IFERROR(IF($E369=0,"",AVERAGEIFS(Registros!$U$2:$U$501,Registros!$AB$2:$AB$501,"Sim",Registros!$B$2:$B$501,"&gt;="&amp;Resumo!$B$3,Registros!$B$2:$B$501,"&lt;="&amp;Resumo!$D$3,Registros!$C$2:$C$501,$B369,Registros!$E$2:$E$501,$D369)),"")</f>
        <v/>
      </c>
      <c r="H369" s="13">
        <f>IF($E369=0,"",SUMIFS(Registros!$Q$2:$Q$501,Registros!$AB$2:$AB$501,"Sim",Registros!$B$2:$B$501,"&gt;="&amp;Resumo!$B$3,Registros!$B$2:$B$501,"&lt;="&amp;Resumo!$D$3,Registros!$C$2:$C$501,$B369,Registros!$E$2:$E$501,$D369))</f>
        <v/>
      </c>
      <c r="I369" s="46">
        <f>IF($E369=0,"",SUMIFS(Registros!$S$2:$S$501,Registros!$AB$2:$AB$501,"Sim",Registros!$B$2:$B$501,"&gt;="&amp;Resumo!$B$3,Registros!$B$2:$B$501,"&lt;="&amp;Resumo!$D$3,Registros!$C$2:$C$501,$B369,Registros!$E$2:$E$501,$D369))</f>
        <v/>
      </c>
      <c r="J369" s="13">
        <f>IF($E369=0,"",COUNTIFS(Registros!$AB$2:$AB$501,"Sim",Registros!$B$2:$B$501,"&gt;="&amp;Resumo!$B$3,Registros!$B$2:$B$501,"&lt;="&amp;Resumo!$D$3,Registros!$C$2:$C$501,$B369,Registros!$E$2:$E$501,$D369,Registros!$T$2:$T$501,"Não",Registros!$K$2:$K$501,"&lt;&gt;Concluída",Registros!$K$2:$K$501,"&lt;&gt;Dispensada"))</f>
        <v/>
      </c>
      <c r="K369" s="53">
        <f>IFERROR(IF($E369=0,"",_xlfn.MAXIFS(Registros!$B$2:$B$501,Registros!$AB$2:$AB$501,"Sim",Registros!$B$2:$B$501,"&gt;="&amp;Resumo!$B$3,Registros!$B$2:$B$501,"&lt;="&amp;Resumo!$D$3,Registros!$C$2:$C$501,$B369,Registros!$E$2:$E$501,$D369)),"")</f>
        <v/>
      </c>
      <c r="L369" s="13">
        <f>IF($E369=0,"",COUNTIFS($E$6:$E$505,"&gt;0",$F$6:$F$505,"&lt;"&amp;$F369)+COUNTIFS($E$6:$E369,"&gt;0",$F$6:$F369,$F369))</f>
        <v/>
      </c>
      <c r="N369" s="16">
        <f>IFERROR('Configurações'!F367,"")</f>
        <v/>
      </c>
      <c r="O369" s="13">
        <f>IF($N369="","",IF(Resumo!$F$3="Todas",COUNTIFS(Registros!$AB$2:$AB$501,"Sim",Registros!$B$2:$B$501,"&gt;="&amp;Resumo!$B$3,Registros!$B$2:$B$501,"&lt;="&amp;Resumo!$D$3,Registros!$V$2:$V$501,$N369),COUNTIFS(Registros!$AB$2:$AB$501,"Sim",Registros!$B$2:$B$501,"&gt;="&amp;Resumo!$B$3,Registros!$B$2:$B$501,"&lt;="&amp;Resumo!$D$3,Registros!$E$2:$E$501,Resumo!$F$3,Registros!$V$2:$V$501,$N369)))</f>
        <v/>
      </c>
      <c r="P369" s="46">
        <f>IF($N369="","",IF(Resumo!$F$3="Todas",SUMIFS(Registros!$S$2:$S$501,Registros!$AB$2:$AB$501,"Sim",Registros!$B$2:$B$501,"&gt;="&amp;Resumo!$B$3,Registros!$B$2:$B$501,"&lt;="&amp;Resumo!$D$3,Registros!$V$2:$V$501,$N369),SUMIFS(Registros!$S$2:$S$501,Registros!$AB$2:$AB$501,"Sim",Registros!$B$2:$B$501,"&gt;="&amp;Resumo!$B$3,Registros!$B$2:$B$501,"&lt;="&amp;Resumo!$D$3,Registros!$E$2:$E$501,Resumo!$F$3,Registros!$V$2:$V$501,$N369)))</f>
        <v/>
      </c>
      <c r="Q369" s="45">
        <f>IFERROR(IF(SUM($P$6:$P$15)=0,"",$P369/SUM($P$6:$P$15)),"")</f>
        <v/>
      </c>
      <c r="R369" s="13">
        <f>IF($O369=0,"",COUNTIFS($O$6:$O$15,"&gt;0",$P$6:$P$15,"&gt;"&amp;$P369)+COUNTIFS($O$6:$O369,"&gt;0",$P$6:$P369,$P369))</f>
        <v/>
      </c>
    </row>
    <row r="370">
      <c r="A370" s="21">
        <f>IFERROR(INDEX(Registros!$Z$2:$Z$501,AGGREGATE(15,6,(ROW(Registros!$Z$2:$Z$501)-ROW(Registros!$Z$2)+1)/(Registros!$AA$2:$AA$501&lt;&gt;""),ROWS($A$6:A370))),"")</f>
        <v/>
      </c>
      <c r="B370" s="18">
        <f>IFERROR(IF($A370="","",INDEX(Registros!$C$2:$C$501,MATCH($A370,Registros!$Z$2:$Z$501,0))),"")</f>
        <v/>
      </c>
      <c r="C370" s="21">
        <f>IFERROR(IF($A370="","",INDEX(Registros!$D$2:$D$501,MATCH($A370,Registros!$Z$2:$Z$501,0))),"")</f>
        <v/>
      </c>
      <c r="D370" s="21">
        <f>IFERROR(IF($A370="","",INDEX(Registros!$E$2:$E$501,MATCH($A370,Registros!$Z$2:$Z$501,0))),"")</f>
        <v/>
      </c>
      <c r="E370" s="18">
        <f>IF($A370="","",IF(AND(Resumo!$F$3&lt;&gt;"Todas",$D370&lt;&gt;Resumo!$F$3),0,COUNTIFS(Registros!$AB$2:$AB$501,"Sim",Registros!$B$2:$B$501,"&gt;="&amp;Resumo!$B$3,Registros!$B$2:$B$501,"&lt;="&amp;Resumo!$D$3,Registros!$C$2:$C$501,$B370,Registros!$E$2:$E$501,$D370)))</f>
        <v/>
      </c>
      <c r="F370" s="48">
        <f>IFERROR(IF($E370=0,"",COUNTIFS(Registros!$AB$2:$AB$501,"Sim",Registros!$B$2:$B$501,"&gt;="&amp;Resumo!$B$3,Registros!$B$2:$B$501,"&lt;="&amp;Resumo!$D$3,Registros!$C$2:$C$501,$B370,Registros!$E$2:$E$501,$D370,Registros!$T$2:$T$501,"Sim")/$E370),"")</f>
        <v/>
      </c>
      <c r="G370" s="48">
        <f>IFERROR(IF($E370=0,"",AVERAGEIFS(Registros!$U$2:$U$501,Registros!$AB$2:$AB$501,"Sim",Registros!$B$2:$B$501,"&gt;="&amp;Resumo!$B$3,Registros!$B$2:$B$501,"&lt;="&amp;Resumo!$D$3,Registros!$C$2:$C$501,$B370,Registros!$E$2:$E$501,$D370)),"")</f>
        <v/>
      </c>
      <c r="H370" s="18">
        <f>IF($E370=0,"",SUMIFS(Registros!$Q$2:$Q$501,Registros!$AB$2:$AB$501,"Sim",Registros!$B$2:$B$501,"&gt;="&amp;Resumo!$B$3,Registros!$B$2:$B$501,"&lt;="&amp;Resumo!$D$3,Registros!$C$2:$C$501,$B370,Registros!$E$2:$E$501,$D370))</f>
        <v/>
      </c>
      <c r="I370" s="49">
        <f>IF($E370=0,"",SUMIFS(Registros!$S$2:$S$501,Registros!$AB$2:$AB$501,"Sim",Registros!$B$2:$B$501,"&gt;="&amp;Resumo!$B$3,Registros!$B$2:$B$501,"&lt;="&amp;Resumo!$D$3,Registros!$C$2:$C$501,$B370,Registros!$E$2:$E$501,$D370))</f>
        <v/>
      </c>
      <c r="J370" s="18">
        <f>IF($E370=0,"",COUNTIFS(Registros!$AB$2:$AB$501,"Sim",Registros!$B$2:$B$501,"&gt;="&amp;Resumo!$B$3,Registros!$B$2:$B$501,"&lt;="&amp;Resumo!$D$3,Registros!$C$2:$C$501,$B370,Registros!$E$2:$E$501,$D370,Registros!$T$2:$T$501,"Não",Registros!$K$2:$K$501,"&lt;&gt;Concluída",Registros!$K$2:$K$501,"&lt;&gt;Dispensada"))</f>
        <v/>
      </c>
      <c r="K370" s="52">
        <f>IFERROR(IF($E370=0,"",_xlfn.MAXIFS(Registros!$B$2:$B$501,Registros!$AB$2:$AB$501,"Sim",Registros!$B$2:$B$501,"&gt;="&amp;Resumo!$B$3,Registros!$B$2:$B$501,"&lt;="&amp;Resumo!$D$3,Registros!$C$2:$C$501,$B370,Registros!$E$2:$E$501,$D370)),"")</f>
        <v/>
      </c>
      <c r="L370" s="18">
        <f>IF($E370=0,"",COUNTIFS($E$6:$E$505,"&gt;0",$F$6:$F$505,"&lt;"&amp;$F370)+COUNTIFS($E$6:$E370,"&gt;0",$F$6:$F370,$F370))</f>
        <v/>
      </c>
      <c r="N370" s="21">
        <f>IFERROR('Configurações'!F368,"")</f>
        <v/>
      </c>
      <c r="O370" s="18">
        <f>IF($N370="","",IF(Resumo!$F$3="Todas",COUNTIFS(Registros!$AB$2:$AB$501,"Sim",Registros!$B$2:$B$501,"&gt;="&amp;Resumo!$B$3,Registros!$B$2:$B$501,"&lt;="&amp;Resumo!$D$3,Registros!$V$2:$V$501,$N370),COUNTIFS(Registros!$AB$2:$AB$501,"Sim",Registros!$B$2:$B$501,"&gt;="&amp;Resumo!$B$3,Registros!$B$2:$B$501,"&lt;="&amp;Resumo!$D$3,Registros!$E$2:$E$501,Resumo!$F$3,Registros!$V$2:$V$501,$N370)))</f>
        <v/>
      </c>
      <c r="P370" s="49">
        <f>IF($N370="","",IF(Resumo!$F$3="Todas",SUMIFS(Registros!$S$2:$S$501,Registros!$AB$2:$AB$501,"Sim",Registros!$B$2:$B$501,"&gt;="&amp;Resumo!$B$3,Registros!$B$2:$B$501,"&lt;="&amp;Resumo!$D$3,Registros!$V$2:$V$501,$N370),SUMIFS(Registros!$S$2:$S$501,Registros!$AB$2:$AB$501,"Sim",Registros!$B$2:$B$501,"&gt;="&amp;Resumo!$B$3,Registros!$B$2:$B$501,"&lt;="&amp;Resumo!$D$3,Registros!$E$2:$E$501,Resumo!$F$3,Registros!$V$2:$V$501,$N370)))</f>
        <v/>
      </c>
      <c r="Q370" s="48">
        <f>IFERROR(IF(SUM($P$6:$P$15)=0,"",$P370/SUM($P$6:$P$15)),"")</f>
        <v/>
      </c>
      <c r="R370" s="18">
        <f>IF($O370=0,"",COUNTIFS($O$6:$O$15,"&gt;0",$P$6:$P$15,"&gt;"&amp;$P370)+COUNTIFS($O$6:$O370,"&gt;0",$P$6:$P370,$P370))</f>
        <v/>
      </c>
    </row>
    <row r="371">
      <c r="A371" s="16">
        <f>IFERROR(INDEX(Registros!$Z$2:$Z$501,AGGREGATE(15,6,(ROW(Registros!$Z$2:$Z$501)-ROW(Registros!$Z$2)+1)/(Registros!$AA$2:$AA$501&lt;&gt;""),ROWS($A$6:A371))),"")</f>
        <v/>
      </c>
      <c r="B371" s="13">
        <f>IFERROR(IF($A371="","",INDEX(Registros!$C$2:$C$501,MATCH($A371,Registros!$Z$2:$Z$501,0))),"")</f>
        <v/>
      </c>
      <c r="C371" s="16">
        <f>IFERROR(IF($A371="","",INDEX(Registros!$D$2:$D$501,MATCH($A371,Registros!$Z$2:$Z$501,0))),"")</f>
        <v/>
      </c>
      <c r="D371" s="16">
        <f>IFERROR(IF($A371="","",INDEX(Registros!$E$2:$E$501,MATCH($A371,Registros!$Z$2:$Z$501,0))),"")</f>
        <v/>
      </c>
      <c r="E371" s="13">
        <f>IF($A371="","",IF(AND(Resumo!$F$3&lt;&gt;"Todas",$D371&lt;&gt;Resumo!$F$3),0,COUNTIFS(Registros!$AB$2:$AB$501,"Sim",Registros!$B$2:$B$501,"&gt;="&amp;Resumo!$B$3,Registros!$B$2:$B$501,"&lt;="&amp;Resumo!$D$3,Registros!$C$2:$C$501,$B371,Registros!$E$2:$E$501,$D371)))</f>
        <v/>
      </c>
      <c r="F371" s="45">
        <f>IFERROR(IF($E371=0,"",COUNTIFS(Registros!$AB$2:$AB$501,"Sim",Registros!$B$2:$B$501,"&gt;="&amp;Resumo!$B$3,Registros!$B$2:$B$501,"&lt;="&amp;Resumo!$D$3,Registros!$C$2:$C$501,$B371,Registros!$E$2:$E$501,$D371,Registros!$T$2:$T$501,"Sim")/$E371),"")</f>
        <v/>
      </c>
      <c r="G371" s="45">
        <f>IFERROR(IF($E371=0,"",AVERAGEIFS(Registros!$U$2:$U$501,Registros!$AB$2:$AB$501,"Sim",Registros!$B$2:$B$501,"&gt;="&amp;Resumo!$B$3,Registros!$B$2:$B$501,"&lt;="&amp;Resumo!$D$3,Registros!$C$2:$C$501,$B371,Registros!$E$2:$E$501,$D371)),"")</f>
        <v/>
      </c>
      <c r="H371" s="13">
        <f>IF($E371=0,"",SUMIFS(Registros!$Q$2:$Q$501,Registros!$AB$2:$AB$501,"Sim",Registros!$B$2:$B$501,"&gt;="&amp;Resumo!$B$3,Registros!$B$2:$B$501,"&lt;="&amp;Resumo!$D$3,Registros!$C$2:$C$501,$B371,Registros!$E$2:$E$501,$D371))</f>
        <v/>
      </c>
      <c r="I371" s="46">
        <f>IF($E371=0,"",SUMIFS(Registros!$S$2:$S$501,Registros!$AB$2:$AB$501,"Sim",Registros!$B$2:$B$501,"&gt;="&amp;Resumo!$B$3,Registros!$B$2:$B$501,"&lt;="&amp;Resumo!$D$3,Registros!$C$2:$C$501,$B371,Registros!$E$2:$E$501,$D371))</f>
        <v/>
      </c>
      <c r="J371" s="13">
        <f>IF($E371=0,"",COUNTIFS(Registros!$AB$2:$AB$501,"Sim",Registros!$B$2:$B$501,"&gt;="&amp;Resumo!$B$3,Registros!$B$2:$B$501,"&lt;="&amp;Resumo!$D$3,Registros!$C$2:$C$501,$B371,Registros!$E$2:$E$501,$D371,Registros!$T$2:$T$501,"Não",Registros!$K$2:$K$501,"&lt;&gt;Concluída",Registros!$K$2:$K$501,"&lt;&gt;Dispensada"))</f>
        <v/>
      </c>
      <c r="K371" s="53">
        <f>IFERROR(IF($E371=0,"",_xlfn.MAXIFS(Registros!$B$2:$B$501,Registros!$AB$2:$AB$501,"Sim",Registros!$B$2:$B$501,"&gt;="&amp;Resumo!$B$3,Registros!$B$2:$B$501,"&lt;="&amp;Resumo!$D$3,Registros!$C$2:$C$501,$B371,Registros!$E$2:$E$501,$D371)),"")</f>
        <v/>
      </c>
      <c r="L371" s="13">
        <f>IF($E371=0,"",COUNTIFS($E$6:$E$505,"&gt;0",$F$6:$F$505,"&lt;"&amp;$F371)+COUNTIFS($E$6:$E371,"&gt;0",$F$6:$F371,$F371))</f>
        <v/>
      </c>
      <c r="N371" s="16">
        <f>IFERROR('Configurações'!F369,"")</f>
        <v/>
      </c>
      <c r="O371" s="13">
        <f>IF($N371="","",IF(Resumo!$F$3="Todas",COUNTIFS(Registros!$AB$2:$AB$501,"Sim",Registros!$B$2:$B$501,"&gt;="&amp;Resumo!$B$3,Registros!$B$2:$B$501,"&lt;="&amp;Resumo!$D$3,Registros!$V$2:$V$501,$N371),COUNTIFS(Registros!$AB$2:$AB$501,"Sim",Registros!$B$2:$B$501,"&gt;="&amp;Resumo!$B$3,Registros!$B$2:$B$501,"&lt;="&amp;Resumo!$D$3,Registros!$E$2:$E$501,Resumo!$F$3,Registros!$V$2:$V$501,$N371)))</f>
        <v/>
      </c>
      <c r="P371" s="46">
        <f>IF($N371="","",IF(Resumo!$F$3="Todas",SUMIFS(Registros!$S$2:$S$501,Registros!$AB$2:$AB$501,"Sim",Registros!$B$2:$B$501,"&gt;="&amp;Resumo!$B$3,Registros!$B$2:$B$501,"&lt;="&amp;Resumo!$D$3,Registros!$V$2:$V$501,$N371),SUMIFS(Registros!$S$2:$S$501,Registros!$AB$2:$AB$501,"Sim",Registros!$B$2:$B$501,"&gt;="&amp;Resumo!$B$3,Registros!$B$2:$B$501,"&lt;="&amp;Resumo!$D$3,Registros!$E$2:$E$501,Resumo!$F$3,Registros!$V$2:$V$501,$N371)))</f>
        <v/>
      </c>
      <c r="Q371" s="45">
        <f>IFERROR(IF(SUM($P$6:$P$15)=0,"",$P371/SUM($P$6:$P$15)),"")</f>
        <v/>
      </c>
      <c r="R371" s="13">
        <f>IF($O371=0,"",COUNTIFS($O$6:$O$15,"&gt;0",$P$6:$P$15,"&gt;"&amp;$P371)+COUNTIFS($O$6:$O371,"&gt;0",$P$6:$P371,$P371))</f>
        <v/>
      </c>
    </row>
    <row r="372">
      <c r="A372" s="21">
        <f>IFERROR(INDEX(Registros!$Z$2:$Z$501,AGGREGATE(15,6,(ROW(Registros!$Z$2:$Z$501)-ROW(Registros!$Z$2)+1)/(Registros!$AA$2:$AA$501&lt;&gt;""),ROWS($A$6:A372))),"")</f>
        <v/>
      </c>
      <c r="B372" s="18">
        <f>IFERROR(IF($A372="","",INDEX(Registros!$C$2:$C$501,MATCH($A372,Registros!$Z$2:$Z$501,0))),"")</f>
        <v/>
      </c>
      <c r="C372" s="21">
        <f>IFERROR(IF($A372="","",INDEX(Registros!$D$2:$D$501,MATCH($A372,Registros!$Z$2:$Z$501,0))),"")</f>
        <v/>
      </c>
      <c r="D372" s="21">
        <f>IFERROR(IF($A372="","",INDEX(Registros!$E$2:$E$501,MATCH($A372,Registros!$Z$2:$Z$501,0))),"")</f>
        <v/>
      </c>
      <c r="E372" s="18">
        <f>IF($A372="","",IF(AND(Resumo!$F$3&lt;&gt;"Todas",$D372&lt;&gt;Resumo!$F$3),0,COUNTIFS(Registros!$AB$2:$AB$501,"Sim",Registros!$B$2:$B$501,"&gt;="&amp;Resumo!$B$3,Registros!$B$2:$B$501,"&lt;="&amp;Resumo!$D$3,Registros!$C$2:$C$501,$B372,Registros!$E$2:$E$501,$D372)))</f>
        <v/>
      </c>
      <c r="F372" s="48">
        <f>IFERROR(IF($E372=0,"",COUNTIFS(Registros!$AB$2:$AB$501,"Sim",Registros!$B$2:$B$501,"&gt;="&amp;Resumo!$B$3,Registros!$B$2:$B$501,"&lt;="&amp;Resumo!$D$3,Registros!$C$2:$C$501,$B372,Registros!$E$2:$E$501,$D372,Registros!$T$2:$T$501,"Sim")/$E372),"")</f>
        <v/>
      </c>
      <c r="G372" s="48">
        <f>IFERROR(IF($E372=0,"",AVERAGEIFS(Registros!$U$2:$U$501,Registros!$AB$2:$AB$501,"Sim",Registros!$B$2:$B$501,"&gt;="&amp;Resumo!$B$3,Registros!$B$2:$B$501,"&lt;="&amp;Resumo!$D$3,Registros!$C$2:$C$501,$B372,Registros!$E$2:$E$501,$D372)),"")</f>
        <v/>
      </c>
      <c r="H372" s="18">
        <f>IF($E372=0,"",SUMIFS(Registros!$Q$2:$Q$501,Registros!$AB$2:$AB$501,"Sim",Registros!$B$2:$B$501,"&gt;="&amp;Resumo!$B$3,Registros!$B$2:$B$501,"&lt;="&amp;Resumo!$D$3,Registros!$C$2:$C$501,$B372,Registros!$E$2:$E$501,$D372))</f>
        <v/>
      </c>
      <c r="I372" s="49">
        <f>IF($E372=0,"",SUMIFS(Registros!$S$2:$S$501,Registros!$AB$2:$AB$501,"Sim",Registros!$B$2:$B$501,"&gt;="&amp;Resumo!$B$3,Registros!$B$2:$B$501,"&lt;="&amp;Resumo!$D$3,Registros!$C$2:$C$501,$B372,Registros!$E$2:$E$501,$D372))</f>
        <v/>
      </c>
      <c r="J372" s="18">
        <f>IF($E372=0,"",COUNTIFS(Registros!$AB$2:$AB$501,"Sim",Registros!$B$2:$B$501,"&gt;="&amp;Resumo!$B$3,Registros!$B$2:$B$501,"&lt;="&amp;Resumo!$D$3,Registros!$C$2:$C$501,$B372,Registros!$E$2:$E$501,$D372,Registros!$T$2:$T$501,"Não",Registros!$K$2:$K$501,"&lt;&gt;Concluída",Registros!$K$2:$K$501,"&lt;&gt;Dispensada"))</f>
        <v/>
      </c>
      <c r="K372" s="52">
        <f>IFERROR(IF($E372=0,"",_xlfn.MAXIFS(Registros!$B$2:$B$501,Registros!$AB$2:$AB$501,"Sim",Registros!$B$2:$B$501,"&gt;="&amp;Resumo!$B$3,Registros!$B$2:$B$501,"&lt;="&amp;Resumo!$D$3,Registros!$C$2:$C$501,$B372,Registros!$E$2:$E$501,$D372)),"")</f>
        <v/>
      </c>
      <c r="L372" s="18">
        <f>IF($E372=0,"",COUNTIFS($E$6:$E$505,"&gt;0",$F$6:$F$505,"&lt;"&amp;$F372)+COUNTIFS($E$6:$E372,"&gt;0",$F$6:$F372,$F372))</f>
        <v/>
      </c>
      <c r="N372" s="21">
        <f>IFERROR('Configurações'!F370,"")</f>
        <v/>
      </c>
      <c r="O372" s="18">
        <f>IF($N372="","",IF(Resumo!$F$3="Todas",COUNTIFS(Registros!$AB$2:$AB$501,"Sim",Registros!$B$2:$B$501,"&gt;="&amp;Resumo!$B$3,Registros!$B$2:$B$501,"&lt;="&amp;Resumo!$D$3,Registros!$V$2:$V$501,$N372),COUNTIFS(Registros!$AB$2:$AB$501,"Sim",Registros!$B$2:$B$501,"&gt;="&amp;Resumo!$B$3,Registros!$B$2:$B$501,"&lt;="&amp;Resumo!$D$3,Registros!$E$2:$E$501,Resumo!$F$3,Registros!$V$2:$V$501,$N372)))</f>
        <v/>
      </c>
      <c r="P372" s="49">
        <f>IF($N372="","",IF(Resumo!$F$3="Todas",SUMIFS(Registros!$S$2:$S$501,Registros!$AB$2:$AB$501,"Sim",Registros!$B$2:$B$501,"&gt;="&amp;Resumo!$B$3,Registros!$B$2:$B$501,"&lt;="&amp;Resumo!$D$3,Registros!$V$2:$V$501,$N372),SUMIFS(Registros!$S$2:$S$501,Registros!$AB$2:$AB$501,"Sim",Registros!$B$2:$B$501,"&gt;="&amp;Resumo!$B$3,Registros!$B$2:$B$501,"&lt;="&amp;Resumo!$D$3,Registros!$E$2:$E$501,Resumo!$F$3,Registros!$V$2:$V$501,$N372)))</f>
        <v/>
      </c>
      <c r="Q372" s="48">
        <f>IFERROR(IF(SUM($P$6:$P$15)=0,"",$P372/SUM($P$6:$P$15)),"")</f>
        <v/>
      </c>
      <c r="R372" s="18">
        <f>IF($O372=0,"",COUNTIFS($O$6:$O$15,"&gt;0",$P$6:$P$15,"&gt;"&amp;$P372)+COUNTIFS($O$6:$O372,"&gt;0",$P$6:$P372,$P372))</f>
        <v/>
      </c>
    </row>
    <row r="373">
      <c r="A373" s="16">
        <f>IFERROR(INDEX(Registros!$Z$2:$Z$501,AGGREGATE(15,6,(ROW(Registros!$Z$2:$Z$501)-ROW(Registros!$Z$2)+1)/(Registros!$AA$2:$AA$501&lt;&gt;""),ROWS($A$6:A373))),"")</f>
        <v/>
      </c>
      <c r="B373" s="13">
        <f>IFERROR(IF($A373="","",INDEX(Registros!$C$2:$C$501,MATCH($A373,Registros!$Z$2:$Z$501,0))),"")</f>
        <v/>
      </c>
      <c r="C373" s="16">
        <f>IFERROR(IF($A373="","",INDEX(Registros!$D$2:$D$501,MATCH($A373,Registros!$Z$2:$Z$501,0))),"")</f>
        <v/>
      </c>
      <c r="D373" s="16">
        <f>IFERROR(IF($A373="","",INDEX(Registros!$E$2:$E$501,MATCH($A373,Registros!$Z$2:$Z$501,0))),"")</f>
        <v/>
      </c>
      <c r="E373" s="13">
        <f>IF($A373="","",IF(AND(Resumo!$F$3&lt;&gt;"Todas",$D373&lt;&gt;Resumo!$F$3),0,COUNTIFS(Registros!$AB$2:$AB$501,"Sim",Registros!$B$2:$B$501,"&gt;="&amp;Resumo!$B$3,Registros!$B$2:$B$501,"&lt;="&amp;Resumo!$D$3,Registros!$C$2:$C$501,$B373,Registros!$E$2:$E$501,$D373)))</f>
        <v/>
      </c>
      <c r="F373" s="45">
        <f>IFERROR(IF($E373=0,"",COUNTIFS(Registros!$AB$2:$AB$501,"Sim",Registros!$B$2:$B$501,"&gt;="&amp;Resumo!$B$3,Registros!$B$2:$B$501,"&lt;="&amp;Resumo!$D$3,Registros!$C$2:$C$501,$B373,Registros!$E$2:$E$501,$D373,Registros!$T$2:$T$501,"Sim")/$E373),"")</f>
        <v/>
      </c>
      <c r="G373" s="45">
        <f>IFERROR(IF($E373=0,"",AVERAGEIFS(Registros!$U$2:$U$501,Registros!$AB$2:$AB$501,"Sim",Registros!$B$2:$B$501,"&gt;="&amp;Resumo!$B$3,Registros!$B$2:$B$501,"&lt;="&amp;Resumo!$D$3,Registros!$C$2:$C$501,$B373,Registros!$E$2:$E$501,$D373)),"")</f>
        <v/>
      </c>
      <c r="H373" s="13">
        <f>IF($E373=0,"",SUMIFS(Registros!$Q$2:$Q$501,Registros!$AB$2:$AB$501,"Sim",Registros!$B$2:$B$501,"&gt;="&amp;Resumo!$B$3,Registros!$B$2:$B$501,"&lt;="&amp;Resumo!$D$3,Registros!$C$2:$C$501,$B373,Registros!$E$2:$E$501,$D373))</f>
        <v/>
      </c>
      <c r="I373" s="46">
        <f>IF($E373=0,"",SUMIFS(Registros!$S$2:$S$501,Registros!$AB$2:$AB$501,"Sim",Registros!$B$2:$B$501,"&gt;="&amp;Resumo!$B$3,Registros!$B$2:$B$501,"&lt;="&amp;Resumo!$D$3,Registros!$C$2:$C$501,$B373,Registros!$E$2:$E$501,$D373))</f>
        <v/>
      </c>
      <c r="J373" s="13">
        <f>IF($E373=0,"",COUNTIFS(Registros!$AB$2:$AB$501,"Sim",Registros!$B$2:$B$501,"&gt;="&amp;Resumo!$B$3,Registros!$B$2:$B$501,"&lt;="&amp;Resumo!$D$3,Registros!$C$2:$C$501,$B373,Registros!$E$2:$E$501,$D373,Registros!$T$2:$T$501,"Não",Registros!$K$2:$K$501,"&lt;&gt;Concluída",Registros!$K$2:$K$501,"&lt;&gt;Dispensada"))</f>
        <v/>
      </c>
      <c r="K373" s="53">
        <f>IFERROR(IF($E373=0,"",_xlfn.MAXIFS(Registros!$B$2:$B$501,Registros!$AB$2:$AB$501,"Sim",Registros!$B$2:$B$501,"&gt;="&amp;Resumo!$B$3,Registros!$B$2:$B$501,"&lt;="&amp;Resumo!$D$3,Registros!$C$2:$C$501,$B373,Registros!$E$2:$E$501,$D373)),"")</f>
        <v/>
      </c>
      <c r="L373" s="13">
        <f>IF($E373=0,"",COUNTIFS($E$6:$E$505,"&gt;0",$F$6:$F$505,"&lt;"&amp;$F373)+COUNTIFS($E$6:$E373,"&gt;0",$F$6:$F373,$F373))</f>
        <v/>
      </c>
      <c r="N373" s="16">
        <f>IFERROR('Configurações'!F371,"")</f>
        <v/>
      </c>
      <c r="O373" s="13">
        <f>IF($N373="","",IF(Resumo!$F$3="Todas",COUNTIFS(Registros!$AB$2:$AB$501,"Sim",Registros!$B$2:$B$501,"&gt;="&amp;Resumo!$B$3,Registros!$B$2:$B$501,"&lt;="&amp;Resumo!$D$3,Registros!$V$2:$V$501,$N373),COUNTIFS(Registros!$AB$2:$AB$501,"Sim",Registros!$B$2:$B$501,"&gt;="&amp;Resumo!$B$3,Registros!$B$2:$B$501,"&lt;="&amp;Resumo!$D$3,Registros!$E$2:$E$501,Resumo!$F$3,Registros!$V$2:$V$501,$N373)))</f>
        <v/>
      </c>
      <c r="P373" s="46">
        <f>IF($N373="","",IF(Resumo!$F$3="Todas",SUMIFS(Registros!$S$2:$S$501,Registros!$AB$2:$AB$501,"Sim",Registros!$B$2:$B$501,"&gt;="&amp;Resumo!$B$3,Registros!$B$2:$B$501,"&lt;="&amp;Resumo!$D$3,Registros!$V$2:$V$501,$N373),SUMIFS(Registros!$S$2:$S$501,Registros!$AB$2:$AB$501,"Sim",Registros!$B$2:$B$501,"&gt;="&amp;Resumo!$B$3,Registros!$B$2:$B$501,"&lt;="&amp;Resumo!$D$3,Registros!$E$2:$E$501,Resumo!$F$3,Registros!$V$2:$V$501,$N373)))</f>
        <v/>
      </c>
      <c r="Q373" s="45">
        <f>IFERROR(IF(SUM($P$6:$P$15)=0,"",$P373/SUM($P$6:$P$15)),"")</f>
        <v/>
      </c>
      <c r="R373" s="13">
        <f>IF($O373=0,"",COUNTIFS($O$6:$O$15,"&gt;0",$P$6:$P$15,"&gt;"&amp;$P373)+COUNTIFS($O$6:$O373,"&gt;0",$P$6:$P373,$P373))</f>
        <v/>
      </c>
    </row>
    <row r="374">
      <c r="A374" s="21">
        <f>IFERROR(INDEX(Registros!$Z$2:$Z$501,AGGREGATE(15,6,(ROW(Registros!$Z$2:$Z$501)-ROW(Registros!$Z$2)+1)/(Registros!$AA$2:$AA$501&lt;&gt;""),ROWS($A$6:A374))),"")</f>
        <v/>
      </c>
      <c r="B374" s="18">
        <f>IFERROR(IF($A374="","",INDEX(Registros!$C$2:$C$501,MATCH($A374,Registros!$Z$2:$Z$501,0))),"")</f>
        <v/>
      </c>
      <c r="C374" s="21">
        <f>IFERROR(IF($A374="","",INDEX(Registros!$D$2:$D$501,MATCH($A374,Registros!$Z$2:$Z$501,0))),"")</f>
        <v/>
      </c>
      <c r="D374" s="21">
        <f>IFERROR(IF($A374="","",INDEX(Registros!$E$2:$E$501,MATCH($A374,Registros!$Z$2:$Z$501,0))),"")</f>
        <v/>
      </c>
      <c r="E374" s="18">
        <f>IF($A374="","",IF(AND(Resumo!$F$3&lt;&gt;"Todas",$D374&lt;&gt;Resumo!$F$3),0,COUNTIFS(Registros!$AB$2:$AB$501,"Sim",Registros!$B$2:$B$501,"&gt;="&amp;Resumo!$B$3,Registros!$B$2:$B$501,"&lt;="&amp;Resumo!$D$3,Registros!$C$2:$C$501,$B374,Registros!$E$2:$E$501,$D374)))</f>
        <v/>
      </c>
      <c r="F374" s="48">
        <f>IFERROR(IF($E374=0,"",COUNTIFS(Registros!$AB$2:$AB$501,"Sim",Registros!$B$2:$B$501,"&gt;="&amp;Resumo!$B$3,Registros!$B$2:$B$501,"&lt;="&amp;Resumo!$D$3,Registros!$C$2:$C$501,$B374,Registros!$E$2:$E$501,$D374,Registros!$T$2:$T$501,"Sim")/$E374),"")</f>
        <v/>
      </c>
      <c r="G374" s="48">
        <f>IFERROR(IF($E374=0,"",AVERAGEIFS(Registros!$U$2:$U$501,Registros!$AB$2:$AB$501,"Sim",Registros!$B$2:$B$501,"&gt;="&amp;Resumo!$B$3,Registros!$B$2:$B$501,"&lt;="&amp;Resumo!$D$3,Registros!$C$2:$C$501,$B374,Registros!$E$2:$E$501,$D374)),"")</f>
        <v/>
      </c>
      <c r="H374" s="18">
        <f>IF($E374=0,"",SUMIFS(Registros!$Q$2:$Q$501,Registros!$AB$2:$AB$501,"Sim",Registros!$B$2:$B$501,"&gt;="&amp;Resumo!$B$3,Registros!$B$2:$B$501,"&lt;="&amp;Resumo!$D$3,Registros!$C$2:$C$501,$B374,Registros!$E$2:$E$501,$D374))</f>
        <v/>
      </c>
      <c r="I374" s="49">
        <f>IF($E374=0,"",SUMIFS(Registros!$S$2:$S$501,Registros!$AB$2:$AB$501,"Sim",Registros!$B$2:$B$501,"&gt;="&amp;Resumo!$B$3,Registros!$B$2:$B$501,"&lt;="&amp;Resumo!$D$3,Registros!$C$2:$C$501,$B374,Registros!$E$2:$E$501,$D374))</f>
        <v/>
      </c>
      <c r="J374" s="18">
        <f>IF($E374=0,"",COUNTIFS(Registros!$AB$2:$AB$501,"Sim",Registros!$B$2:$B$501,"&gt;="&amp;Resumo!$B$3,Registros!$B$2:$B$501,"&lt;="&amp;Resumo!$D$3,Registros!$C$2:$C$501,$B374,Registros!$E$2:$E$501,$D374,Registros!$T$2:$T$501,"Não",Registros!$K$2:$K$501,"&lt;&gt;Concluída",Registros!$K$2:$K$501,"&lt;&gt;Dispensada"))</f>
        <v/>
      </c>
      <c r="K374" s="52">
        <f>IFERROR(IF($E374=0,"",_xlfn.MAXIFS(Registros!$B$2:$B$501,Registros!$AB$2:$AB$501,"Sim",Registros!$B$2:$B$501,"&gt;="&amp;Resumo!$B$3,Registros!$B$2:$B$501,"&lt;="&amp;Resumo!$D$3,Registros!$C$2:$C$501,$B374,Registros!$E$2:$E$501,$D374)),"")</f>
        <v/>
      </c>
      <c r="L374" s="18">
        <f>IF($E374=0,"",COUNTIFS($E$6:$E$505,"&gt;0",$F$6:$F$505,"&lt;"&amp;$F374)+COUNTIFS($E$6:$E374,"&gt;0",$F$6:$F374,$F374))</f>
        <v/>
      </c>
      <c r="N374" s="21">
        <f>IFERROR('Configurações'!F372,"")</f>
        <v/>
      </c>
      <c r="O374" s="18">
        <f>IF($N374="","",IF(Resumo!$F$3="Todas",COUNTIFS(Registros!$AB$2:$AB$501,"Sim",Registros!$B$2:$B$501,"&gt;="&amp;Resumo!$B$3,Registros!$B$2:$B$501,"&lt;="&amp;Resumo!$D$3,Registros!$V$2:$V$501,$N374),COUNTIFS(Registros!$AB$2:$AB$501,"Sim",Registros!$B$2:$B$501,"&gt;="&amp;Resumo!$B$3,Registros!$B$2:$B$501,"&lt;="&amp;Resumo!$D$3,Registros!$E$2:$E$501,Resumo!$F$3,Registros!$V$2:$V$501,$N374)))</f>
        <v/>
      </c>
      <c r="P374" s="49">
        <f>IF($N374="","",IF(Resumo!$F$3="Todas",SUMIFS(Registros!$S$2:$S$501,Registros!$AB$2:$AB$501,"Sim",Registros!$B$2:$B$501,"&gt;="&amp;Resumo!$B$3,Registros!$B$2:$B$501,"&lt;="&amp;Resumo!$D$3,Registros!$V$2:$V$501,$N374),SUMIFS(Registros!$S$2:$S$501,Registros!$AB$2:$AB$501,"Sim",Registros!$B$2:$B$501,"&gt;="&amp;Resumo!$B$3,Registros!$B$2:$B$501,"&lt;="&amp;Resumo!$D$3,Registros!$E$2:$E$501,Resumo!$F$3,Registros!$V$2:$V$501,$N374)))</f>
        <v/>
      </c>
      <c r="Q374" s="48">
        <f>IFERROR(IF(SUM($P$6:$P$15)=0,"",$P374/SUM($P$6:$P$15)),"")</f>
        <v/>
      </c>
      <c r="R374" s="18">
        <f>IF($O374=0,"",COUNTIFS($O$6:$O$15,"&gt;0",$P$6:$P$15,"&gt;"&amp;$P374)+COUNTIFS($O$6:$O374,"&gt;0",$P$6:$P374,$P374))</f>
        <v/>
      </c>
    </row>
    <row r="375">
      <c r="A375" s="16">
        <f>IFERROR(INDEX(Registros!$Z$2:$Z$501,AGGREGATE(15,6,(ROW(Registros!$Z$2:$Z$501)-ROW(Registros!$Z$2)+1)/(Registros!$AA$2:$AA$501&lt;&gt;""),ROWS($A$6:A375))),"")</f>
        <v/>
      </c>
      <c r="B375" s="13">
        <f>IFERROR(IF($A375="","",INDEX(Registros!$C$2:$C$501,MATCH($A375,Registros!$Z$2:$Z$501,0))),"")</f>
        <v/>
      </c>
      <c r="C375" s="16">
        <f>IFERROR(IF($A375="","",INDEX(Registros!$D$2:$D$501,MATCH($A375,Registros!$Z$2:$Z$501,0))),"")</f>
        <v/>
      </c>
      <c r="D375" s="16">
        <f>IFERROR(IF($A375="","",INDEX(Registros!$E$2:$E$501,MATCH($A375,Registros!$Z$2:$Z$501,0))),"")</f>
        <v/>
      </c>
      <c r="E375" s="13">
        <f>IF($A375="","",IF(AND(Resumo!$F$3&lt;&gt;"Todas",$D375&lt;&gt;Resumo!$F$3),0,COUNTIFS(Registros!$AB$2:$AB$501,"Sim",Registros!$B$2:$B$501,"&gt;="&amp;Resumo!$B$3,Registros!$B$2:$B$501,"&lt;="&amp;Resumo!$D$3,Registros!$C$2:$C$501,$B375,Registros!$E$2:$E$501,$D375)))</f>
        <v/>
      </c>
      <c r="F375" s="45">
        <f>IFERROR(IF($E375=0,"",COUNTIFS(Registros!$AB$2:$AB$501,"Sim",Registros!$B$2:$B$501,"&gt;="&amp;Resumo!$B$3,Registros!$B$2:$B$501,"&lt;="&amp;Resumo!$D$3,Registros!$C$2:$C$501,$B375,Registros!$E$2:$E$501,$D375,Registros!$T$2:$T$501,"Sim")/$E375),"")</f>
        <v/>
      </c>
      <c r="G375" s="45">
        <f>IFERROR(IF($E375=0,"",AVERAGEIFS(Registros!$U$2:$U$501,Registros!$AB$2:$AB$501,"Sim",Registros!$B$2:$B$501,"&gt;="&amp;Resumo!$B$3,Registros!$B$2:$B$501,"&lt;="&amp;Resumo!$D$3,Registros!$C$2:$C$501,$B375,Registros!$E$2:$E$501,$D375)),"")</f>
        <v/>
      </c>
      <c r="H375" s="13">
        <f>IF($E375=0,"",SUMIFS(Registros!$Q$2:$Q$501,Registros!$AB$2:$AB$501,"Sim",Registros!$B$2:$B$501,"&gt;="&amp;Resumo!$B$3,Registros!$B$2:$B$501,"&lt;="&amp;Resumo!$D$3,Registros!$C$2:$C$501,$B375,Registros!$E$2:$E$501,$D375))</f>
        <v/>
      </c>
      <c r="I375" s="46">
        <f>IF($E375=0,"",SUMIFS(Registros!$S$2:$S$501,Registros!$AB$2:$AB$501,"Sim",Registros!$B$2:$B$501,"&gt;="&amp;Resumo!$B$3,Registros!$B$2:$B$501,"&lt;="&amp;Resumo!$D$3,Registros!$C$2:$C$501,$B375,Registros!$E$2:$E$501,$D375))</f>
        <v/>
      </c>
      <c r="J375" s="13">
        <f>IF($E375=0,"",COUNTIFS(Registros!$AB$2:$AB$501,"Sim",Registros!$B$2:$B$501,"&gt;="&amp;Resumo!$B$3,Registros!$B$2:$B$501,"&lt;="&amp;Resumo!$D$3,Registros!$C$2:$C$501,$B375,Registros!$E$2:$E$501,$D375,Registros!$T$2:$T$501,"Não",Registros!$K$2:$K$501,"&lt;&gt;Concluída",Registros!$K$2:$K$501,"&lt;&gt;Dispensada"))</f>
        <v/>
      </c>
      <c r="K375" s="53">
        <f>IFERROR(IF($E375=0,"",_xlfn.MAXIFS(Registros!$B$2:$B$501,Registros!$AB$2:$AB$501,"Sim",Registros!$B$2:$B$501,"&gt;="&amp;Resumo!$B$3,Registros!$B$2:$B$501,"&lt;="&amp;Resumo!$D$3,Registros!$C$2:$C$501,$B375,Registros!$E$2:$E$501,$D375)),"")</f>
        <v/>
      </c>
      <c r="L375" s="13">
        <f>IF($E375=0,"",COUNTIFS($E$6:$E$505,"&gt;0",$F$6:$F$505,"&lt;"&amp;$F375)+COUNTIFS($E$6:$E375,"&gt;0",$F$6:$F375,$F375))</f>
        <v/>
      </c>
      <c r="N375" s="16">
        <f>IFERROR('Configurações'!F373,"")</f>
        <v/>
      </c>
      <c r="O375" s="13">
        <f>IF($N375="","",IF(Resumo!$F$3="Todas",COUNTIFS(Registros!$AB$2:$AB$501,"Sim",Registros!$B$2:$B$501,"&gt;="&amp;Resumo!$B$3,Registros!$B$2:$B$501,"&lt;="&amp;Resumo!$D$3,Registros!$V$2:$V$501,$N375),COUNTIFS(Registros!$AB$2:$AB$501,"Sim",Registros!$B$2:$B$501,"&gt;="&amp;Resumo!$B$3,Registros!$B$2:$B$501,"&lt;="&amp;Resumo!$D$3,Registros!$E$2:$E$501,Resumo!$F$3,Registros!$V$2:$V$501,$N375)))</f>
        <v/>
      </c>
      <c r="P375" s="46">
        <f>IF($N375="","",IF(Resumo!$F$3="Todas",SUMIFS(Registros!$S$2:$S$501,Registros!$AB$2:$AB$501,"Sim",Registros!$B$2:$B$501,"&gt;="&amp;Resumo!$B$3,Registros!$B$2:$B$501,"&lt;="&amp;Resumo!$D$3,Registros!$V$2:$V$501,$N375),SUMIFS(Registros!$S$2:$S$501,Registros!$AB$2:$AB$501,"Sim",Registros!$B$2:$B$501,"&gt;="&amp;Resumo!$B$3,Registros!$B$2:$B$501,"&lt;="&amp;Resumo!$D$3,Registros!$E$2:$E$501,Resumo!$F$3,Registros!$V$2:$V$501,$N375)))</f>
        <v/>
      </c>
      <c r="Q375" s="45">
        <f>IFERROR(IF(SUM($P$6:$P$15)=0,"",$P375/SUM($P$6:$P$15)),"")</f>
        <v/>
      </c>
      <c r="R375" s="13">
        <f>IF($O375=0,"",COUNTIFS($O$6:$O$15,"&gt;0",$P$6:$P$15,"&gt;"&amp;$P375)+COUNTIFS($O$6:$O375,"&gt;0",$P$6:$P375,$P375))</f>
        <v/>
      </c>
    </row>
    <row r="376">
      <c r="A376" s="21">
        <f>IFERROR(INDEX(Registros!$Z$2:$Z$501,AGGREGATE(15,6,(ROW(Registros!$Z$2:$Z$501)-ROW(Registros!$Z$2)+1)/(Registros!$AA$2:$AA$501&lt;&gt;""),ROWS($A$6:A376))),"")</f>
        <v/>
      </c>
      <c r="B376" s="18">
        <f>IFERROR(IF($A376="","",INDEX(Registros!$C$2:$C$501,MATCH($A376,Registros!$Z$2:$Z$501,0))),"")</f>
        <v/>
      </c>
      <c r="C376" s="21">
        <f>IFERROR(IF($A376="","",INDEX(Registros!$D$2:$D$501,MATCH($A376,Registros!$Z$2:$Z$501,0))),"")</f>
        <v/>
      </c>
      <c r="D376" s="21">
        <f>IFERROR(IF($A376="","",INDEX(Registros!$E$2:$E$501,MATCH($A376,Registros!$Z$2:$Z$501,0))),"")</f>
        <v/>
      </c>
      <c r="E376" s="18">
        <f>IF($A376="","",IF(AND(Resumo!$F$3&lt;&gt;"Todas",$D376&lt;&gt;Resumo!$F$3),0,COUNTIFS(Registros!$AB$2:$AB$501,"Sim",Registros!$B$2:$B$501,"&gt;="&amp;Resumo!$B$3,Registros!$B$2:$B$501,"&lt;="&amp;Resumo!$D$3,Registros!$C$2:$C$501,$B376,Registros!$E$2:$E$501,$D376)))</f>
        <v/>
      </c>
      <c r="F376" s="48">
        <f>IFERROR(IF($E376=0,"",COUNTIFS(Registros!$AB$2:$AB$501,"Sim",Registros!$B$2:$B$501,"&gt;="&amp;Resumo!$B$3,Registros!$B$2:$B$501,"&lt;="&amp;Resumo!$D$3,Registros!$C$2:$C$501,$B376,Registros!$E$2:$E$501,$D376,Registros!$T$2:$T$501,"Sim")/$E376),"")</f>
        <v/>
      </c>
      <c r="G376" s="48">
        <f>IFERROR(IF($E376=0,"",AVERAGEIFS(Registros!$U$2:$U$501,Registros!$AB$2:$AB$501,"Sim",Registros!$B$2:$B$501,"&gt;="&amp;Resumo!$B$3,Registros!$B$2:$B$501,"&lt;="&amp;Resumo!$D$3,Registros!$C$2:$C$501,$B376,Registros!$E$2:$E$501,$D376)),"")</f>
        <v/>
      </c>
      <c r="H376" s="18">
        <f>IF($E376=0,"",SUMIFS(Registros!$Q$2:$Q$501,Registros!$AB$2:$AB$501,"Sim",Registros!$B$2:$B$501,"&gt;="&amp;Resumo!$B$3,Registros!$B$2:$B$501,"&lt;="&amp;Resumo!$D$3,Registros!$C$2:$C$501,$B376,Registros!$E$2:$E$501,$D376))</f>
        <v/>
      </c>
      <c r="I376" s="49">
        <f>IF($E376=0,"",SUMIFS(Registros!$S$2:$S$501,Registros!$AB$2:$AB$501,"Sim",Registros!$B$2:$B$501,"&gt;="&amp;Resumo!$B$3,Registros!$B$2:$B$501,"&lt;="&amp;Resumo!$D$3,Registros!$C$2:$C$501,$B376,Registros!$E$2:$E$501,$D376))</f>
        <v/>
      </c>
      <c r="J376" s="18">
        <f>IF($E376=0,"",COUNTIFS(Registros!$AB$2:$AB$501,"Sim",Registros!$B$2:$B$501,"&gt;="&amp;Resumo!$B$3,Registros!$B$2:$B$501,"&lt;="&amp;Resumo!$D$3,Registros!$C$2:$C$501,$B376,Registros!$E$2:$E$501,$D376,Registros!$T$2:$T$501,"Não",Registros!$K$2:$K$501,"&lt;&gt;Concluída",Registros!$K$2:$K$501,"&lt;&gt;Dispensada"))</f>
        <v/>
      </c>
      <c r="K376" s="52">
        <f>IFERROR(IF($E376=0,"",_xlfn.MAXIFS(Registros!$B$2:$B$501,Registros!$AB$2:$AB$501,"Sim",Registros!$B$2:$B$501,"&gt;="&amp;Resumo!$B$3,Registros!$B$2:$B$501,"&lt;="&amp;Resumo!$D$3,Registros!$C$2:$C$501,$B376,Registros!$E$2:$E$501,$D376)),"")</f>
        <v/>
      </c>
      <c r="L376" s="18">
        <f>IF($E376=0,"",COUNTIFS($E$6:$E$505,"&gt;0",$F$6:$F$505,"&lt;"&amp;$F376)+COUNTIFS($E$6:$E376,"&gt;0",$F$6:$F376,$F376))</f>
        <v/>
      </c>
      <c r="N376" s="21">
        <f>IFERROR('Configurações'!F374,"")</f>
        <v/>
      </c>
      <c r="O376" s="18">
        <f>IF($N376="","",IF(Resumo!$F$3="Todas",COUNTIFS(Registros!$AB$2:$AB$501,"Sim",Registros!$B$2:$B$501,"&gt;="&amp;Resumo!$B$3,Registros!$B$2:$B$501,"&lt;="&amp;Resumo!$D$3,Registros!$V$2:$V$501,$N376),COUNTIFS(Registros!$AB$2:$AB$501,"Sim",Registros!$B$2:$B$501,"&gt;="&amp;Resumo!$B$3,Registros!$B$2:$B$501,"&lt;="&amp;Resumo!$D$3,Registros!$E$2:$E$501,Resumo!$F$3,Registros!$V$2:$V$501,$N376)))</f>
        <v/>
      </c>
      <c r="P376" s="49">
        <f>IF($N376="","",IF(Resumo!$F$3="Todas",SUMIFS(Registros!$S$2:$S$501,Registros!$AB$2:$AB$501,"Sim",Registros!$B$2:$B$501,"&gt;="&amp;Resumo!$B$3,Registros!$B$2:$B$501,"&lt;="&amp;Resumo!$D$3,Registros!$V$2:$V$501,$N376),SUMIFS(Registros!$S$2:$S$501,Registros!$AB$2:$AB$501,"Sim",Registros!$B$2:$B$501,"&gt;="&amp;Resumo!$B$3,Registros!$B$2:$B$501,"&lt;="&amp;Resumo!$D$3,Registros!$E$2:$E$501,Resumo!$F$3,Registros!$V$2:$V$501,$N376)))</f>
        <v/>
      </c>
      <c r="Q376" s="48">
        <f>IFERROR(IF(SUM($P$6:$P$15)=0,"",$P376/SUM($P$6:$P$15)),"")</f>
        <v/>
      </c>
      <c r="R376" s="18">
        <f>IF($O376=0,"",COUNTIFS($O$6:$O$15,"&gt;0",$P$6:$P$15,"&gt;"&amp;$P376)+COUNTIFS($O$6:$O376,"&gt;0",$P$6:$P376,$P376))</f>
        <v/>
      </c>
    </row>
    <row r="377">
      <c r="A377" s="16">
        <f>IFERROR(INDEX(Registros!$Z$2:$Z$501,AGGREGATE(15,6,(ROW(Registros!$Z$2:$Z$501)-ROW(Registros!$Z$2)+1)/(Registros!$AA$2:$AA$501&lt;&gt;""),ROWS($A$6:A377))),"")</f>
        <v/>
      </c>
      <c r="B377" s="13">
        <f>IFERROR(IF($A377="","",INDEX(Registros!$C$2:$C$501,MATCH($A377,Registros!$Z$2:$Z$501,0))),"")</f>
        <v/>
      </c>
      <c r="C377" s="16">
        <f>IFERROR(IF($A377="","",INDEX(Registros!$D$2:$D$501,MATCH($A377,Registros!$Z$2:$Z$501,0))),"")</f>
        <v/>
      </c>
      <c r="D377" s="16">
        <f>IFERROR(IF($A377="","",INDEX(Registros!$E$2:$E$501,MATCH($A377,Registros!$Z$2:$Z$501,0))),"")</f>
        <v/>
      </c>
      <c r="E377" s="13">
        <f>IF($A377="","",IF(AND(Resumo!$F$3&lt;&gt;"Todas",$D377&lt;&gt;Resumo!$F$3),0,COUNTIFS(Registros!$AB$2:$AB$501,"Sim",Registros!$B$2:$B$501,"&gt;="&amp;Resumo!$B$3,Registros!$B$2:$B$501,"&lt;="&amp;Resumo!$D$3,Registros!$C$2:$C$501,$B377,Registros!$E$2:$E$501,$D377)))</f>
        <v/>
      </c>
      <c r="F377" s="45">
        <f>IFERROR(IF($E377=0,"",COUNTIFS(Registros!$AB$2:$AB$501,"Sim",Registros!$B$2:$B$501,"&gt;="&amp;Resumo!$B$3,Registros!$B$2:$B$501,"&lt;="&amp;Resumo!$D$3,Registros!$C$2:$C$501,$B377,Registros!$E$2:$E$501,$D377,Registros!$T$2:$T$501,"Sim")/$E377),"")</f>
        <v/>
      </c>
      <c r="G377" s="45">
        <f>IFERROR(IF($E377=0,"",AVERAGEIFS(Registros!$U$2:$U$501,Registros!$AB$2:$AB$501,"Sim",Registros!$B$2:$B$501,"&gt;="&amp;Resumo!$B$3,Registros!$B$2:$B$501,"&lt;="&amp;Resumo!$D$3,Registros!$C$2:$C$501,$B377,Registros!$E$2:$E$501,$D377)),"")</f>
        <v/>
      </c>
      <c r="H377" s="13">
        <f>IF($E377=0,"",SUMIFS(Registros!$Q$2:$Q$501,Registros!$AB$2:$AB$501,"Sim",Registros!$B$2:$B$501,"&gt;="&amp;Resumo!$B$3,Registros!$B$2:$B$501,"&lt;="&amp;Resumo!$D$3,Registros!$C$2:$C$501,$B377,Registros!$E$2:$E$501,$D377))</f>
        <v/>
      </c>
      <c r="I377" s="46">
        <f>IF($E377=0,"",SUMIFS(Registros!$S$2:$S$501,Registros!$AB$2:$AB$501,"Sim",Registros!$B$2:$B$501,"&gt;="&amp;Resumo!$B$3,Registros!$B$2:$B$501,"&lt;="&amp;Resumo!$D$3,Registros!$C$2:$C$501,$B377,Registros!$E$2:$E$501,$D377))</f>
        <v/>
      </c>
      <c r="J377" s="13">
        <f>IF($E377=0,"",COUNTIFS(Registros!$AB$2:$AB$501,"Sim",Registros!$B$2:$B$501,"&gt;="&amp;Resumo!$B$3,Registros!$B$2:$B$501,"&lt;="&amp;Resumo!$D$3,Registros!$C$2:$C$501,$B377,Registros!$E$2:$E$501,$D377,Registros!$T$2:$T$501,"Não",Registros!$K$2:$K$501,"&lt;&gt;Concluída",Registros!$K$2:$K$501,"&lt;&gt;Dispensada"))</f>
        <v/>
      </c>
      <c r="K377" s="53">
        <f>IFERROR(IF($E377=0,"",_xlfn.MAXIFS(Registros!$B$2:$B$501,Registros!$AB$2:$AB$501,"Sim",Registros!$B$2:$B$501,"&gt;="&amp;Resumo!$B$3,Registros!$B$2:$B$501,"&lt;="&amp;Resumo!$D$3,Registros!$C$2:$C$501,$B377,Registros!$E$2:$E$501,$D377)),"")</f>
        <v/>
      </c>
      <c r="L377" s="13">
        <f>IF($E377=0,"",COUNTIFS($E$6:$E$505,"&gt;0",$F$6:$F$505,"&lt;"&amp;$F377)+COUNTIFS($E$6:$E377,"&gt;0",$F$6:$F377,$F377))</f>
        <v/>
      </c>
      <c r="N377" s="16">
        <f>IFERROR('Configurações'!F375,"")</f>
        <v/>
      </c>
      <c r="O377" s="13">
        <f>IF($N377="","",IF(Resumo!$F$3="Todas",COUNTIFS(Registros!$AB$2:$AB$501,"Sim",Registros!$B$2:$B$501,"&gt;="&amp;Resumo!$B$3,Registros!$B$2:$B$501,"&lt;="&amp;Resumo!$D$3,Registros!$V$2:$V$501,$N377),COUNTIFS(Registros!$AB$2:$AB$501,"Sim",Registros!$B$2:$B$501,"&gt;="&amp;Resumo!$B$3,Registros!$B$2:$B$501,"&lt;="&amp;Resumo!$D$3,Registros!$E$2:$E$501,Resumo!$F$3,Registros!$V$2:$V$501,$N377)))</f>
        <v/>
      </c>
      <c r="P377" s="46">
        <f>IF($N377="","",IF(Resumo!$F$3="Todas",SUMIFS(Registros!$S$2:$S$501,Registros!$AB$2:$AB$501,"Sim",Registros!$B$2:$B$501,"&gt;="&amp;Resumo!$B$3,Registros!$B$2:$B$501,"&lt;="&amp;Resumo!$D$3,Registros!$V$2:$V$501,$N377),SUMIFS(Registros!$S$2:$S$501,Registros!$AB$2:$AB$501,"Sim",Registros!$B$2:$B$501,"&gt;="&amp;Resumo!$B$3,Registros!$B$2:$B$501,"&lt;="&amp;Resumo!$D$3,Registros!$E$2:$E$501,Resumo!$F$3,Registros!$V$2:$V$501,$N377)))</f>
        <v/>
      </c>
      <c r="Q377" s="45">
        <f>IFERROR(IF(SUM($P$6:$P$15)=0,"",$P377/SUM($P$6:$P$15)),"")</f>
        <v/>
      </c>
      <c r="R377" s="13">
        <f>IF($O377=0,"",COUNTIFS($O$6:$O$15,"&gt;0",$P$6:$P$15,"&gt;"&amp;$P377)+COUNTIFS($O$6:$O377,"&gt;0",$P$6:$P377,$P377))</f>
        <v/>
      </c>
    </row>
    <row r="378">
      <c r="A378" s="21">
        <f>IFERROR(INDEX(Registros!$Z$2:$Z$501,AGGREGATE(15,6,(ROW(Registros!$Z$2:$Z$501)-ROW(Registros!$Z$2)+1)/(Registros!$AA$2:$AA$501&lt;&gt;""),ROWS($A$6:A378))),"")</f>
        <v/>
      </c>
      <c r="B378" s="18">
        <f>IFERROR(IF($A378="","",INDEX(Registros!$C$2:$C$501,MATCH($A378,Registros!$Z$2:$Z$501,0))),"")</f>
        <v/>
      </c>
      <c r="C378" s="21">
        <f>IFERROR(IF($A378="","",INDEX(Registros!$D$2:$D$501,MATCH($A378,Registros!$Z$2:$Z$501,0))),"")</f>
        <v/>
      </c>
      <c r="D378" s="21">
        <f>IFERROR(IF($A378="","",INDEX(Registros!$E$2:$E$501,MATCH($A378,Registros!$Z$2:$Z$501,0))),"")</f>
        <v/>
      </c>
      <c r="E378" s="18">
        <f>IF($A378="","",IF(AND(Resumo!$F$3&lt;&gt;"Todas",$D378&lt;&gt;Resumo!$F$3),0,COUNTIFS(Registros!$AB$2:$AB$501,"Sim",Registros!$B$2:$B$501,"&gt;="&amp;Resumo!$B$3,Registros!$B$2:$B$501,"&lt;="&amp;Resumo!$D$3,Registros!$C$2:$C$501,$B378,Registros!$E$2:$E$501,$D378)))</f>
        <v/>
      </c>
      <c r="F378" s="48">
        <f>IFERROR(IF($E378=0,"",COUNTIFS(Registros!$AB$2:$AB$501,"Sim",Registros!$B$2:$B$501,"&gt;="&amp;Resumo!$B$3,Registros!$B$2:$B$501,"&lt;="&amp;Resumo!$D$3,Registros!$C$2:$C$501,$B378,Registros!$E$2:$E$501,$D378,Registros!$T$2:$T$501,"Sim")/$E378),"")</f>
        <v/>
      </c>
      <c r="G378" s="48">
        <f>IFERROR(IF($E378=0,"",AVERAGEIFS(Registros!$U$2:$U$501,Registros!$AB$2:$AB$501,"Sim",Registros!$B$2:$B$501,"&gt;="&amp;Resumo!$B$3,Registros!$B$2:$B$501,"&lt;="&amp;Resumo!$D$3,Registros!$C$2:$C$501,$B378,Registros!$E$2:$E$501,$D378)),"")</f>
        <v/>
      </c>
      <c r="H378" s="18">
        <f>IF($E378=0,"",SUMIFS(Registros!$Q$2:$Q$501,Registros!$AB$2:$AB$501,"Sim",Registros!$B$2:$B$501,"&gt;="&amp;Resumo!$B$3,Registros!$B$2:$B$501,"&lt;="&amp;Resumo!$D$3,Registros!$C$2:$C$501,$B378,Registros!$E$2:$E$501,$D378))</f>
        <v/>
      </c>
      <c r="I378" s="49">
        <f>IF($E378=0,"",SUMIFS(Registros!$S$2:$S$501,Registros!$AB$2:$AB$501,"Sim",Registros!$B$2:$B$501,"&gt;="&amp;Resumo!$B$3,Registros!$B$2:$B$501,"&lt;="&amp;Resumo!$D$3,Registros!$C$2:$C$501,$B378,Registros!$E$2:$E$501,$D378))</f>
        <v/>
      </c>
      <c r="J378" s="18">
        <f>IF($E378=0,"",COUNTIFS(Registros!$AB$2:$AB$501,"Sim",Registros!$B$2:$B$501,"&gt;="&amp;Resumo!$B$3,Registros!$B$2:$B$501,"&lt;="&amp;Resumo!$D$3,Registros!$C$2:$C$501,$B378,Registros!$E$2:$E$501,$D378,Registros!$T$2:$T$501,"Não",Registros!$K$2:$K$501,"&lt;&gt;Concluída",Registros!$K$2:$K$501,"&lt;&gt;Dispensada"))</f>
        <v/>
      </c>
      <c r="K378" s="52">
        <f>IFERROR(IF($E378=0,"",_xlfn.MAXIFS(Registros!$B$2:$B$501,Registros!$AB$2:$AB$501,"Sim",Registros!$B$2:$B$501,"&gt;="&amp;Resumo!$B$3,Registros!$B$2:$B$501,"&lt;="&amp;Resumo!$D$3,Registros!$C$2:$C$501,$B378,Registros!$E$2:$E$501,$D378)),"")</f>
        <v/>
      </c>
      <c r="L378" s="18">
        <f>IF($E378=0,"",COUNTIFS($E$6:$E$505,"&gt;0",$F$6:$F$505,"&lt;"&amp;$F378)+COUNTIFS($E$6:$E378,"&gt;0",$F$6:$F378,$F378))</f>
        <v/>
      </c>
      <c r="N378" s="21">
        <f>IFERROR('Configurações'!F376,"")</f>
        <v/>
      </c>
      <c r="O378" s="18">
        <f>IF($N378="","",IF(Resumo!$F$3="Todas",COUNTIFS(Registros!$AB$2:$AB$501,"Sim",Registros!$B$2:$B$501,"&gt;="&amp;Resumo!$B$3,Registros!$B$2:$B$501,"&lt;="&amp;Resumo!$D$3,Registros!$V$2:$V$501,$N378),COUNTIFS(Registros!$AB$2:$AB$501,"Sim",Registros!$B$2:$B$501,"&gt;="&amp;Resumo!$B$3,Registros!$B$2:$B$501,"&lt;="&amp;Resumo!$D$3,Registros!$E$2:$E$501,Resumo!$F$3,Registros!$V$2:$V$501,$N378)))</f>
        <v/>
      </c>
      <c r="P378" s="49">
        <f>IF($N378="","",IF(Resumo!$F$3="Todas",SUMIFS(Registros!$S$2:$S$501,Registros!$AB$2:$AB$501,"Sim",Registros!$B$2:$B$501,"&gt;="&amp;Resumo!$B$3,Registros!$B$2:$B$501,"&lt;="&amp;Resumo!$D$3,Registros!$V$2:$V$501,$N378),SUMIFS(Registros!$S$2:$S$501,Registros!$AB$2:$AB$501,"Sim",Registros!$B$2:$B$501,"&gt;="&amp;Resumo!$B$3,Registros!$B$2:$B$501,"&lt;="&amp;Resumo!$D$3,Registros!$E$2:$E$501,Resumo!$F$3,Registros!$V$2:$V$501,$N378)))</f>
        <v/>
      </c>
      <c r="Q378" s="48">
        <f>IFERROR(IF(SUM($P$6:$P$15)=0,"",$P378/SUM($P$6:$P$15)),"")</f>
        <v/>
      </c>
      <c r="R378" s="18">
        <f>IF($O378=0,"",COUNTIFS($O$6:$O$15,"&gt;0",$P$6:$P$15,"&gt;"&amp;$P378)+COUNTIFS($O$6:$O378,"&gt;0",$P$6:$P378,$P378))</f>
        <v/>
      </c>
    </row>
    <row r="379">
      <c r="A379" s="16">
        <f>IFERROR(INDEX(Registros!$Z$2:$Z$501,AGGREGATE(15,6,(ROW(Registros!$Z$2:$Z$501)-ROW(Registros!$Z$2)+1)/(Registros!$AA$2:$AA$501&lt;&gt;""),ROWS($A$6:A379))),"")</f>
        <v/>
      </c>
      <c r="B379" s="13">
        <f>IFERROR(IF($A379="","",INDEX(Registros!$C$2:$C$501,MATCH($A379,Registros!$Z$2:$Z$501,0))),"")</f>
        <v/>
      </c>
      <c r="C379" s="16">
        <f>IFERROR(IF($A379="","",INDEX(Registros!$D$2:$D$501,MATCH($A379,Registros!$Z$2:$Z$501,0))),"")</f>
        <v/>
      </c>
      <c r="D379" s="16">
        <f>IFERROR(IF($A379="","",INDEX(Registros!$E$2:$E$501,MATCH($A379,Registros!$Z$2:$Z$501,0))),"")</f>
        <v/>
      </c>
      <c r="E379" s="13">
        <f>IF($A379="","",IF(AND(Resumo!$F$3&lt;&gt;"Todas",$D379&lt;&gt;Resumo!$F$3),0,COUNTIFS(Registros!$AB$2:$AB$501,"Sim",Registros!$B$2:$B$501,"&gt;="&amp;Resumo!$B$3,Registros!$B$2:$B$501,"&lt;="&amp;Resumo!$D$3,Registros!$C$2:$C$501,$B379,Registros!$E$2:$E$501,$D379)))</f>
        <v/>
      </c>
      <c r="F379" s="45">
        <f>IFERROR(IF($E379=0,"",COUNTIFS(Registros!$AB$2:$AB$501,"Sim",Registros!$B$2:$B$501,"&gt;="&amp;Resumo!$B$3,Registros!$B$2:$B$501,"&lt;="&amp;Resumo!$D$3,Registros!$C$2:$C$501,$B379,Registros!$E$2:$E$501,$D379,Registros!$T$2:$T$501,"Sim")/$E379),"")</f>
        <v/>
      </c>
      <c r="G379" s="45">
        <f>IFERROR(IF($E379=0,"",AVERAGEIFS(Registros!$U$2:$U$501,Registros!$AB$2:$AB$501,"Sim",Registros!$B$2:$B$501,"&gt;="&amp;Resumo!$B$3,Registros!$B$2:$B$501,"&lt;="&amp;Resumo!$D$3,Registros!$C$2:$C$501,$B379,Registros!$E$2:$E$501,$D379)),"")</f>
        <v/>
      </c>
      <c r="H379" s="13">
        <f>IF($E379=0,"",SUMIFS(Registros!$Q$2:$Q$501,Registros!$AB$2:$AB$501,"Sim",Registros!$B$2:$B$501,"&gt;="&amp;Resumo!$B$3,Registros!$B$2:$B$501,"&lt;="&amp;Resumo!$D$3,Registros!$C$2:$C$501,$B379,Registros!$E$2:$E$501,$D379))</f>
        <v/>
      </c>
      <c r="I379" s="46">
        <f>IF($E379=0,"",SUMIFS(Registros!$S$2:$S$501,Registros!$AB$2:$AB$501,"Sim",Registros!$B$2:$B$501,"&gt;="&amp;Resumo!$B$3,Registros!$B$2:$B$501,"&lt;="&amp;Resumo!$D$3,Registros!$C$2:$C$501,$B379,Registros!$E$2:$E$501,$D379))</f>
        <v/>
      </c>
      <c r="J379" s="13">
        <f>IF($E379=0,"",COUNTIFS(Registros!$AB$2:$AB$501,"Sim",Registros!$B$2:$B$501,"&gt;="&amp;Resumo!$B$3,Registros!$B$2:$B$501,"&lt;="&amp;Resumo!$D$3,Registros!$C$2:$C$501,$B379,Registros!$E$2:$E$501,$D379,Registros!$T$2:$T$501,"Não",Registros!$K$2:$K$501,"&lt;&gt;Concluída",Registros!$K$2:$K$501,"&lt;&gt;Dispensada"))</f>
        <v/>
      </c>
      <c r="K379" s="53">
        <f>IFERROR(IF($E379=0,"",_xlfn.MAXIFS(Registros!$B$2:$B$501,Registros!$AB$2:$AB$501,"Sim",Registros!$B$2:$B$501,"&gt;="&amp;Resumo!$B$3,Registros!$B$2:$B$501,"&lt;="&amp;Resumo!$D$3,Registros!$C$2:$C$501,$B379,Registros!$E$2:$E$501,$D379)),"")</f>
        <v/>
      </c>
      <c r="L379" s="13">
        <f>IF($E379=0,"",COUNTIFS($E$6:$E$505,"&gt;0",$F$6:$F$505,"&lt;"&amp;$F379)+COUNTIFS($E$6:$E379,"&gt;0",$F$6:$F379,$F379))</f>
        <v/>
      </c>
      <c r="N379" s="16">
        <f>IFERROR('Configurações'!F377,"")</f>
        <v/>
      </c>
      <c r="O379" s="13">
        <f>IF($N379="","",IF(Resumo!$F$3="Todas",COUNTIFS(Registros!$AB$2:$AB$501,"Sim",Registros!$B$2:$B$501,"&gt;="&amp;Resumo!$B$3,Registros!$B$2:$B$501,"&lt;="&amp;Resumo!$D$3,Registros!$V$2:$V$501,$N379),COUNTIFS(Registros!$AB$2:$AB$501,"Sim",Registros!$B$2:$B$501,"&gt;="&amp;Resumo!$B$3,Registros!$B$2:$B$501,"&lt;="&amp;Resumo!$D$3,Registros!$E$2:$E$501,Resumo!$F$3,Registros!$V$2:$V$501,$N379)))</f>
        <v/>
      </c>
      <c r="P379" s="46">
        <f>IF($N379="","",IF(Resumo!$F$3="Todas",SUMIFS(Registros!$S$2:$S$501,Registros!$AB$2:$AB$501,"Sim",Registros!$B$2:$B$501,"&gt;="&amp;Resumo!$B$3,Registros!$B$2:$B$501,"&lt;="&amp;Resumo!$D$3,Registros!$V$2:$V$501,$N379),SUMIFS(Registros!$S$2:$S$501,Registros!$AB$2:$AB$501,"Sim",Registros!$B$2:$B$501,"&gt;="&amp;Resumo!$B$3,Registros!$B$2:$B$501,"&lt;="&amp;Resumo!$D$3,Registros!$E$2:$E$501,Resumo!$F$3,Registros!$V$2:$V$501,$N379)))</f>
        <v/>
      </c>
      <c r="Q379" s="45">
        <f>IFERROR(IF(SUM($P$6:$P$15)=0,"",$P379/SUM($P$6:$P$15)),"")</f>
        <v/>
      </c>
      <c r="R379" s="13">
        <f>IF($O379=0,"",COUNTIFS($O$6:$O$15,"&gt;0",$P$6:$P$15,"&gt;"&amp;$P379)+COUNTIFS($O$6:$O379,"&gt;0",$P$6:$P379,$P379))</f>
        <v/>
      </c>
    </row>
    <row r="380">
      <c r="A380" s="21">
        <f>IFERROR(INDEX(Registros!$Z$2:$Z$501,AGGREGATE(15,6,(ROW(Registros!$Z$2:$Z$501)-ROW(Registros!$Z$2)+1)/(Registros!$AA$2:$AA$501&lt;&gt;""),ROWS($A$6:A380))),"")</f>
        <v/>
      </c>
      <c r="B380" s="18">
        <f>IFERROR(IF($A380="","",INDEX(Registros!$C$2:$C$501,MATCH($A380,Registros!$Z$2:$Z$501,0))),"")</f>
        <v/>
      </c>
      <c r="C380" s="21">
        <f>IFERROR(IF($A380="","",INDEX(Registros!$D$2:$D$501,MATCH($A380,Registros!$Z$2:$Z$501,0))),"")</f>
        <v/>
      </c>
      <c r="D380" s="21">
        <f>IFERROR(IF($A380="","",INDEX(Registros!$E$2:$E$501,MATCH($A380,Registros!$Z$2:$Z$501,0))),"")</f>
        <v/>
      </c>
      <c r="E380" s="18">
        <f>IF($A380="","",IF(AND(Resumo!$F$3&lt;&gt;"Todas",$D380&lt;&gt;Resumo!$F$3),0,COUNTIFS(Registros!$AB$2:$AB$501,"Sim",Registros!$B$2:$B$501,"&gt;="&amp;Resumo!$B$3,Registros!$B$2:$B$501,"&lt;="&amp;Resumo!$D$3,Registros!$C$2:$C$501,$B380,Registros!$E$2:$E$501,$D380)))</f>
        <v/>
      </c>
      <c r="F380" s="48">
        <f>IFERROR(IF($E380=0,"",COUNTIFS(Registros!$AB$2:$AB$501,"Sim",Registros!$B$2:$B$501,"&gt;="&amp;Resumo!$B$3,Registros!$B$2:$B$501,"&lt;="&amp;Resumo!$D$3,Registros!$C$2:$C$501,$B380,Registros!$E$2:$E$501,$D380,Registros!$T$2:$T$501,"Sim")/$E380),"")</f>
        <v/>
      </c>
      <c r="G380" s="48">
        <f>IFERROR(IF($E380=0,"",AVERAGEIFS(Registros!$U$2:$U$501,Registros!$AB$2:$AB$501,"Sim",Registros!$B$2:$B$501,"&gt;="&amp;Resumo!$B$3,Registros!$B$2:$B$501,"&lt;="&amp;Resumo!$D$3,Registros!$C$2:$C$501,$B380,Registros!$E$2:$E$501,$D380)),"")</f>
        <v/>
      </c>
      <c r="H380" s="18">
        <f>IF($E380=0,"",SUMIFS(Registros!$Q$2:$Q$501,Registros!$AB$2:$AB$501,"Sim",Registros!$B$2:$B$501,"&gt;="&amp;Resumo!$B$3,Registros!$B$2:$B$501,"&lt;="&amp;Resumo!$D$3,Registros!$C$2:$C$501,$B380,Registros!$E$2:$E$501,$D380))</f>
        <v/>
      </c>
      <c r="I380" s="49">
        <f>IF($E380=0,"",SUMIFS(Registros!$S$2:$S$501,Registros!$AB$2:$AB$501,"Sim",Registros!$B$2:$B$501,"&gt;="&amp;Resumo!$B$3,Registros!$B$2:$B$501,"&lt;="&amp;Resumo!$D$3,Registros!$C$2:$C$501,$B380,Registros!$E$2:$E$501,$D380))</f>
        <v/>
      </c>
      <c r="J380" s="18">
        <f>IF($E380=0,"",COUNTIFS(Registros!$AB$2:$AB$501,"Sim",Registros!$B$2:$B$501,"&gt;="&amp;Resumo!$B$3,Registros!$B$2:$B$501,"&lt;="&amp;Resumo!$D$3,Registros!$C$2:$C$501,$B380,Registros!$E$2:$E$501,$D380,Registros!$T$2:$T$501,"Não",Registros!$K$2:$K$501,"&lt;&gt;Concluída",Registros!$K$2:$K$501,"&lt;&gt;Dispensada"))</f>
        <v/>
      </c>
      <c r="K380" s="52">
        <f>IFERROR(IF($E380=0,"",_xlfn.MAXIFS(Registros!$B$2:$B$501,Registros!$AB$2:$AB$501,"Sim",Registros!$B$2:$B$501,"&gt;="&amp;Resumo!$B$3,Registros!$B$2:$B$501,"&lt;="&amp;Resumo!$D$3,Registros!$C$2:$C$501,$B380,Registros!$E$2:$E$501,$D380)),"")</f>
        <v/>
      </c>
      <c r="L380" s="18">
        <f>IF($E380=0,"",COUNTIFS($E$6:$E$505,"&gt;0",$F$6:$F$505,"&lt;"&amp;$F380)+COUNTIFS($E$6:$E380,"&gt;0",$F$6:$F380,$F380))</f>
        <v/>
      </c>
      <c r="N380" s="21">
        <f>IFERROR('Configurações'!F378,"")</f>
        <v/>
      </c>
      <c r="O380" s="18">
        <f>IF($N380="","",IF(Resumo!$F$3="Todas",COUNTIFS(Registros!$AB$2:$AB$501,"Sim",Registros!$B$2:$B$501,"&gt;="&amp;Resumo!$B$3,Registros!$B$2:$B$501,"&lt;="&amp;Resumo!$D$3,Registros!$V$2:$V$501,$N380),COUNTIFS(Registros!$AB$2:$AB$501,"Sim",Registros!$B$2:$B$501,"&gt;="&amp;Resumo!$B$3,Registros!$B$2:$B$501,"&lt;="&amp;Resumo!$D$3,Registros!$E$2:$E$501,Resumo!$F$3,Registros!$V$2:$V$501,$N380)))</f>
        <v/>
      </c>
      <c r="P380" s="49">
        <f>IF($N380="","",IF(Resumo!$F$3="Todas",SUMIFS(Registros!$S$2:$S$501,Registros!$AB$2:$AB$501,"Sim",Registros!$B$2:$B$501,"&gt;="&amp;Resumo!$B$3,Registros!$B$2:$B$501,"&lt;="&amp;Resumo!$D$3,Registros!$V$2:$V$501,$N380),SUMIFS(Registros!$S$2:$S$501,Registros!$AB$2:$AB$501,"Sim",Registros!$B$2:$B$501,"&gt;="&amp;Resumo!$B$3,Registros!$B$2:$B$501,"&lt;="&amp;Resumo!$D$3,Registros!$E$2:$E$501,Resumo!$F$3,Registros!$V$2:$V$501,$N380)))</f>
        <v/>
      </c>
      <c r="Q380" s="48">
        <f>IFERROR(IF(SUM($P$6:$P$15)=0,"",$P380/SUM($P$6:$P$15)),"")</f>
        <v/>
      </c>
      <c r="R380" s="18">
        <f>IF($O380=0,"",COUNTIFS($O$6:$O$15,"&gt;0",$P$6:$P$15,"&gt;"&amp;$P380)+COUNTIFS($O$6:$O380,"&gt;0",$P$6:$P380,$P380))</f>
        <v/>
      </c>
    </row>
    <row r="381">
      <c r="A381" s="16">
        <f>IFERROR(INDEX(Registros!$Z$2:$Z$501,AGGREGATE(15,6,(ROW(Registros!$Z$2:$Z$501)-ROW(Registros!$Z$2)+1)/(Registros!$AA$2:$AA$501&lt;&gt;""),ROWS($A$6:A381))),"")</f>
        <v/>
      </c>
      <c r="B381" s="13">
        <f>IFERROR(IF($A381="","",INDEX(Registros!$C$2:$C$501,MATCH($A381,Registros!$Z$2:$Z$501,0))),"")</f>
        <v/>
      </c>
      <c r="C381" s="16">
        <f>IFERROR(IF($A381="","",INDEX(Registros!$D$2:$D$501,MATCH($A381,Registros!$Z$2:$Z$501,0))),"")</f>
        <v/>
      </c>
      <c r="D381" s="16">
        <f>IFERROR(IF($A381="","",INDEX(Registros!$E$2:$E$501,MATCH($A381,Registros!$Z$2:$Z$501,0))),"")</f>
        <v/>
      </c>
      <c r="E381" s="13">
        <f>IF($A381="","",IF(AND(Resumo!$F$3&lt;&gt;"Todas",$D381&lt;&gt;Resumo!$F$3),0,COUNTIFS(Registros!$AB$2:$AB$501,"Sim",Registros!$B$2:$B$501,"&gt;="&amp;Resumo!$B$3,Registros!$B$2:$B$501,"&lt;="&amp;Resumo!$D$3,Registros!$C$2:$C$501,$B381,Registros!$E$2:$E$501,$D381)))</f>
        <v/>
      </c>
      <c r="F381" s="45">
        <f>IFERROR(IF($E381=0,"",COUNTIFS(Registros!$AB$2:$AB$501,"Sim",Registros!$B$2:$B$501,"&gt;="&amp;Resumo!$B$3,Registros!$B$2:$B$501,"&lt;="&amp;Resumo!$D$3,Registros!$C$2:$C$501,$B381,Registros!$E$2:$E$501,$D381,Registros!$T$2:$T$501,"Sim")/$E381),"")</f>
        <v/>
      </c>
      <c r="G381" s="45">
        <f>IFERROR(IF($E381=0,"",AVERAGEIFS(Registros!$U$2:$U$501,Registros!$AB$2:$AB$501,"Sim",Registros!$B$2:$B$501,"&gt;="&amp;Resumo!$B$3,Registros!$B$2:$B$501,"&lt;="&amp;Resumo!$D$3,Registros!$C$2:$C$501,$B381,Registros!$E$2:$E$501,$D381)),"")</f>
        <v/>
      </c>
      <c r="H381" s="13">
        <f>IF($E381=0,"",SUMIFS(Registros!$Q$2:$Q$501,Registros!$AB$2:$AB$501,"Sim",Registros!$B$2:$B$501,"&gt;="&amp;Resumo!$B$3,Registros!$B$2:$B$501,"&lt;="&amp;Resumo!$D$3,Registros!$C$2:$C$501,$B381,Registros!$E$2:$E$501,$D381))</f>
        <v/>
      </c>
      <c r="I381" s="46">
        <f>IF($E381=0,"",SUMIFS(Registros!$S$2:$S$501,Registros!$AB$2:$AB$501,"Sim",Registros!$B$2:$B$501,"&gt;="&amp;Resumo!$B$3,Registros!$B$2:$B$501,"&lt;="&amp;Resumo!$D$3,Registros!$C$2:$C$501,$B381,Registros!$E$2:$E$501,$D381))</f>
        <v/>
      </c>
      <c r="J381" s="13">
        <f>IF($E381=0,"",COUNTIFS(Registros!$AB$2:$AB$501,"Sim",Registros!$B$2:$B$501,"&gt;="&amp;Resumo!$B$3,Registros!$B$2:$B$501,"&lt;="&amp;Resumo!$D$3,Registros!$C$2:$C$501,$B381,Registros!$E$2:$E$501,$D381,Registros!$T$2:$T$501,"Não",Registros!$K$2:$K$501,"&lt;&gt;Concluída",Registros!$K$2:$K$501,"&lt;&gt;Dispensada"))</f>
        <v/>
      </c>
      <c r="K381" s="53">
        <f>IFERROR(IF($E381=0,"",_xlfn.MAXIFS(Registros!$B$2:$B$501,Registros!$AB$2:$AB$501,"Sim",Registros!$B$2:$B$501,"&gt;="&amp;Resumo!$B$3,Registros!$B$2:$B$501,"&lt;="&amp;Resumo!$D$3,Registros!$C$2:$C$501,$B381,Registros!$E$2:$E$501,$D381)),"")</f>
        <v/>
      </c>
      <c r="L381" s="13">
        <f>IF($E381=0,"",COUNTIFS($E$6:$E$505,"&gt;0",$F$6:$F$505,"&lt;"&amp;$F381)+COUNTIFS($E$6:$E381,"&gt;0",$F$6:$F381,$F381))</f>
        <v/>
      </c>
      <c r="N381" s="16">
        <f>IFERROR('Configurações'!F379,"")</f>
        <v/>
      </c>
      <c r="O381" s="13">
        <f>IF($N381="","",IF(Resumo!$F$3="Todas",COUNTIFS(Registros!$AB$2:$AB$501,"Sim",Registros!$B$2:$B$501,"&gt;="&amp;Resumo!$B$3,Registros!$B$2:$B$501,"&lt;="&amp;Resumo!$D$3,Registros!$V$2:$V$501,$N381),COUNTIFS(Registros!$AB$2:$AB$501,"Sim",Registros!$B$2:$B$501,"&gt;="&amp;Resumo!$B$3,Registros!$B$2:$B$501,"&lt;="&amp;Resumo!$D$3,Registros!$E$2:$E$501,Resumo!$F$3,Registros!$V$2:$V$501,$N381)))</f>
        <v/>
      </c>
      <c r="P381" s="46">
        <f>IF($N381="","",IF(Resumo!$F$3="Todas",SUMIFS(Registros!$S$2:$S$501,Registros!$AB$2:$AB$501,"Sim",Registros!$B$2:$B$501,"&gt;="&amp;Resumo!$B$3,Registros!$B$2:$B$501,"&lt;="&amp;Resumo!$D$3,Registros!$V$2:$V$501,$N381),SUMIFS(Registros!$S$2:$S$501,Registros!$AB$2:$AB$501,"Sim",Registros!$B$2:$B$501,"&gt;="&amp;Resumo!$B$3,Registros!$B$2:$B$501,"&lt;="&amp;Resumo!$D$3,Registros!$E$2:$E$501,Resumo!$F$3,Registros!$V$2:$V$501,$N381)))</f>
        <v/>
      </c>
      <c r="Q381" s="45">
        <f>IFERROR(IF(SUM($P$6:$P$15)=0,"",$P381/SUM($P$6:$P$15)),"")</f>
        <v/>
      </c>
      <c r="R381" s="13">
        <f>IF($O381=0,"",COUNTIFS($O$6:$O$15,"&gt;0",$P$6:$P$15,"&gt;"&amp;$P381)+COUNTIFS($O$6:$O381,"&gt;0",$P$6:$P381,$P381))</f>
        <v/>
      </c>
    </row>
    <row r="382">
      <c r="A382" s="21">
        <f>IFERROR(INDEX(Registros!$Z$2:$Z$501,AGGREGATE(15,6,(ROW(Registros!$Z$2:$Z$501)-ROW(Registros!$Z$2)+1)/(Registros!$AA$2:$AA$501&lt;&gt;""),ROWS($A$6:A382))),"")</f>
        <v/>
      </c>
      <c r="B382" s="18">
        <f>IFERROR(IF($A382="","",INDEX(Registros!$C$2:$C$501,MATCH($A382,Registros!$Z$2:$Z$501,0))),"")</f>
        <v/>
      </c>
      <c r="C382" s="21">
        <f>IFERROR(IF($A382="","",INDEX(Registros!$D$2:$D$501,MATCH($A382,Registros!$Z$2:$Z$501,0))),"")</f>
        <v/>
      </c>
      <c r="D382" s="21">
        <f>IFERROR(IF($A382="","",INDEX(Registros!$E$2:$E$501,MATCH($A382,Registros!$Z$2:$Z$501,0))),"")</f>
        <v/>
      </c>
      <c r="E382" s="18">
        <f>IF($A382="","",IF(AND(Resumo!$F$3&lt;&gt;"Todas",$D382&lt;&gt;Resumo!$F$3),0,COUNTIFS(Registros!$AB$2:$AB$501,"Sim",Registros!$B$2:$B$501,"&gt;="&amp;Resumo!$B$3,Registros!$B$2:$B$501,"&lt;="&amp;Resumo!$D$3,Registros!$C$2:$C$501,$B382,Registros!$E$2:$E$501,$D382)))</f>
        <v/>
      </c>
      <c r="F382" s="48">
        <f>IFERROR(IF($E382=0,"",COUNTIFS(Registros!$AB$2:$AB$501,"Sim",Registros!$B$2:$B$501,"&gt;="&amp;Resumo!$B$3,Registros!$B$2:$B$501,"&lt;="&amp;Resumo!$D$3,Registros!$C$2:$C$501,$B382,Registros!$E$2:$E$501,$D382,Registros!$T$2:$T$501,"Sim")/$E382),"")</f>
        <v/>
      </c>
      <c r="G382" s="48">
        <f>IFERROR(IF($E382=0,"",AVERAGEIFS(Registros!$U$2:$U$501,Registros!$AB$2:$AB$501,"Sim",Registros!$B$2:$B$501,"&gt;="&amp;Resumo!$B$3,Registros!$B$2:$B$501,"&lt;="&amp;Resumo!$D$3,Registros!$C$2:$C$501,$B382,Registros!$E$2:$E$501,$D382)),"")</f>
        <v/>
      </c>
      <c r="H382" s="18">
        <f>IF($E382=0,"",SUMIFS(Registros!$Q$2:$Q$501,Registros!$AB$2:$AB$501,"Sim",Registros!$B$2:$B$501,"&gt;="&amp;Resumo!$B$3,Registros!$B$2:$B$501,"&lt;="&amp;Resumo!$D$3,Registros!$C$2:$C$501,$B382,Registros!$E$2:$E$501,$D382))</f>
        <v/>
      </c>
      <c r="I382" s="49">
        <f>IF($E382=0,"",SUMIFS(Registros!$S$2:$S$501,Registros!$AB$2:$AB$501,"Sim",Registros!$B$2:$B$501,"&gt;="&amp;Resumo!$B$3,Registros!$B$2:$B$501,"&lt;="&amp;Resumo!$D$3,Registros!$C$2:$C$501,$B382,Registros!$E$2:$E$501,$D382))</f>
        <v/>
      </c>
      <c r="J382" s="18">
        <f>IF($E382=0,"",COUNTIFS(Registros!$AB$2:$AB$501,"Sim",Registros!$B$2:$B$501,"&gt;="&amp;Resumo!$B$3,Registros!$B$2:$B$501,"&lt;="&amp;Resumo!$D$3,Registros!$C$2:$C$501,$B382,Registros!$E$2:$E$501,$D382,Registros!$T$2:$T$501,"Não",Registros!$K$2:$K$501,"&lt;&gt;Concluída",Registros!$K$2:$K$501,"&lt;&gt;Dispensada"))</f>
        <v/>
      </c>
      <c r="K382" s="52">
        <f>IFERROR(IF($E382=0,"",_xlfn.MAXIFS(Registros!$B$2:$B$501,Registros!$AB$2:$AB$501,"Sim",Registros!$B$2:$B$501,"&gt;="&amp;Resumo!$B$3,Registros!$B$2:$B$501,"&lt;="&amp;Resumo!$D$3,Registros!$C$2:$C$501,$B382,Registros!$E$2:$E$501,$D382)),"")</f>
        <v/>
      </c>
      <c r="L382" s="18">
        <f>IF($E382=0,"",COUNTIFS($E$6:$E$505,"&gt;0",$F$6:$F$505,"&lt;"&amp;$F382)+COUNTIFS($E$6:$E382,"&gt;0",$F$6:$F382,$F382))</f>
        <v/>
      </c>
      <c r="N382" s="21">
        <f>IFERROR('Configurações'!F380,"")</f>
        <v/>
      </c>
      <c r="O382" s="18">
        <f>IF($N382="","",IF(Resumo!$F$3="Todas",COUNTIFS(Registros!$AB$2:$AB$501,"Sim",Registros!$B$2:$B$501,"&gt;="&amp;Resumo!$B$3,Registros!$B$2:$B$501,"&lt;="&amp;Resumo!$D$3,Registros!$V$2:$V$501,$N382),COUNTIFS(Registros!$AB$2:$AB$501,"Sim",Registros!$B$2:$B$501,"&gt;="&amp;Resumo!$B$3,Registros!$B$2:$B$501,"&lt;="&amp;Resumo!$D$3,Registros!$E$2:$E$501,Resumo!$F$3,Registros!$V$2:$V$501,$N382)))</f>
        <v/>
      </c>
      <c r="P382" s="49">
        <f>IF($N382="","",IF(Resumo!$F$3="Todas",SUMIFS(Registros!$S$2:$S$501,Registros!$AB$2:$AB$501,"Sim",Registros!$B$2:$B$501,"&gt;="&amp;Resumo!$B$3,Registros!$B$2:$B$501,"&lt;="&amp;Resumo!$D$3,Registros!$V$2:$V$501,$N382),SUMIFS(Registros!$S$2:$S$501,Registros!$AB$2:$AB$501,"Sim",Registros!$B$2:$B$501,"&gt;="&amp;Resumo!$B$3,Registros!$B$2:$B$501,"&lt;="&amp;Resumo!$D$3,Registros!$E$2:$E$501,Resumo!$F$3,Registros!$V$2:$V$501,$N382)))</f>
        <v/>
      </c>
      <c r="Q382" s="48">
        <f>IFERROR(IF(SUM($P$6:$P$15)=0,"",$P382/SUM($P$6:$P$15)),"")</f>
        <v/>
      </c>
      <c r="R382" s="18">
        <f>IF($O382=0,"",COUNTIFS($O$6:$O$15,"&gt;0",$P$6:$P$15,"&gt;"&amp;$P382)+COUNTIFS($O$6:$O382,"&gt;0",$P$6:$P382,$P382))</f>
        <v/>
      </c>
    </row>
    <row r="383">
      <c r="A383" s="16">
        <f>IFERROR(INDEX(Registros!$Z$2:$Z$501,AGGREGATE(15,6,(ROW(Registros!$Z$2:$Z$501)-ROW(Registros!$Z$2)+1)/(Registros!$AA$2:$AA$501&lt;&gt;""),ROWS($A$6:A383))),"")</f>
        <v/>
      </c>
      <c r="B383" s="13">
        <f>IFERROR(IF($A383="","",INDEX(Registros!$C$2:$C$501,MATCH($A383,Registros!$Z$2:$Z$501,0))),"")</f>
        <v/>
      </c>
      <c r="C383" s="16">
        <f>IFERROR(IF($A383="","",INDEX(Registros!$D$2:$D$501,MATCH($A383,Registros!$Z$2:$Z$501,0))),"")</f>
        <v/>
      </c>
      <c r="D383" s="16">
        <f>IFERROR(IF($A383="","",INDEX(Registros!$E$2:$E$501,MATCH($A383,Registros!$Z$2:$Z$501,0))),"")</f>
        <v/>
      </c>
      <c r="E383" s="13">
        <f>IF($A383="","",IF(AND(Resumo!$F$3&lt;&gt;"Todas",$D383&lt;&gt;Resumo!$F$3),0,COUNTIFS(Registros!$AB$2:$AB$501,"Sim",Registros!$B$2:$B$501,"&gt;="&amp;Resumo!$B$3,Registros!$B$2:$B$501,"&lt;="&amp;Resumo!$D$3,Registros!$C$2:$C$501,$B383,Registros!$E$2:$E$501,$D383)))</f>
        <v/>
      </c>
      <c r="F383" s="45">
        <f>IFERROR(IF($E383=0,"",COUNTIFS(Registros!$AB$2:$AB$501,"Sim",Registros!$B$2:$B$501,"&gt;="&amp;Resumo!$B$3,Registros!$B$2:$B$501,"&lt;="&amp;Resumo!$D$3,Registros!$C$2:$C$501,$B383,Registros!$E$2:$E$501,$D383,Registros!$T$2:$T$501,"Sim")/$E383),"")</f>
        <v/>
      </c>
      <c r="G383" s="45">
        <f>IFERROR(IF($E383=0,"",AVERAGEIFS(Registros!$U$2:$U$501,Registros!$AB$2:$AB$501,"Sim",Registros!$B$2:$B$501,"&gt;="&amp;Resumo!$B$3,Registros!$B$2:$B$501,"&lt;="&amp;Resumo!$D$3,Registros!$C$2:$C$501,$B383,Registros!$E$2:$E$501,$D383)),"")</f>
        <v/>
      </c>
      <c r="H383" s="13">
        <f>IF($E383=0,"",SUMIFS(Registros!$Q$2:$Q$501,Registros!$AB$2:$AB$501,"Sim",Registros!$B$2:$B$501,"&gt;="&amp;Resumo!$B$3,Registros!$B$2:$B$501,"&lt;="&amp;Resumo!$D$3,Registros!$C$2:$C$501,$B383,Registros!$E$2:$E$501,$D383))</f>
        <v/>
      </c>
      <c r="I383" s="46">
        <f>IF($E383=0,"",SUMIFS(Registros!$S$2:$S$501,Registros!$AB$2:$AB$501,"Sim",Registros!$B$2:$B$501,"&gt;="&amp;Resumo!$B$3,Registros!$B$2:$B$501,"&lt;="&amp;Resumo!$D$3,Registros!$C$2:$C$501,$B383,Registros!$E$2:$E$501,$D383))</f>
        <v/>
      </c>
      <c r="J383" s="13">
        <f>IF($E383=0,"",COUNTIFS(Registros!$AB$2:$AB$501,"Sim",Registros!$B$2:$B$501,"&gt;="&amp;Resumo!$B$3,Registros!$B$2:$B$501,"&lt;="&amp;Resumo!$D$3,Registros!$C$2:$C$501,$B383,Registros!$E$2:$E$501,$D383,Registros!$T$2:$T$501,"Não",Registros!$K$2:$K$501,"&lt;&gt;Concluída",Registros!$K$2:$K$501,"&lt;&gt;Dispensada"))</f>
        <v/>
      </c>
      <c r="K383" s="53">
        <f>IFERROR(IF($E383=0,"",_xlfn.MAXIFS(Registros!$B$2:$B$501,Registros!$AB$2:$AB$501,"Sim",Registros!$B$2:$B$501,"&gt;="&amp;Resumo!$B$3,Registros!$B$2:$B$501,"&lt;="&amp;Resumo!$D$3,Registros!$C$2:$C$501,$B383,Registros!$E$2:$E$501,$D383)),"")</f>
        <v/>
      </c>
      <c r="L383" s="13">
        <f>IF($E383=0,"",COUNTIFS($E$6:$E$505,"&gt;0",$F$6:$F$505,"&lt;"&amp;$F383)+COUNTIFS($E$6:$E383,"&gt;0",$F$6:$F383,$F383))</f>
        <v/>
      </c>
      <c r="N383" s="16">
        <f>IFERROR('Configurações'!F381,"")</f>
        <v/>
      </c>
      <c r="O383" s="13">
        <f>IF($N383="","",IF(Resumo!$F$3="Todas",COUNTIFS(Registros!$AB$2:$AB$501,"Sim",Registros!$B$2:$B$501,"&gt;="&amp;Resumo!$B$3,Registros!$B$2:$B$501,"&lt;="&amp;Resumo!$D$3,Registros!$V$2:$V$501,$N383),COUNTIFS(Registros!$AB$2:$AB$501,"Sim",Registros!$B$2:$B$501,"&gt;="&amp;Resumo!$B$3,Registros!$B$2:$B$501,"&lt;="&amp;Resumo!$D$3,Registros!$E$2:$E$501,Resumo!$F$3,Registros!$V$2:$V$501,$N383)))</f>
        <v/>
      </c>
      <c r="P383" s="46">
        <f>IF($N383="","",IF(Resumo!$F$3="Todas",SUMIFS(Registros!$S$2:$S$501,Registros!$AB$2:$AB$501,"Sim",Registros!$B$2:$B$501,"&gt;="&amp;Resumo!$B$3,Registros!$B$2:$B$501,"&lt;="&amp;Resumo!$D$3,Registros!$V$2:$V$501,$N383),SUMIFS(Registros!$S$2:$S$501,Registros!$AB$2:$AB$501,"Sim",Registros!$B$2:$B$501,"&gt;="&amp;Resumo!$B$3,Registros!$B$2:$B$501,"&lt;="&amp;Resumo!$D$3,Registros!$E$2:$E$501,Resumo!$F$3,Registros!$V$2:$V$501,$N383)))</f>
        <v/>
      </c>
      <c r="Q383" s="45">
        <f>IFERROR(IF(SUM($P$6:$P$15)=0,"",$P383/SUM($P$6:$P$15)),"")</f>
        <v/>
      </c>
      <c r="R383" s="13">
        <f>IF($O383=0,"",COUNTIFS($O$6:$O$15,"&gt;0",$P$6:$P$15,"&gt;"&amp;$P383)+COUNTIFS($O$6:$O383,"&gt;0",$P$6:$P383,$P383))</f>
        <v/>
      </c>
    </row>
    <row r="384">
      <c r="A384" s="21">
        <f>IFERROR(INDEX(Registros!$Z$2:$Z$501,AGGREGATE(15,6,(ROW(Registros!$Z$2:$Z$501)-ROW(Registros!$Z$2)+1)/(Registros!$AA$2:$AA$501&lt;&gt;""),ROWS($A$6:A384))),"")</f>
        <v/>
      </c>
      <c r="B384" s="18">
        <f>IFERROR(IF($A384="","",INDEX(Registros!$C$2:$C$501,MATCH($A384,Registros!$Z$2:$Z$501,0))),"")</f>
        <v/>
      </c>
      <c r="C384" s="21">
        <f>IFERROR(IF($A384="","",INDEX(Registros!$D$2:$D$501,MATCH($A384,Registros!$Z$2:$Z$501,0))),"")</f>
        <v/>
      </c>
      <c r="D384" s="21">
        <f>IFERROR(IF($A384="","",INDEX(Registros!$E$2:$E$501,MATCH($A384,Registros!$Z$2:$Z$501,0))),"")</f>
        <v/>
      </c>
      <c r="E384" s="18">
        <f>IF($A384="","",IF(AND(Resumo!$F$3&lt;&gt;"Todas",$D384&lt;&gt;Resumo!$F$3),0,COUNTIFS(Registros!$AB$2:$AB$501,"Sim",Registros!$B$2:$B$501,"&gt;="&amp;Resumo!$B$3,Registros!$B$2:$B$501,"&lt;="&amp;Resumo!$D$3,Registros!$C$2:$C$501,$B384,Registros!$E$2:$E$501,$D384)))</f>
        <v/>
      </c>
      <c r="F384" s="48">
        <f>IFERROR(IF($E384=0,"",COUNTIFS(Registros!$AB$2:$AB$501,"Sim",Registros!$B$2:$B$501,"&gt;="&amp;Resumo!$B$3,Registros!$B$2:$B$501,"&lt;="&amp;Resumo!$D$3,Registros!$C$2:$C$501,$B384,Registros!$E$2:$E$501,$D384,Registros!$T$2:$T$501,"Sim")/$E384),"")</f>
        <v/>
      </c>
      <c r="G384" s="48">
        <f>IFERROR(IF($E384=0,"",AVERAGEIFS(Registros!$U$2:$U$501,Registros!$AB$2:$AB$501,"Sim",Registros!$B$2:$B$501,"&gt;="&amp;Resumo!$B$3,Registros!$B$2:$B$501,"&lt;="&amp;Resumo!$D$3,Registros!$C$2:$C$501,$B384,Registros!$E$2:$E$501,$D384)),"")</f>
        <v/>
      </c>
      <c r="H384" s="18">
        <f>IF($E384=0,"",SUMIFS(Registros!$Q$2:$Q$501,Registros!$AB$2:$AB$501,"Sim",Registros!$B$2:$B$501,"&gt;="&amp;Resumo!$B$3,Registros!$B$2:$B$501,"&lt;="&amp;Resumo!$D$3,Registros!$C$2:$C$501,$B384,Registros!$E$2:$E$501,$D384))</f>
        <v/>
      </c>
      <c r="I384" s="49">
        <f>IF($E384=0,"",SUMIFS(Registros!$S$2:$S$501,Registros!$AB$2:$AB$501,"Sim",Registros!$B$2:$B$501,"&gt;="&amp;Resumo!$B$3,Registros!$B$2:$B$501,"&lt;="&amp;Resumo!$D$3,Registros!$C$2:$C$501,$B384,Registros!$E$2:$E$501,$D384))</f>
        <v/>
      </c>
      <c r="J384" s="18">
        <f>IF($E384=0,"",COUNTIFS(Registros!$AB$2:$AB$501,"Sim",Registros!$B$2:$B$501,"&gt;="&amp;Resumo!$B$3,Registros!$B$2:$B$501,"&lt;="&amp;Resumo!$D$3,Registros!$C$2:$C$501,$B384,Registros!$E$2:$E$501,$D384,Registros!$T$2:$T$501,"Não",Registros!$K$2:$K$501,"&lt;&gt;Concluída",Registros!$K$2:$K$501,"&lt;&gt;Dispensada"))</f>
        <v/>
      </c>
      <c r="K384" s="52">
        <f>IFERROR(IF($E384=0,"",_xlfn.MAXIFS(Registros!$B$2:$B$501,Registros!$AB$2:$AB$501,"Sim",Registros!$B$2:$B$501,"&gt;="&amp;Resumo!$B$3,Registros!$B$2:$B$501,"&lt;="&amp;Resumo!$D$3,Registros!$C$2:$C$501,$B384,Registros!$E$2:$E$501,$D384)),"")</f>
        <v/>
      </c>
      <c r="L384" s="18">
        <f>IF($E384=0,"",COUNTIFS($E$6:$E$505,"&gt;0",$F$6:$F$505,"&lt;"&amp;$F384)+COUNTIFS($E$6:$E384,"&gt;0",$F$6:$F384,$F384))</f>
        <v/>
      </c>
      <c r="N384" s="21">
        <f>IFERROR('Configurações'!F382,"")</f>
        <v/>
      </c>
      <c r="O384" s="18">
        <f>IF($N384="","",IF(Resumo!$F$3="Todas",COUNTIFS(Registros!$AB$2:$AB$501,"Sim",Registros!$B$2:$B$501,"&gt;="&amp;Resumo!$B$3,Registros!$B$2:$B$501,"&lt;="&amp;Resumo!$D$3,Registros!$V$2:$V$501,$N384),COUNTIFS(Registros!$AB$2:$AB$501,"Sim",Registros!$B$2:$B$501,"&gt;="&amp;Resumo!$B$3,Registros!$B$2:$B$501,"&lt;="&amp;Resumo!$D$3,Registros!$E$2:$E$501,Resumo!$F$3,Registros!$V$2:$V$501,$N384)))</f>
        <v/>
      </c>
      <c r="P384" s="49">
        <f>IF($N384="","",IF(Resumo!$F$3="Todas",SUMIFS(Registros!$S$2:$S$501,Registros!$AB$2:$AB$501,"Sim",Registros!$B$2:$B$501,"&gt;="&amp;Resumo!$B$3,Registros!$B$2:$B$501,"&lt;="&amp;Resumo!$D$3,Registros!$V$2:$V$501,$N384),SUMIFS(Registros!$S$2:$S$501,Registros!$AB$2:$AB$501,"Sim",Registros!$B$2:$B$501,"&gt;="&amp;Resumo!$B$3,Registros!$B$2:$B$501,"&lt;="&amp;Resumo!$D$3,Registros!$E$2:$E$501,Resumo!$F$3,Registros!$V$2:$V$501,$N384)))</f>
        <v/>
      </c>
      <c r="Q384" s="48">
        <f>IFERROR(IF(SUM($P$6:$P$15)=0,"",$P384/SUM($P$6:$P$15)),"")</f>
        <v/>
      </c>
      <c r="R384" s="18">
        <f>IF($O384=0,"",COUNTIFS($O$6:$O$15,"&gt;0",$P$6:$P$15,"&gt;"&amp;$P384)+COUNTIFS($O$6:$O384,"&gt;0",$P$6:$P384,$P384))</f>
        <v/>
      </c>
    </row>
    <row r="385">
      <c r="A385" s="16">
        <f>IFERROR(INDEX(Registros!$Z$2:$Z$501,AGGREGATE(15,6,(ROW(Registros!$Z$2:$Z$501)-ROW(Registros!$Z$2)+1)/(Registros!$AA$2:$AA$501&lt;&gt;""),ROWS($A$6:A385))),"")</f>
        <v/>
      </c>
      <c r="B385" s="13">
        <f>IFERROR(IF($A385="","",INDEX(Registros!$C$2:$C$501,MATCH($A385,Registros!$Z$2:$Z$501,0))),"")</f>
        <v/>
      </c>
      <c r="C385" s="16">
        <f>IFERROR(IF($A385="","",INDEX(Registros!$D$2:$D$501,MATCH($A385,Registros!$Z$2:$Z$501,0))),"")</f>
        <v/>
      </c>
      <c r="D385" s="16">
        <f>IFERROR(IF($A385="","",INDEX(Registros!$E$2:$E$501,MATCH($A385,Registros!$Z$2:$Z$501,0))),"")</f>
        <v/>
      </c>
      <c r="E385" s="13">
        <f>IF($A385="","",IF(AND(Resumo!$F$3&lt;&gt;"Todas",$D385&lt;&gt;Resumo!$F$3),0,COUNTIFS(Registros!$AB$2:$AB$501,"Sim",Registros!$B$2:$B$501,"&gt;="&amp;Resumo!$B$3,Registros!$B$2:$B$501,"&lt;="&amp;Resumo!$D$3,Registros!$C$2:$C$501,$B385,Registros!$E$2:$E$501,$D385)))</f>
        <v/>
      </c>
      <c r="F385" s="45">
        <f>IFERROR(IF($E385=0,"",COUNTIFS(Registros!$AB$2:$AB$501,"Sim",Registros!$B$2:$B$501,"&gt;="&amp;Resumo!$B$3,Registros!$B$2:$B$501,"&lt;="&amp;Resumo!$D$3,Registros!$C$2:$C$501,$B385,Registros!$E$2:$E$501,$D385,Registros!$T$2:$T$501,"Sim")/$E385),"")</f>
        <v/>
      </c>
      <c r="G385" s="45">
        <f>IFERROR(IF($E385=0,"",AVERAGEIFS(Registros!$U$2:$U$501,Registros!$AB$2:$AB$501,"Sim",Registros!$B$2:$B$501,"&gt;="&amp;Resumo!$B$3,Registros!$B$2:$B$501,"&lt;="&amp;Resumo!$D$3,Registros!$C$2:$C$501,$B385,Registros!$E$2:$E$501,$D385)),"")</f>
        <v/>
      </c>
      <c r="H385" s="13">
        <f>IF($E385=0,"",SUMIFS(Registros!$Q$2:$Q$501,Registros!$AB$2:$AB$501,"Sim",Registros!$B$2:$B$501,"&gt;="&amp;Resumo!$B$3,Registros!$B$2:$B$501,"&lt;="&amp;Resumo!$D$3,Registros!$C$2:$C$501,$B385,Registros!$E$2:$E$501,$D385))</f>
        <v/>
      </c>
      <c r="I385" s="46">
        <f>IF($E385=0,"",SUMIFS(Registros!$S$2:$S$501,Registros!$AB$2:$AB$501,"Sim",Registros!$B$2:$B$501,"&gt;="&amp;Resumo!$B$3,Registros!$B$2:$B$501,"&lt;="&amp;Resumo!$D$3,Registros!$C$2:$C$501,$B385,Registros!$E$2:$E$501,$D385))</f>
        <v/>
      </c>
      <c r="J385" s="13">
        <f>IF($E385=0,"",COUNTIFS(Registros!$AB$2:$AB$501,"Sim",Registros!$B$2:$B$501,"&gt;="&amp;Resumo!$B$3,Registros!$B$2:$B$501,"&lt;="&amp;Resumo!$D$3,Registros!$C$2:$C$501,$B385,Registros!$E$2:$E$501,$D385,Registros!$T$2:$T$501,"Não",Registros!$K$2:$K$501,"&lt;&gt;Concluída",Registros!$K$2:$K$501,"&lt;&gt;Dispensada"))</f>
        <v/>
      </c>
      <c r="K385" s="53">
        <f>IFERROR(IF($E385=0,"",_xlfn.MAXIFS(Registros!$B$2:$B$501,Registros!$AB$2:$AB$501,"Sim",Registros!$B$2:$B$501,"&gt;="&amp;Resumo!$B$3,Registros!$B$2:$B$501,"&lt;="&amp;Resumo!$D$3,Registros!$C$2:$C$501,$B385,Registros!$E$2:$E$501,$D385)),"")</f>
        <v/>
      </c>
      <c r="L385" s="13">
        <f>IF($E385=0,"",COUNTIFS($E$6:$E$505,"&gt;0",$F$6:$F$505,"&lt;"&amp;$F385)+COUNTIFS($E$6:$E385,"&gt;0",$F$6:$F385,$F385))</f>
        <v/>
      </c>
      <c r="N385" s="16">
        <f>IFERROR('Configurações'!F383,"")</f>
        <v/>
      </c>
      <c r="O385" s="13">
        <f>IF($N385="","",IF(Resumo!$F$3="Todas",COUNTIFS(Registros!$AB$2:$AB$501,"Sim",Registros!$B$2:$B$501,"&gt;="&amp;Resumo!$B$3,Registros!$B$2:$B$501,"&lt;="&amp;Resumo!$D$3,Registros!$V$2:$V$501,$N385),COUNTIFS(Registros!$AB$2:$AB$501,"Sim",Registros!$B$2:$B$501,"&gt;="&amp;Resumo!$B$3,Registros!$B$2:$B$501,"&lt;="&amp;Resumo!$D$3,Registros!$E$2:$E$501,Resumo!$F$3,Registros!$V$2:$V$501,$N385)))</f>
        <v/>
      </c>
      <c r="P385" s="46">
        <f>IF($N385="","",IF(Resumo!$F$3="Todas",SUMIFS(Registros!$S$2:$S$501,Registros!$AB$2:$AB$501,"Sim",Registros!$B$2:$B$501,"&gt;="&amp;Resumo!$B$3,Registros!$B$2:$B$501,"&lt;="&amp;Resumo!$D$3,Registros!$V$2:$V$501,$N385),SUMIFS(Registros!$S$2:$S$501,Registros!$AB$2:$AB$501,"Sim",Registros!$B$2:$B$501,"&gt;="&amp;Resumo!$B$3,Registros!$B$2:$B$501,"&lt;="&amp;Resumo!$D$3,Registros!$E$2:$E$501,Resumo!$F$3,Registros!$V$2:$V$501,$N385)))</f>
        <v/>
      </c>
      <c r="Q385" s="45">
        <f>IFERROR(IF(SUM($P$6:$P$15)=0,"",$P385/SUM($P$6:$P$15)),"")</f>
        <v/>
      </c>
      <c r="R385" s="13">
        <f>IF($O385=0,"",COUNTIFS($O$6:$O$15,"&gt;0",$P$6:$P$15,"&gt;"&amp;$P385)+COUNTIFS($O$6:$O385,"&gt;0",$P$6:$P385,$P385))</f>
        <v/>
      </c>
    </row>
    <row r="386">
      <c r="A386" s="21">
        <f>IFERROR(INDEX(Registros!$Z$2:$Z$501,AGGREGATE(15,6,(ROW(Registros!$Z$2:$Z$501)-ROW(Registros!$Z$2)+1)/(Registros!$AA$2:$AA$501&lt;&gt;""),ROWS($A$6:A386))),"")</f>
        <v/>
      </c>
      <c r="B386" s="18">
        <f>IFERROR(IF($A386="","",INDEX(Registros!$C$2:$C$501,MATCH($A386,Registros!$Z$2:$Z$501,0))),"")</f>
        <v/>
      </c>
      <c r="C386" s="21">
        <f>IFERROR(IF($A386="","",INDEX(Registros!$D$2:$D$501,MATCH($A386,Registros!$Z$2:$Z$501,0))),"")</f>
        <v/>
      </c>
      <c r="D386" s="21">
        <f>IFERROR(IF($A386="","",INDEX(Registros!$E$2:$E$501,MATCH($A386,Registros!$Z$2:$Z$501,0))),"")</f>
        <v/>
      </c>
      <c r="E386" s="18">
        <f>IF($A386="","",IF(AND(Resumo!$F$3&lt;&gt;"Todas",$D386&lt;&gt;Resumo!$F$3),0,COUNTIFS(Registros!$AB$2:$AB$501,"Sim",Registros!$B$2:$B$501,"&gt;="&amp;Resumo!$B$3,Registros!$B$2:$B$501,"&lt;="&amp;Resumo!$D$3,Registros!$C$2:$C$501,$B386,Registros!$E$2:$E$501,$D386)))</f>
        <v/>
      </c>
      <c r="F386" s="48">
        <f>IFERROR(IF($E386=0,"",COUNTIFS(Registros!$AB$2:$AB$501,"Sim",Registros!$B$2:$B$501,"&gt;="&amp;Resumo!$B$3,Registros!$B$2:$B$501,"&lt;="&amp;Resumo!$D$3,Registros!$C$2:$C$501,$B386,Registros!$E$2:$E$501,$D386,Registros!$T$2:$T$501,"Sim")/$E386),"")</f>
        <v/>
      </c>
      <c r="G386" s="48">
        <f>IFERROR(IF($E386=0,"",AVERAGEIFS(Registros!$U$2:$U$501,Registros!$AB$2:$AB$501,"Sim",Registros!$B$2:$B$501,"&gt;="&amp;Resumo!$B$3,Registros!$B$2:$B$501,"&lt;="&amp;Resumo!$D$3,Registros!$C$2:$C$501,$B386,Registros!$E$2:$E$501,$D386)),"")</f>
        <v/>
      </c>
      <c r="H386" s="18">
        <f>IF($E386=0,"",SUMIFS(Registros!$Q$2:$Q$501,Registros!$AB$2:$AB$501,"Sim",Registros!$B$2:$B$501,"&gt;="&amp;Resumo!$B$3,Registros!$B$2:$B$501,"&lt;="&amp;Resumo!$D$3,Registros!$C$2:$C$501,$B386,Registros!$E$2:$E$501,$D386))</f>
        <v/>
      </c>
      <c r="I386" s="49">
        <f>IF($E386=0,"",SUMIFS(Registros!$S$2:$S$501,Registros!$AB$2:$AB$501,"Sim",Registros!$B$2:$B$501,"&gt;="&amp;Resumo!$B$3,Registros!$B$2:$B$501,"&lt;="&amp;Resumo!$D$3,Registros!$C$2:$C$501,$B386,Registros!$E$2:$E$501,$D386))</f>
        <v/>
      </c>
      <c r="J386" s="18">
        <f>IF($E386=0,"",COUNTIFS(Registros!$AB$2:$AB$501,"Sim",Registros!$B$2:$B$501,"&gt;="&amp;Resumo!$B$3,Registros!$B$2:$B$501,"&lt;="&amp;Resumo!$D$3,Registros!$C$2:$C$501,$B386,Registros!$E$2:$E$501,$D386,Registros!$T$2:$T$501,"Não",Registros!$K$2:$K$501,"&lt;&gt;Concluída",Registros!$K$2:$K$501,"&lt;&gt;Dispensada"))</f>
        <v/>
      </c>
      <c r="K386" s="52">
        <f>IFERROR(IF($E386=0,"",_xlfn.MAXIFS(Registros!$B$2:$B$501,Registros!$AB$2:$AB$501,"Sim",Registros!$B$2:$B$501,"&gt;="&amp;Resumo!$B$3,Registros!$B$2:$B$501,"&lt;="&amp;Resumo!$D$3,Registros!$C$2:$C$501,$B386,Registros!$E$2:$E$501,$D386)),"")</f>
        <v/>
      </c>
      <c r="L386" s="18">
        <f>IF($E386=0,"",COUNTIFS($E$6:$E$505,"&gt;0",$F$6:$F$505,"&lt;"&amp;$F386)+COUNTIFS($E$6:$E386,"&gt;0",$F$6:$F386,$F386))</f>
        <v/>
      </c>
      <c r="N386" s="21">
        <f>IFERROR('Configurações'!F384,"")</f>
        <v/>
      </c>
      <c r="O386" s="18">
        <f>IF($N386="","",IF(Resumo!$F$3="Todas",COUNTIFS(Registros!$AB$2:$AB$501,"Sim",Registros!$B$2:$B$501,"&gt;="&amp;Resumo!$B$3,Registros!$B$2:$B$501,"&lt;="&amp;Resumo!$D$3,Registros!$V$2:$V$501,$N386),COUNTIFS(Registros!$AB$2:$AB$501,"Sim",Registros!$B$2:$B$501,"&gt;="&amp;Resumo!$B$3,Registros!$B$2:$B$501,"&lt;="&amp;Resumo!$D$3,Registros!$E$2:$E$501,Resumo!$F$3,Registros!$V$2:$V$501,$N386)))</f>
        <v/>
      </c>
      <c r="P386" s="49">
        <f>IF($N386="","",IF(Resumo!$F$3="Todas",SUMIFS(Registros!$S$2:$S$501,Registros!$AB$2:$AB$501,"Sim",Registros!$B$2:$B$501,"&gt;="&amp;Resumo!$B$3,Registros!$B$2:$B$501,"&lt;="&amp;Resumo!$D$3,Registros!$V$2:$V$501,$N386),SUMIFS(Registros!$S$2:$S$501,Registros!$AB$2:$AB$501,"Sim",Registros!$B$2:$B$501,"&gt;="&amp;Resumo!$B$3,Registros!$B$2:$B$501,"&lt;="&amp;Resumo!$D$3,Registros!$E$2:$E$501,Resumo!$F$3,Registros!$V$2:$V$501,$N386)))</f>
        <v/>
      </c>
      <c r="Q386" s="48">
        <f>IFERROR(IF(SUM($P$6:$P$15)=0,"",$P386/SUM($P$6:$P$15)),"")</f>
        <v/>
      </c>
      <c r="R386" s="18">
        <f>IF($O386=0,"",COUNTIFS($O$6:$O$15,"&gt;0",$P$6:$P$15,"&gt;"&amp;$P386)+COUNTIFS($O$6:$O386,"&gt;0",$P$6:$P386,$P386))</f>
        <v/>
      </c>
    </row>
    <row r="387">
      <c r="A387" s="16">
        <f>IFERROR(INDEX(Registros!$Z$2:$Z$501,AGGREGATE(15,6,(ROW(Registros!$Z$2:$Z$501)-ROW(Registros!$Z$2)+1)/(Registros!$AA$2:$AA$501&lt;&gt;""),ROWS($A$6:A387))),"")</f>
        <v/>
      </c>
      <c r="B387" s="13">
        <f>IFERROR(IF($A387="","",INDEX(Registros!$C$2:$C$501,MATCH($A387,Registros!$Z$2:$Z$501,0))),"")</f>
        <v/>
      </c>
      <c r="C387" s="16">
        <f>IFERROR(IF($A387="","",INDEX(Registros!$D$2:$D$501,MATCH($A387,Registros!$Z$2:$Z$501,0))),"")</f>
        <v/>
      </c>
      <c r="D387" s="16">
        <f>IFERROR(IF($A387="","",INDEX(Registros!$E$2:$E$501,MATCH($A387,Registros!$Z$2:$Z$501,0))),"")</f>
        <v/>
      </c>
      <c r="E387" s="13">
        <f>IF($A387="","",IF(AND(Resumo!$F$3&lt;&gt;"Todas",$D387&lt;&gt;Resumo!$F$3),0,COUNTIFS(Registros!$AB$2:$AB$501,"Sim",Registros!$B$2:$B$501,"&gt;="&amp;Resumo!$B$3,Registros!$B$2:$B$501,"&lt;="&amp;Resumo!$D$3,Registros!$C$2:$C$501,$B387,Registros!$E$2:$E$501,$D387)))</f>
        <v/>
      </c>
      <c r="F387" s="45">
        <f>IFERROR(IF($E387=0,"",COUNTIFS(Registros!$AB$2:$AB$501,"Sim",Registros!$B$2:$B$501,"&gt;="&amp;Resumo!$B$3,Registros!$B$2:$B$501,"&lt;="&amp;Resumo!$D$3,Registros!$C$2:$C$501,$B387,Registros!$E$2:$E$501,$D387,Registros!$T$2:$T$501,"Sim")/$E387),"")</f>
        <v/>
      </c>
      <c r="G387" s="45">
        <f>IFERROR(IF($E387=0,"",AVERAGEIFS(Registros!$U$2:$U$501,Registros!$AB$2:$AB$501,"Sim",Registros!$B$2:$B$501,"&gt;="&amp;Resumo!$B$3,Registros!$B$2:$B$501,"&lt;="&amp;Resumo!$D$3,Registros!$C$2:$C$501,$B387,Registros!$E$2:$E$501,$D387)),"")</f>
        <v/>
      </c>
      <c r="H387" s="13">
        <f>IF($E387=0,"",SUMIFS(Registros!$Q$2:$Q$501,Registros!$AB$2:$AB$501,"Sim",Registros!$B$2:$B$501,"&gt;="&amp;Resumo!$B$3,Registros!$B$2:$B$501,"&lt;="&amp;Resumo!$D$3,Registros!$C$2:$C$501,$B387,Registros!$E$2:$E$501,$D387))</f>
        <v/>
      </c>
      <c r="I387" s="46">
        <f>IF($E387=0,"",SUMIFS(Registros!$S$2:$S$501,Registros!$AB$2:$AB$501,"Sim",Registros!$B$2:$B$501,"&gt;="&amp;Resumo!$B$3,Registros!$B$2:$B$501,"&lt;="&amp;Resumo!$D$3,Registros!$C$2:$C$501,$B387,Registros!$E$2:$E$501,$D387))</f>
        <v/>
      </c>
      <c r="J387" s="13">
        <f>IF($E387=0,"",COUNTIFS(Registros!$AB$2:$AB$501,"Sim",Registros!$B$2:$B$501,"&gt;="&amp;Resumo!$B$3,Registros!$B$2:$B$501,"&lt;="&amp;Resumo!$D$3,Registros!$C$2:$C$501,$B387,Registros!$E$2:$E$501,$D387,Registros!$T$2:$T$501,"Não",Registros!$K$2:$K$501,"&lt;&gt;Concluída",Registros!$K$2:$K$501,"&lt;&gt;Dispensada"))</f>
        <v/>
      </c>
      <c r="K387" s="53">
        <f>IFERROR(IF($E387=0,"",_xlfn.MAXIFS(Registros!$B$2:$B$501,Registros!$AB$2:$AB$501,"Sim",Registros!$B$2:$B$501,"&gt;="&amp;Resumo!$B$3,Registros!$B$2:$B$501,"&lt;="&amp;Resumo!$D$3,Registros!$C$2:$C$501,$B387,Registros!$E$2:$E$501,$D387)),"")</f>
        <v/>
      </c>
      <c r="L387" s="13">
        <f>IF($E387=0,"",COUNTIFS($E$6:$E$505,"&gt;0",$F$6:$F$505,"&lt;"&amp;$F387)+COUNTIFS($E$6:$E387,"&gt;0",$F$6:$F387,$F387))</f>
        <v/>
      </c>
      <c r="N387" s="16">
        <f>IFERROR('Configurações'!F385,"")</f>
        <v/>
      </c>
      <c r="O387" s="13">
        <f>IF($N387="","",IF(Resumo!$F$3="Todas",COUNTIFS(Registros!$AB$2:$AB$501,"Sim",Registros!$B$2:$B$501,"&gt;="&amp;Resumo!$B$3,Registros!$B$2:$B$501,"&lt;="&amp;Resumo!$D$3,Registros!$V$2:$V$501,$N387),COUNTIFS(Registros!$AB$2:$AB$501,"Sim",Registros!$B$2:$B$501,"&gt;="&amp;Resumo!$B$3,Registros!$B$2:$B$501,"&lt;="&amp;Resumo!$D$3,Registros!$E$2:$E$501,Resumo!$F$3,Registros!$V$2:$V$501,$N387)))</f>
        <v/>
      </c>
      <c r="P387" s="46">
        <f>IF($N387="","",IF(Resumo!$F$3="Todas",SUMIFS(Registros!$S$2:$S$501,Registros!$AB$2:$AB$501,"Sim",Registros!$B$2:$B$501,"&gt;="&amp;Resumo!$B$3,Registros!$B$2:$B$501,"&lt;="&amp;Resumo!$D$3,Registros!$V$2:$V$501,$N387),SUMIFS(Registros!$S$2:$S$501,Registros!$AB$2:$AB$501,"Sim",Registros!$B$2:$B$501,"&gt;="&amp;Resumo!$B$3,Registros!$B$2:$B$501,"&lt;="&amp;Resumo!$D$3,Registros!$E$2:$E$501,Resumo!$F$3,Registros!$V$2:$V$501,$N387)))</f>
        <v/>
      </c>
      <c r="Q387" s="45">
        <f>IFERROR(IF(SUM($P$6:$P$15)=0,"",$P387/SUM($P$6:$P$15)),"")</f>
        <v/>
      </c>
      <c r="R387" s="13">
        <f>IF($O387=0,"",COUNTIFS($O$6:$O$15,"&gt;0",$P$6:$P$15,"&gt;"&amp;$P387)+COUNTIFS($O$6:$O387,"&gt;0",$P$6:$P387,$P387))</f>
        <v/>
      </c>
    </row>
    <row r="388">
      <c r="A388" s="21">
        <f>IFERROR(INDEX(Registros!$Z$2:$Z$501,AGGREGATE(15,6,(ROW(Registros!$Z$2:$Z$501)-ROW(Registros!$Z$2)+1)/(Registros!$AA$2:$AA$501&lt;&gt;""),ROWS($A$6:A388))),"")</f>
        <v/>
      </c>
      <c r="B388" s="18">
        <f>IFERROR(IF($A388="","",INDEX(Registros!$C$2:$C$501,MATCH($A388,Registros!$Z$2:$Z$501,0))),"")</f>
        <v/>
      </c>
      <c r="C388" s="21">
        <f>IFERROR(IF($A388="","",INDEX(Registros!$D$2:$D$501,MATCH($A388,Registros!$Z$2:$Z$501,0))),"")</f>
        <v/>
      </c>
      <c r="D388" s="21">
        <f>IFERROR(IF($A388="","",INDEX(Registros!$E$2:$E$501,MATCH($A388,Registros!$Z$2:$Z$501,0))),"")</f>
        <v/>
      </c>
      <c r="E388" s="18">
        <f>IF($A388="","",IF(AND(Resumo!$F$3&lt;&gt;"Todas",$D388&lt;&gt;Resumo!$F$3),0,COUNTIFS(Registros!$AB$2:$AB$501,"Sim",Registros!$B$2:$B$501,"&gt;="&amp;Resumo!$B$3,Registros!$B$2:$B$501,"&lt;="&amp;Resumo!$D$3,Registros!$C$2:$C$501,$B388,Registros!$E$2:$E$501,$D388)))</f>
        <v/>
      </c>
      <c r="F388" s="48">
        <f>IFERROR(IF($E388=0,"",COUNTIFS(Registros!$AB$2:$AB$501,"Sim",Registros!$B$2:$B$501,"&gt;="&amp;Resumo!$B$3,Registros!$B$2:$B$501,"&lt;="&amp;Resumo!$D$3,Registros!$C$2:$C$501,$B388,Registros!$E$2:$E$501,$D388,Registros!$T$2:$T$501,"Sim")/$E388),"")</f>
        <v/>
      </c>
      <c r="G388" s="48">
        <f>IFERROR(IF($E388=0,"",AVERAGEIFS(Registros!$U$2:$U$501,Registros!$AB$2:$AB$501,"Sim",Registros!$B$2:$B$501,"&gt;="&amp;Resumo!$B$3,Registros!$B$2:$B$501,"&lt;="&amp;Resumo!$D$3,Registros!$C$2:$C$501,$B388,Registros!$E$2:$E$501,$D388)),"")</f>
        <v/>
      </c>
      <c r="H388" s="18">
        <f>IF($E388=0,"",SUMIFS(Registros!$Q$2:$Q$501,Registros!$AB$2:$AB$501,"Sim",Registros!$B$2:$B$501,"&gt;="&amp;Resumo!$B$3,Registros!$B$2:$B$501,"&lt;="&amp;Resumo!$D$3,Registros!$C$2:$C$501,$B388,Registros!$E$2:$E$501,$D388))</f>
        <v/>
      </c>
      <c r="I388" s="49">
        <f>IF($E388=0,"",SUMIFS(Registros!$S$2:$S$501,Registros!$AB$2:$AB$501,"Sim",Registros!$B$2:$B$501,"&gt;="&amp;Resumo!$B$3,Registros!$B$2:$B$501,"&lt;="&amp;Resumo!$D$3,Registros!$C$2:$C$501,$B388,Registros!$E$2:$E$501,$D388))</f>
        <v/>
      </c>
      <c r="J388" s="18">
        <f>IF($E388=0,"",COUNTIFS(Registros!$AB$2:$AB$501,"Sim",Registros!$B$2:$B$501,"&gt;="&amp;Resumo!$B$3,Registros!$B$2:$B$501,"&lt;="&amp;Resumo!$D$3,Registros!$C$2:$C$501,$B388,Registros!$E$2:$E$501,$D388,Registros!$T$2:$T$501,"Não",Registros!$K$2:$K$501,"&lt;&gt;Concluída",Registros!$K$2:$K$501,"&lt;&gt;Dispensada"))</f>
        <v/>
      </c>
      <c r="K388" s="52">
        <f>IFERROR(IF($E388=0,"",_xlfn.MAXIFS(Registros!$B$2:$B$501,Registros!$AB$2:$AB$501,"Sim",Registros!$B$2:$B$501,"&gt;="&amp;Resumo!$B$3,Registros!$B$2:$B$501,"&lt;="&amp;Resumo!$D$3,Registros!$C$2:$C$501,$B388,Registros!$E$2:$E$501,$D388)),"")</f>
        <v/>
      </c>
      <c r="L388" s="18">
        <f>IF($E388=0,"",COUNTIFS($E$6:$E$505,"&gt;0",$F$6:$F$505,"&lt;"&amp;$F388)+COUNTIFS($E$6:$E388,"&gt;0",$F$6:$F388,$F388))</f>
        <v/>
      </c>
      <c r="N388" s="21">
        <f>IFERROR('Configurações'!F386,"")</f>
        <v/>
      </c>
      <c r="O388" s="18">
        <f>IF($N388="","",IF(Resumo!$F$3="Todas",COUNTIFS(Registros!$AB$2:$AB$501,"Sim",Registros!$B$2:$B$501,"&gt;="&amp;Resumo!$B$3,Registros!$B$2:$B$501,"&lt;="&amp;Resumo!$D$3,Registros!$V$2:$V$501,$N388),COUNTIFS(Registros!$AB$2:$AB$501,"Sim",Registros!$B$2:$B$501,"&gt;="&amp;Resumo!$B$3,Registros!$B$2:$B$501,"&lt;="&amp;Resumo!$D$3,Registros!$E$2:$E$501,Resumo!$F$3,Registros!$V$2:$V$501,$N388)))</f>
        <v/>
      </c>
      <c r="P388" s="49">
        <f>IF($N388="","",IF(Resumo!$F$3="Todas",SUMIFS(Registros!$S$2:$S$501,Registros!$AB$2:$AB$501,"Sim",Registros!$B$2:$B$501,"&gt;="&amp;Resumo!$B$3,Registros!$B$2:$B$501,"&lt;="&amp;Resumo!$D$3,Registros!$V$2:$V$501,$N388),SUMIFS(Registros!$S$2:$S$501,Registros!$AB$2:$AB$501,"Sim",Registros!$B$2:$B$501,"&gt;="&amp;Resumo!$B$3,Registros!$B$2:$B$501,"&lt;="&amp;Resumo!$D$3,Registros!$E$2:$E$501,Resumo!$F$3,Registros!$V$2:$V$501,$N388)))</f>
        <v/>
      </c>
      <c r="Q388" s="48">
        <f>IFERROR(IF(SUM($P$6:$P$15)=0,"",$P388/SUM($P$6:$P$15)),"")</f>
        <v/>
      </c>
      <c r="R388" s="18">
        <f>IF($O388=0,"",COUNTIFS($O$6:$O$15,"&gt;0",$P$6:$P$15,"&gt;"&amp;$P388)+COUNTIFS($O$6:$O388,"&gt;0",$P$6:$P388,$P388))</f>
        <v/>
      </c>
    </row>
    <row r="389">
      <c r="A389" s="16">
        <f>IFERROR(INDEX(Registros!$Z$2:$Z$501,AGGREGATE(15,6,(ROW(Registros!$Z$2:$Z$501)-ROW(Registros!$Z$2)+1)/(Registros!$AA$2:$AA$501&lt;&gt;""),ROWS($A$6:A389))),"")</f>
        <v/>
      </c>
      <c r="B389" s="13">
        <f>IFERROR(IF($A389="","",INDEX(Registros!$C$2:$C$501,MATCH($A389,Registros!$Z$2:$Z$501,0))),"")</f>
        <v/>
      </c>
      <c r="C389" s="16">
        <f>IFERROR(IF($A389="","",INDEX(Registros!$D$2:$D$501,MATCH($A389,Registros!$Z$2:$Z$501,0))),"")</f>
        <v/>
      </c>
      <c r="D389" s="16">
        <f>IFERROR(IF($A389="","",INDEX(Registros!$E$2:$E$501,MATCH($A389,Registros!$Z$2:$Z$501,0))),"")</f>
        <v/>
      </c>
      <c r="E389" s="13">
        <f>IF($A389="","",IF(AND(Resumo!$F$3&lt;&gt;"Todas",$D389&lt;&gt;Resumo!$F$3),0,COUNTIFS(Registros!$AB$2:$AB$501,"Sim",Registros!$B$2:$B$501,"&gt;="&amp;Resumo!$B$3,Registros!$B$2:$B$501,"&lt;="&amp;Resumo!$D$3,Registros!$C$2:$C$501,$B389,Registros!$E$2:$E$501,$D389)))</f>
        <v/>
      </c>
      <c r="F389" s="45">
        <f>IFERROR(IF($E389=0,"",COUNTIFS(Registros!$AB$2:$AB$501,"Sim",Registros!$B$2:$B$501,"&gt;="&amp;Resumo!$B$3,Registros!$B$2:$B$501,"&lt;="&amp;Resumo!$D$3,Registros!$C$2:$C$501,$B389,Registros!$E$2:$E$501,$D389,Registros!$T$2:$T$501,"Sim")/$E389),"")</f>
        <v/>
      </c>
      <c r="G389" s="45">
        <f>IFERROR(IF($E389=0,"",AVERAGEIFS(Registros!$U$2:$U$501,Registros!$AB$2:$AB$501,"Sim",Registros!$B$2:$B$501,"&gt;="&amp;Resumo!$B$3,Registros!$B$2:$B$501,"&lt;="&amp;Resumo!$D$3,Registros!$C$2:$C$501,$B389,Registros!$E$2:$E$501,$D389)),"")</f>
        <v/>
      </c>
      <c r="H389" s="13">
        <f>IF($E389=0,"",SUMIFS(Registros!$Q$2:$Q$501,Registros!$AB$2:$AB$501,"Sim",Registros!$B$2:$B$501,"&gt;="&amp;Resumo!$B$3,Registros!$B$2:$B$501,"&lt;="&amp;Resumo!$D$3,Registros!$C$2:$C$501,$B389,Registros!$E$2:$E$501,$D389))</f>
        <v/>
      </c>
      <c r="I389" s="46">
        <f>IF($E389=0,"",SUMIFS(Registros!$S$2:$S$501,Registros!$AB$2:$AB$501,"Sim",Registros!$B$2:$B$501,"&gt;="&amp;Resumo!$B$3,Registros!$B$2:$B$501,"&lt;="&amp;Resumo!$D$3,Registros!$C$2:$C$501,$B389,Registros!$E$2:$E$501,$D389))</f>
        <v/>
      </c>
      <c r="J389" s="13">
        <f>IF($E389=0,"",COUNTIFS(Registros!$AB$2:$AB$501,"Sim",Registros!$B$2:$B$501,"&gt;="&amp;Resumo!$B$3,Registros!$B$2:$B$501,"&lt;="&amp;Resumo!$D$3,Registros!$C$2:$C$501,$B389,Registros!$E$2:$E$501,$D389,Registros!$T$2:$T$501,"Não",Registros!$K$2:$K$501,"&lt;&gt;Concluída",Registros!$K$2:$K$501,"&lt;&gt;Dispensada"))</f>
        <v/>
      </c>
      <c r="K389" s="53">
        <f>IFERROR(IF($E389=0,"",_xlfn.MAXIFS(Registros!$B$2:$B$501,Registros!$AB$2:$AB$501,"Sim",Registros!$B$2:$B$501,"&gt;="&amp;Resumo!$B$3,Registros!$B$2:$B$501,"&lt;="&amp;Resumo!$D$3,Registros!$C$2:$C$501,$B389,Registros!$E$2:$E$501,$D389)),"")</f>
        <v/>
      </c>
      <c r="L389" s="13">
        <f>IF($E389=0,"",COUNTIFS($E$6:$E$505,"&gt;0",$F$6:$F$505,"&lt;"&amp;$F389)+COUNTIFS($E$6:$E389,"&gt;0",$F$6:$F389,$F389))</f>
        <v/>
      </c>
      <c r="N389" s="16">
        <f>IFERROR('Configurações'!F387,"")</f>
        <v/>
      </c>
      <c r="O389" s="13">
        <f>IF($N389="","",IF(Resumo!$F$3="Todas",COUNTIFS(Registros!$AB$2:$AB$501,"Sim",Registros!$B$2:$B$501,"&gt;="&amp;Resumo!$B$3,Registros!$B$2:$B$501,"&lt;="&amp;Resumo!$D$3,Registros!$V$2:$V$501,$N389),COUNTIFS(Registros!$AB$2:$AB$501,"Sim",Registros!$B$2:$B$501,"&gt;="&amp;Resumo!$B$3,Registros!$B$2:$B$501,"&lt;="&amp;Resumo!$D$3,Registros!$E$2:$E$501,Resumo!$F$3,Registros!$V$2:$V$501,$N389)))</f>
        <v/>
      </c>
      <c r="P389" s="46">
        <f>IF($N389="","",IF(Resumo!$F$3="Todas",SUMIFS(Registros!$S$2:$S$501,Registros!$AB$2:$AB$501,"Sim",Registros!$B$2:$B$501,"&gt;="&amp;Resumo!$B$3,Registros!$B$2:$B$501,"&lt;="&amp;Resumo!$D$3,Registros!$V$2:$V$501,$N389),SUMIFS(Registros!$S$2:$S$501,Registros!$AB$2:$AB$501,"Sim",Registros!$B$2:$B$501,"&gt;="&amp;Resumo!$B$3,Registros!$B$2:$B$501,"&lt;="&amp;Resumo!$D$3,Registros!$E$2:$E$501,Resumo!$F$3,Registros!$V$2:$V$501,$N389)))</f>
        <v/>
      </c>
      <c r="Q389" s="45">
        <f>IFERROR(IF(SUM($P$6:$P$15)=0,"",$P389/SUM($P$6:$P$15)),"")</f>
        <v/>
      </c>
      <c r="R389" s="13">
        <f>IF($O389=0,"",COUNTIFS($O$6:$O$15,"&gt;0",$P$6:$P$15,"&gt;"&amp;$P389)+COUNTIFS($O$6:$O389,"&gt;0",$P$6:$P389,$P389))</f>
        <v/>
      </c>
    </row>
    <row r="390">
      <c r="A390" s="21">
        <f>IFERROR(INDEX(Registros!$Z$2:$Z$501,AGGREGATE(15,6,(ROW(Registros!$Z$2:$Z$501)-ROW(Registros!$Z$2)+1)/(Registros!$AA$2:$AA$501&lt;&gt;""),ROWS($A$6:A390))),"")</f>
        <v/>
      </c>
      <c r="B390" s="18">
        <f>IFERROR(IF($A390="","",INDEX(Registros!$C$2:$C$501,MATCH($A390,Registros!$Z$2:$Z$501,0))),"")</f>
        <v/>
      </c>
      <c r="C390" s="21">
        <f>IFERROR(IF($A390="","",INDEX(Registros!$D$2:$D$501,MATCH($A390,Registros!$Z$2:$Z$501,0))),"")</f>
        <v/>
      </c>
      <c r="D390" s="21">
        <f>IFERROR(IF($A390="","",INDEX(Registros!$E$2:$E$501,MATCH($A390,Registros!$Z$2:$Z$501,0))),"")</f>
        <v/>
      </c>
      <c r="E390" s="18">
        <f>IF($A390="","",IF(AND(Resumo!$F$3&lt;&gt;"Todas",$D390&lt;&gt;Resumo!$F$3),0,COUNTIFS(Registros!$AB$2:$AB$501,"Sim",Registros!$B$2:$B$501,"&gt;="&amp;Resumo!$B$3,Registros!$B$2:$B$501,"&lt;="&amp;Resumo!$D$3,Registros!$C$2:$C$501,$B390,Registros!$E$2:$E$501,$D390)))</f>
        <v/>
      </c>
      <c r="F390" s="48">
        <f>IFERROR(IF($E390=0,"",COUNTIFS(Registros!$AB$2:$AB$501,"Sim",Registros!$B$2:$B$501,"&gt;="&amp;Resumo!$B$3,Registros!$B$2:$B$501,"&lt;="&amp;Resumo!$D$3,Registros!$C$2:$C$501,$B390,Registros!$E$2:$E$501,$D390,Registros!$T$2:$T$501,"Sim")/$E390),"")</f>
        <v/>
      </c>
      <c r="G390" s="48">
        <f>IFERROR(IF($E390=0,"",AVERAGEIFS(Registros!$U$2:$U$501,Registros!$AB$2:$AB$501,"Sim",Registros!$B$2:$B$501,"&gt;="&amp;Resumo!$B$3,Registros!$B$2:$B$501,"&lt;="&amp;Resumo!$D$3,Registros!$C$2:$C$501,$B390,Registros!$E$2:$E$501,$D390)),"")</f>
        <v/>
      </c>
      <c r="H390" s="18">
        <f>IF($E390=0,"",SUMIFS(Registros!$Q$2:$Q$501,Registros!$AB$2:$AB$501,"Sim",Registros!$B$2:$B$501,"&gt;="&amp;Resumo!$B$3,Registros!$B$2:$B$501,"&lt;="&amp;Resumo!$D$3,Registros!$C$2:$C$501,$B390,Registros!$E$2:$E$501,$D390))</f>
        <v/>
      </c>
      <c r="I390" s="49">
        <f>IF($E390=0,"",SUMIFS(Registros!$S$2:$S$501,Registros!$AB$2:$AB$501,"Sim",Registros!$B$2:$B$501,"&gt;="&amp;Resumo!$B$3,Registros!$B$2:$B$501,"&lt;="&amp;Resumo!$D$3,Registros!$C$2:$C$501,$B390,Registros!$E$2:$E$501,$D390))</f>
        <v/>
      </c>
      <c r="J390" s="18">
        <f>IF($E390=0,"",COUNTIFS(Registros!$AB$2:$AB$501,"Sim",Registros!$B$2:$B$501,"&gt;="&amp;Resumo!$B$3,Registros!$B$2:$B$501,"&lt;="&amp;Resumo!$D$3,Registros!$C$2:$C$501,$B390,Registros!$E$2:$E$501,$D390,Registros!$T$2:$T$501,"Não",Registros!$K$2:$K$501,"&lt;&gt;Concluída",Registros!$K$2:$K$501,"&lt;&gt;Dispensada"))</f>
        <v/>
      </c>
      <c r="K390" s="52">
        <f>IFERROR(IF($E390=0,"",_xlfn.MAXIFS(Registros!$B$2:$B$501,Registros!$AB$2:$AB$501,"Sim",Registros!$B$2:$B$501,"&gt;="&amp;Resumo!$B$3,Registros!$B$2:$B$501,"&lt;="&amp;Resumo!$D$3,Registros!$C$2:$C$501,$B390,Registros!$E$2:$E$501,$D390)),"")</f>
        <v/>
      </c>
      <c r="L390" s="18">
        <f>IF($E390=0,"",COUNTIFS($E$6:$E$505,"&gt;0",$F$6:$F$505,"&lt;"&amp;$F390)+COUNTIFS($E$6:$E390,"&gt;0",$F$6:$F390,$F390))</f>
        <v/>
      </c>
      <c r="N390" s="21">
        <f>IFERROR('Configurações'!F388,"")</f>
        <v/>
      </c>
      <c r="O390" s="18">
        <f>IF($N390="","",IF(Resumo!$F$3="Todas",COUNTIFS(Registros!$AB$2:$AB$501,"Sim",Registros!$B$2:$B$501,"&gt;="&amp;Resumo!$B$3,Registros!$B$2:$B$501,"&lt;="&amp;Resumo!$D$3,Registros!$V$2:$V$501,$N390),COUNTIFS(Registros!$AB$2:$AB$501,"Sim",Registros!$B$2:$B$501,"&gt;="&amp;Resumo!$B$3,Registros!$B$2:$B$501,"&lt;="&amp;Resumo!$D$3,Registros!$E$2:$E$501,Resumo!$F$3,Registros!$V$2:$V$501,$N390)))</f>
        <v/>
      </c>
      <c r="P390" s="49">
        <f>IF($N390="","",IF(Resumo!$F$3="Todas",SUMIFS(Registros!$S$2:$S$501,Registros!$AB$2:$AB$501,"Sim",Registros!$B$2:$B$501,"&gt;="&amp;Resumo!$B$3,Registros!$B$2:$B$501,"&lt;="&amp;Resumo!$D$3,Registros!$V$2:$V$501,$N390),SUMIFS(Registros!$S$2:$S$501,Registros!$AB$2:$AB$501,"Sim",Registros!$B$2:$B$501,"&gt;="&amp;Resumo!$B$3,Registros!$B$2:$B$501,"&lt;="&amp;Resumo!$D$3,Registros!$E$2:$E$501,Resumo!$F$3,Registros!$V$2:$V$501,$N390)))</f>
        <v/>
      </c>
      <c r="Q390" s="48">
        <f>IFERROR(IF(SUM($P$6:$P$15)=0,"",$P390/SUM($P$6:$P$15)),"")</f>
        <v/>
      </c>
      <c r="R390" s="18">
        <f>IF($O390=0,"",COUNTIFS($O$6:$O$15,"&gt;0",$P$6:$P$15,"&gt;"&amp;$P390)+COUNTIFS($O$6:$O390,"&gt;0",$P$6:$P390,$P390))</f>
        <v/>
      </c>
    </row>
    <row r="391">
      <c r="A391" s="16">
        <f>IFERROR(INDEX(Registros!$Z$2:$Z$501,AGGREGATE(15,6,(ROW(Registros!$Z$2:$Z$501)-ROW(Registros!$Z$2)+1)/(Registros!$AA$2:$AA$501&lt;&gt;""),ROWS($A$6:A391))),"")</f>
        <v/>
      </c>
      <c r="B391" s="13">
        <f>IFERROR(IF($A391="","",INDEX(Registros!$C$2:$C$501,MATCH($A391,Registros!$Z$2:$Z$501,0))),"")</f>
        <v/>
      </c>
      <c r="C391" s="16">
        <f>IFERROR(IF($A391="","",INDEX(Registros!$D$2:$D$501,MATCH($A391,Registros!$Z$2:$Z$501,0))),"")</f>
        <v/>
      </c>
      <c r="D391" s="16">
        <f>IFERROR(IF($A391="","",INDEX(Registros!$E$2:$E$501,MATCH($A391,Registros!$Z$2:$Z$501,0))),"")</f>
        <v/>
      </c>
      <c r="E391" s="13">
        <f>IF($A391="","",IF(AND(Resumo!$F$3&lt;&gt;"Todas",$D391&lt;&gt;Resumo!$F$3),0,COUNTIFS(Registros!$AB$2:$AB$501,"Sim",Registros!$B$2:$B$501,"&gt;="&amp;Resumo!$B$3,Registros!$B$2:$B$501,"&lt;="&amp;Resumo!$D$3,Registros!$C$2:$C$501,$B391,Registros!$E$2:$E$501,$D391)))</f>
        <v/>
      </c>
      <c r="F391" s="45">
        <f>IFERROR(IF($E391=0,"",COUNTIFS(Registros!$AB$2:$AB$501,"Sim",Registros!$B$2:$B$501,"&gt;="&amp;Resumo!$B$3,Registros!$B$2:$B$501,"&lt;="&amp;Resumo!$D$3,Registros!$C$2:$C$501,$B391,Registros!$E$2:$E$501,$D391,Registros!$T$2:$T$501,"Sim")/$E391),"")</f>
        <v/>
      </c>
      <c r="G391" s="45">
        <f>IFERROR(IF($E391=0,"",AVERAGEIFS(Registros!$U$2:$U$501,Registros!$AB$2:$AB$501,"Sim",Registros!$B$2:$B$501,"&gt;="&amp;Resumo!$B$3,Registros!$B$2:$B$501,"&lt;="&amp;Resumo!$D$3,Registros!$C$2:$C$501,$B391,Registros!$E$2:$E$501,$D391)),"")</f>
        <v/>
      </c>
      <c r="H391" s="13">
        <f>IF($E391=0,"",SUMIFS(Registros!$Q$2:$Q$501,Registros!$AB$2:$AB$501,"Sim",Registros!$B$2:$B$501,"&gt;="&amp;Resumo!$B$3,Registros!$B$2:$B$501,"&lt;="&amp;Resumo!$D$3,Registros!$C$2:$C$501,$B391,Registros!$E$2:$E$501,$D391))</f>
        <v/>
      </c>
      <c r="I391" s="46">
        <f>IF($E391=0,"",SUMIFS(Registros!$S$2:$S$501,Registros!$AB$2:$AB$501,"Sim",Registros!$B$2:$B$501,"&gt;="&amp;Resumo!$B$3,Registros!$B$2:$B$501,"&lt;="&amp;Resumo!$D$3,Registros!$C$2:$C$501,$B391,Registros!$E$2:$E$501,$D391))</f>
        <v/>
      </c>
      <c r="J391" s="13">
        <f>IF($E391=0,"",COUNTIFS(Registros!$AB$2:$AB$501,"Sim",Registros!$B$2:$B$501,"&gt;="&amp;Resumo!$B$3,Registros!$B$2:$B$501,"&lt;="&amp;Resumo!$D$3,Registros!$C$2:$C$501,$B391,Registros!$E$2:$E$501,$D391,Registros!$T$2:$T$501,"Não",Registros!$K$2:$K$501,"&lt;&gt;Concluída",Registros!$K$2:$K$501,"&lt;&gt;Dispensada"))</f>
        <v/>
      </c>
      <c r="K391" s="53">
        <f>IFERROR(IF($E391=0,"",_xlfn.MAXIFS(Registros!$B$2:$B$501,Registros!$AB$2:$AB$501,"Sim",Registros!$B$2:$B$501,"&gt;="&amp;Resumo!$B$3,Registros!$B$2:$B$501,"&lt;="&amp;Resumo!$D$3,Registros!$C$2:$C$501,$B391,Registros!$E$2:$E$501,$D391)),"")</f>
        <v/>
      </c>
      <c r="L391" s="13">
        <f>IF($E391=0,"",COUNTIFS($E$6:$E$505,"&gt;0",$F$6:$F$505,"&lt;"&amp;$F391)+COUNTIFS($E$6:$E391,"&gt;0",$F$6:$F391,$F391))</f>
        <v/>
      </c>
      <c r="N391" s="16">
        <f>IFERROR('Configurações'!F389,"")</f>
        <v/>
      </c>
      <c r="O391" s="13">
        <f>IF($N391="","",IF(Resumo!$F$3="Todas",COUNTIFS(Registros!$AB$2:$AB$501,"Sim",Registros!$B$2:$B$501,"&gt;="&amp;Resumo!$B$3,Registros!$B$2:$B$501,"&lt;="&amp;Resumo!$D$3,Registros!$V$2:$V$501,$N391),COUNTIFS(Registros!$AB$2:$AB$501,"Sim",Registros!$B$2:$B$501,"&gt;="&amp;Resumo!$B$3,Registros!$B$2:$B$501,"&lt;="&amp;Resumo!$D$3,Registros!$E$2:$E$501,Resumo!$F$3,Registros!$V$2:$V$501,$N391)))</f>
        <v/>
      </c>
      <c r="P391" s="46">
        <f>IF($N391="","",IF(Resumo!$F$3="Todas",SUMIFS(Registros!$S$2:$S$501,Registros!$AB$2:$AB$501,"Sim",Registros!$B$2:$B$501,"&gt;="&amp;Resumo!$B$3,Registros!$B$2:$B$501,"&lt;="&amp;Resumo!$D$3,Registros!$V$2:$V$501,$N391),SUMIFS(Registros!$S$2:$S$501,Registros!$AB$2:$AB$501,"Sim",Registros!$B$2:$B$501,"&gt;="&amp;Resumo!$B$3,Registros!$B$2:$B$501,"&lt;="&amp;Resumo!$D$3,Registros!$E$2:$E$501,Resumo!$F$3,Registros!$V$2:$V$501,$N391)))</f>
        <v/>
      </c>
      <c r="Q391" s="45">
        <f>IFERROR(IF(SUM($P$6:$P$15)=0,"",$P391/SUM($P$6:$P$15)),"")</f>
        <v/>
      </c>
      <c r="R391" s="13">
        <f>IF($O391=0,"",COUNTIFS($O$6:$O$15,"&gt;0",$P$6:$P$15,"&gt;"&amp;$P391)+COUNTIFS($O$6:$O391,"&gt;0",$P$6:$P391,$P391))</f>
        <v/>
      </c>
    </row>
    <row r="392">
      <c r="A392" s="21">
        <f>IFERROR(INDEX(Registros!$Z$2:$Z$501,AGGREGATE(15,6,(ROW(Registros!$Z$2:$Z$501)-ROW(Registros!$Z$2)+1)/(Registros!$AA$2:$AA$501&lt;&gt;""),ROWS($A$6:A392))),"")</f>
        <v/>
      </c>
      <c r="B392" s="18">
        <f>IFERROR(IF($A392="","",INDEX(Registros!$C$2:$C$501,MATCH($A392,Registros!$Z$2:$Z$501,0))),"")</f>
        <v/>
      </c>
      <c r="C392" s="21">
        <f>IFERROR(IF($A392="","",INDEX(Registros!$D$2:$D$501,MATCH($A392,Registros!$Z$2:$Z$501,0))),"")</f>
        <v/>
      </c>
      <c r="D392" s="21">
        <f>IFERROR(IF($A392="","",INDEX(Registros!$E$2:$E$501,MATCH($A392,Registros!$Z$2:$Z$501,0))),"")</f>
        <v/>
      </c>
      <c r="E392" s="18">
        <f>IF($A392="","",IF(AND(Resumo!$F$3&lt;&gt;"Todas",$D392&lt;&gt;Resumo!$F$3),0,COUNTIFS(Registros!$AB$2:$AB$501,"Sim",Registros!$B$2:$B$501,"&gt;="&amp;Resumo!$B$3,Registros!$B$2:$B$501,"&lt;="&amp;Resumo!$D$3,Registros!$C$2:$C$501,$B392,Registros!$E$2:$E$501,$D392)))</f>
        <v/>
      </c>
      <c r="F392" s="48">
        <f>IFERROR(IF($E392=0,"",COUNTIFS(Registros!$AB$2:$AB$501,"Sim",Registros!$B$2:$B$501,"&gt;="&amp;Resumo!$B$3,Registros!$B$2:$B$501,"&lt;="&amp;Resumo!$D$3,Registros!$C$2:$C$501,$B392,Registros!$E$2:$E$501,$D392,Registros!$T$2:$T$501,"Sim")/$E392),"")</f>
        <v/>
      </c>
      <c r="G392" s="48">
        <f>IFERROR(IF($E392=0,"",AVERAGEIFS(Registros!$U$2:$U$501,Registros!$AB$2:$AB$501,"Sim",Registros!$B$2:$B$501,"&gt;="&amp;Resumo!$B$3,Registros!$B$2:$B$501,"&lt;="&amp;Resumo!$D$3,Registros!$C$2:$C$501,$B392,Registros!$E$2:$E$501,$D392)),"")</f>
        <v/>
      </c>
      <c r="H392" s="18">
        <f>IF($E392=0,"",SUMIFS(Registros!$Q$2:$Q$501,Registros!$AB$2:$AB$501,"Sim",Registros!$B$2:$B$501,"&gt;="&amp;Resumo!$B$3,Registros!$B$2:$B$501,"&lt;="&amp;Resumo!$D$3,Registros!$C$2:$C$501,$B392,Registros!$E$2:$E$501,$D392))</f>
        <v/>
      </c>
      <c r="I392" s="49">
        <f>IF($E392=0,"",SUMIFS(Registros!$S$2:$S$501,Registros!$AB$2:$AB$501,"Sim",Registros!$B$2:$B$501,"&gt;="&amp;Resumo!$B$3,Registros!$B$2:$B$501,"&lt;="&amp;Resumo!$D$3,Registros!$C$2:$C$501,$B392,Registros!$E$2:$E$501,$D392))</f>
        <v/>
      </c>
      <c r="J392" s="18">
        <f>IF($E392=0,"",COUNTIFS(Registros!$AB$2:$AB$501,"Sim",Registros!$B$2:$B$501,"&gt;="&amp;Resumo!$B$3,Registros!$B$2:$B$501,"&lt;="&amp;Resumo!$D$3,Registros!$C$2:$C$501,$B392,Registros!$E$2:$E$501,$D392,Registros!$T$2:$T$501,"Não",Registros!$K$2:$K$501,"&lt;&gt;Concluída",Registros!$K$2:$K$501,"&lt;&gt;Dispensada"))</f>
        <v/>
      </c>
      <c r="K392" s="52">
        <f>IFERROR(IF($E392=0,"",_xlfn.MAXIFS(Registros!$B$2:$B$501,Registros!$AB$2:$AB$501,"Sim",Registros!$B$2:$B$501,"&gt;="&amp;Resumo!$B$3,Registros!$B$2:$B$501,"&lt;="&amp;Resumo!$D$3,Registros!$C$2:$C$501,$B392,Registros!$E$2:$E$501,$D392)),"")</f>
        <v/>
      </c>
      <c r="L392" s="18">
        <f>IF($E392=0,"",COUNTIFS($E$6:$E$505,"&gt;0",$F$6:$F$505,"&lt;"&amp;$F392)+COUNTIFS($E$6:$E392,"&gt;0",$F$6:$F392,$F392))</f>
        <v/>
      </c>
      <c r="N392" s="21">
        <f>IFERROR('Configurações'!F390,"")</f>
        <v/>
      </c>
      <c r="O392" s="18">
        <f>IF($N392="","",IF(Resumo!$F$3="Todas",COUNTIFS(Registros!$AB$2:$AB$501,"Sim",Registros!$B$2:$B$501,"&gt;="&amp;Resumo!$B$3,Registros!$B$2:$B$501,"&lt;="&amp;Resumo!$D$3,Registros!$V$2:$V$501,$N392),COUNTIFS(Registros!$AB$2:$AB$501,"Sim",Registros!$B$2:$B$501,"&gt;="&amp;Resumo!$B$3,Registros!$B$2:$B$501,"&lt;="&amp;Resumo!$D$3,Registros!$E$2:$E$501,Resumo!$F$3,Registros!$V$2:$V$501,$N392)))</f>
        <v/>
      </c>
      <c r="P392" s="49">
        <f>IF($N392="","",IF(Resumo!$F$3="Todas",SUMIFS(Registros!$S$2:$S$501,Registros!$AB$2:$AB$501,"Sim",Registros!$B$2:$B$501,"&gt;="&amp;Resumo!$B$3,Registros!$B$2:$B$501,"&lt;="&amp;Resumo!$D$3,Registros!$V$2:$V$501,$N392),SUMIFS(Registros!$S$2:$S$501,Registros!$AB$2:$AB$501,"Sim",Registros!$B$2:$B$501,"&gt;="&amp;Resumo!$B$3,Registros!$B$2:$B$501,"&lt;="&amp;Resumo!$D$3,Registros!$E$2:$E$501,Resumo!$F$3,Registros!$V$2:$V$501,$N392)))</f>
        <v/>
      </c>
      <c r="Q392" s="48">
        <f>IFERROR(IF(SUM($P$6:$P$15)=0,"",$P392/SUM($P$6:$P$15)),"")</f>
        <v/>
      </c>
      <c r="R392" s="18">
        <f>IF($O392=0,"",COUNTIFS($O$6:$O$15,"&gt;0",$P$6:$P$15,"&gt;"&amp;$P392)+COUNTIFS($O$6:$O392,"&gt;0",$P$6:$P392,$P392))</f>
        <v/>
      </c>
    </row>
    <row r="393">
      <c r="A393" s="16">
        <f>IFERROR(INDEX(Registros!$Z$2:$Z$501,AGGREGATE(15,6,(ROW(Registros!$Z$2:$Z$501)-ROW(Registros!$Z$2)+1)/(Registros!$AA$2:$AA$501&lt;&gt;""),ROWS($A$6:A393))),"")</f>
        <v/>
      </c>
      <c r="B393" s="13">
        <f>IFERROR(IF($A393="","",INDEX(Registros!$C$2:$C$501,MATCH($A393,Registros!$Z$2:$Z$501,0))),"")</f>
        <v/>
      </c>
      <c r="C393" s="16">
        <f>IFERROR(IF($A393="","",INDEX(Registros!$D$2:$D$501,MATCH($A393,Registros!$Z$2:$Z$501,0))),"")</f>
        <v/>
      </c>
      <c r="D393" s="16">
        <f>IFERROR(IF($A393="","",INDEX(Registros!$E$2:$E$501,MATCH($A393,Registros!$Z$2:$Z$501,0))),"")</f>
        <v/>
      </c>
      <c r="E393" s="13">
        <f>IF($A393="","",IF(AND(Resumo!$F$3&lt;&gt;"Todas",$D393&lt;&gt;Resumo!$F$3),0,COUNTIFS(Registros!$AB$2:$AB$501,"Sim",Registros!$B$2:$B$501,"&gt;="&amp;Resumo!$B$3,Registros!$B$2:$B$501,"&lt;="&amp;Resumo!$D$3,Registros!$C$2:$C$501,$B393,Registros!$E$2:$E$501,$D393)))</f>
        <v/>
      </c>
      <c r="F393" s="45">
        <f>IFERROR(IF($E393=0,"",COUNTIFS(Registros!$AB$2:$AB$501,"Sim",Registros!$B$2:$B$501,"&gt;="&amp;Resumo!$B$3,Registros!$B$2:$B$501,"&lt;="&amp;Resumo!$D$3,Registros!$C$2:$C$501,$B393,Registros!$E$2:$E$501,$D393,Registros!$T$2:$T$501,"Sim")/$E393),"")</f>
        <v/>
      </c>
      <c r="G393" s="45">
        <f>IFERROR(IF($E393=0,"",AVERAGEIFS(Registros!$U$2:$U$501,Registros!$AB$2:$AB$501,"Sim",Registros!$B$2:$B$501,"&gt;="&amp;Resumo!$B$3,Registros!$B$2:$B$501,"&lt;="&amp;Resumo!$D$3,Registros!$C$2:$C$501,$B393,Registros!$E$2:$E$501,$D393)),"")</f>
        <v/>
      </c>
      <c r="H393" s="13">
        <f>IF($E393=0,"",SUMIFS(Registros!$Q$2:$Q$501,Registros!$AB$2:$AB$501,"Sim",Registros!$B$2:$B$501,"&gt;="&amp;Resumo!$B$3,Registros!$B$2:$B$501,"&lt;="&amp;Resumo!$D$3,Registros!$C$2:$C$501,$B393,Registros!$E$2:$E$501,$D393))</f>
        <v/>
      </c>
      <c r="I393" s="46">
        <f>IF($E393=0,"",SUMIFS(Registros!$S$2:$S$501,Registros!$AB$2:$AB$501,"Sim",Registros!$B$2:$B$501,"&gt;="&amp;Resumo!$B$3,Registros!$B$2:$B$501,"&lt;="&amp;Resumo!$D$3,Registros!$C$2:$C$501,$B393,Registros!$E$2:$E$501,$D393))</f>
        <v/>
      </c>
      <c r="J393" s="13">
        <f>IF($E393=0,"",COUNTIFS(Registros!$AB$2:$AB$501,"Sim",Registros!$B$2:$B$501,"&gt;="&amp;Resumo!$B$3,Registros!$B$2:$B$501,"&lt;="&amp;Resumo!$D$3,Registros!$C$2:$C$501,$B393,Registros!$E$2:$E$501,$D393,Registros!$T$2:$T$501,"Não",Registros!$K$2:$K$501,"&lt;&gt;Concluída",Registros!$K$2:$K$501,"&lt;&gt;Dispensada"))</f>
        <v/>
      </c>
      <c r="K393" s="53">
        <f>IFERROR(IF($E393=0,"",_xlfn.MAXIFS(Registros!$B$2:$B$501,Registros!$AB$2:$AB$501,"Sim",Registros!$B$2:$B$501,"&gt;="&amp;Resumo!$B$3,Registros!$B$2:$B$501,"&lt;="&amp;Resumo!$D$3,Registros!$C$2:$C$501,$B393,Registros!$E$2:$E$501,$D393)),"")</f>
        <v/>
      </c>
      <c r="L393" s="13">
        <f>IF($E393=0,"",COUNTIFS($E$6:$E$505,"&gt;0",$F$6:$F$505,"&lt;"&amp;$F393)+COUNTIFS($E$6:$E393,"&gt;0",$F$6:$F393,$F393))</f>
        <v/>
      </c>
      <c r="N393" s="16">
        <f>IFERROR('Configurações'!F391,"")</f>
        <v/>
      </c>
      <c r="O393" s="13">
        <f>IF($N393="","",IF(Resumo!$F$3="Todas",COUNTIFS(Registros!$AB$2:$AB$501,"Sim",Registros!$B$2:$B$501,"&gt;="&amp;Resumo!$B$3,Registros!$B$2:$B$501,"&lt;="&amp;Resumo!$D$3,Registros!$V$2:$V$501,$N393),COUNTIFS(Registros!$AB$2:$AB$501,"Sim",Registros!$B$2:$B$501,"&gt;="&amp;Resumo!$B$3,Registros!$B$2:$B$501,"&lt;="&amp;Resumo!$D$3,Registros!$E$2:$E$501,Resumo!$F$3,Registros!$V$2:$V$501,$N393)))</f>
        <v/>
      </c>
      <c r="P393" s="46">
        <f>IF($N393="","",IF(Resumo!$F$3="Todas",SUMIFS(Registros!$S$2:$S$501,Registros!$AB$2:$AB$501,"Sim",Registros!$B$2:$B$501,"&gt;="&amp;Resumo!$B$3,Registros!$B$2:$B$501,"&lt;="&amp;Resumo!$D$3,Registros!$V$2:$V$501,$N393),SUMIFS(Registros!$S$2:$S$501,Registros!$AB$2:$AB$501,"Sim",Registros!$B$2:$B$501,"&gt;="&amp;Resumo!$B$3,Registros!$B$2:$B$501,"&lt;="&amp;Resumo!$D$3,Registros!$E$2:$E$501,Resumo!$F$3,Registros!$V$2:$V$501,$N393)))</f>
        <v/>
      </c>
      <c r="Q393" s="45">
        <f>IFERROR(IF(SUM($P$6:$P$15)=0,"",$P393/SUM($P$6:$P$15)),"")</f>
        <v/>
      </c>
      <c r="R393" s="13">
        <f>IF($O393=0,"",COUNTIFS($O$6:$O$15,"&gt;0",$P$6:$P$15,"&gt;"&amp;$P393)+COUNTIFS($O$6:$O393,"&gt;0",$P$6:$P393,$P393))</f>
        <v/>
      </c>
    </row>
    <row r="394">
      <c r="A394" s="21">
        <f>IFERROR(INDEX(Registros!$Z$2:$Z$501,AGGREGATE(15,6,(ROW(Registros!$Z$2:$Z$501)-ROW(Registros!$Z$2)+1)/(Registros!$AA$2:$AA$501&lt;&gt;""),ROWS($A$6:A394))),"")</f>
        <v/>
      </c>
      <c r="B394" s="18">
        <f>IFERROR(IF($A394="","",INDEX(Registros!$C$2:$C$501,MATCH($A394,Registros!$Z$2:$Z$501,0))),"")</f>
        <v/>
      </c>
      <c r="C394" s="21">
        <f>IFERROR(IF($A394="","",INDEX(Registros!$D$2:$D$501,MATCH($A394,Registros!$Z$2:$Z$501,0))),"")</f>
        <v/>
      </c>
      <c r="D394" s="21">
        <f>IFERROR(IF($A394="","",INDEX(Registros!$E$2:$E$501,MATCH($A394,Registros!$Z$2:$Z$501,0))),"")</f>
        <v/>
      </c>
      <c r="E394" s="18">
        <f>IF($A394="","",IF(AND(Resumo!$F$3&lt;&gt;"Todas",$D394&lt;&gt;Resumo!$F$3),0,COUNTIFS(Registros!$AB$2:$AB$501,"Sim",Registros!$B$2:$B$501,"&gt;="&amp;Resumo!$B$3,Registros!$B$2:$B$501,"&lt;="&amp;Resumo!$D$3,Registros!$C$2:$C$501,$B394,Registros!$E$2:$E$501,$D394)))</f>
        <v/>
      </c>
      <c r="F394" s="48">
        <f>IFERROR(IF($E394=0,"",COUNTIFS(Registros!$AB$2:$AB$501,"Sim",Registros!$B$2:$B$501,"&gt;="&amp;Resumo!$B$3,Registros!$B$2:$B$501,"&lt;="&amp;Resumo!$D$3,Registros!$C$2:$C$501,$B394,Registros!$E$2:$E$501,$D394,Registros!$T$2:$T$501,"Sim")/$E394),"")</f>
        <v/>
      </c>
      <c r="G394" s="48">
        <f>IFERROR(IF($E394=0,"",AVERAGEIFS(Registros!$U$2:$U$501,Registros!$AB$2:$AB$501,"Sim",Registros!$B$2:$B$501,"&gt;="&amp;Resumo!$B$3,Registros!$B$2:$B$501,"&lt;="&amp;Resumo!$D$3,Registros!$C$2:$C$501,$B394,Registros!$E$2:$E$501,$D394)),"")</f>
        <v/>
      </c>
      <c r="H394" s="18">
        <f>IF($E394=0,"",SUMIFS(Registros!$Q$2:$Q$501,Registros!$AB$2:$AB$501,"Sim",Registros!$B$2:$B$501,"&gt;="&amp;Resumo!$B$3,Registros!$B$2:$B$501,"&lt;="&amp;Resumo!$D$3,Registros!$C$2:$C$501,$B394,Registros!$E$2:$E$501,$D394))</f>
        <v/>
      </c>
      <c r="I394" s="49">
        <f>IF($E394=0,"",SUMIFS(Registros!$S$2:$S$501,Registros!$AB$2:$AB$501,"Sim",Registros!$B$2:$B$501,"&gt;="&amp;Resumo!$B$3,Registros!$B$2:$B$501,"&lt;="&amp;Resumo!$D$3,Registros!$C$2:$C$501,$B394,Registros!$E$2:$E$501,$D394))</f>
        <v/>
      </c>
      <c r="J394" s="18">
        <f>IF($E394=0,"",COUNTIFS(Registros!$AB$2:$AB$501,"Sim",Registros!$B$2:$B$501,"&gt;="&amp;Resumo!$B$3,Registros!$B$2:$B$501,"&lt;="&amp;Resumo!$D$3,Registros!$C$2:$C$501,$B394,Registros!$E$2:$E$501,$D394,Registros!$T$2:$T$501,"Não",Registros!$K$2:$K$501,"&lt;&gt;Concluída",Registros!$K$2:$K$501,"&lt;&gt;Dispensada"))</f>
        <v/>
      </c>
      <c r="K394" s="52">
        <f>IFERROR(IF($E394=0,"",_xlfn.MAXIFS(Registros!$B$2:$B$501,Registros!$AB$2:$AB$501,"Sim",Registros!$B$2:$B$501,"&gt;="&amp;Resumo!$B$3,Registros!$B$2:$B$501,"&lt;="&amp;Resumo!$D$3,Registros!$C$2:$C$501,$B394,Registros!$E$2:$E$501,$D394)),"")</f>
        <v/>
      </c>
      <c r="L394" s="18">
        <f>IF($E394=0,"",COUNTIFS($E$6:$E$505,"&gt;0",$F$6:$F$505,"&lt;"&amp;$F394)+COUNTIFS($E$6:$E394,"&gt;0",$F$6:$F394,$F394))</f>
        <v/>
      </c>
      <c r="N394" s="21">
        <f>IFERROR('Configurações'!F392,"")</f>
        <v/>
      </c>
      <c r="O394" s="18">
        <f>IF($N394="","",IF(Resumo!$F$3="Todas",COUNTIFS(Registros!$AB$2:$AB$501,"Sim",Registros!$B$2:$B$501,"&gt;="&amp;Resumo!$B$3,Registros!$B$2:$B$501,"&lt;="&amp;Resumo!$D$3,Registros!$V$2:$V$501,$N394),COUNTIFS(Registros!$AB$2:$AB$501,"Sim",Registros!$B$2:$B$501,"&gt;="&amp;Resumo!$B$3,Registros!$B$2:$B$501,"&lt;="&amp;Resumo!$D$3,Registros!$E$2:$E$501,Resumo!$F$3,Registros!$V$2:$V$501,$N394)))</f>
        <v/>
      </c>
      <c r="P394" s="49">
        <f>IF($N394="","",IF(Resumo!$F$3="Todas",SUMIFS(Registros!$S$2:$S$501,Registros!$AB$2:$AB$501,"Sim",Registros!$B$2:$B$501,"&gt;="&amp;Resumo!$B$3,Registros!$B$2:$B$501,"&lt;="&amp;Resumo!$D$3,Registros!$V$2:$V$501,$N394),SUMIFS(Registros!$S$2:$S$501,Registros!$AB$2:$AB$501,"Sim",Registros!$B$2:$B$501,"&gt;="&amp;Resumo!$B$3,Registros!$B$2:$B$501,"&lt;="&amp;Resumo!$D$3,Registros!$E$2:$E$501,Resumo!$F$3,Registros!$V$2:$V$501,$N394)))</f>
        <v/>
      </c>
      <c r="Q394" s="48">
        <f>IFERROR(IF(SUM($P$6:$P$15)=0,"",$P394/SUM($P$6:$P$15)),"")</f>
        <v/>
      </c>
      <c r="R394" s="18">
        <f>IF($O394=0,"",COUNTIFS($O$6:$O$15,"&gt;0",$P$6:$P$15,"&gt;"&amp;$P394)+COUNTIFS($O$6:$O394,"&gt;0",$P$6:$P394,$P394))</f>
        <v/>
      </c>
    </row>
    <row r="395">
      <c r="A395" s="16">
        <f>IFERROR(INDEX(Registros!$Z$2:$Z$501,AGGREGATE(15,6,(ROW(Registros!$Z$2:$Z$501)-ROW(Registros!$Z$2)+1)/(Registros!$AA$2:$AA$501&lt;&gt;""),ROWS($A$6:A395))),"")</f>
        <v/>
      </c>
      <c r="B395" s="13">
        <f>IFERROR(IF($A395="","",INDEX(Registros!$C$2:$C$501,MATCH($A395,Registros!$Z$2:$Z$501,0))),"")</f>
        <v/>
      </c>
      <c r="C395" s="16">
        <f>IFERROR(IF($A395="","",INDEX(Registros!$D$2:$D$501,MATCH($A395,Registros!$Z$2:$Z$501,0))),"")</f>
        <v/>
      </c>
      <c r="D395" s="16">
        <f>IFERROR(IF($A395="","",INDEX(Registros!$E$2:$E$501,MATCH($A395,Registros!$Z$2:$Z$501,0))),"")</f>
        <v/>
      </c>
      <c r="E395" s="13">
        <f>IF($A395="","",IF(AND(Resumo!$F$3&lt;&gt;"Todas",$D395&lt;&gt;Resumo!$F$3),0,COUNTIFS(Registros!$AB$2:$AB$501,"Sim",Registros!$B$2:$B$501,"&gt;="&amp;Resumo!$B$3,Registros!$B$2:$B$501,"&lt;="&amp;Resumo!$D$3,Registros!$C$2:$C$501,$B395,Registros!$E$2:$E$501,$D395)))</f>
        <v/>
      </c>
      <c r="F395" s="45">
        <f>IFERROR(IF($E395=0,"",COUNTIFS(Registros!$AB$2:$AB$501,"Sim",Registros!$B$2:$B$501,"&gt;="&amp;Resumo!$B$3,Registros!$B$2:$B$501,"&lt;="&amp;Resumo!$D$3,Registros!$C$2:$C$501,$B395,Registros!$E$2:$E$501,$D395,Registros!$T$2:$T$501,"Sim")/$E395),"")</f>
        <v/>
      </c>
      <c r="G395" s="45">
        <f>IFERROR(IF($E395=0,"",AVERAGEIFS(Registros!$U$2:$U$501,Registros!$AB$2:$AB$501,"Sim",Registros!$B$2:$B$501,"&gt;="&amp;Resumo!$B$3,Registros!$B$2:$B$501,"&lt;="&amp;Resumo!$D$3,Registros!$C$2:$C$501,$B395,Registros!$E$2:$E$501,$D395)),"")</f>
        <v/>
      </c>
      <c r="H395" s="13">
        <f>IF($E395=0,"",SUMIFS(Registros!$Q$2:$Q$501,Registros!$AB$2:$AB$501,"Sim",Registros!$B$2:$B$501,"&gt;="&amp;Resumo!$B$3,Registros!$B$2:$B$501,"&lt;="&amp;Resumo!$D$3,Registros!$C$2:$C$501,$B395,Registros!$E$2:$E$501,$D395))</f>
        <v/>
      </c>
      <c r="I395" s="46">
        <f>IF($E395=0,"",SUMIFS(Registros!$S$2:$S$501,Registros!$AB$2:$AB$501,"Sim",Registros!$B$2:$B$501,"&gt;="&amp;Resumo!$B$3,Registros!$B$2:$B$501,"&lt;="&amp;Resumo!$D$3,Registros!$C$2:$C$501,$B395,Registros!$E$2:$E$501,$D395))</f>
        <v/>
      </c>
      <c r="J395" s="13">
        <f>IF($E395=0,"",COUNTIFS(Registros!$AB$2:$AB$501,"Sim",Registros!$B$2:$B$501,"&gt;="&amp;Resumo!$B$3,Registros!$B$2:$B$501,"&lt;="&amp;Resumo!$D$3,Registros!$C$2:$C$501,$B395,Registros!$E$2:$E$501,$D395,Registros!$T$2:$T$501,"Não",Registros!$K$2:$K$501,"&lt;&gt;Concluída",Registros!$K$2:$K$501,"&lt;&gt;Dispensada"))</f>
        <v/>
      </c>
      <c r="K395" s="53">
        <f>IFERROR(IF($E395=0,"",_xlfn.MAXIFS(Registros!$B$2:$B$501,Registros!$AB$2:$AB$501,"Sim",Registros!$B$2:$B$501,"&gt;="&amp;Resumo!$B$3,Registros!$B$2:$B$501,"&lt;="&amp;Resumo!$D$3,Registros!$C$2:$C$501,$B395,Registros!$E$2:$E$501,$D395)),"")</f>
        <v/>
      </c>
      <c r="L395" s="13">
        <f>IF($E395=0,"",COUNTIFS($E$6:$E$505,"&gt;0",$F$6:$F$505,"&lt;"&amp;$F395)+COUNTIFS($E$6:$E395,"&gt;0",$F$6:$F395,$F395))</f>
        <v/>
      </c>
      <c r="N395" s="16">
        <f>IFERROR('Configurações'!F393,"")</f>
        <v/>
      </c>
      <c r="O395" s="13">
        <f>IF($N395="","",IF(Resumo!$F$3="Todas",COUNTIFS(Registros!$AB$2:$AB$501,"Sim",Registros!$B$2:$B$501,"&gt;="&amp;Resumo!$B$3,Registros!$B$2:$B$501,"&lt;="&amp;Resumo!$D$3,Registros!$V$2:$V$501,$N395),COUNTIFS(Registros!$AB$2:$AB$501,"Sim",Registros!$B$2:$B$501,"&gt;="&amp;Resumo!$B$3,Registros!$B$2:$B$501,"&lt;="&amp;Resumo!$D$3,Registros!$E$2:$E$501,Resumo!$F$3,Registros!$V$2:$V$501,$N395)))</f>
        <v/>
      </c>
      <c r="P395" s="46">
        <f>IF($N395="","",IF(Resumo!$F$3="Todas",SUMIFS(Registros!$S$2:$S$501,Registros!$AB$2:$AB$501,"Sim",Registros!$B$2:$B$501,"&gt;="&amp;Resumo!$B$3,Registros!$B$2:$B$501,"&lt;="&amp;Resumo!$D$3,Registros!$V$2:$V$501,$N395),SUMIFS(Registros!$S$2:$S$501,Registros!$AB$2:$AB$501,"Sim",Registros!$B$2:$B$501,"&gt;="&amp;Resumo!$B$3,Registros!$B$2:$B$501,"&lt;="&amp;Resumo!$D$3,Registros!$E$2:$E$501,Resumo!$F$3,Registros!$V$2:$V$501,$N395)))</f>
        <v/>
      </c>
      <c r="Q395" s="45">
        <f>IFERROR(IF(SUM($P$6:$P$15)=0,"",$P395/SUM($P$6:$P$15)),"")</f>
        <v/>
      </c>
      <c r="R395" s="13">
        <f>IF($O395=0,"",COUNTIFS($O$6:$O$15,"&gt;0",$P$6:$P$15,"&gt;"&amp;$P395)+COUNTIFS($O$6:$O395,"&gt;0",$P$6:$P395,$P395))</f>
        <v/>
      </c>
    </row>
    <row r="396">
      <c r="A396" s="21">
        <f>IFERROR(INDEX(Registros!$Z$2:$Z$501,AGGREGATE(15,6,(ROW(Registros!$Z$2:$Z$501)-ROW(Registros!$Z$2)+1)/(Registros!$AA$2:$AA$501&lt;&gt;""),ROWS($A$6:A396))),"")</f>
        <v/>
      </c>
      <c r="B396" s="18">
        <f>IFERROR(IF($A396="","",INDEX(Registros!$C$2:$C$501,MATCH($A396,Registros!$Z$2:$Z$501,0))),"")</f>
        <v/>
      </c>
      <c r="C396" s="21">
        <f>IFERROR(IF($A396="","",INDEX(Registros!$D$2:$D$501,MATCH($A396,Registros!$Z$2:$Z$501,0))),"")</f>
        <v/>
      </c>
      <c r="D396" s="21">
        <f>IFERROR(IF($A396="","",INDEX(Registros!$E$2:$E$501,MATCH($A396,Registros!$Z$2:$Z$501,0))),"")</f>
        <v/>
      </c>
      <c r="E396" s="18">
        <f>IF($A396="","",IF(AND(Resumo!$F$3&lt;&gt;"Todas",$D396&lt;&gt;Resumo!$F$3),0,COUNTIFS(Registros!$AB$2:$AB$501,"Sim",Registros!$B$2:$B$501,"&gt;="&amp;Resumo!$B$3,Registros!$B$2:$B$501,"&lt;="&amp;Resumo!$D$3,Registros!$C$2:$C$501,$B396,Registros!$E$2:$E$501,$D396)))</f>
        <v/>
      </c>
      <c r="F396" s="48">
        <f>IFERROR(IF($E396=0,"",COUNTIFS(Registros!$AB$2:$AB$501,"Sim",Registros!$B$2:$B$501,"&gt;="&amp;Resumo!$B$3,Registros!$B$2:$B$501,"&lt;="&amp;Resumo!$D$3,Registros!$C$2:$C$501,$B396,Registros!$E$2:$E$501,$D396,Registros!$T$2:$T$501,"Sim")/$E396),"")</f>
        <v/>
      </c>
      <c r="G396" s="48">
        <f>IFERROR(IF($E396=0,"",AVERAGEIFS(Registros!$U$2:$U$501,Registros!$AB$2:$AB$501,"Sim",Registros!$B$2:$B$501,"&gt;="&amp;Resumo!$B$3,Registros!$B$2:$B$501,"&lt;="&amp;Resumo!$D$3,Registros!$C$2:$C$501,$B396,Registros!$E$2:$E$501,$D396)),"")</f>
        <v/>
      </c>
      <c r="H396" s="18">
        <f>IF($E396=0,"",SUMIFS(Registros!$Q$2:$Q$501,Registros!$AB$2:$AB$501,"Sim",Registros!$B$2:$B$501,"&gt;="&amp;Resumo!$B$3,Registros!$B$2:$B$501,"&lt;="&amp;Resumo!$D$3,Registros!$C$2:$C$501,$B396,Registros!$E$2:$E$501,$D396))</f>
        <v/>
      </c>
      <c r="I396" s="49">
        <f>IF($E396=0,"",SUMIFS(Registros!$S$2:$S$501,Registros!$AB$2:$AB$501,"Sim",Registros!$B$2:$B$501,"&gt;="&amp;Resumo!$B$3,Registros!$B$2:$B$501,"&lt;="&amp;Resumo!$D$3,Registros!$C$2:$C$501,$B396,Registros!$E$2:$E$501,$D396))</f>
        <v/>
      </c>
      <c r="J396" s="18">
        <f>IF($E396=0,"",COUNTIFS(Registros!$AB$2:$AB$501,"Sim",Registros!$B$2:$B$501,"&gt;="&amp;Resumo!$B$3,Registros!$B$2:$B$501,"&lt;="&amp;Resumo!$D$3,Registros!$C$2:$C$501,$B396,Registros!$E$2:$E$501,$D396,Registros!$T$2:$T$501,"Não",Registros!$K$2:$K$501,"&lt;&gt;Concluída",Registros!$K$2:$K$501,"&lt;&gt;Dispensada"))</f>
        <v/>
      </c>
      <c r="K396" s="52">
        <f>IFERROR(IF($E396=0,"",_xlfn.MAXIFS(Registros!$B$2:$B$501,Registros!$AB$2:$AB$501,"Sim",Registros!$B$2:$B$501,"&gt;="&amp;Resumo!$B$3,Registros!$B$2:$B$501,"&lt;="&amp;Resumo!$D$3,Registros!$C$2:$C$501,$B396,Registros!$E$2:$E$501,$D396)),"")</f>
        <v/>
      </c>
      <c r="L396" s="18">
        <f>IF($E396=0,"",COUNTIFS($E$6:$E$505,"&gt;0",$F$6:$F$505,"&lt;"&amp;$F396)+COUNTIFS($E$6:$E396,"&gt;0",$F$6:$F396,$F396))</f>
        <v/>
      </c>
      <c r="N396" s="21">
        <f>IFERROR('Configurações'!F394,"")</f>
        <v/>
      </c>
      <c r="O396" s="18">
        <f>IF($N396="","",IF(Resumo!$F$3="Todas",COUNTIFS(Registros!$AB$2:$AB$501,"Sim",Registros!$B$2:$B$501,"&gt;="&amp;Resumo!$B$3,Registros!$B$2:$B$501,"&lt;="&amp;Resumo!$D$3,Registros!$V$2:$V$501,$N396),COUNTIFS(Registros!$AB$2:$AB$501,"Sim",Registros!$B$2:$B$501,"&gt;="&amp;Resumo!$B$3,Registros!$B$2:$B$501,"&lt;="&amp;Resumo!$D$3,Registros!$E$2:$E$501,Resumo!$F$3,Registros!$V$2:$V$501,$N396)))</f>
        <v/>
      </c>
      <c r="P396" s="49">
        <f>IF($N396="","",IF(Resumo!$F$3="Todas",SUMIFS(Registros!$S$2:$S$501,Registros!$AB$2:$AB$501,"Sim",Registros!$B$2:$B$501,"&gt;="&amp;Resumo!$B$3,Registros!$B$2:$B$501,"&lt;="&amp;Resumo!$D$3,Registros!$V$2:$V$501,$N396),SUMIFS(Registros!$S$2:$S$501,Registros!$AB$2:$AB$501,"Sim",Registros!$B$2:$B$501,"&gt;="&amp;Resumo!$B$3,Registros!$B$2:$B$501,"&lt;="&amp;Resumo!$D$3,Registros!$E$2:$E$501,Resumo!$F$3,Registros!$V$2:$V$501,$N396)))</f>
        <v/>
      </c>
      <c r="Q396" s="48">
        <f>IFERROR(IF(SUM($P$6:$P$15)=0,"",$P396/SUM($P$6:$P$15)),"")</f>
        <v/>
      </c>
      <c r="R396" s="18">
        <f>IF($O396=0,"",COUNTIFS($O$6:$O$15,"&gt;0",$P$6:$P$15,"&gt;"&amp;$P396)+COUNTIFS($O$6:$O396,"&gt;0",$P$6:$P396,$P396))</f>
        <v/>
      </c>
    </row>
    <row r="397">
      <c r="A397" s="16">
        <f>IFERROR(INDEX(Registros!$Z$2:$Z$501,AGGREGATE(15,6,(ROW(Registros!$Z$2:$Z$501)-ROW(Registros!$Z$2)+1)/(Registros!$AA$2:$AA$501&lt;&gt;""),ROWS($A$6:A397))),"")</f>
        <v/>
      </c>
      <c r="B397" s="13">
        <f>IFERROR(IF($A397="","",INDEX(Registros!$C$2:$C$501,MATCH($A397,Registros!$Z$2:$Z$501,0))),"")</f>
        <v/>
      </c>
      <c r="C397" s="16">
        <f>IFERROR(IF($A397="","",INDEX(Registros!$D$2:$D$501,MATCH($A397,Registros!$Z$2:$Z$501,0))),"")</f>
        <v/>
      </c>
      <c r="D397" s="16">
        <f>IFERROR(IF($A397="","",INDEX(Registros!$E$2:$E$501,MATCH($A397,Registros!$Z$2:$Z$501,0))),"")</f>
        <v/>
      </c>
      <c r="E397" s="13">
        <f>IF($A397="","",IF(AND(Resumo!$F$3&lt;&gt;"Todas",$D397&lt;&gt;Resumo!$F$3),0,COUNTIFS(Registros!$AB$2:$AB$501,"Sim",Registros!$B$2:$B$501,"&gt;="&amp;Resumo!$B$3,Registros!$B$2:$B$501,"&lt;="&amp;Resumo!$D$3,Registros!$C$2:$C$501,$B397,Registros!$E$2:$E$501,$D397)))</f>
        <v/>
      </c>
      <c r="F397" s="45">
        <f>IFERROR(IF($E397=0,"",COUNTIFS(Registros!$AB$2:$AB$501,"Sim",Registros!$B$2:$B$501,"&gt;="&amp;Resumo!$B$3,Registros!$B$2:$B$501,"&lt;="&amp;Resumo!$D$3,Registros!$C$2:$C$501,$B397,Registros!$E$2:$E$501,$D397,Registros!$T$2:$T$501,"Sim")/$E397),"")</f>
        <v/>
      </c>
      <c r="G397" s="45">
        <f>IFERROR(IF($E397=0,"",AVERAGEIFS(Registros!$U$2:$U$501,Registros!$AB$2:$AB$501,"Sim",Registros!$B$2:$B$501,"&gt;="&amp;Resumo!$B$3,Registros!$B$2:$B$501,"&lt;="&amp;Resumo!$D$3,Registros!$C$2:$C$501,$B397,Registros!$E$2:$E$501,$D397)),"")</f>
        <v/>
      </c>
      <c r="H397" s="13">
        <f>IF($E397=0,"",SUMIFS(Registros!$Q$2:$Q$501,Registros!$AB$2:$AB$501,"Sim",Registros!$B$2:$B$501,"&gt;="&amp;Resumo!$B$3,Registros!$B$2:$B$501,"&lt;="&amp;Resumo!$D$3,Registros!$C$2:$C$501,$B397,Registros!$E$2:$E$501,$D397))</f>
        <v/>
      </c>
      <c r="I397" s="46">
        <f>IF($E397=0,"",SUMIFS(Registros!$S$2:$S$501,Registros!$AB$2:$AB$501,"Sim",Registros!$B$2:$B$501,"&gt;="&amp;Resumo!$B$3,Registros!$B$2:$B$501,"&lt;="&amp;Resumo!$D$3,Registros!$C$2:$C$501,$B397,Registros!$E$2:$E$501,$D397))</f>
        <v/>
      </c>
      <c r="J397" s="13">
        <f>IF($E397=0,"",COUNTIFS(Registros!$AB$2:$AB$501,"Sim",Registros!$B$2:$B$501,"&gt;="&amp;Resumo!$B$3,Registros!$B$2:$B$501,"&lt;="&amp;Resumo!$D$3,Registros!$C$2:$C$501,$B397,Registros!$E$2:$E$501,$D397,Registros!$T$2:$T$501,"Não",Registros!$K$2:$K$501,"&lt;&gt;Concluída",Registros!$K$2:$K$501,"&lt;&gt;Dispensada"))</f>
        <v/>
      </c>
      <c r="K397" s="53">
        <f>IFERROR(IF($E397=0,"",_xlfn.MAXIFS(Registros!$B$2:$B$501,Registros!$AB$2:$AB$501,"Sim",Registros!$B$2:$B$501,"&gt;="&amp;Resumo!$B$3,Registros!$B$2:$B$501,"&lt;="&amp;Resumo!$D$3,Registros!$C$2:$C$501,$B397,Registros!$E$2:$E$501,$D397)),"")</f>
        <v/>
      </c>
      <c r="L397" s="13">
        <f>IF($E397=0,"",COUNTIFS($E$6:$E$505,"&gt;0",$F$6:$F$505,"&lt;"&amp;$F397)+COUNTIFS($E$6:$E397,"&gt;0",$F$6:$F397,$F397))</f>
        <v/>
      </c>
      <c r="N397" s="16">
        <f>IFERROR('Configurações'!F395,"")</f>
        <v/>
      </c>
      <c r="O397" s="13">
        <f>IF($N397="","",IF(Resumo!$F$3="Todas",COUNTIFS(Registros!$AB$2:$AB$501,"Sim",Registros!$B$2:$B$501,"&gt;="&amp;Resumo!$B$3,Registros!$B$2:$B$501,"&lt;="&amp;Resumo!$D$3,Registros!$V$2:$V$501,$N397),COUNTIFS(Registros!$AB$2:$AB$501,"Sim",Registros!$B$2:$B$501,"&gt;="&amp;Resumo!$B$3,Registros!$B$2:$B$501,"&lt;="&amp;Resumo!$D$3,Registros!$E$2:$E$501,Resumo!$F$3,Registros!$V$2:$V$501,$N397)))</f>
        <v/>
      </c>
      <c r="P397" s="46">
        <f>IF($N397="","",IF(Resumo!$F$3="Todas",SUMIFS(Registros!$S$2:$S$501,Registros!$AB$2:$AB$501,"Sim",Registros!$B$2:$B$501,"&gt;="&amp;Resumo!$B$3,Registros!$B$2:$B$501,"&lt;="&amp;Resumo!$D$3,Registros!$V$2:$V$501,$N397),SUMIFS(Registros!$S$2:$S$501,Registros!$AB$2:$AB$501,"Sim",Registros!$B$2:$B$501,"&gt;="&amp;Resumo!$B$3,Registros!$B$2:$B$501,"&lt;="&amp;Resumo!$D$3,Registros!$E$2:$E$501,Resumo!$F$3,Registros!$V$2:$V$501,$N397)))</f>
        <v/>
      </c>
      <c r="Q397" s="45">
        <f>IFERROR(IF(SUM($P$6:$P$15)=0,"",$P397/SUM($P$6:$P$15)),"")</f>
        <v/>
      </c>
      <c r="R397" s="13">
        <f>IF($O397=0,"",COUNTIFS($O$6:$O$15,"&gt;0",$P$6:$P$15,"&gt;"&amp;$P397)+COUNTIFS($O$6:$O397,"&gt;0",$P$6:$P397,$P397))</f>
        <v/>
      </c>
    </row>
    <row r="398">
      <c r="A398" s="21">
        <f>IFERROR(INDEX(Registros!$Z$2:$Z$501,AGGREGATE(15,6,(ROW(Registros!$Z$2:$Z$501)-ROW(Registros!$Z$2)+1)/(Registros!$AA$2:$AA$501&lt;&gt;""),ROWS($A$6:A398))),"")</f>
        <v/>
      </c>
      <c r="B398" s="18">
        <f>IFERROR(IF($A398="","",INDEX(Registros!$C$2:$C$501,MATCH($A398,Registros!$Z$2:$Z$501,0))),"")</f>
        <v/>
      </c>
      <c r="C398" s="21">
        <f>IFERROR(IF($A398="","",INDEX(Registros!$D$2:$D$501,MATCH($A398,Registros!$Z$2:$Z$501,0))),"")</f>
        <v/>
      </c>
      <c r="D398" s="21">
        <f>IFERROR(IF($A398="","",INDEX(Registros!$E$2:$E$501,MATCH($A398,Registros!$Z$2:$Z$501,0))),"")</f>
        <v/>
      </c>
      <c r="E398" s="18">
        <f>IF($A398="","",IF(AND(Resumo!$F$3&lt;&gt;"Todas",$D398&lt;&gt;Resumo!$F$3),0,COUNTIFS(Registros!$AB$2:$AB$501,"Sim",Registros!$B$2:$B$501,"&gt;="&amp;Resumo!$B$3,Registros!$B$2:$B$501,"&lt;="&amp;Resumo!$D$3,Registros!$C$2:$C$501,$B398,Registros!$E$2:$E$501,$D398)))</f>
        <v/>
      </c>
      <c r="F398" s="48">
        <f>IFERROR(IF($E398=0,"",COUNTIFS(Registros!$AB$2:$AB$501,"Sim",Registros!$B$2:$B$501,"&gt;="&amp;Resumo!$B$3,Registros!$B$2:$B$501,"&lt;="&amp;Resumo!$D$3,Registros!$C$2:$C$501,$B398,Registros!$E$2:$E$501,$D398,Registros!$T$2:$T$501,"Sim")/$E398),"")</f>
        <v/>
      </c>
      <c r="G398" s="48">
        <f>IFERROR(IF($E398=0,"",AVERAGEIFS(Registros!$U$2:$U$501,Registros!$AB$2:$AB$501,"Sim",Registros!$B$2:$B$501,"&gt;="&amp;Resumo!$B$3,Registros!$B$2:$B$501,"&lt;="&amp;Resumo!$D$3,Registros!$C$2:$C$501,$B398,Registros!$E$2:$E$501,$D398)),"")</f>
        <v/>
      </c>
      <c r="H398" s="18">
        <f>IF($E398=0,"",SUMIFS(Registros!$Q$2:$Q$501,Registros!$AB$2:$AB$501,"Sim",Registros!$B$2:$B$501,"&gt;="&amp;Resumo!$B$3,Registros!$B$2:$B$501,"&lt;="&amp;Resumo!$D$3,Registros!$C$2:$C$501,$B398,Registros!$E$2:$E$501,$D398))</f>
        <v/>
      </c>
      <c r="I398" s="49">
        <f>IF($E398=0,"",SUMIFS(Registros!$S$2:$S$501,Registros!$AB$2:$AB$501,"Sim",Registros!$B$2:$B$501,"&gt;="&amp;Resumo!$B$3,Registros!$B$2:$B$501,"&lt;="&amp;Resumo!$D$3,Registros!$C$2:$C$501,$B398,Registros!$E$2:$E$501,$D398))</f>
        <v/>
      </c>
      <c r="J398" s="18">
        <f>IF($E398=0,"",COUNTIFS(Registros!$AB$2:$AB$501,"Sim",Registros!$B$2:$B$501,"&gt;="&amp;Resumo!$B$3,Registros!$B$2:$B$501,"&lt;="&amp;Resumo!$D$3,Registros!$C$2:$C$501,$B398,Registros!$E$2:$E$501,$D398,Registros!$T$2:$T$501,"Não",Registros!$K$2:$K$501,"&lt;&gt;Concluída",Registros!$K$2:$K$501,"&lt;&gt;Dispensada"))</f>
        <v/>
      </c>
      <c r="K398" s="52">
        <f>IFERROR(IF($E398=0,"",_xlfn.MAXIFS(Registros!$B$2:$B$501,Registros!$AB$2:$AB$501,"Sim",Registros!$B$2:$B$501,"&gt;="&amp;Resumo!$B$3,Registros!$B$2:$B$501,"&lt;="&amp;Resumo!$D$3,Registros!$C$2:$C$501,$B398,Registros!$E$2:$E$501,$D398)),"")</f>
        <v/>
      </c>
      <c r="L398" s="18">
        <f>IF($E398=0,"",COUNTIFS($E$6:$E$505,"&gt;0",$F$6:$F$505,"&lt;"&amp;$F398)+COUNTIFS($E$6:$E398,"&gt;0",$F$6:$F398,$F398))</f>
        <v/>
      </c>
      <c r="N398" s="21">
        <f>IFERROR('Configurações'!F396,"")</f>
        <v/>
      </c>
      <c r="O398" s="18">
        <f>IF($N398="","",IF(Resumo!$F$3="Todas",COUNTIFS(Registros!$AB$2:$AB$501,"Sim",Registros!$B$2:$B$501,"&gt;="&amp;Resumo!$B$3,Registros!$B$2:$B$501,"&lt;="&amp;Resumo!$D$3,Registros!$V$2:$V$501,$N398),COUNTIFS(Registros!$AB$2:$AB$501,"Sim",Registros!$B$2:$B$501,"&gt;="&amp;Resumo!$B$3,Registros!$B$2:$B$501,"&lt;="&amp;Resumo!$D$3,Registros!$E$2:$E$501,Resumo!$F$3,Registros!$V$2:$V$501,$N398)))</f>
        <v/>
      </c>
      <c r="P398" s="49">
        <f>IF($N398="","",IF(Resumo!$F$3="Todas",SUMIFS(Registros!$S$2:$S$501,Registros!$AB$2:$AB$501,"Sim",Registros!$B$2:$B$501,"&gt;="&amp;Resumo!$B$3,Registros!$B$2:$B$501,"&lt;="&amp;Resumo!$D$3,Registros!$V$2:$V$501,$N398),SUMIFS(Registros!$S$2:$S$501,Registros!$AB$2:$AB$501,"Sim",Registros!$B$2:$B$501,"&gt;="&amp;Resumo!$B$3,Registros!$B$2:$B$501,"&lt;="&amp;Resumo!$D$3,Registros!$E$2:$E$501,Resumo!$F$3,Registros!$V$2:$V$501,$N398)))</f>
        <v/>
      </c>
      <c r="Q398" s="48">
        <f>IFERROR(IF(SUM($P$6:$P$15)=0,"",$P398/SUM($P$6:$P$15)),"")</f>
        <v/>
      </c>
      <c r="R398" s="18">
        <f>IF($O398=0,"",COUNTIFS($O$6:$O$15,"&gt;0",$P$6:$P$15,"&gt;"&amp;$P398)+COUNTIFS($O$6:$O398,"&gt;0",$P$6:$P398,$P398))</f>
        <v/>
      </c>
    </row>
    <row r="399">
      <c r="A399" s="16">
        <f>IFERROR(INDEX(Registros!$Z$2:$Z$501,AGGREGATE(15,6,(ROW(Registros!$Z$2:$Z$501)-ROW(Registros!$Z$2)+1)/(Registros!$AA$2:$AA$501&lt;&gt;""),ROWS($A$6:A399))),"")</f>
        <v/>
      </c>
      <c r="B399" s="13">
        <f>IFERROR(IF($A399="","",INDEX(Registros!$C$2:$C$501,MATCH($A399,Registros!$Z$2:$Z$501,0))),"")</f>
        <v/>
      </c>
      <c r="C399" s="16">
        <f>IFERROR(IF($A399="","",INDEX(Registros!$D$2:$D$501,MATCH($A399,Registros!$Z$2:$Z$501,0))),"")</f>
        <v/>
      </c>
      <c r="D399" s="16">
        <f>IFERROR(IF($A399="","",INDEX(Registros!$E$2:$E$501,MATCH($A399,Registros!$Z$2:$Z$501,0))),"")</f>
        <v/>
      </c>
      <c r="E399" s="13">
        <f>IF($A399="","",IF(AND(Resumo!$F$3&lt;&gt;"Todas",$D399&lt;&gt;Resumo!$F$3),0,COUNTIFS(Registros!$AB$2:$AB$501,"Sim",Registros!$B$2:$B$501,"&gt;="&amp;Resumo!$B$3,Registros!$B$2:$B$501,"&lt;="&amp;Resumo!$D$3,Registros!$C$2:$C$501,$B399,Registros!$E$2:$E$501,$D399)))</f>
        <v/>
      </c>
      <c r="F399" s="45">
        <f>IFERROR(IF($E399=0,"",COUNTIFS(Registros!$AB$2:$AB$501,"Sim",Registros!$B$2:$B$501,"&gt;="&amp;Resumo!$B$3,Registros!$B$2:$B$501,"&lt;="&amp;Resumo!$D$3,Registros!$C$2:$C$501,$B399,Registros!$E$2:$E$501,$D399,Registros!$T$2:$T$501,"Sim")/$E399),"")</f>
        <v/>
      </c>
      <c r="G399" s="45">
        <f>IFERROR(IF($E399=0,"",AVERAGEIFS(Registros!$U$2:$U$501,Registros!$AB$2:$AB$501,"Sim",Registros!$B$2:$B$501,"&gt;="&amp;Resumo!$B$3,Registros!$B$2:$B$501,"&lt;="&amp;Resumo!$D$3,Registros!$C$2:$C$501,$B399,Registros!$E$2:$E$501,$D399)),"")</f>
        <v/>
      </c>
      <c r="H399" s="13">
        <f>IF($E399=0,"",SUMIFS(Registros!$Q$2:$Q$501,Registros!$AB$2:$AB$501,"Sim",Registros!$B$2:$B$501,"&gt;="&amp;Resumo!$B$3,Registros!$B$2:$B$501,"&lt;="&amp;Resumo!$D$3,Registros!$C$2:$C$501,$B399,Registros!$E$2:$E$501,$D399))</f>
        <v/>
      </c>
      <c r="I399" s="46">
        <f>IF($E399=0,"",SUMIFS(Registros!$S$2:$S$501,Registros!$AB$2:$AB$501,"Sim",Registros!$B$2:$B$501,"&gt;="&amp;Resumo!$B$3,Registros!$B$2:$B$501,"&lt;="&amp;Resumo!$D$3,Registros!$C$2:$C$501,$B399,Registros!$E$2:$E$501,$D399))</f>
        <v/>
      </c>
      <c r="J399" s="13">
        <f>IF($E399=0,"",COUNTIFS(Registros!$AB$2:$AB$501,"Sim",Registros!$B$2:$B$501,"&gt;="&amp;Resumo!$B$3,Registros!$B$2:$B$501,"&lt;="&amp;Resumo!$D$3,Registros!$C$2:$C$501,$B399,Registros!$E$2:$E$501,$D399,Registros!$T$2:$T$501,"Não",Registros!$K$2:$K$501,"&lt;&gt;Concluída",Registros!$K$2:$K$501,"&lt;&gt;Dispensada"))</f>
        <v/>
      </c>
      <c r="K399" s="53">
        <f>IFERROR(IF($E399=0,"",_xlfn.MAXIFS(Registros!$B$2:$B$501,Registros!$AB$2:$AB$501,"Sim",Registros!$B$2:$B$501,"&gt;="&amp;Resumo!$B$3,Registros!$B$2:$B$501,"&lt;="&amp;Resumo!$D$3,Registros!$C$2:$C$501,$B399,Registros!$E$2:$E$501,$D399)),"")</f>
        <v/>
      </c>
      <c r="L399" s="13">
        <f>IF($E399=0,"",COUNTIFS($E$6:$E$505,"&gt;0",$F$6:$F$505,"&lt;"&amp;$F399)+COUNTIFS($E$6:$E399,"&gt;0",$F$6:$F399,$F399))</f>
        <v/>
      </c>
      <c r="N399" s="16">
        <f>IFERROR('Configurações'!F397,"")</f>
        <v/>
      </c>
      <c r="O399" s="13">
        <f>IF($N399="","",IF(Resumo!$F$3="Todas",COUNTIFS(Registros!$AB$2:$AB$501,"Sim",Registros!$B$2:$B$501,"&gt;="&amp;Resumo!$B$3,Registros!$B$2:$B$501,"&lt;="&amp;Resumo!$D$3,Registros!$V$2:$V$501,$N399),COUNTIFS(Registros!$AB$2:$AB$501,"Sim",Registros!$B$2:$B$501,"&gt;="&amp;Resumo!$B$3,Registros!$B$2:$B$501,"&lt;="&amp;Resumo!$D$3,Registros!$E$2:$E$501,Resumo!$F$3,Registros!$V$2:$V$501,$N399)))</f>
        <v/>
      </c>
      <c r="P399" s="46">
        <f>IF($N399="","",IF(Resumo!$F$3="Todas",SUMIFS(Registros!$S$2:$S$501,Registros!$AB$2:$AB$501,"Sim",Registros!$B$2:$B$501,"&gt;="&amp;Resumo!$B$3,Registros!$B$2:$B$501,"&lt;="&amp;Resumo!$D$3,Registros!$V$2:$V$501,$N399),SUMIFS(Registros!$S$2:$S$501,Registros!$AB$2:$AB$501,"Sim",Registros!$B$2:$B$501,"&gt;="&amp;Resumo!$B$3,Registros!$B$2:$B$501,"&lt;="&amp;Resumo!$D$3,Registros!$E$2:$E$501,Resumo!$F$3,Registros!$V$2:$V$501,$N399)))</f>
        <v/>
      </c>
      <c r="Q399" s="45">
        <f>IFERROR(IF(SUM($P$6:$P$15)=0,"",$P399/SUM($P$6:$P$15)),"")</f>
        <v/>
      </c>
      <c r="R399" s="13">
        <f>IF($O399=0,"",COUNTIFS($O$6:$O$15,"&gt;0",$P$6:$P$15,"&gt;"&amp;$P399)+COUNTIFS($O$6:$O399,"&gt;0",$P$6:$P399,$P399))</f>
        <v/>
      </c>
    </row>
    <row r="400">
      <c r="A400" s="21">
        <f>IFERROR(INDEX(Registros!$Z$2:$Z$501,AGGREGATE(15,6,(ROW(Registros!$Z$2:$Z$501)-ROW(Registros!$Z$2)+1)/(Registros!$AA$2:$AA$501&lt;&gt;""),ROWS($A$6:A400))),"")</f>
        <v/>
      </c>
      <c r="B400" s="18">
        <f>IFERROR(IF($A400="","",INDEX(Registros!$C$2:$C$501,MATCH($A400,Registros!$Z$2:$Z$501,0))),"")</f>
        <v/>
      </c>
      <c r="C400" s="21">
        <f>IFERROR(IF($A400="","",INDEX(Registros!$D$2:$D$501,MATCH($A400,Registros!$Z$2:$Z$501,0))),"")</f>
        <v/>
      </c>
      <c r="D400" s="21">
        <f>IFERROR(IF($A400="","",INDEX(Registros!$E$2:$E$501,MATCH($A400,Registros!$Z$2:$Z$501,0))),"")</f>
        <v/>
      </c>
      <c r="E400" s="18">
        <f>IF($A400="","",IF(AND(Resumo!$F$3&lt;&gt;"Todas",$D400&lt;&gt;Resumo!$F$3),0,COUNTIFS(Registros!$AB$2:$AB$501,"Sim",Registros!$B$2:$B$501,"&gt;="&amp;Resumo!$B$3,Registros!$B$2:$B$501,"&lt;="&amp;Resumo!$D$3,Registros!$C$2:$C$501,$B400,Registros!$E$2:$E$501,$D400)))</f>
        <v/>
      </c>
      <c r="F400" s="48">
        <f>IFERROR(IF($E400=0,"",COUNTIFS(Registros!$AB$2:$AB$501,"Sim",Registros!$B$2:$B$501,"&gt;="&amp;Resumo!$B$3,Registros!$B$2:$B$501,"&lt;="&amp;Resumo!$D$3,Registros!$C$2:$C$501,$B400,Registros!$E$2:$E$501,$D400,Registros!$T$2:$T$501,"Sim")/$E400),"")</f>
        <v/>
      </c>
      <c r="G400" s="48">
        <f>IFERROR(IF($E400=0,"",AVERAGEIFS(Registros!$U$2:$U$501,Registros!$AB$2:$AB$501,"Sim",Registros!$B$2:$B$501,"&gt;="&amp;Resumo!$B$3,Registros!$B$2:$B$501,"&lt;="&amp;Resumo!$D$3,Registros!$C$2:$C$501,$B400,Registros!$E$2:$E$501,$D400)),"")</f>
        <v/>
      </c>
      <c r="H400" s="18">
        <f>IF($E400=0,"",SUMIFS(Registros!$Q$2:$Q$501,Registros!$AB$2:$AB$501,"Sim",Registros!$B$2:$B$501,"&gt;="&amp;Resumo!$B$3,Registros!$B$2:$B$501,"&lt;="&amp;Resumo!$D$3,Registros!$C$2:$C$501,$B400,Registros!$E$2:$E$501,$D400))</f>
        <v/>
      </c>
      <c r="I400" s="49">
        <f>IF($E400=0,"",SUMIFS(Registros!$S$2:$S$501,Registros!$AB$2:$AB$501,"Sim",Registros!$B$2:$B$501,"&gt;="&amp;Resumo!$B$3,Registros!$B$2:$B$501,"&lt;="&amp;Resumo!$D$3,Registros!$C$2:$C$501,$B400,Registros!$E$2:$E$501,$D400))</f>
        <v/>
      </c>
      <c r="J400" s="18">
        <f>IF($E400=0,"",COUNTIFS(Registros!$AB$2:$AB$501,"Sim",Registros!$B$2:$B$501,"&gt;="&amp;Resumo!$B$3,Registros!$B$2:$B$501,"&lt;="&amp;Resumo!$D$3,Registros!$C$2:$C$501,$B400,Registros!$E$2:$E$501,$D400,Registros!$T$2:$T$501,"Não",Registros!$K$2:$K$501,"&lt;&gt;Concluída",Registros!$K$2:$K$501,"&lt;&gt;Dispensada"))</f>
        <v/>
      </c>
      <c r="K400" s="52">
        <f>IFERROR(IF($E400=0,"",_xlfn.MAXIFS(Registros!$B$2:$B$501,Registros!$AB$2:$AB$501,"Sim",Registros!$B$2:$B$501,"&gt;="&amp;Resumo!$B$3,Registros!$B$2:$B$501,"&lt;="&amp;Resumo!$D$3,Registros!$C$2:$C$501,$B400,Registros!$E$2:$E$501,$D400)),"")</f>
        <v/>
      </c>
      <c r="L400" s="18">
        <f>IF($E400=0,"",COUNTIFS($E$6:$E$505,"&gt;0",$F$6:$F$505,"&lt;"&amp;$F400)+COUNTIFS($E$6:$E400,"&gt;0",$F$6:$F400,$F400))</f>
        <v/>
      </c>
      <c r="N400" s="21">
        <f>IFERROR('Configurações'!F398,"")</f>
        <v/>
      </c>
      <c r="O400" s="18">
        <f>IF($N400="","",IF(Resumo!$F$3="Todas",COUNTIFS(Registros!$AB$2:$AB$501,"Sim",Registros!$B$2:$B$501,"&gt;="&amp;Resumo!$B$3,Registros!$B$2:$B$501,"&lt;="&amp;Resumo!$D$3,Registros!$V$2:$V$501,$N400),COUNTIFS(Registros!$AB$2:$AB$501,"Sim",Registros!$B$2:$B$501,"&gt;="&amp;Resumo!$B$3,Registros!$B$2:$B$501,"&lt;="&amp;Resumo!$D$3,Registros!$E$2:$E$501,Resumo!$F$3,Registros!$V$2:$V$501,$N400)))</f>
        <v/>
      </c>
      <c r="P400" s="49">
        <f>IF($N400="","",IF(Resumo!$F$3="Todas",SUMIFS(Registros!$S$2:$S$501,Registros!$AB$2:$AB$501,"Sim",Registros!$B$2:$B$501,"&gt;="&amp;Resumo!$B$3,Registros!$B$2:$B$501,"&lt;="&amp;Resumo!$D$3,Registros!$V$2:$V$501,$N400),SUMIFS(Registros!$S$2:$S$501,Registros!$AB$2:$AB$501,"Sim",Registros!$B$2:$B$501,"&gt;="&amp;Resumo!$B$3,Registros!$B$2:$B$501,"&lt;="&amp;Resumo!$D$3,Registros!$E$2:$E$501,Resumo!$F$3,Registros!$V$2:$V$501,$N400)))</f>
        <v/>
      </c>
      <c r="Q400" s="48">
        <f>IFERROR(IF(SUM($P$6:$P$15)=0,"",$P400/SUM($P$6:$P$15)),"")</f>
        <v/>
      </c>
      <c r="R400" s="18">
        <f>IF($O400=0,"",COUNTIFS($O$6:$O$15,"&gt;0",$P$6:$P$15,"&gt;"&amp;$P400)+COUNTIFS($O$6:$O400,"&gt;0",$P$6:$P400,$P400))</f>
        <v/>
      </c>
    </row>
    <row r="401">
      <c r="A401" s="16">
        <f>IFERROR(INDEX(Registros!$Z$2:$Z$501,AGGREGATE(15,6,(ROW(Registros!$Z$2:$Z$501)-ROW(Registros!$Z$2)+1)/(Registros!$AA$2:$AA$501&lt;&gt;""),ROWS($A$6:A401))),"")</f>
        <v/>
      </c>
      <c r="B401" s="13">
        <f>IFERROR(IF($A401="","",INDEX(Registros!$C$2:$C$501,MATCH($A401,Registros!$Z$2:$Z$501,0))),"")</f>
        <v/>
      </c>
      <c r="C401" s="16">
        <f>IFERROR(IF($A401="","",INDEX(Registros!$D$2:$D$501,MATCH($A401,Registros!$Z$2:$Z$501,0))),"")</f>
        <v/>
      </c>
      <c r="D401" s="16">
        <f>IFERROR(IF($A401="","",INDEX(Registros!$E$2:$E$501,MATCH($A401,Registros!$Z$2:$Z$501,0))),"")</f>
        <v/>
      </c>
      <c r="E401" s="13">
        <f>IF($A401="","",IF(AND(Resumo!$F$3&lt;&gt;"Todas",$D401&lt;&gt;Resumo!$F$3),0,COUNTIFS(Registros!$AB$2:$AB$501,"Sim",Registros!$B$2:$B$501,"&gt;="&amp;Resumo!$B$3,Registros!$B$2:$B$501,"&lt;="&amp;Resumo!$D$3,Registros!$C$2:$C$501,$B401,Registros!$E$2:$E$501,$D401)))</f>
        <v/>
      </c>
      <c r="F401" s="45">
        <f>IFERROR(IF($E401=0,"",COUNTIFS(Registros!$AB$2:$AB$501,"Sim",Registros!$B$2:$B$501,"&gt;="&amp;Resumo!$B$3,Registros!$B$2:$B$501,"&lt;="&amp;Resumo!$D$3,Registros!$C$2:$C$501,$B401,Registros!$E$2:$E$501,$D401,Registros!$T$2:$T$501,"Sim")/$E401),"")</f>
        <v/>
      </c>
      <c r="G401" s="45">
        <f>IFERROR(IF($E401=0,"",AVERAGEIFS(Registros!$U$2:$U$501,Registros!$AB$2:$AB$501,"Sim",Registros!$B$2:$B$501,"&gt;="&amp;Resumo!$B$3,Registros!$B$2:$B$501,"&lt;="&amp;Resumo!$D$3,Registros!$C$2:$C$501,$B401,Registros!$E$2:$E$501,$D401)),"")</f>
        <v/>
      </c>
      <c r="H401" s="13">
        <f>IF($E401=0,"",SUMIFS(Registros!$Q$2:$Q$501,Registros!$AB$2:$AB$501,"Sim",Registros!$B$2:$B$501,"&gt;="&amp;Resumo!$B$3,Registros!$B$2:$B$501,"&lt;="&amp;Resumo!$D$3,Registros!$C$2:$C$501,$B401,Registros!$E$2:$E$501,$D401))</f>
        <v/>
      </c>
      <c r="I401" s="46">
        <f>IF($E401=0,"",SUMIFS(Registros!$S$2:$S$501,Registros!$AB$2:$AB$501,"Sim",Registros!$B$2:$B$501,"&gt;="&amp;Resumo!$B$3,Registros!$B$2:$B$501,"&lt;="&amp;Resumo!$D$3,Registros!$C$2:$C$501,$B401,Registros!$E$2:$E$501,$D401))</f>
        <v/>
      </c>
      <c r="J401" s="13">
        <f>IF($E401=0,"",COUNTIFS(Registros!$AB$2:$AB$501,"Sim",Registros!$B$2:$B$501,"&gt;="&amp;Resumo!$B$3,Registros!$B$2:$B$501,"&lt;="&amp;Resumo!$D$3,Registros!$C$2:$C$501,$B401,Registros!$E$2:$E$501,$D401,Registros!$T$2:$T$501,"Não",Registros!$K$2:$K$501,"&lt;&gt;Concluída",Registros!$K$2:$K$501,"&lt;&gt;Dispensada"))</f>
        <v/>
      </c>
      <c r="K401" s="53">
        <f>IFERROR(IF($E401=0,"",_xlfn.MAXIFS(Registros!$B$2:$B$501,Registros!$AB$2:$AB$501,"Sim",Registros!$B$2:$B$501,"&gt;="&amp;Resumo!$B$3,Registros!$B$2:$B$501,"&lt;="&amp;Resumo!$D$3,Registros!$C$2:$C$501,$B401,Registros!$E$2:$E$501,$D401)),"")</f>
        <v/>
      </c>
      <c r="L401" s="13">
        <f>IF($E401=0,"",COUNTIFS($E$6:$E$505,"&gt;0",$F$6:$F$505,"&lt;"&amp;$F401)+COUNTIFS($E$6:$E401,"&gt;0",$F$6:$F401,$F401))</f>
        <v/>
      </c>
      <c r="N401" s="16">
        <f>IFERROR('Configurações'!F399,"")</f>
        <v/>
      </c>
      <c r="O401" s="13">
        <f>IF($N401="","",IF(Resumo!$F$3="Todas",COUNTIFS(Registros!$AB$2:$AB$501,"Sim",Registros!$B$2:$B$501,"&gt;="&amp;Resumo!$B$3,Registros!$B$2:$B$501,"&lt;="&amp;Resumo!$D$3,Registros!$V$2:$V$501,$N401),COUNTIFS(Registros!$AB$2:$AB$501,"Sim",Registros!$B$2:$B$501,"&gt;="&amp;Resumo!$B$3,Registros!$B$2:$B$501,"&lt;="&amp;Resumo!$D$3,Registros!$E$2:$E$501,Resumo!$F$3,Registros!$V$2:$V$501,$N401)))</f>
        <v/>
      </c>
      <c r="P401" s="46">
        <f>IF($N401="","",IF(Resumo!$F$3="Todas",SUMIFS(Registros!$S$2:$S$501,Registros!$AB$2:$AB$501,"Sim",Registros!$B$2:$B$501,"&gt;="&amp;Resumo!$B$3,Registros!$B$2:$B$501,"&lt;="&amp;Resumo!$D$3,Registros!$V$2:$V$501,$N401),SUMIFS(Registros!$S$2:$S$501,Registros!$AB$2:$AB$501,"Sim",Registros!$B$2:$B$501,"&gt;="&amp;Resumo!$B$3,Registros!$B$2:$B$501,"&lt;="&amp;Resumo!$D$3,Registros!$E$2:$E$501,Resumo!$F$3,Registros!$V$2:$V$501,$N401)))</f>
        <v/>
      </c>
      <c r="Q401" s="45">
        <f>IFERROR(IF(SUM($P$6:$P$15)=0,"",$P401/SUM($P$6:$P$15)),"")</f>
        <v/>
      </c>
      <c r="R401" s="13">
        <f>IF($O401=0,"",COUNTIFS($O$6:$O$15,"&gt;0",$P$6:$P$15,"&gt;"&amp;$P401)+COUNTIFS($O$6:$O401,"&gt;0",$P$6:$P401,$P401))</f>
        <v/>
      </c>
    </row>
    <row r="402">
      <c r="A402" s="21">
        <f>IFERROR(INDEX(Registros!$Z$2:$Z$501,AGGREGATE(15,6,(ROW(Registros!$Z$2:$Z$501)-ROW(Registros!$Z$2)+1)/(Registros!$AA$2:$AA$501&lt;&gt;""),ROWS($A$6:A402))),"")</f>
        <v/>
      </c>
      <c r="B402" s="18">
        <f>IFERROR(IF($A402="","",INDEX(Registros!$C$2:$C$501,MATCH($A402,Registros!$Z$2:$Z$501,0))),"")</f>
        <v/>
      </c>
      <c r="C402" s="21">
        <f>IFERROR(IF($A402="","",INDEX(Registros!$D$2:$D$501,MATCH($A402,Registros!$Z$2:$Z$501,0))),"")</f>
        <v/>
      </c>
      <c r="D402" s="21">
        <f>IFERROR(IF($A402="","",INDEX(Registros!$E$2:$E$501,MATCH($A402,Registros!$Z$2:$Z$501,0))),"")</f>
        <v/>
      </c>
      <c r="E402" s="18">
        <f>IF($A402="","",IF(AND(Resumo!$F$3&lt;&gt;"Todas",$D402&lt;&gt;Resumo!$F$3),0,COUNTIFS(Registros!$AB$2:$AB$501,"Sim",Registros!$B$2:$B$501,"&gt;="&amp;Resumo!$B$3,Registros!$B$2:$B$501,"&lt;="&amp;Resumo!$D$3,Registros!$C$2:$C$501,$B402,Registros!$E$2:$E$501,$D402)))</f>
        <v/>
      </c>
      <c r="F402" s="48">
        <f>IFERROR(IF($E402=0,"",COUNTIFS(Registros!$AB$2:$AB$501,"Sim",Registros!$B$2:$B$501,"&gt;="&amp;Resumo!$B$3,Registros!$B$2:$B$501,"&lt;="&amp;Resumo!$D$3,Registros!$C$2:$C$501,$B402,Registros!$E$2:$E$501,$D402,Registros!$T$2:$T$501,"Sim")/$E402),"")</f>
        <v/>
      </c>
      <c r="G402" s="48">
        <f>IFERROR(IF($E402=0,"",AVERAGEIFS(Registros!$U$2:$U$501,Registros!$AB$2:$AB$501,"Sim",Registros!$B$2:$B$501,"&gt;="&amp;Resumo!$B$3,Registros!$B$2:$B$501,"&lt;="&amp;Resumo!$D$3,Registros!$C$2:$C$501,$B402,Registros!$E$2:$E$501,$D402)),"")</f>
        <v/>
      </c>
      <c r="H402" s="18">
        <f>IF($E402=0,"",SUMIFS(Registros!$Q$2:$Q$501,Registros!$AB$2:$AB$501,"Sim",Registros!$B$2:$B$501,"&gt;="&amp;Resumo!$B$3,Registros!$B$2:$B$501,"&lt;="&amp;Resumo!$D$3,Registros!$C$2:$C$501,$B402,Registros!$E$2:$E$501,$D402))</f>
        <v/>
      </c>
      <c r="I402" s="49">
        <f>IF($E402=0,"",SUMIFS(Registros!$S$2:$S$501,Registros!$AB$2:$AB$501,"Sim",Registros!$B$2:$B$501,"&gt;="&amp;Resumo!$B$3,Registros!$B$2:$B$501,"&lt;="&amp;Resumo!$D$3,Registros!$C$2:$C$501,$B402,Registros!$E$2:$E$501,$D402))</f>
        <v/>
      </c>
      <c r="J402" s="18">
        <f>IF($E402=0,"",COUNTIFS(Registros!$AB$2:$AB$501,"Sim",Registros!$B$2:$B$501,"&gt;="&amp;Resumo!$B$3,Registros!$B$2:$B$501,"&lt;="&amp;Resumo!$D$3,Registros!$C$2:$C$501,$B402,Registros!$E$2:$E$501,$D402,Registros!$T$2:$T$501,"Não",Registros!$K$2:$K$501,"&lt;&gt;Concluída",Registros!$K$2:$K$501,"&lt;&gt;Dispensada"))</f>
        <v/>
      </c>
      <c r="K402" s="52">
        <f>IFERROR(IF($E402=0,"",_xlfn.MAXIFS(Registros!$B$2:$B$501,Registros!$AB$2:$AB$501,"Sim",Registros!$B$2:$B$501,"&gt;="&amp;Resumo!$B$3,Registros!$B$2:$B$501,"&lt;="&amp;Resumo!$D$3,Registros!$C$2:$C$501,$B402,Registros!$E$2:$E$501,$D402)),"")</f>
        <v/>
      </c>
      <c r="L402" s="18">
        <f>IF($E402=0,"",COUNTIFS($E$6:$E$505,"&gt;0",$F$6:$F$505,"&lt;"&amp;$F402)+COUNTIFS($E$6:$E402,"&gt;0",$F$6:$F402,$F402))</f>
        <v/>
      </c>
      <c r="N402" s="21">
        <f>IFERROR('Configurações'!F400,"")</f>
        <v/>
      </c>
      <c r="O402" s="18">
        <f>IF($N402="","",IF(Resumo!$F$3="Todas",COUNTIFS(Registros!$AB$2:$AB$501,"Sim",Registros!$B$2:$B$501,"&gt;="&amp;Resumo!$B$3,Registros!$B$2:$B$501,"&lt;="&amp;Resumo!$D$3,Registros!$V$2:$V$501,$N402),COUNTIFS(Registros!$AB$2:$AB$501,"Sim",Registros!$B$2:$B$501,"&gt;="&amp;Resumo!$B$3,Registros!$B$2:$B$501,"&lt;="&amp;Resumo!$D$3,Registros!$E$2:$E$501,Resumo!$F$3,Registros!$V$2:$V$501,$N402)))</f>
        <v/>
      </c>
      <c r="P402" s="49">
        <f>IF($N402="","",IF(Resumo!$F$3="Todas",SUMIFS(Registros!$S$2:$S$501,Registros!$AB$2:$AB$501,"Sim",Registros!$B$2:$B$501,"&gt;="&amp;Resumo!$B$3,Registros!$B$2:$B$501,"&lt;="&amp;Resumo!$D$3,Registros!$V$2:$V$501,$N402),SUMIFS(Registros!$S$2:$S$501,Registros!$AB$2:$AB$501,"Sim",Registros!$B$2:$B$501,"&gt;="&amp;Resumo!$B$3,Registros!$B$2:$B$501,"&lt;="&amp;Resumo!$D$3,Registros!$E$2:$E$501,Resumo!$F$3,Registros!$V$2:$V$501,$N402)))</f>
        <v/>
      </c>
      <c r="Q402" s="48">
        <f>IFERROR(IF(SUM($P$6:$P$15)=0,"",$P402/SUM($P$6:$P$15)),"")</f>
        <v/>
      </c>
      <c r="R402" s="18">
        <f>IF($O402=0,"",COUNTIFS($O$6:$O$15,"&gt;0",$P$6:$P$15,"&gt;"&amp;$P402)+COUNTIFS($O$6:$O402,"&gt;0",$P$6:$P402,$P402))</f>
        <v/>
      </c>
    </row>
    <row r="403">
      <c r="A403" s="16">
        <f>IFERROR(INDEX(Registros!$Z$2:$Z$501,AGGREGATE(15,6,(ROW(Registros!$Z$2:$Z$501)-ROW(Registros!$Z$2)+1)/(Registros!$AA$2:$AA$501&lt;&gt;""),ROWS($A$6:A403))),"")</f>
        <v/>
      </c>
      <c r="B403" s="13">
        <f>IFERROR(IF($A403="","",INDEX(Registros!$C$2:$C$501,MATCH($A403,Registros!$Z$2:$Z$501,0))),"")</f>
        <v/>
      </c>
      <c r="C403" s="16">
        <f>IFERROR(IF($A403="","",INDEX(Registros!$D$2:$D$501,MATCH($A403,Registros!$Z$2:$Z$501,0))),"")</f>
        <v/>
      </c>
      <c r="D403" s="16">
        <f>IFERROR(IF($A403="","",INDEX(Registros!$E$2:$E$501,MATCH($A403,Registros!$Z$2:$Z$501,0))),"")</f>
        <v/>
      </c>
      <c r="E403" s="13">
        <f>IF($A403="","",IF(AND(Resumo!$F$3&lt;&gt;"Todas",$D403&lt;&gt;Resumo!$F$3),0,COUNTIFS(Registros!$AB$2:$AB$501,"Sim",Registros!$B$2:$B$501,"&gt;="&amp;Resumo!$B$3,Registros!$B$2:$B$501,"&lt;="&amp;Resumo!$D$3,Registros!$C$2:$C$501,$B403,Registros!$E$2:$E$501,$D403)))</f>
        <v/>
      </c>
      <c r="F403" s="45">
        <f>IFERROR(IF($E403=0,"",COUNTIFS(Registros!$AB$2:$AB$501,"Sim",Registros!$B$2:$B$501,"&gt;="&amp;Resumo!$B$3,Registros!$B$2:$B$501,"&lt;="&amp;Resumo!$D$3,Registros!$C$2:$C$501,$B403,Registros!$E$2:$E$501,$D403,Registros!$T$2:$T$501,"Sim")/$E403),"")</f>
        <v/>
      </c>
      <c r="G403" s="45">
        <f>IFERROR(IF($E403=0,"",AVERAGEIFS(Registros!$U$2:$U$501,Registros!$AB$2:$AB$501,"Sim",Registros!$B$2:$B$501,"&gt;="&amp;Resumo!$B$3,Registros!$B$2:$B$501,"&lt;="&amp;Resumo!$D$3,Registros!$C$2:$C$501,$B403,Registros!$E$2:$E$501,$D403)),"")</f>
        <v/>
      </c>
      <c r="H403" s="13">
        <f>IF($E403=0,"",SUMIFS(Registros!$Q$2:$Q$501,Registros!$AB$2:$AB$501,"Sim",Registros!$B$2:$B$501,"&gt;="&amp;Resumo!$B$3,Registros!$B$2:$B$501,"&lt;="&amp;Resumo!$D$3,Registros!$C$2:$C$501,$B403,Registros!$E$2:$E$501,$D403))</f>
        <v/>
      </c>
      <c r="I403" s="46">
        <f>IF($E403=0,"",SUMIFS(Registros!$S$2:$S$501,Registros!$AB$2:$AB$501,"Sim",Registros!$B$2:$B$501,"&gt;="&amp;Resumo!$B$3,Registros!$B$2:$B$501,"&lt;="&amp;Resumo!$D$3,Registros!$C$2:$C$501,$B403,Registros!$E$2:$E$501,$D403))</f>
        <v/>
      </c>
      <c r="J403" s="13">
        <f>IF($E403=0,"",COUNTIFS(Registros!$AB$2:$AB$501,"Sim",Registros!$B$2:$B$501,"&gt;="&amp;Resumo!$B$3,Registros!$B$2:$B$501,"&lt;="&amp;Resumo!$D$3,Registros!$C$2:$C$501,$B403,Registros!$E$2:$E$501,$D403,Registros!$T$2:$T$501,"Não",Registros!$K$2:$K$501,"&lt;&gt;Concluída",Registros!$K$2:$K$501,"&lt;&gt;Dispensada"))</f>
        <v/>
      </c>
      <c r="K403" s="53">
        <f>IFERROR(IF($E403=0,"",_xlfn.MAXIFS(Registros!$B$2:$B$501,Registros!$AB$2:$AB$501,"Sim",Registros!$B$2:$B$501,"&gt;="&amp;Resumo!$B$3,Registros!$B$2:$B$501,"&lt;="&amp;Resumo!$D$3,Registros!$C$2:$C$501,$B403,Registros!$E$2:$E$501,$D403)),"")</f>
        <v/>
      </c>
      <c r="L403" s="13">
        <f>IF($E403=0,"",COUNTIFS($E$6:$E$505,"&gt;0",$F$6:$F$505,"&lt;"&amp;$F403)+COUNTIFS($E$6:$E403,"&gt;0",$F$6:$F403,$F403))</f>
        <v/>
      </c>
      <c r="N403" s="16">
        <f>IFERROR('Configurações'!F401,"")</f>
        <v/>
      </c>
      <c r="O403" s="13">
        <f>IF($N403="","",IF(Resumo!$F$3="Todas",COUNTIFS(Registros!$AB$2:$AB$501,"Sim",Registros!$B$2:$B$501,"&gt;="&amp;Resumo!$B$3,Registros!$B$2:$B$501,"&lt;="&amp;Resumo!$D$3,Registros!$V$2:$V$501,$N403),COUNTIFS(Registros!$AB$2:$AB$501,"Sim",Registros!$B$2:$B$501,"&gt;="&amp;Resumo!$B$3,Registros!$B$2:$B$501,"&lt;="&amp;Resumo!$D$3,Registros!$E$2:$E$501,Resumo!$F$3,Registros!$V$2:$V$501,$N403)))</f>
        <v/>
      </c>
      <c r="P403" s="46">
        <f>IF($N403="","",IF(Resumo!$F$3="Todas",SUMIFS(Registros!$S$2:$S$501,Registros!$AB$2:$AB$501,"Sim",Registros!$B$2:$B$501,"&gt;="&amp;Resumo!$B$3,Registros!$B$2:$B$501,"&lt;="&amp;Resumo!$D$3,Registros!$V$2:$V$501,$N403),SUMIFS(Registros!$S$2:$S$501,Registros!$AB$2:$AB$501,"Sim",Registros!$B$2:$B$501,"&gt;="&amp;Resumo!$B$3,Registros!$B$2:$B$501,"&lt;="&amp;Resumo!$D$3,Registros!$E$2:$E$501,Resumo!$F$3,Registros!$V$2:$V$501,$N403)))</f>
        <v/>
      </c>
      <c r="Q403" s="45">
        <f>IFERROR(IF(SUM($P$6:$P$15)=0,"",$P403/SUM($P$6:$P$15)),"")</f>
        <v/>
      </c>
      <c r="R403" s="13">
        <f>IF($O403=0,"",COUNTIFS($O$6:$O$15,"&gt;0",$P$6:$P$15,"&gt;"&amp;$P403)+COUNTIFS($O$6:$O403,"&gt;0",$P$6:$P403,$P403))</f>
        <v/>
      </c>
    </row>
    <row r="404">
      <c r="A404" s="21">
        <f>IFERROR(INDEX(Registros!$Z$2:$Z$501,AGGREGATE(15,6,(ROW(Registros!$Z$2:$Z$501)-ROW(Registros!$Z$2)+1)/(Registros!$AA$2:$AA$501&lt;&gt;""),ROWS($A$6:A404))),"")</f>
        <v/>
      </c>
      <c r="B404" s="18">
        <f>IFERROR(IF($A404="","",INDEX(Registros!$C$2:$C$501,MATCH($A404,Registros!$Z$2:$Z$501,0))),"")</f>
        <v/>
      </c>
      <c r="C404" s="21">
        <f>IFERROR(IF($A404="","",INDEX(Registros!$D$2:$D$501,MATCH($A404,Registros!$Z$2:$Z$501,0))),"")</f>
        <v/>
      </c>
      <c r="D404" s="21">
        <f>IFERROR(IF($A404="","",INDEX(Registros!$E$2:$E$501,MATCH($A404,Registros!$Z$2:$Z$501,0))),"")</f>
        <v/>
      </c>
      <c r="E404" s="18">
        <f>IF($A404="","",IF(AND(Resumo!$F$3&lt;&gt;"Todas",$D404&lt;&gt;Resumo!$F$3),0,COUNTIFS(Registros!$AB$2:$AB$501,"Sim",Registros!$B$2:$B$501,"&gt;="&amp;Resumo!$B$3,Registros!$B$2:$B$501,"&lt;="&amp;Resumo!$D$3,Registros!$C$2:$C$501,$B404,Registros!$E$2:$E$501,$D404)))</f>
        <v/>
      </c>
      <c r="F404" s="48">
        <f>IFERROR(IF($E404=0,"",COUNTIFS(Registros!$AB$2:$AB$501,"Sim",Registros!$B$2:$B$501,"&gt;="&amp;Resumo!$B$3,Registros!$B$2:$B$501,"&lt;="&amp;Resumo!$D$3,Registros!$C$2:$C$501,$B404,Registros!$E$2:$E$501,$D404,Registros!$T$2:$T$501,"Sim")/$E404),"")</f>
        <v/>
      </c>
      <c r="G404" s="48">
        <f>IFERROR(IF($E404=0,"",AVERAGEIFS(Registros!$U$2:$U$501,Registros!$AB$2:$AB$501,"Sim",Registros!$B$2:$B$501,"&gt;="&amp;Resumo!$B$3,Registros!$B$2:$B$501,"&lt;="&amp;Resumo!$D$3,Registros!$C$2:$C$501,$B404,Registros!$E$2:$E$501,$D404)),"")</f>
        <v/>
      </c>
      <c r="H404" s="18">
        <f>IF($E404=0,"",SUMIFS(Registros!$Q$2:$Q$501,Registros!$AB$2:$AB$501,"Sim",Registros!$B$2:$B$501,"&gt;="&amp;Resumo!$B$3,Registros!$B$2:$B$501,"&lt;="&amp;Resumo!$D$3,Registros!$C$2:$C$501,$B404,Registros!$E$2:$E$501,$D404))</f>
        <v/>
      </c>
      <c r="I404" s="49">
        <f>IF($E404=0,"",SUMIFS(Registros!$S$2:$S$501,Registros!$AB$2:$AB$501,"Sim",Registros!$B$2:$B$501,"&gt;="&amp;Resumo!$B$3,Registros!$B$2:$B$501,"&lt;="&amp;Resumo!$D$3,Registros!$C$2:$C$501,$B404,Registros!$E$2:$E$501,$D404))</f>
        <v/>
      </c>
      <c r="J404" s="18">
        <f>IF($E404=0,"",COUNTIFS(Registros!$AB$2:$AB$501,"Sim",Registros!$B$2:$B$501,"&gt;="&amp;Resumo!$B$3,Registros!$B$2:$B$501,"&lt;="&amp;Resumo!$D$3,Registros!$C$2:$C$501,$B404,Registros!$E$2:$E$501,$D404,Registros!$T$2:$T$501,"Não",Registros!$K$2:$K$501,"&lt;&gt;Concluída",Registros!$K$2:$K$501,"&lt;&gt;Dispensada"))</f>
        <v/>
      </c>
      <c r="K404" s="52">
        <f>IFERROR(IF($E404=0,"",_xlfn.MAXIFS(Registros!$B$2:$B$501,Registros!$AB$2:$AB$501,"Sim",Registros!$B$2:$B$501,"&gt;="&amp;Resumo!$B$3,Registros!$B$2:$B$501,"&lt;="&amp;Resumo!$D$3,Registros!$C$2:$C$501,$B404,Registros!$E$2:$E$501,$D404)),"")</f>
        <v/>
      </c>
      <c r="L404" s="18">
        <f>IF($E404=0,"",COUNTIFS($E$6:$E$505,"&gt;0",$F$6:$F$505,"&lt;"&amp;$F404)+COUNTIFS($E$6:$E404,"&gt;0",$F$6:$F404,$F404))</f>
        <v/>
      </c>
      <c r="N404" s="21">
        <f>IFERROR('Configurações'!F402,"")</f>
        <v/>
      </c>
      <c r="O404" s="18">
        <f>IF($N404="","",IF(Resumo!$F$3="Todas",COUNTIFS(Registros!$AB$2:$AB$501,"Sim",Registros!$B$2:$B$501,"&gt;="&amp;Resumo!$B$3,Registros!$B$2:$B$501,"&lt;="&amp;Resumo!$D$3,Registros!$V$2:$V$501,$N404),COUNTIFS(Registros!$AB$2:$AB$501,"Sim",Registros!$B$2:$B$501,"&gt;="&amp;Resumo!$B$3,Registros!$B$2:$B$501,"&lt;="&amp;Resumo!$D$3,Registros!$E$2:$E$501,Resumo!$F$3,Registros!$V$2:$V$501,$N404)))</f>
        <v/>
      </c>
      <c r="P404" s="49">
        <f>IF($N404="","",IF(Resumo!$F$3="Todas",SUMIFS(Registros!$S$2:$S$501,Registros!$AB$2:$AB$501,"Sim",Registros!$B$2:$B$501,"&gt;="&amp;Resumo!$B$3,Registros!$B$2:$B$501,"&lt;="&amp;Resumo!$D$3,Registros!$V$2:$V$501,$N404),SUMIFS(Registros!$S$2:$S$501,Registros!$AB$2:$AB$501,"Sim",Registros!$B$2:$B$501,"&gt;="&amp;Resumo!$B$3,Registros!$B$2:$B$501,"&lt;="&amp;Resumo!$D$3,Registros!$E$2:$E$501,Resumo!$F$3,Registros!$V$2:$V$501,$N404)))</f>
        <v/>
      </c>
      <c r="Q404" s="48">
        <f>IFERROR(IF(SUM($P$6:$P$15)=0,"",$P404/SUM($P$6:$P$15)),"")</f>
        <v/>
      </c>
      <c r="R404" s="18">
        <f>IF($O404=0,"",COUNTIFS($O$6:$O$15,"&gt;0",$P$6:$P$15,"&gt;"&amp;$P404)+COUNTIFS($O$6:$O404,"&gt;0",$P$6:$P404,$P404))</f>
        <v/>
      </c>
    </row>
    <row r="405">
      <c r="A405" s="16">
        <f>IFERROR(INDEX(Registros!$Z$2:$Z$501,AGGREGATE(15,6,(ROW(Registros!$Z$2:$Z$501)-ROW(Registros!$Z$2)+1)/(Registros!$AA$2:$AA$501&lt;&gt;""),ROWS($A$6:A405))),"")</f>
        <v/>
      </c>
      <c r="B405" s="13">
        <f>IFERROR(IF($A405="","",INDEX(Registros!$C$2:$C$501,MATCH($A405,Registros!$Z$2:$Z$501,0))),"")</f>
        <v/>
      </c>
      <c r="C405" s="16">
        <f>IFERROR(IF($A405="","",INDEX(Registros!$D$2:$D$501,MATCH($A405,Registros!$Z$2:$Z$501,0))),"")</f>
        <v/>
      </c>
      <c r="D405" s="16">
        <f>IFERROR(IF($A405="","",INDEX(Registros!$E$2:$E$501,MATCH($A405,Registros!$Z$2:$Z$501,0))),"")</f>
        <v/>
      </c>
      <c r="E405" s="13">
        <f>IF($A405="","",IF(AND(Resumo!$F$3&lt;&gt;"Todas",$D405&lt;&gt;Resumo!$F$3),0,COUNTIFS(Registros!$AB$2:$AB$501,"Sim",Registros!$B$2:$B$501,"&gt;="&amp;Resumo!$B$3,Registros!$B$2:$B$501,"&lt;="&amp;Resumo!$D$3,Registros!$C$2:$C$501,$B405,Registros!$E$2:$E$501,$D405)))</f>
        <v/>
      </c>
      <c r="F405" s="45">
        <f>IFERROR(IF($E405=0,"",COUNTIFS(Registros!$AB$2:$AB$501,"Sim",Registros!$B$2:$B$501,"&gt;="&amp;Resumo!$B$3,Registros!$B$2:$B$501,"&lt;="&amp;Resumo!$D$3,Registros!$C$2:$C$501,$B405,Registros!$E$2:$E$501,$D405,Registros!$T$2:$T$501,"Sim")/$E405),"")</f>
        <v/>
      </c>
      <c r="G405" s="45">
        <f>IFERROR(IF($E405=0,"",AVERAGEIFS(Registros!$U$2:$U$501,Registros!$AB$2:$AB$501,"Sim",Registros!$B$2:$B$501,"&gt;="&amp;Resumo!$B$3,Registros!$B$2:$B$501,"&lt;="&amp;Resumo!$D$3,Registros!$C$2:$C$501,$B405,Registros!$E$2:$E$501,$D405)),"")</f>
        <v/>
      </c>
      <c r="H405" s="13">
        <f>IF($E405=0,"",SUMIFS(Registros!$Q$2:$Q$501,Registros!$AB$2:$AB$501,"Sim",Registros!$B$2:$B$501,"&gt;="&amp;Resumo!$B$3,Registros!$B$2:$B$501,"&lt;="&amp;Resumo!$D$3,Registros!$C$2:$C$501,$B405,Registros!$E$2:$E$501,$D405))</f>
        <v/>
      </c>
      <c r="I405" s="46">
        <f>IF($E405=0,"",SUMIFS(Registros!$S$2:$S$501,Registros!$AB$2:$AB$501,"Sim",Registros!$B$2:$B$501,"&gt;="&amp;Resumo!$B$3,Registros!$B$2:$B$501,"&lt;="&amp;Resumo!$D$3,Registros!$C$2:$C$501,$B405,Registros!$E$2:$E$501,$D405))</f>
        <v/>
      </c>
      <c r="J405" s="13">
        <f>IF($E405=0,"",COUNTIFS(Registros!$AB$2:$AB$501,"Sim",Registros!$B$2:$B$501,"&gt;="&amp;Resumo!$B$3,Registros!$B$2:$B$501,"&lt;="&amp;Resumo!$D$3,Registros!$C$2:$C$501,$B405,Registros!$E$2:$E$501,$D405,Registros!$T$2:$T$501,"Não",Registros!$K$2:$K$501,"&lt;&gt;Concluída",Registros!$K$2:$K$501,"&lt;&gt;Dispensada"))</f>
        <v/>
      </c>
      <c r="K405" s="53">
        <f>IFERROR(IF($E405=0,"",_xlfn.MAXIFS(Registros!$B$2:$B$501,Registros!$AB$2:$AB$501,"Sim",Registros!$B$2:$B$501,"&gt;="&amp;Resumo!$B$3,Registros!$B$2:$B$501,"&lt;="&amp;Resumo!$D$3,Registros!$C$2:$C$501,$B405,Registros!$E$2:$E$501,$D405)),"")</f>
        <v/>
      </c>
      <c r="L405" s="13">
        <f>IF($E405=0,"",COUNTIFS($E$6:$E$505,"&gt;0",$F$6:$F$505,"&lt;"&amp;$F405)+COUNTIFS($E$6:$E405,"&gt;0",$F$6:$F405,$F405))</f>
        <v/>
      </c>
      <c r="N405" s="16">
        <f>IFERROR('Configurações'!F403,"")</f>
        <v/>
      </c>
      <c r="O405" s="13">
        <f>IF($N405="","",IF(Resumo!$F$3="Todas",COUNTIFS(Registros!$AB$2:$AB$501,"Sim",Registros!$B$2:$B$501,"&gt;="&amp;Resumo!$B$3,Registros!$B$2:$B$501,"&lt;="&amp;Resumo!$D$3,Registros!$V$2:$V$501,$N405),COUNTIFS(Registros!$AB$2:$AB$501,"Sim",Registros!$B$2:$B$501,"&gt;="&amp;Resumo!$B$3,Registros!$B$2:$B$501,"&lt;="&amp;Resumo!$D$3,Registros!$E$2:$E$501,Resumo!$F$3,Registros!$V$2:$V$501,$N405)))</f>
        <v/>
      </c>
      <c r="P405" s="46">
        <f>IF($N405="","",IF(Resumo!$F$3="Todas",SUMIFS(Registros!$S$2:$S$501,Registros!$AB$2:$AB$501,"Sim",Registros!$B$2:$B$501,"&gt;="&amp;Resumo!$B$3,Registros!$B$2:$B$501,"&lt;="&amp;Resumo!$D$3,Registros!$V$2:$V$501,$N405),SUMIFS(Registros!$S$2:$S$501,Registros!$AB$2:$AB$501,"Sim",Registros!$B$2:$B$501,"&gt;="&amp;Resumo!$B$3,Registros!$B$2:$B$501,"&lt;="&amp;Resumo!$D$3,Registros!$E$2:$E$501,Resumo!$F$3,Registros!$V$2:$V$501,$N405)))</f>
        <v/>
      </c>
      <c r="Q405" s="45">
        <f>IFERROR(IF(SUM($P$6:$P$15)=0,"",$P405/SUM($P$6:$P$15)),"")</f>
        <v/>
      </c>
      <c r="R405" s="13">
        <f>IF($O405=0,"",COUNTIFS($O$6:$O$15,"&gt;0",$P$6:$P$15,"&gt;"&amp;$P405)+COUNTIFS($O$6:$O405,"&gt;0",$P$6:$P405,$P405))</f>
        <v/>
      </c>
    </row>
    <row r="406">
      <c r="A406" s="21">
        <f>IFERROR(INDEX(Registros!$Z$2:$Z$501,AGGREGATE(15,6,(ROW(Registros!$Z$2:$Z$501)-ROW(Registros!$Z$2)+1)/(Registros!$AA$2:$AA$501&lt;&gt;""),ROWS($A$6:A406))),"")</f>
        <v/>
      </c>
      <c r="B406" s="18">
        <f>IFERROR(IF($A406="","",INDEX(Registros!$C$2:$C$501,MATCH($A406,Registros!$Z$2:$Z$501,0))),"")</f>
        <v/>
      </c>
      <c r="C406" s="21">
        <f>IFERROR(IF($A406="","",INDEX(Registros!$D$2:$D$501,MATCH($A406,Registros!$Z$2:$Z$501,0))),"")</f>
        <v/>
      </c>
      <c r="D406" s="21">
        <f>IFERROR(IF($A406="","",INDEX(Registros!$E$2:$E$501,MATCH($A406,Registros!$Z$2:$Z$501,0))),"")</f>
        <v/>
      </c>
      <c r="E406" s="18">
        <f>IF($A406="","",IF(AND(Resumo!$F$3&lt;&gt;"Todas",$D406&lt;&gt;Resumo!$F$3),0,COUNTIFS(Registros!$AB$2:$AB$501,"Sim",Registros!$B$2:$B$501,"&gt;="&amp;Resumo!$B$3,Registros!$B$2:$B$501,"&lt;="&amp;Resumo!$D$3,Registros!$C$2:$C$501,$B406,Registros!$E$2:$E$501,$D406)))</f>
        <v/>
      </c>
      <c r="F406" s="48">
        <f>IFERROR(IF($E406=0,"",COUNTIFS(Registros!$AB$2:$AB$501,"Sim",Registros!$B$2:$B$501,"&gt;="&amp;Resumo!$B$3,Registros!$B$2:$B$501,"&lt;="&amp;Resumo!$D$3,Registros!$C$2:$C$501,$B406,Registros!$E$2:$E$501,$D406,Registros!$T$2:$T$501,"Sim")/$E406),"")</f>
        <v/>
      </c>
      <c r="G406" s="48">
        <f>IFERROR(IF($E406=0,"",AVERAGEIFS(Registros!$U$2:$U$501,Registros!$AB$2:$AB$501,"Sim",Registros!$B$2:$B$501,"&gt;="&amp;Resumo!$B$3,Registros!$B$2:$B$501,"&lt;="&amp;Resumo!$D$3,Registros!$C$2:$C$501,$B406,Registros!$E$2:$E$501,$D406)),"")</f>
        <v/>
      </c>
      <c r="H406" s="18">
        <f>IF($E406=0,"",SUMIFS(Registros!$Q$2:$Q$501,Registros!$AB$2:$AB$501,"Sim",Registros!$B$2:$B$501,"&gt;="&amp;Resumo!$B$3,Registros!$B$2:$B$501,"&lt;="&amp;Resumo!$D$3,Registros!$C$2:$C$501,$B406,Registros!$E$2:$E$501,$D406))</f>
        <v/>
      </c>
      <c r="I406" s="49">
        <f>IF($E406=0,"",SUMIFS(Registros!$S$2:$S$501,Registros!$AB$2:$AB$501,"Sim",Registros!$B$2:$B$501,"&gt;="&amp;Resumo!$B$3,Registros!$B$2:$B$501,"&lt;="&amp;Resumo!$D$3,Registros!$C$2:$C$501,$B406,Registros!$E$2:$E$501,$D406))</f>
        <v/>
      </c>
      <c r="J406" s="18">
        <f>IF($E406=0,"",COUNTIFS(Registros!$AB$2:$AB$501,"Sim",Registros!$B$2:$B$501,"&gt;="&amp;Resumo!$B$3,Registros!$B$2:$B$501,"&lt;="&amp;Resumo!$D$3,Registros!$C$2:$C$501,$B406,Registros!$E$2:$E$501,$D406,Registros!$T$2:$T$501,"Não",Registros!$K$2:$K$501,"&lt;&gt;Concluída",Registros!$K$2:$K$501,"&lt;&gt;Dispensada"))</f>
        <v/>
      </c>
      <c r="K406" s="52">
        <f>IFERROR(IF($E406=0,"",_xlfn.MAXIFS(Registros!$B$2:$B$501,Registros!$AB$2:$AB$501,"Sim",Registros!$B$2:$B$501,"&gt;="&amp;Resumo!$B$3,Registros!$B$2:$B$501,"&lt;="&amp;Resumo!$D$3,Registros!$C$2:$C$501,$B406,Registros!$E$2:$E$501,$D406)),"")</f>
        <v/>
      </c>
      <c r="L406" s="18">
        <f>IF($E406=0,"",COUNTIFS($E$6:$E$505,"&gt;0",$F$6:$F$505,"&lt;"&amp;$F406)+COUNTIFS($E$6:$E406,"&gt;0",$F$6:$F406,$F406))</f>
        <v/>
      </c>
      <c r="N406" s="21">
        <f>IFERROR('Configurações'!F404,"")</f>
        <v/>
      </c>
      <c r="O406" s="18">
        <f>IF($N406="","",IF(Resumo!$F$3="Todas",COUNTIFS(Registros!$AB$2:$AB$501,"Sim",Registros!$B$2:$B$501,"&gt;="&amp;Resumo!$B$3,Registros!$B$2:$B$501,"&lt;="&amp;Resumo!$D$3,Registros!$V$2:$V$501,$N406),COUNTIFS(Registros!$AB$2:$AB$501,"Sim",Registros!$B$2:$B$501,"&gt;="&amp;Resumo!$B$3,Registros!$B$2:$B$501,"&lt;="&amp;Resumo!$D$3,Registros!$E$2:$E$501,Resumo!$F$3,Registros!$V$2:$V$501,$N406)))</f>
        <v/>
      </c>
      <c r="P406" s="49">
        <f>IF($N406="","",IF(Resumo!$F$3="Todas",SUMIFS(Registros!$S$2:$S$501,Registros!$AB$2:$AB$501,"Sim",Registros!$B$2:$B$501,"&gt;="&amp;Resumo!$B$3,Registros!$B$2:$B$501,"&lt;="&amp;Resumo!$D$3,Registros!$V$2:$V$501,$N406),SUMIFS(Registros!$S$2:$S$501,Registros!$AB$2:$AB$501,"Sim",Registros!$B$2:$B$501,"&gt;="&amp;Resumo!$B$3,Registros!$B$2:$B$501,"&lt;="&amp;Resumo!$D$3,Registros!$E$2:$E$501,Resumo!$F$3,Registros!$V$2:$V$501,$N406)))</f>
        <v/>
      </c>
      <c r="Q406" s="48">
        <f>IFERROR(IF(SUM($P$6:$P$15)=0,"",$P406/SUM($P$6:$P$15)),"")</f>
        <v/>
      </c>
      <c r="R406" s="18">
        <f>IF($O406=0,"",COUNTIFS($O$6:$O$15,"&gt;0",$P$6:$P$15,"&gt;"&amp;$P406)+COUNTIFS($O$6:$O406,"&gt;0",$P$6:$P406,$P406))</f>
        <v/>
      </c>
    </row>
    <row r="407">
      <c r="A407" s="16">
        <f>IFERROR(INDEX(Registros!$Z$2:$Z$501,AGGREGATE(15,6,(ROW(Registros!$Z$2:$Z$501)-ROW(Registros!$Z$2)+1)/(Registros!$AA$2:$AA$501&lt;&gt;""),ROWS($A$6:A407))),"")</f>
        <v/>
      </c>
      <c r="B407" s="13">
        <f>IFERROR(IF($A407="","",INDEX(Registros!$C$2:$C$501,MATCH($A407,Registros!$Z$2:$Z$501,0))),"")</f>
        <v/>
      </c>
      <c r="C407" s="16">
        <f>IFERROR(IF($A407="","",INDEX(Registros!$D$2:$D$501,MATCH($A407,Registros!$Z$2:$Z$501,0))),"")</f>
        <v/>
      </c>
      <c r="D407" s="16">
        <f>IFERROR(IF($A407="","",INDEX(Registros!$E$2:$E$501,MATCH($A407,Registros!$Z$2:$Z$501,0))),"")</f>
        <v/>
      </c>
      <c r="E407" s="13">
        <f>IF($A407="","",IF(AND(Resumo!$F$3&lt;&gt;"Todas",$D407&lt;&gt;Resumo!$F$3),0,COUNTIFS(Registros!$AB$2:$AB$501,"Sim",Registros!$B$2:$B$501,"&gt;="&amp;Resumo!$B$3,Registros!$B$2:$B$501,"&lt;="&amp;Resumo!$D$3,Registros!$C$2:$C$501,$B407,Registros!$E$2:$E$501,$D407)))</f>
        <v/>
      </c>
      <c r="F407" s="45">
        <f>IFERROR(IF($E407=0,"",COUNTIFS(Registros!$AB$2:$AB$501,"Sim",Registros!$B$2:$B$501,"&gt;="&amp;Resumo!$B$3,Registros!$B$2:$B$501,"&lt;="&amp;Resumo!$D$3,Registros!$C$2:$C$501,$B407,Registros!$E$2:$E$501,$D407,Registros!$T$2:$T$501,"Sim")/$E407),"")</f>
        <v/>
      </c>
      <c r="G407" s="45">
        <f>IFERROR(IF($E407=0,"",AVERAGEIFS(Registros!$U$2:$U$501,Registros!$AB$2:$AB$501,"Sim",Registros!$B$2:$B$501,"&gt;="&amp;Resumo!$B$3,Registros!$B$2:$B$501,"&lt;="&amp;Resumo!$D$3,Registros!$C$2:$C$501,$B407,Registros!$E$2:$E$501,$D407)),"")</f>
        <v/>
      </c>
      <c r="H407" s="13">
        <f>IF($E407=0,"",SUMIFS(Registros!$Q$2:$Q$501,Registros!$AB$2:$AB$501,"Sim",Registros!$B$2:$B$501,"&gt;="&amp;Resumo!$B$3,Registros!$B$2:$B$501,"&lt;="&amp;Resumo!$D$3,Registros!$C$2:$C$501,$B407,Registros!$E$2:$E$501,$D407))</f>
        <v/>
      </c>
      <c r="I407" s="46">
        <f>IF($E407=0,"",SUMIFS(Registros!$S$2:$S$501,Registros!$AB$2:$AB$501,"Sim",Registros!$B$2:$B$501,"&gt;="&amp;Resumo!$B$3,Registros!$B$2:$B$501,"&lt;="&amp;Resumo!$D$3,Registros!$C$2:$C$501,$B407,Registros!$E$2:$E$501,$D407))</f>
        <v/>
      </c>
      <c r="J407" s="13">
        <f>IF($E407=0,"",COUNTIFS(Registros!$AB$2:$AB$501,"Sim",Registros!$B$2:$B$501,"&gt;="&amp;Resumo!$B$3,Registros!$B$2:$B$501,"&lt;="&amp;Resumo!$D$3,Registros!$C$2:$C$501,$B407,Registros!$E$2:$E$501,$D407,Registros!$T$2:$T$501,"Não",Registros!$K$2:$K$501,"&lt;&gt;Concluída",Registros!$K$2:$K$501,"&lt;&gt;Dispensada"))</f>
        <v/>
      </c>
      <c r="K407" s="53">
        <f>IFERROR(IF($E407=0,"",_xlfn.MAXIFS(Registros!$B$2:$B$501,Registros!$AB$2:$AB$501,"Sim",Registros!$B$2:$B$501,"&gt;="&amp;Resumo!$B$3,Registros!$B$2:$B$501,"&lt;="&amp;Resumo!$D$3,Registros!$C$2:$C$501,$B407,Registros!$E$2:$E$501,$D407)),"")</f>
        <v/>
      </c>
      <c r="L407" s="13">
        <f>IF($E407=0,"",COUNTIFS($E$6:$E$505,"&gt;0",$F$6:$F$505,"&lt;"&amp;$F407)+COUNTIFS($E$6:$E407,"&gt;0",$F$6:$F407,$F407))</f>
        <v/>
      </c>
      <c r="N407" s="16">
        <f>IFERROR('Configurações'!F405,"")</f>
        <v/>
      </c>
      <c r="O407" s="13">
        <f>IF($N407="","",IF(Resumo!$F$3="Todas",COUNTIFS(Registros!$AB$2:$AB$501,"Sim",Registros!$B$2:$B$501,"&gt;="&amp;Resumo!$B$3,Registros!$B$2:$B$501,"&lt;="&amp;Resumo!$D$3,Registros!$V$2:$V$501,$N407),COUNTIFS(Registros!$AB$2:$AB$501,"Sim",Registros!$B$2:$B$501,"&gt;="&amp;Resumo!$B$3,Registros!$B$2:$B$501,"&lt;="&amp;Resumo!$D$3,Registros!$E$2:$E$501,Resumo!$F$3,Registros!$V$2:$V$501,$N407)))</f>
        <v/>
      </c>
      <c r="P407" s="46">
        <f>IF($N407="","",IF(Resumo!$F$3="Todas",SUMIFS(Registros!$S$2:$S$501,Registros!$AB$2:$AB$501,"Sim",Registros!$B$2:$B$501,"&gt;="&amp;Resumo!$B$3,Registros!$B$2:$B$501,"&lt;="&amp;Resumo!$D$3,Registros!$V$2:$V$501,$N407),SUMIFS(Registros!$S$2:$S$501,Registros!$AB$2:$AB$501,"Sim",Registros!$B$2:$B$501,"&gt;="&amp;Resumo!$B$3,Registros!$B$2:$B$501,"&lt;="&amp;Resumo!$D$3,Registros!$E$2:$E$501,Resumo!$F$3,Registros!$V$2:$V$501,$N407)))</f>
        <v/>
      </c>
      <c r="Q407" s="45">
        <f>IFERROR(IF(SUM($P$6:$P$15)=0,"",$P407/SUM($P$6:$P$15)),"")</f>
        <v/>
      </c>
      <c r="R407" s="13">
        <f>IF($O407=0,"",COUNTIFS($O$6:$O$15,"&gt;0",$P$6:$P$15,"&gt;"&amp;$P407)+COUNTIFS($O$6:$O407,"&gt;0",$P$6:$P407,$P407))</f>
        <v/>
      </c>
    </row>
    <row r="408">
      <c r="A408" s="21">
        <f>IFERROR(INDEX(Registros!$Z$2:$Z$501,AGGREGATE(15,6,(ROW(Registros!$Z$2:$Z$501)-ROW(Registros!$Z$2)+1)/(Registros!$AA$2:$AA$501&lt;&gt;""),ROWS($A$6:A408))),"")</f>
        <v/>
      </c>
      <c r="B408" s="18">
        <f>IFERROR(IF($A408="","",INDEX(Registros!$C$2:$C$501,MATCH($A408,Registros!$Z$2:$Z$501,0))),"")</f>
        <v/>
      </c>
      <c r="C408" s="21">
        <f>IFERROR(IF($A408="","",INDEX(Registros!$D$2:$D$501,MATCH($A408,Registros!$Z$2:$Z$501,0))),"")</f>
        <v/>
      </c>
      <c r="D408" s="21">
        <f>IFERROR(IF($A408="","",INDEX(Registros!$E$2:$E$501,MATCH($A408,Registros!$Z$2:$Z$501,0))),"")</f>
        <v/>
      </c>
      <c r="E408" s="18">
        <f>IF($A408="","",IF(AND(Resumo!$F$3&lt;&gt;"Todas",$D408&lt;&gt;Resumo!$F$3),0,COUNTIFS(Registros!$AB$2:$AB$501,"Sim",Registros!$B$2:$B$501,"&gt;="&amp;Resumo!$B$3,Registros!$B$2:$B$501,"&lt;="&amp;Resumo!$D$3,Registros!$C$2:$C$501,$B408,Registros!$E$2:$E$501,$D408)))</f>
        <v/>
      </c>
      <c r="F408" s="48">
        <f>IFERROR(IF($E408=0,"",COUNTIFS(Registros!$AB$2:$AB$501,"Sim",Registros!$B$2:$B$501,"&gt;="&amp;Resumo!$B$3,Registros!$B$2:$B$501,"&lt;="&amp;Resumo!$D$3,Registros!$C$2:$C$501,$B408,Registros!$E$2:$E$501,$D408,Registros!$T$2:$T$501,"Sim")/$E408),"")</f>
        <v/>
      </c>
      <c r="G408" s="48">
        <f>IFERROR(IF($E408=0,"",AVERAGEIFS(Registros!$U$2:$U$501,Registros!$AB$2:$AB$501,"Sim",Registros!$B$2:$B$501,"&gt;="&amp;Resumo!$B$3,Registros!$B$2:$B$501,"&lt;="&amp;Resumo!$D$3,Registros!$C$2:$C$501,$B408,Registros!$E$2:$E$501,$D408)),"")</f>
        <v/>
      </c>
      <c r="H408" s="18">
        <f>IF($E408=0,"",SUMIFS(Registros!$Q$2:$Q$501,Registros!$AB$2:$AB$501,"Sim",Registros!$B$2:$B$501,"&gt;="&amp;Resumo!$B$3,Registros!$B$2:$B$501,"&lt;="&amp;Resumo!$D$3,Registros!$C$2:$C$501,$B408,Registros!$E$2:$E$501,$D408))</f>
        <v/>
      </c>
      <c r="I408" s="49">
        <f>IF($E408=0,"",SUMIFS(Registros!$S$2:$S$501,Registros!$AB$2:$AB$501,"Sim",Registros!$B$2:$B$501,"&gt;="&amp;Resumo!$B$3,Registros!$B$2:$B$501,"&lt;="&amp;Resumo!$D$3,Registros!$C$2:$C$501,$B408,Registros!$E$2:$E$501,$D408))</f>
        <v/>
      </c>
      <c r="J408" s="18">
        <f>IF($E408=0,"",COUNTIFS(Registros!$AB$2:$AB$501,"Sim",Registros!$B$2:$B$501,"&gt;="&amp;Resumo!$B$3,Registros!$B$2:$B$501,"&lt;="&amp;Resumo!$D$3,Registros!$C$2:$C$501,$B408,Registros!$E$2:$E$501,$D408,Registros!$T$2:$T$501,"Não",Registros!$K$2:$K$501,"&lt;&gt;Concluída",Registros!$K$2:$K$501,"&lt;&gt;Dispensada"))</f>
        <v/>
      </c>
      <c r="K408" s="52">
        <f>IFERROR(IF($E408=0,"",_xlfn.MAXIFS(Registros!$B$2:$B$501,Registros!$AB$2:$AB$501,"Sim",Registros!$B$2:$B$501,"&gt;="&amp;Resumo!$B$3,Registros!$B$2:$B$501,"&lt;="&amp;Resumo!$D$3,Registros!$C$2:$C$501,$B408,Registros!$E$2:$E$501,$D408)),"")</f>
        <v/>
      </c>
      <c r="L408" s="18">
        <f>IF($E408=0,"",COUNTIFS($E$6:$E$505,"&gt;0",$F$6:$F$505,"&lt;"&amp;$F408)+COUNTIFS($E$6:$E408,"&gt;0",$F$6:$F408,$F408))</f>
        <v/>
      </c>
      <c r="N408" s="21">
        <f>IFERROR('Configurações'!F406,"")</f>
        <v/>
      </c>
      <c r="O408" s="18">
        <f>IF($N408="","",IF(Resumo!$F$3="Todas",COUNTIFS(Registros!$AB$2:$AB$501,"Sim",Registros!$B$2:$B$501,"&gt;="&amp;Resumo!$B$3,Registros!$B$2:$B$501,"&lt;="&amp;Resumo!$D$3,Registros!$V$2:$V$501,$N408),COUNTIFS(Registros!$AB$2:$AB$501,"Sim",Registros!$B$2:$B$501,"&gt;="&amp;Resumo!$B$3,Registros!$B$2:$B$501,"&lt;="&amp;Resumo!$D$3,Registros!$E$2:$E$501,Resumo!$F$3,Registros!$V$2:$V$501,$N408)))</f>
        <v/>
      </c>
      <c r="P408" s="49">
        <f>IF($N408="","",IF(Resumo!$F$3="Todas",SUMIFS(Registros!$S$2:$S$501,Registros!$AB$2:$AB$501,"Sim",Registros!$B$2:$B$501,"&gt;="&amp;Resumo!$B$3,Registros!$B$2:$B$501,"&lt;="&amp;Resumo!$D$3,Registros!$V$2:$V$501,$N408),SUMIFS(Registros!$S$2:$S$501,Registros!$AB$2:$AB$501,"Sim",Registros!$B$2:$B$501,"&gt;="&amp;Resumo!$B$3,Registros!$B$2:$B$501,"&lt;="&amp;Resumo!$D$3,Registros!$E$2:$E$501,Resumo!$F$3,Registros!$V$2:$V$501,$N408)))</f>
        <v/>
      </c>
      <c r="Q408" s="48">
        <f>IFERROR(IF(SUM($P$6:$P$15)=0,"",$P408/SUM($P$6:$P$15)),"")</f>
        <v/>
      </c>
      <c r="R408" s="18">
        <f>IF($O408=0,"",COUNTIFS($O$6:$O$15,"&gt;0",$P$6:$P$15,"&gt;"&amp;$P408)+COUNTIFS($O$6:$O408,"&gt;0",$P$6:$P408,$P408))</f>
        <v/>
      </c>
    </row>
    <row r="409">
      <c r="A409" s="16">
        <f>IFERROR(INDEX(Registros!$Z$2:$Z$501,AGGREGATE(15,6,(ROW(Registros!$Z$2:$Z$501)-ROW(Registros!$Z$2)+1)/(Registros!$AA$2:$AA$501&lt;&gt;""),ROWS($A$6:A409))),"")</f>
        <v/>
      </c>
      <c r="B409" s="13">
        <f>IFERROR(IF($A409="","",INDEX(Registros!$C$2:$C$501,MATCH($A409,Registros!$Z$2:$Z$501,0))),"")</f>
        <v/>
      </c>
      <c r="C409" s="16">
        <f>IFERROR(IF($A409="","",INDEX(Registros!$D$2:$D$501,MATCH($A409,Registros!$Z$2:$Z$501,0))),"")</f>
        <v/>
      </c>
      <c r="D409" s="16">
        <f>IFERROR(IF($A409="","",INDEX(Registros!$E$2:$E$501,MATCH($A409,Registros!$Z$2:$Z$501,0))),"")</f>
        <v/>
      </c>
      <c r="E409" s="13">
        <f>IF($A409="","",IF(AND(Resumo!$F$3&lt;&gt;"Todas",$D409&lt;&gt;Resumo!$F$3),0,COUNTIFS(Registros!$AB$2:$AB$501,"Sim",Registros!$B$2:$B$501,"&gt;="&amp;Resumo!$B$3,Registros!$B$2:$B$501,"&lt;="&amp;Resumo!$D$3,Registros!$C$2:$C$501,$B409,Registros!$E$2:$E$501,$D409)))</f>
        <v/>
      </c>
      <c r="F409" s="45">
        <f>IFERROR(IF($E409=0,"",COUNTIFS(Registros!$AB$2:$AB$501,"Sim",Registros!$B$2:$B$501,"&gt;="&amp;Resumo!$B$3,Registros!$B$2:$B$501,"&lt;="&amp;Resumo!$D$3,Registros!$C$2:$C$501,$B409,Registros!$E$2:$E$501,$D409,Registros!$T$2:$T$501,"Sim")/$E409),"")</f>
        <v/>
      </c>
      <c r="G409" s="45">
        <f>IFERROR(IF($E409=0,"",AVERAGEIFS(Registros!$U$2:$U$501,Registros!$AB$2:$AB$501,"Sim",Registros!$B$2:$B$501,"&gt;="&amp;Resumo!$B$3,Registros!$B$2:$B$501,"&lt;="&amp;Resumo!$D$3,Registros!$C$2:$C$501,$B409,Registros!$E$2:$E$501,$D409)),"")</f>
        <v/>
      </c>
      <c r="H409" s="13">
        <f>IF($E409=0,"",SUMIFS(Registros!$Q$2:$Q$501,Registros!$AB$2:$AB$501,"Sim",Registros!$B$2:$B$501,"&gt;="&amp;Resumo!$B$3,Registros!$B$2:$B$501,"&lt;="&amp;Resumo!$D$3,Registros!$C$2:$C$501,$B409,Registros!$E$2:$E$501,$D409))</f>
        <v/>
      </c>
      <c r="I409" s="46">
        <f>IF($E409=0,"",SUMIFS(Registros!$S$2:$S$501,Registros!$AB$2:$AB$501,"Sim",Registros!$B$2:$B$501,"&gt;="&amp;Resumo!$B$3,Registros!$B$2:$B$501,"&lt;="&amp;Resumo!$D$3,Registros!$C$2:$C$501,$B409,Registros!$E$2:$E$501,$D409))</f>
        <v/>
      </c>
      <c r="J409" s="13">
        <f>IF($E409=0,"",COUNTIFS(Registros!$AB$2:$AB$501,"Sim",Registros!$B$2:$B$501,"&gt;="&amp;Resumo!$B$3,Registros!$B$2:$B$501,"&lt;="&amp;Resumo!$D$3,Registros!$C$2:$C$501,$B409,Registros!$E$2:$E$501,$D409,Registros!$T$2:$T$501,"Não",Registros!$K$2:$K$501,"&lt;&gt;Concluída",Registros!$K$2:$K$501,"&lt;&gt;Dispensada"))</f>
        <v/>
      </c>
      <c r="K409" s="53">
        <f>IFERROR(IF($E409=0,"",_xlfn.MAXIFS(Registros!$B$2:$B$501,Registros!$AB$2:$AB$501,"Sim",Registros!$B$2:$B$501,"&gt;="&amp;Resumo!$B$3,Registros!$B$2:$B$501,"&lt;="&amp;Resumo!$D$3,Registros!$C$2:$C$501,$B409,Registros!$E$2:$E$501,$D409)),"")</f>
        <v/>
      </c>
      <c r="L409" s="13">
        <f>IF($E409=0,"",COUNTIFS($E$6:$E$505,"&gt;0",$F$6:$F$505,"&lt;"&amp;$F409)+COUNTIFS($E$6:$E409,"&gt;0",$F$6:$F409,$F409))</f>
        <v/>
      </c>
      <c r="N409" s="16">
        <f>IFERROR('Configurações'!F407,"")</f>
        <v/>
      </c>
      <c r="O409" s="13">
        <f>IF($N409="","",IF(Resumo!$F$3="Todas",COUNTIFS(Registros!$AB$2:$AB$501,"Sim",Registros!$B$2:$B$501,"&gt;="&amp;Resumo!$B$3,Registros!$B$2:$B$501,"&lt;="&amp;Resumo!$D$3,Registros!$V$2:$V$501,$N409),COUNTIFS(Registros!$AB$2:$AB$501,"Sim",Registros!$B$2:$B$501,"&gt;="&amp;Resumo!$B$3,Registros!$B$2:$B$501,"&lt;="&amp;Resumo!$D$3,Registros!$E$2:$E$501,Resumo!$F$3,Registros!$V$2:$V$501,$N409)))</f>
        <v/>
      </c>
      <c r="P409" s="46">
        <f>IF($N409="","",IF(Resumo!$F$3="Todas",SUMIFS(Registros!$S$2:$S$501,Registros!$AB$2:$AB$501,"Sim",Registros!$B$2:$B$501,"&gt;="&amp;Resumo!$B$3,Registros!$B$2:$B$501,"&lt;="&amp;Resumo!$D$3,Registros!$V$2:$V$501,$N409),SUMIFS(Registros!$S$2:$S$501,Registros!$AB$2:$AB$501,"Sim",Registros!$B$2:$B$501,"&gt;="&amp;Resumo!$B$3,Registros!$B$2:$B$501,"&lt;="&amp;Resumo!$D$3,Registros!$E$2:$E$501,Resumo!$F$3,Registros!$V$2:$V$501,$N409)))</f>
        <v/>
      </c>
      <c r="Q409" s="45">
        <f>IFERROR(IF(SUM($P$6:$P$15)=0,"",$P409/SUM($P$6:$P$15)),"")</f>
        <v/>
      </c>
      <c r="R409" s="13">
        <f>IF($O409=0,"",COUNTIFS($O$6:$O$15,"&gt;0",$P$6:$P$15,"&gt;"&amp;$P409)+COUNTIFS($O$6:$O409,"&gt;0",$P$6:$P409,$P409))</f>
        <v/>
      </c>
    </row>
    <row r="410">
      <c r="A410" s="21">
        <f>IFERROR(INDEX(Registros!$Z$2:$Z$501,AGGREGATE(15,6,(ROW(Registros!$Z$2:$Z$501)-ROW(Registros!$Z$2)+1)/(Registros!$AA$2:$AA$501&lt;&gt;""),ROWS($A$6:A410))),"")</f>
        <v/>
      </c>
      <c r="B410" s="18">
        <f>IFERROR(IF($A410="","",INDEX(Registros!$C$2:$C$501,MATCH($A410,Registros!$Z$2:$Z$501,0))),"")</f>
        <v/>
      </c>
      <c r="C410" s="21">
        <f>IFERROR(IF($A410="","",INDEX(Registros!$D$2:$D$501,MATCH($A410,Registros!$Z$2:$Z$501,0))),"")</f>
        <v/>
      </c>
      <c r="D410" s="21">
        <f>IFERROR(IF($A410="","",INDEX(Registros!$E$2:$E$501,MATCH($A410,Registros!$Z$2:$Z$501,0))),"")</f>
        <v/>
      </c>
      <c r="E410" s="18">
        <f>IF($A410="","",IF(AND(Resumo!$F$3&lt;&gt;"Todas",$D410&lt;&gt;Resumo!$F$3),0,COUNTIFS(Registros!$AB$2:$AB$501,"Sim",Registros!$B$2:$B$501,"&gt;="&amp;Resumo!$B$3,Registros!$B$2:$B$501,"&lt;="&amp;Resumo!$D$3,Registros!$C$2:$C$501,$B410,Registros!$E$2:$E$501,$D410)))</f>
        <v/>
      </c>
      <c r="F410" s="48">
        <f>IFERROR(IF($E410=0,"",COUNTIFS(Registros!$AB$2:$AB$501,"Sim",Registros!$B$2:$B$501,"&gt;="&amp;Resumo!$B$3,Registros!$B$2:$B$501,"&lt;="&amp;Resumo!$D$3,Registros!$C$2:$C$501,$B410,Registros!$E$2:$E$501,$D410,Registros!$T$2:$T$501,"Sim")/$E410),"")</f>
        <v/>
      </c>
      <c r="G410" s="48">
        <f>IFERROR(IF($E410=0,"",AVERAGEIFS(Registros!$U$2:$U$501,Registros!$AB$2:$AB$501,"Sim",Registros!$B$2:$B$501,"&gt;="&amp;Resumo!$B$3,Registros!$B$2:$B$501,"&lt;="&amp;Resumo!$D$3,Registros!$C$2:$C$501,$B410,Registros!$E$2:$E$501,$D410)),"")</f>
        <v/>
      </c>
      <c r="H410" s="18">
        <f>IF($E410=0,"",SUMIFS(Registros!$Q$2:$Q$501,Registros!$AB$2:$AB$501,"Sim",Registros!$B$2:$B$501,"&gt;="&amp;Resumo!$B$3,Registros!$B$2:$B$501,"&lt;="&amp;Resumo!$D$3,Registros!$C$2:$C$501,$B410,Registros!$E$2:$E$501,$D410))</f>
        <v/>
      </c>
      <c r="I410" s="49">
        <f>IF($E410=0,"",SUMIFS(Registros!$S$2:$S$501,Registros!$AB$2:$AB$501,"Sim",Registros!$B$2:$B$501,"&gt;="&amp;Resumo!$B$3,Registros!$B$2:$B$501,"&lt;="&amp;Resumo!$D$3,Registros!$C$2:$C$501,$B410,Registros!$E$2:$E$501,$D410))</f>
        <v/>
      </c>
      <c r="J410" s="18">
        <f>IF($E410=0,"",COUNTIFS(Registros!$AB$2:$AB$501,"Sim",Registros!$B$2:$B$501,"&gt;="&amp;Resumo!$B$3,Registros!$B$2:$B$501,"&lt;="&amp;Resumo!$D$3,Registros!$C$2:$C$501,$B410,Registros!$E$2:$E$501,$D410,Registros!$T$2:$T$501,"Não",Registros!$K$2:$K$501,"&lt;&gt;Concluída",Registros!$K$2:$K$501,"&lt;&gt;Dispensada"))</f>
        <v/>
      </c>
      <c r="K410" s="52">
        <f>IFERROR(IF($E410=0,"",_xlfn.MAXIFS(Registros!$B$2:$B$501,Registros!$AB$2:$AB$501,"Sim",Registros!$B$2:$B$501,"&gt;="&amp;Resumo!$B$3,Registros!$B$2:$B$501,"&lt;="&amp;Resumo!$D$3,Registros!$C$2:$C$501,$B410,Registros!$E$2:$E$501,$D410)),"")</f>
        <v/>
      </c>
      <c r="L410" s="18">
        <f>IF($E410=0,"",COUNTIFS($E$6:$E$505,"&gt;0",$F$6:$F$505,"&lt;"&amp;$F410)+COUNTIFS($E$6:$E410,"&gt;0",$F$6:$F410,$F410))</f>
        <v/>
      </c>
      <c r="N410" s="21">
        <f>IFERROR('Configurações'!F408,"")</f>
        <v/>
      </c>
      <c r="O410" s="18">
        <f>IF($N410="","",IF(Resumo!$F$3="Todas",COUNTIFS(Registros!$AB$2:$AB$501,"Sim",Registros!$B$2:$B$501,"&gt;="&amp;Resumo!$B$3,Registros!$B$2:$B$501,"&lt;="&amp;Resumo!$D$3,Registros!$V$2:$V$501,$N410),COUNTIFS(Registros!$AB$2:$AB$501,"Sim",Registros!$B$2:$B$501,"&gt;="&amp;Resumo!$B$3,Registros!$B$2:$B$501,"&lt;="&amp;Resumo!$D$3,Registros!$E$2:$E$501,Resumo!$F$3,Registros!$V$2:$V$501,$N410)))</f>
        <v/>
      </c>
      <c r="P410" s="49">
        <f>IF($N410="","",IF(Resumo!$F$3="Todas",SUMIFS(Registros!$S$2:$S$501,Registros!$AB$2:$AB$501,"Sim",Registros!$B$2:$B$501,"&gt;="&amp;Resumo!$B$3,Registros!$B$2:$B$501,"&lt;="&amp;Resumo!$D$3,Registros!$V$2:$V$501,$N410),SUMIFS(Registros!$S$2:$S$501,Registros!$AB$2:$AB$501,"Sim",Registros!$B$2:$B$501,"&gt;="&amp;Resumo!$B$3,Registros!$B$2:$B$501,"&lt;="&amp;Resumo!$D$3,Registros!$E$2:$E$501,Resumo!$F$3,Registros!$V$2:$V$501,$N410)))</f>
        <v/>
      </c>
      <c r="Q410" s="48">
        <f>IFERROR(IF(SUM($P$6:$P$15)=0,"",$P410/SUM($P$6:$P$15)),"")</f>
        <v/>
      </c>
      <c r="R410" s="18">
        <f>IF($O410=0,"",COUNTIFS($O$6:$O$15,"&gt;0",$P$6:$P$15,"&gt;"&amp;$P410)+COUNTIFS($O$6:$O410,"&gt;0",$P$6:$P410,$P410))</f>
        <v/>
      </c>
    </row>
    <row r="411">
      <c r="A411" s="16">
        <f>IFERROR(INDEX(Registros!$Z$2:$Z$501,AGGREGATE(15,6,(ROW(Registros!$Z$2:$Z$501)-ROW(Registros!$Z$2)+1)/(Registros!$AA$2:$AA$501&lt;&gt;""),ROWS($A$6:A411))),"")</f>
        <v/>
      </c>
      <c r="B411" s="13">
        <f>IFERROR(IF($A411="","",INDEX(Registros!$C$2:$C$501,MATCH($A411,Registros!$Z$2:$Z$501,0))),"")</f>
        <v/>
      </c>
      <c r="C411" s="16">
        <f>IFERROR(IF($A411="","",INDEX(Registros!$D$2:$D$501,MATCH($A411,Registros!$Z$2:$Z$501,0))),"")</f>
        <v/>
      </c>
      <c r="D411" s="16">
        <f>IFERROR(IF($A411="","",INDEX(Registros!$E$2:$E$501,MATCH($A411,Registros!$Z$2:$Z$501,0))),"")</f>
        <v/>
      </c>
      <c r="E411" s="13">
        <f>IF($A411="","",IF(AND(Resumo!$F$3&lt;&gt;"Todas",$D411&lt;&gt;Resumo!$F$3),0,COUNTIFS(Registros!$AB$2:$AB$501,"Sim",Registros!$B$2:$B$501,"&gt;="&amp;Resumo!$B$3,Registros!$B$2:$B$501,"&lt;="&amp;Resumo!$D$3,Registros!$C$2:$C$501,$B411,Registros!$E$2:$E$501,$D411)))</f>
        <v/>
      </c>
      <c r="F411" s="45">
        <f>IFERROR(IF($E411=0,"",COUNTIFS(Registros!$AB$2:$AB$501,"Sim",Registros!$B$2:$B$501,"&gt;="&amp;Resumo!$B$3,Registros!$B$2:$B$501,"&lt;="&amp;Resumo!$D$3,Registros!$C$2:$C$501,$B411,Registros!$E$2:$E$501,$D411,Registros!$T$2:$T$501,"Sim")/$E411),"")</f>
        <v/>
      </c>
      <c r="G411" s="45">
        <f>IFERROR(IF($E411=0,"",AVERAGEIFS(Registros!$U$2:$U$501,Registros!$AB$2:$AB$501,"Sim",Registros!$B$2:$B$501,"&gt;="&amp;Resumo!$B$3,Registros!$B$2:$B$501,"&lt;="&amp;Resumo!$D$3,Registros!$C$2:$C$501,$B411,Registros!$E$2:$E$501,$D411)),"")</f>
        <v/>
      </c>
      <c r="H411" s="13">
        <f>IF($E411=0,"",SUMIFS(Registros!$Q$2:$Q$501,Registros!$AB$2:$AB$501,"Sim",Registros!$B$2:$B$501,"&gt;="&amp;Resumo!$B$3,Registros!$B$2:$B$501,"&lt;="&amp;Resumo!$D$3,Registros!$C$2:$C$501,$B411,Registros!$E$2:$E$501,$D411))</f>
        <v/>
      </c>
      <c r="I411" s="46">
        <f>IF($E411=0,"",SUMIFS(Registros!$S$2:$S$501,Registros!$AB$2:$AB$501,"Sim",Registros!$B$2:$B$501,"&gt;="&amp;Resumo!$B$3,Registros!$B$2:$B$501,"&lt;="&amp;Resumo!$D$3,Registros!$C$2:$C$501,$B411,Registros!$E$2:$E$501,$D411))</f>
        <v/>
      </c>
      <c r="J411" s="13">
        <f>IF($E411=0,"",COUNTIFS(Registros!$AB$2:$AB$501,"Sim",Registros!$B$2:$B$501,"&gt;="&amp;Resumo!$B$3,Registros!$B$2:$B$501,"&lt;="&amp;Resumo!$D$3,Registros!$C$2:$C$501,$B411,Registros!$E$2:$E$501,$D411,Registros!$T$2:$T$501,"Não",Registros!$K$2:$K$501,"&lt;&gt;Concluída",Registros!$K$2:$K$501,"&lt;&gt;Dispensada"))</f>
        <v/>
      </c>
      <c r="K411" s="53">
        <f>IFERROR(IF($E411=0,"",_xlfn.MAXIFS(Registros!$B$2:$B$501,Registros!$AB$2:$AB$501,"Sim",Registros!$B$2:$B$501,"&gt;="&amp;Resumo!$B$3,Registros!$B$2:$B$501,"&lt;="&amp;Resumo!$D$3,Registros!$C$2:$C$501,$B411,Registros!$E$2:$E$501,$D411)),"")</f>
        <v/>
      </c>
      <c r="L411" s="13">
        <f>IF($E411=0,"",COUNTIFS($E$6:$E$505,"&gt;0",$F$6:$F$505,"&lt;"&amp;$F411)+COUNTIFS($E$6:$E411,"&gt;0",$F$6:$F411,$F411))</f>
        <v/>
      </c>
      <c r="N411" s="16">
        <f>IFERROR('Configurações'!F409,"")</f>
        <v/>
      </c>
      <c r="O411" s="13">
        <f>IF($N411="","",IF(Resumo!$F$3="Todas",COUNTIFS(Registros!$AB$2:$AB$501,"Sim",Registros!$B$2:$B$501,"&gt;="&amp;Resumo!$B$3,Registros!$B$2:$B$501,"&lt;="&amp;Resumo!$D$3,Registros!$V$2:$V$501,$N411),COUNTIFS(Registros!$AB$2:$AB$501,"Sim",Registros!$B$2:$B$501,"&gt;="&amp;Resumo!$B$3,Registros!$B$2:$B$501,"&lt;="&amp;Resumo!$D$3,Registros!$E$2:$E$501,Resumo!$F$3,Registros!$V$2:$V$501,$N411)))</f>
        <v/>
      </c>
      <c r="P411" s="46">
        <f>IF($N411="","",IF(Resumo!$F$3="Todas",SUMIFS(Registros!$S$2:$S$501,Registros!$AB$2:$AB$501,"Sim",Registros!$B$2:$B$501,"&gt;="&amp;Resumo!$B$3,Registros!$B$2:$B$501,"&lt;="&amp;Resumo!$D$3,Registros!$V$2:$V$501,$N411),SUMIFS(Registros!$S$2:$S$501,Registros!$AB$2:$AB$501,"Sim",Registros!$B$2:$B$501,"&gt;="&amp;Resumo!$B$3,Registros!$B$2:$B$501,"&lt;="&amp;Resumo!$D$3,Registros!$E$2:$E$501,Resumo!$F$3,Registros!$V$2:$V$501,$N411)))</f>
        <v/>
      </c>
      <c r="Q411" s="45">
        <f>IFERROR(IF(SUM($P$6:$P$15)=0,"",$P411/SUM($P$6:$P$15)),"")</f>
        <v/>
      </c>
      <c r="R411" s="13">
        <f>IF($O411=0,"",COUNTIFS($O$6:$O$15,"&gt;0",$P$6:$P$15,"&gt;"&amp;$P411)+COUNTIFS($O$6:$O411,"&gt;0",$P$6:$P411,$P411))</f>
        <v/>
      </c>
    </row>
    <row r="412">
      <c r="A412" s="21">
        <f>IFERROR(INDEX(Registros!$Z$2:$Z$501,AGGREGATE(15,6,(ROW(Registros!$Z$2:$Z$501)-ROW(Registros!$Z$2)+1)/(Registros!$AA$2:$AA$501&lt;&gt;""),ROWS($A$6:A412))),"")</f>
        <v/>
      </c>
      <c r="B412" s="18">
        <f>IFERROR(IF($A412="","",INDEX(Registros!$C$2:$C$501,MATCH($A412,Registros!$Z$2:$Z$501,0))),"")</f>
        <v/>
      </c>
      <c r="C412" s="21">
        <f>IFERROR(IF($A412="","",INDEX(Registros!$D$2:$D$501,MATCH($A412,Registros!$Z$2:$Z$501,0))),"")</f>
        <v/>
      </c>
      <c r="D412" s="21">
        <f>IFERROR(IF($A412="","",INDEX(Registros!$E$2:$E$501,MATCH($A412,Registros!$Z$2:$Z$501,0))),"")</f>
        <v/>
      </c>
      <c r="E412" s="18">
        <f>IF($A412="","",IF(AND(Resumo!$F$3&lt;&gt;"Todas",$D412&lt;&gt;Resumo!$F$3),0,COUNTIFS(Registros!$AB$2:$AB$501,"Sim",Registros!$B$2:$B$501,"&gt;="&amp;Resumo!$B$3,Registros!$B$2:$B$501,"&lt;="&amp;Resumo!$D$3,Registros!$C$2:$C$501,$B412,Registros!$E$2:$E$501,$D412)))</f>
        <v/>
      </c>
      <c r="F412" s="48">
        <f>IFERROR(IF($E412=0,"",COUNTIFS(Registros!$AB$2:$AB$501,"Sim",Registros!$B$2:$B$501,"&gt;="&amp;Resumo!$B$3,Registros!$B$2:$B$501,"&lt;="&amp;Resumo!$D$3,Registros!$C$2:$C$501,$B412,Registros!$E$2:$E$501,$D412,Registros!$T$2:$T$501,"Sim")/$E412),"")</f>
        <v/>
      </c>
      <c r="G412" s="48">
        <f>IFERROR(IF($E412=0,"",AVERAGEIFS(Registros!$U$2:$U$501,Registros!$AB$2:$AB$501,"Sim",Registros!$B$2:$B$501,"&gt;="&amp;Resumo!$B$3,Registros!$B$2:$B$501,"&lt;="&amp;Resumo!$D$3,Registros!$C$2:$C$501,$B412,Registros!$E$2:$E$501,$D412)),"")</f>
        <v/>
      </c>
      <c r="H412" s="18">
        <f>IF($E412=0,"",SUMIFS(Registros!$Q$2:$Q$501,Registros!$AB$2:$AB$501,"Sim",Registros!$B$2:$B$501,"&gt;="&amp;Resumo!$B$3,Registros!$B$2:$B$501,"&lt;="&amp;Resumo!$D$3,Registros!$C$2:$C$501,$B412,Registros!$E$2:$E$501,$D412))</f>
        <v/>
      </c>
      <c r="I412" s="49">
        <f>IF($E412=0,"",SUMIFS(Registros!$S$2:$S$501,Registros!$AB$2:$AB$501,"Sim",Registros!$B$2:$B$501,"&gt;="&amp;Resumo!$B$3,Registros!$B$2:$B$501,"&lt;="&amp;Resumo!$D$3,Registros!$C$2:$C$501,$B412,Registros!$E$2:$E$501,$D412))</f>
        <v/>
      </c>
      <c r="J412" s="18">
        <f>IF($E412=0,"",COUNTIFS(Registros!$AB$2:$AB$501,"Sim",Registros!$B$2:$B$501,"&gt;="&amp;Resumo!$B$3,Registros!$B$2:$B$501,"&lt;="&amp;Resumo!$D$3,Registros!$C$2:$C$501,$B412,Registros!$E$2:$E$501,$D412,Registros!$T$2:$T$501,"Não",Registros!$K$2:$K$501,"&lt;&gt;Concluída",Registros!$K$2:$K$501,"&lt;&gt;Dispensada"))</f>
        <v/>
      </c>
      <c r="K412" s="52">
        <f>IFERROR(IF($E412=0,"",_xlfn.MAXIFS(Registros!$B$2:$B$501,Registros!$AB$2:$AB$501,"Sim",Registros!$B$2:$B$501,"&gt;="&amp;Resumo!$B$3,Registros!$B$2:$B$501,"&lt;="&amp;Resumo!$D$3,Registros!$C$2:$C$501,$B412,Registros!$E$2:$E$501,$D412)),"")</f>
        <v/>
      </c>
      <c r="L412" s="18">
        <f>IF($E412=0,"",COUNTIFS($E$6:$E$505,"&gt;0",$F$6:$F$505,"&lt;"&amp;$F412)+COUNTIFS($E$6:$E412,"&gt;0",$F$6:$F412,$F412))</f>
        <v/>
      </c>
      <c r="N412" s="21">
        <f>IFERROR('Configurações'!F410,"")</f>
        <v/>
      </c>
      <c r="O412" s="18">
        <f>IF($N412="","",IF(Resumo!$F$3="Todas",COUNTIFS(Registros!$AB$2:$AB$501,"Sim",Registros!$B$2:$B$501,"&gt;="&amp;Resumo!$B$3,Registros!$B$2:$B$501,"&lt;="&amp;Resumo!$D$3,Registros!$V$2:$V$501,$N412),COUNTIFS(Registros!$AB$2:$AB$501,"Sim",Registros!$B$2:$B$501,"&gt;="&amp;Resumo!$B$3,Registros!$B$2:$B$501,"&lt;="&amp;Resumo!$D$3,Registros!$E$2:$E$501,Resumo!$F$3,Registros!$V$2:$V$501,$N412)))</f>
        <v/>
      </c>
      <c r="P412" s="49">
        <f>IF($N412="","",IF(Resumo!$F$3="Todas",SUMIFS(Registros!$S$2:$S$501,Registros!$AB$2:$AB$501,"Sim",Registros!$B$2:$B$501,"&gt;="&amp;Resumo!$B$3,Registros!$B$2:$B$501,"&lt;="&amp;Resumo!$D$3,Registros!$V$2:$V$501,$N412),SUMIFS(Registros!$S$2:$S$501,Registros!$AB$2:$AB$501,"Sim",Registros!$B$2:$B$501,"&gt;="&amp;Resumo!$B$3,Registros!$B$2:$B$501,"&lt;="&amp;Resumo!$D$3,Registros!$E$2:$E$501,Resumo!$F$3,Registros!$V$2:$V$501,$N412)))</f>
        <v/>
      </c>
      <c r="Q412" s="48">
        <f>IFERROR(IF(SUM($P$6:$P$15)=0,"",$P412/SUM($P$6:$P$15)),"")</f>
        <v/>
      </c>
      <c r="R412" s="18">
        <f>IF($O412=0,"",COUNTIFS($O$6:$O$15,"&gt;0",$P$6:$P$15,"&gt;"&amp;$P412)+COUNTIFS($O$6:$O412,"&gt;0",$P$6:$P412,$P412))</f>
        <v/>
      </c>
    </row>
    <row r="413">
      <c r="A413" s="16">
        <f>IFERROR(INDEX(Registros!$Z$2:$Z$501,AGGREGATE(15,6,(ROW(Registros!$Z$2:$Z$501)-ROW(Registros!$Z$2)+1)/(Registros!$AA$2:$AA$501&lt;&gt;""),ROWS($A$6:A413))),"")</f>
        <v/>
      </c>
      <c r="B413" s="13">
        <f>IFERROR(IF($A413="","",INDEX(Registros!$C$2:$C$501,MATCH($A413,Registros!$Z$2:$Z$501,0))),"")</f>
        <v/>
      </c>
      <c r="C413" s="16">
        <f>IFERROR(IF($A413="","",INDEX(Registros!$D$2:$D$501,MATCH($A413,Registros!$Z$2:$Z$501,0))),"")</f>
        <v/>
      </c>
      <c r="D413" s="16">
        <f>IFERROR(IF($A413="","",INDEX(Registros!$E$2:$E$501,MATCH($A413,Registros!$Z$2:$Z$501,0))),"")</f>
        <v/>
      </c>
      <c r="E413" s="13">
        <f>IF($A413="","",IF(AND(Resumo!$F$3&lt;&gt;"Todas",$D413&lt;&gt;Resumo!$F$3),0,COUNTIFS(Registros!$AB$2:$AB$501,"Sim",Registros!$B$2:$B$501,"&gt;="&amp;Resumo!$B$3,Registros!$B$2:$B$501,"&lt;="&amp;Resumo!$D$3,Registros!$C$2:$C$501,$B413,Registros!$E$2:$E$501,$D413)))</f>
        <v/>
      </c>
      <c r="F413" s="45">
        <f>IFERROR(IF($E413=0,"",COUNTIFS(Registros!$AB$2:$AB$501,"Sim",Registros!$B$2:$B$501,"&gt;="&amp;Resumo!$B$3,Registros!$B$2:$B$501,"&lt;="&amp;Resumo!$D$3,Registros!$C$2:$C$501,$B413,Registros!$E$2:$E$501,$D413,Registros!$T$2:$T$501,"Sim")/$E413),"")</f>
        <v/>
      </c>
      <c r="G413" s="45">
        <f>IFERROR(IF($E413=0,"",AVERAGEIFS(Registros!$U$2:$U$501,Registros!$AB$2:$AB$501,"Sim",Registros!$B$2:$B$501,"&gt;="&amp;Resumo!$B$3,Registros!$B$2:$B$501,"&lt;="&amp;Resumo!$D$3,Registros!$C$2:$C$501,$B413,Registros!$E$2:$E$501,$D413)),"")</f>
        <v/>
      </c>
      <c r="H413" s="13">
        <f>IF($E413=0,"",SUMIFS(Registros!$Q$2:$Q$501,Registros!$AB$2:$AB$501,"Sim",Registros!$B$2:$B$501,"&gt;="&amp;Resumo!$B$3,Registros!$B$2:$B$501,"&lt;="&amp;Resumo!$D$3,Registros!$C$2:$C$501,$B413,Registros!$E$2:$E$501,$D413))</f>
        <v/>
      </c>
      <c r="I413" s="46">
        <f>IF($E413=0,"",SUMIFS(Registros!$S$2:$S$501,Registros!$AB$2:$AB$501,"Sim",Registros!$B$2:$B$501,"&gt;="&amp;Resumo!$B$3,Registros!$B$2:$B$501,"&lt;="&amp;Resumo!$D$3,Registros!$C$2:$C$501,$B413,Registros!$E$2:$E$501,$D413))</f>
        <v/>
      </c>
      <c r="J413" s="13">
        <f>IF($E413=0,"",COUNTIFS(Registros!$AB$2:$AB$501,"Sim",Registros!$B$2:$B$501,"&gt;="&amp;Resumo!$B$3,Registros!$B$2:$B$501,"&lt;="&amp;Resumo!$D$3,Registros!$C$2:$C$501,$B413,Registros!$E$2:$E$501,$D413,Registros!$T$2:$T$501,"Não",Registros!$K$2:$K$501,"&lt;&gt;Concluída",Registros!$K$2:$K$501,"&lt;&gt;Dispensada"))</f>
        <v/>
      </c>
      <c r="K413" s="53">
        <f>IFERROR(IF($E413=0,"",_xlfn.MAXIFS(Registros!$B$2:$B$501,Registros!$AB$2:$AB$501,"Sim",Registros!$B$2:$B$501,"&gt;="&amp;Resumo!$B$3,Registros!$B$2:$B$501,"&lt;="&amp;Resumo!$D$3,Registros!$C$2:$C$501,$B413,Registros!$E$2:$E$501,$D413)),"")</f>
        <v/>
      </c>
      <c r="L413" s="13">
        <f>IF($E413=0,"",COUNTIFS($E$6:$E$505,"&gt;0",$F$6:$F$505,"&lt;"&amp;$F413)+COUNTIFS($E$6:$E413,"&gt;0",$F$6:$F413,$F413))</f>
        <v/>
      </c>
      <c r="N413" s="16">
        <f>IFERROR('Configurações'!F411,"")</f>
        <v/>
      </c>
      <c r="O413" s="13">
        <f>IF($N413="","",IF(Resumo!$F$3="Todas",COUNTIFS(Registros!$AB$2:$AB$501,"Sim",Registros!$B$2:$B$501,"&gt;="&amp;Resumo!$B$3,Registros!$B$2:$B$501,"&lt;="&amp;Resumo!$D$3,Registros!$V$2:$V$501,$N413),COUNTIFS(Registros!$AB$2:$AB$501,"Sim",Registros!$B$2:$B$501,"&gt;="&amp;Resumo!$B$3,Registros!$B$2:$B$501,"&lt;="&amp;Resumo!$D$3,Registros!$E$2:$E$501,Resumo!$F$3,Registros!$V$2:$V$501,$N413)))</f>
        <v/>
      </c>
      <c r="P413" s="46">
        <f>IF($N413="","",IF(Resumo!$F$3="Todas",SUMIFS(Registros!$S$2:$S$501,Registros!$AB$2:$AB$501,"Sim",Registros!$B$2:$B$501,"&gt;="&amp;Resumo!$B$3,Registros!$B$2:$B$501,"&lt;="&amp;Resumo!$D$3,Registros!$V$2:$V$501,$N413),SUMIFS(Registros!$S$2:$S$501,Registros!$AB$2:$AB$501,"Sim",Registros!$B$2:$B$501,"&gt;="&amp;Resumo!$B$3,Registros!$B$2:$B$501,"&lt;="&amp;Resumo!$D$3,Registros!$E$2:$E$501,Resumo!$F$3,Registros!$V$2:$V$501,$N413)))</f>
        <v/>
      </c>
      <c r="Q413" s="45">
        <f>IFERROR(IF(SUM($P$6:$P$15)=0,"",$P413/SUM($P$6:$P$15)),"")</f>
        <v/>
      </c>
      <c r="R413" s="13">
        <f>IF($O413=0,"",COUNTIFS($O$6:$O$15,"&gt;0",$P$6:$P$15,"&gt;"&amp;$P413)+COUNTIFS($O$6:$O413,"&gt;0",$P$6:$P413,$P413))</f>
        <v/>
      </c>
    </row>
    <row r="414">
      <c r="A414" s="21">
        <f>IFERROR(INDEX(Registros!$Z$2:$Z$501,AGGREGATE(15,6,(ROW(Registros!$Z$2:$Z$501)-ROW(Registros!$Z$2)+1)/(Registros!$AA$2:$AA$501&lt;&gt;""),ROWS($A$6:A414))),"")</f>
        <v/>
      </c>
      <c r="B414" s="18">
        <f>IFERROR(IF($A414="","",INDEX(Registros!$C$2:$C$501,MATCH($A414,Registros!$Z$2:$Z$501,0))),"")</f>
        <v/>
      </c>
      <c r="C414" s="21">
        <f>IFERROR(IF($A414="","",INDEX(Registros!$D$2:$D$501,MATCH($A414,Registros!$Z$2:$Z$501,0))),"")</f>
        <v/>
      </c>
      <c r="D414" s="21">
        <f>IFERROR(IF($A414="","",INDEX(Registros!$E$2:$E$501,MATCH($A414,Registros!$Z$2:$Z$501,0))),"")</f>
        <v/>
      </c>
      <c r="E414" s="18">
        <f>IF($A414="","",IF(AND(Resumo!$F$3&lt;&gt;"Todas",$D414&lt;&gt;Resumo!$F$3),0,COUNTIFS(Registros!$AB$2:$AB$501,"Sim",Registros!$B$2:$B$501,"&gt;="&amp;Resumo!$B$3,Registros!$B$2:$B$501,"&lt;="&amp;Resumo!$D$3,Registros!$C$2:$C$501,$B414,Registros!$E$2:$E$501,$D414)))</f>
        <v/>
      </c>
      <c r="F414" s="48">
        <f>IFERROR(IF($E414=0,"",COUNTIFS(Registros!$AB$2:$AB$501,"Sim",Registros!$B$2:$B$501,"&gt;="&amp;Resumo!$B$3,Registros!$B$2:$B$501,"&lt;="&amp;Resumo!$D$3,Registros!$C$2:$C$501,$B414,Registros!$E$2:$E$501,$D414,Registros!$T$2:$T$501,"Sim")/$E414),"")</f>
        <v/>
      </c>
      <c r="G414" s="48">
        <f>IFERROR(IF($E414=0,"",AVERAGEIFS(Registros!$U$2:$U$501,Registros!$AB$2:$AB$501,"Sim",Registros!$B$2:$B$501,"&gt;="&amp;Resumo!$B$3,Registros!$B$2:$B$501,"&lt;="&amp;Resumo!$D$3,Registros!$C$2:$C$501,$B414,Registros!$E$2:$E$501,$D414)),"")</f>
        <v/>
      </c>
      <c r="H414" s="18">
        <f>IF($E414=0,"",SUMIFS(Registros!$Q$2:$Q$501,Registros!$AB$2:$AB$501,"Sim",Registros!$B$2:$B$501,"&gt;="&amp;Resumo!$B$3,Registros!$B$2:$B$501,"&lt;="&amp;Resumo!$D$3,Registros!$C$2:$C$501,$B414,Registros!$E$2:$E$501,$D414))</f>
        <v/>
      </c>
      <c r="I414" s="49">
        <f>IF($E414=0,"",SUMIFS(Registros!$S$2:$S$501,Registros!$AB$2:$AB$501,"Sim",Registros!$B$2:$B$501,"&gt;="&amp;Resumo!$B$3,Registros!$B$2:$B$501,"&lt;="&amp;Resumo!$D$3,Registros!$C$2:$C$501,$B414,Registros!$E$2:$E$501,$D414))</f>
        <v/>
      </c>
      <c r="J414" s="18">
        <f>IF($E414=0,"",COUNTIFS(Registros!$AB$2:$AB$501,"Sim",Registros!$B$2:$B$501,"&gt;="&amp;Resumo!$B$3,Registros!$B$2:$B$501,"&lt;="&amp;Resumo!$D$3,Registros!$C$2:$C$501,$B414,Registros!$E$2:$E$501,$D414,Registros!$T$2:$T$501,"Não",Registros!$K$2:$K$501,"&lt;&gt;Concluída",Registros!$K$2:$K$501,"&lt;&gt;Dispensada"))</f>
        <v/>
      </c>
      <c r="K414" s="52">
        <f>IFERROR(IF($E414=0,"",_xlfn.MAXIFS(Registros!$B$2:$B$501,Registros!$AB$2:$AB$501,"Sim",Registros!$B$2:$B$501,"&gt;="&amp;Resumo!$B$3,Registros!$B$2:$B$501,"&lt;="&amp;Resumo!$D$3,Registros!$C$2:$C$501,$B414,Registros!$E$2:$E$501,$D414)),"")</f>
        <v/>
      </c>
      <c r="L414" s="18">
        <f>IF($E414=0,"",COUNTIFS($E$6:$E$505,"&gt;0",$F$6:$F$505,"&lt;"&amp;$F414)+COUNTIFS($E$6:$E414,"&gt;0",$F$6:$F414,$F414))</f>
        <v/>
      </c>
      <c r="N414" s="21">
        <f>IFERROR('Configurações'!F412,"")</f>
        <v/>
      </c>
      <c r="O414" s="18">
        <f>IF($N414="","",IF(Resumo!$F$3="Todas",COUNTIFS(Registros!$AB$2:$AB$501,"Sim",Registros!$B$2:$B$501,"&gt;="&amp;Resumo!$B$3,Registros!$B$2:$B$501,"&lt;="&amp;Resumo!$D$3,Registros!$V$2:$V$501,$N414),COUNTIFS(Registros!$AB$2:$AB$501,"Sim",Registros!$B$2:$B$501,"&gt;="&amp;Resumo!$B$3,Registros!$B$2:$B$501,"&lt;="&amp;Resumo!$D$3,Registros!$E$2:$E$501,Resumo!$F$3,Registros!$V$2:$V$501,$N414)))</f>
        <v/>
      </c>
      <c r="P414" s="49">
        <f>IF($N414="","",IF(Resumo!$F$3="Todas",SUMIFS(Registros!$S$2:$S$501,Registros!$AB$2:$AB$501,"Sim",Registros!$B$2:$B$501,"&gt;="&amp;Resumo!$B$3,Registros!$B$2:$B$501,"&lt;="&amp;Resumo!$D$3,Registros!$V$2:$V$501,$N414),SUMIFS(Registros!$S$2:$S$501,Registros!$AB$2:$AB$501,"Sim",Registros!$B$2:$B$501,"&gt;="&amp;Resumo!$B$3,Registros!$B$2:$B$501,"&lt;="&amp;Resumo!$D$3,Registros!$E$2:$E$501,Resumo!$F$3,Registros!$V$2:$V$501,$N414)))</f>
        <v/>
      </c>
      <c r="Q414" s="48">
        <f>IFERROR(IF(SUM($P$6:$P$15)=0,"",$P414/SUM($P$6:$P$15)),"")</f>
        <v/>
      </c>
      <c r="R414" s="18">
        <f>IF($O414=0,"",COUNTIFS($O$6:$O$15,"&gt;0",$P$6:$P$15,"&gt;"&amp;$P414)+COUNTIFS($O$6:$O414,"&gt;0",$P$6:$P414,$P414))</f>
        <v/>
      </c>
    </row>
    <row r="415">
      <c r="A415" s="16">
        <f>IFERROR(INDEX(Registros!$Z$2:$Z$501,AGGREGATE(15,6,(ROW(Registros!$Z$2:$Z$501)-ROW(Registros!$Z$2)+1)/(Registros!$AA$2:$AA$501&lt;&gt;""),ROWS($A$6:A415))),"")</f>
        <v/>
      </c>
      <c r="B415" s="13">
        <f>IFERROR(IF($A415="","",INDEX(Registros!$C$2:$C$501,MATCH($A415,Registros!$Z$2:$Z$501,0))),"")</f>
        <v/>
      </c>
      <c r="C415" s="16">
        <f>IFERROR(IF($A415="","",INDEX(Registros!$D$2:$D$501,MATCH($A415,Registros!$Z$2:$Z$501,0))),"")</f>
        <v/>
      </c>
      <c r="D415" s="16">
        <f>IFERROR(IF($A415="","",INDEX(Registros!$E$2:$E$501,MATCH($A415,Registros!$Z$2:$Z$501,0))),"")</f>
        <v/>
      </c>
      <c r="E415" s="13">
        <f>IF($A415="","",IF(AND(Resumo!$F$3&lt;&gt;"Todas",$D415&lt;&gt;Resumo!$F$3),0,COUNTIFS(Registros!$AB$2:$AB$501,"Sim",Registros!$B$2:$B$501,"&gt;="&amp;Resumo!$B$3,Registros!$B$2:$B$501,"&lt;="&amp;Resumo!$D$3,Registros!$C$2:$C$501,$B415,Registros!$E$2:$E$501,$D415)))</f>
        <v/>
      </c>
      <c r="F415" s="45">
        <f>IFERROR(IF($E415=0,"",COUNTIFS(Registros!$AB$2:$AB$501,"Sim",Registros!$B$2:$B$501,"&gt;="&amp;Resumo!$B$3,Registros!$B$2:$B$501,"&lt;="&amp;Resumo!$D$3,Registros!$C$2:$C$501,$B415,Registros!$E$2:$E$501,$D415,Registros!$T$2:$T$501,"Sim")/$E415),"")</f>
        <v/>
      </c>
      <c r="G415" s="45">
        <f>IFERROR(IF($E415=0,"",AVERAGEIFS(Registros!$U$2:$U$501,Registros!$AB$2:$AB$501,"Sim",Registros!$B$2:$B$501,"&gt;="&amp;Resumo!$B$3,Registros!$B$2:$B$501,"&lt;="&amp;Resumo!$D$3,Registros!$C$2:$C$501,$B415,Registros!$E$2:$E$501,$D415)),"")</f>
        <v/>
      </c>
      <c r="H415" s="13">
        <f>IF($E415=0,"",SUMIFS(Registros!$Q$2:$Q$501,Registros!$AB$2:$AB$501,"Sim",Registros!$B$2:$B$501,"&gt;="&amp;Resumo!$B$3,Registros!$B$2:$B$501,"&lt;="&amp;Resumo!$D$3,Registros!$C$2:$C$501,$B415,Registros!$E$2:$E$501,$D415))</f>
        <v/>
      </c>
      <c r="I415" s="46">
        <f>IF($E415=0,"",SUMIFS(Registros!$S$2:$S$501,Registros!$AB$2:$AB$501,"Sim",Registros!$B$2:$B$501,"&gt;="&amp;Resumo!$B$3,Registros!$B$2:$B$501,"&lt;="&amp;Resumo!$D$3,Registros!$C$2:$C$501,$B415,Registros!$E$2:$E$501,$D415))</f>
        <v/>
      </c>
      <c r="J415" s="13">
        <f>IF($E415=0,"",COUNTIFS(Registros!$AB$2:$AB$501,"Sim",Registros!$B$2:$B$501,"&gt;="&amp;Resumo!$B$3,Registros!$B$2:$B$501,"&lt;="&amp;Resumo!$D$3,Registros!$C$2:$C$501,$B415,Registros!$E$2:$E$501,$D415,Registros!$T$2:$T$501,"Não",Registros!$K$2:$K$501,"&lt;&gt;Concluída",Registros!$K$2:$K$501,"&lt;&gt;Dispensada"))</f>
        <v/>
      </c>
      <c r="K415" s="53">
        <f>IFERROR(IF($E415=0,"",_xlfn.MAXIFS(Registros!$B$2:$B$501,Registros!$AB$2:$AB$501,"Sim",Registros!$B$2:$B$501,"&gt;="&amp;Resumo!$B$3,Registros!$B$2:$B$501,"&lt;="&amp;Resumo!$D$3,Registros!$C$2:$C$501,$B415,Registros!$E$2:$E$501,$D415)),"")</f>
        <v/>
      </c>
      <c r="L415" s="13">
        <f>IF($E415=0,"",COUNTIFS($E$6:$E$505,"&gt;0",$F$6:$F$505,"&lt;"&amp;$F415)+COUNTIFS($E$6:$E415,"&gt;0",$F$6:$F415,$F415))</f>
        <v/>
      </c>
      <c r="N415" s="16">
        <f>IFERROR('Configurações'!F413,"")</f>
        <v/>
      </c>
      <c r="O415" s="13">
        <f>IF($N415="","",IF(Resumo!$F$3="Todas",COUNTIFS(Registros!$AB$2:$AB$501,"Sim",Registros!$B$2:$B$501,"&gt;="&amp;Resumo!$B$3,Registros!$B$2:$B$501,"&lt;="&amp;Resumo!$D$3,Registros!$V$2:$V$501,$N415),COUNTIFS(Registros!$AB$2:$AB$501,"Sim",Registros!$B$2:$B$501,"&gt;="&amp;Resumo!$B$3,Registros!$B$2:$B$501,"&lt;="&amp;Resumo!$D$3,Registros!$E$2:$E$501,Resumo!$F$3,Registros!$V$2:$V$501,$N415)))</f>
        <v/>
      </c>
      <c r="P415" s="46">
        <f>IF($N415="","",IF(Resumo!$F$3="Todas",SUMIFS(Registros!$S$2:$S$501,Registros!$AB$2:$AB$501,"Sim",Registros!$B$2:$B$501,"&gt;="&amp;Resumo!$B$3,Registros!$B$2:$B$501,"&lt;="&amp;Resumo!$D$3,Registros!$V$2:$V$501,$N415),SUMIFS(Registros!$S$2:$S$501,Registros!$AB$2:$AB$501,"Sim",Registros!$B$2:$B$501,"&gt;="&amp;Resumo!$B$3,Registros!$B$2:$B$501,"&lt;="&amp;Resumo!$D$3,Registros!$E$2:$E$501,Resumo!$F$3,Registros!$V$2:$V$501,$N415)))</f>
        <v/>
      </c>
      <c r="Q415" s="45">
        <f>IFERROR(IF(SUM($P$6:$P$15)=0,"",$P415/SUM($P$6:$P$15)),"")</f>
        <v/>
      </c>
      <c r="R415" s="13">
        <f>IF($O415=0,"",COUNTIFS($O$6:$O$15,"&gt;0",$P$6:$P$15,"&gt;"&amp;$P415)+COUNTIFS($O$6:$O415,"&gt;0",$P$6:$P415,$P415))</f>
        <v/>
      </c>
    </row>
    <row r="416">
      <c r="A416" s="21">
        <f>IFERROR(INDEX(Registros!$Z$2:$Z$501,AGGREGATE(15,6,(ROW(Registros!$Z$2:$Z$501)-ROW(Registros!$Z$2)+1)/(Registros!$AA$2:$AA$501&lt;&gt;""),ROWS($A$6:A416))),"")</f>
        <v/>
      </c>
      <c r="B416" s="18">
        <f>IFERROR(IF($A416="","",INDEX(Registros!$C$2:$C$501,MATCH($A416,Registros!$Z$2:$Z$501,0))),"")</f>
        <v/>
      </c>
      <c r="C416" s="21">
        <f>IFERROR(IF($A416="","",INDEX(Registros!$D$2:$D$501,MATCH($A416,Registros!$Z$2:$Z$501,0))),"")</f>
        <v/>
      </c>
      <c r="D416" s="21">
        <f>IFERROR(IF($A416="","",INDEX(Registros!$E$2:$E$501,MATCH($A416,Registros!$Z$2:$Z$501,0))),"")</f>
        <v/>
      </c>
      <c r="E416" s="18">
        <f>IF($A416="","",IF(AND(Resumo!$F$3&lt;&gt;"Todas",$D416&lt;&gt;Resumo!$F$3),0,COUNTIFS(Registros!$AB$2:$AB$501,"Sim",Registros!$B$2:$B$501,"&gt;="&amp;Resumo!$B$3,Registros!$B$2:$B$501,"&lt;="&amp;Resumo!$D$3,Registros!$C$2:$C$501,$B416,Registros!$E$2:$E$501,$D416)))</f>
        <v/>
      </c>
      <c r="F416" s="48">
        <f>IFERROR(IF($E416=0,"",COUNTIFS(Registros!$AB$2:$AB$501,"Sim",Registros!$B$2:$B$501,"&gt;="&amp;Resumo!$B$3,Registros!$B$2:$B$501,"&lt;="&amp;Resumo!$D$3,Registros!$C$2:$C$501,$B416,Registros!$E$2:$E$501,$D416,Registros!$T$2:$T$501,"Sim")/$E416),"")</f>
        <v/>
      </c>
      <c r="G416" s="48">
        <f>IFERROR(IF($E416=0,"",AVERAGEIFS(Registros!$U$2:$U$501,Registros!$AB$2:$AB$501,"Sim",Registros!$B$2:$B$501,"&gt;="&amp;Resumo!$B$3,Registros!$B$2:$B$501,"&lt;="&amp;Resumo!$D$3,Registros!$C$2:$C$501,$B416,Registros!$E$2:$E$501,$D416)),"")</f>
        <v/>
      </c>
      <c r="H416" s="18">
        <f>IF($E416=0,"",SUMIFS(Registros!$Q$2:$Q$501,Registros!$AB$2:$AB$501,"Sim",Registros!$B$2:$B$501,"&gt;="&amp;Resumo!$B$3,Registros!$B$2:$B$501,"&lt;="&amp;Resumo!$D$3,Registros!$C$2:$C$501,$B416,Registros!$E$2:$E$501,$D416))</f>
        <v/>
      </c>
      <c r="I416" s="49">
        <f>IF($E416=0,"",SUMIFS(Registros!$S$2:$S$501,Registros!$AB$2:$AB$501,"Sim",Registros!$B$2:$B$501,"&gt;="&amp;Resumo!$B$3,Registros!$B$2:$B$501,"&lt;="&amp;Resumo!$D$3,Registros!$C$2:$C$501,$B416,Registros!$E$2:$E$501,$D416))</f>
        <v/>
      </c>
      <c r="J416" s="18">
        <f>IF($E416=0,"",COUNTIFS(Registros!$AB$2:$AB$501,"Sim",Registros!$B$2:$B$501,"&gt;="&amp;Resumo!$B$3,Registros!$B$2:$B$501,"&lt;="&amp;Resumo!$D$3,Registros!$C$2:$C$501,$B416,Registros!$E$2:$E$501,$D416,Registros!$T$2:$T$501,"Não",Registros!$K$2:$K$501,"&lt;&gt;Concluída",Registros!$K$2:$K$501,"&lt;&gt;Dispensada"))</f>
        <v/>
      </c>
      <c r="K416" s="52">
        <f>IFERROR(IF($E416=0,"",_xlfn.MAXIFS(Registros!$B$2:$B$501,Registros!$AB$2:$AB$501,"Sim",Registros!$B$2:$B$501,"&gt;="&amp;Resumo!$B$3,Registros!$B$2:$B$501,"&lt;="&amp;Resumo!$D$3,Registros!$C$2:$C$501,$B416,Registros!$E$2:$E$501,$D416)),"")</f>
        <v/>
      </c>
      <c r="L416" s="18">
        <f>IF($E416=0,"",COUNTIFS($E$6:$E$505,"&gt;0",$F$6:$F$505,"&lt;"&amp;$F416)+COUNTIFS($E$6:$E416,"&gt;0",$F$6:$F416,$F416))</f>
        <v/>
      </c>
      <c r="N416" s="21">
        <f>IFERROR('Configurações'!F414,"")</f>
        <v/>
      </c>
      <c r="O416" s="18">
        <f>IF($N416="","",IF(Resumo!$F$3="Todas",COUNTIFS(Registros!$AB$2:$AB$501,"Sim",Registros!$B$2:$B$501,"&gt;="&amp;Resumo!$B$3,Registros!$B$2:$B$501,"&lt;="&amp;Resumo!$D$3,Registros!$V$2:$V$501,$N416),COUNTIFS(Registros!$AB$2:$AB$501,"Sim",Registros!$B$2:$B$501,"&gt;="&amp;Resumo!$B$3,Registros!$B$2:$B$501,"&lt;="&amp;Resumo!$D$3,Registros!$E$2:$E$501,Resumo!$F$3,Registros!$V$2:$V$501,$N416)))</f>
        <v/>
      </c>
      <c r="P416" s="49">
        <f>IF($N416="","",IF(Resumo!$F$3="Todas",SUMIFS(Registros!$S$2:$S$501,Registros!$AB$2:$AB$501,"Sim",Registros!$B$2:$B$501,"&gt;="&amp;Resumo!$B$3,Registros!$B$2:$B$501,"&lt;="&amp;Resumo!$D$3,Registros!$V$2:$V$501,$N416),SUMIFS(Registros!$S$2:$S$501,Registros!$AB$2:$AB$501,"Sim",Registros!$B$2:$B$501,"&gt;="&amp;Resumo!$B$3,Registros!$B$2:$B$501,"&lt;="&amp;Resumo!$D$3,Registros!$E$2:$E$501,Resumo!$F$3,Registros!$V$2:$V$501,$N416)))</f>
        <v/>
      </c>
      <c r="Q416" s="48">
        <f>IFERROR(IF(SUM($P$6:$P$15)=0,"",$P416/SUM($P$6:$P$15)),"")</f>
        <v/>
      </c>
      <c r="R416" s="18">
        <f>IF($O416=0,"",COUNTIFS($O$6:$O$15,"&gt;0",$P$6:$P$15,"&gt;"&amp;$P416)+COUNTIFS($O$6:$O416,"&gt;0",$P$6:$P416,$P416))</f>
        <v/>
      </c>
    </row>
    <row r="417">
      <c r="A417" s="16">
        <f>IFERROR(INDEX(Registros!$Z$2:$Z$501,AGGREGATE(15,6,(ROW(Registros!$Z$2:$Z$501)-ROW(Registros!$Z$2)+1)/(Registros!$AA$2:$AA$501&lt;&gt;""),ROWS($A$6:A417))),"")</f>
        <v/>
      </c>
      <c r="B417" s="13">
        <f>IFERROR(IF($A417="","",INDEX(Registros!$C$2:$C$501,MATCH($A417,Registros!$Z$2:$Z$501,0))),"")</f>
        <v/>
      </c>
      <c r="C417" s="16">
        <f>IFERROR(IF($A417="","",INDEX(Registros!$D$2:$D$501,MATCH($A417,Registros!$Z$2:$Z$501,0))),"")</f>
        <v/>
      </c>
      <c r="D417" s="16">
        <f>IFERROR(IF($A417="","",INDEX(Registros!$E$2:$E$501,MATCH($A417,Registros!$Z$2:$Z$501,0))),"")</f>
        <v/>
      </c>
      <c r="E417" s="13">
        <f>IF($A417="","",IF(AND(Resumo!$F$3&lt;&gt;"Todas",$D417&lt;&gt;Resumo!$F$3),0,COUNTIFS(Registros!$AB$2:$AB$501,"Sim",Registros!$B$2:$B$501,"&gt;="&amp;Resumo!$B$3,Registros!$B$2:$B$501,"&lt;="&amp;Resumo!$D$3,Registros!$C$2:$C$501,$B417,Registros!$E$2:$E$501,$D417)))</f>
        <v/>
      </c>
      <c r="F417" s="45">
        <f>IFERROR(IF($E417=0,"",COUNTIFS(Registros!$AB$2:$AB$501,"Sim",Registros!$B$2:$B$501,"&gt;="&amp;Resumo!$B$3,Registros!$B$2:$B$501,"&lt;="&amp;Resumo!$D$3,Registros!$C$2:$C$501,$B417,Registros!$E$2:$E$501,$D417,Registros!$T$2:$T$501,"Sim")/$E417),"")</f>
        <v/>
      </c>
      <c r="G417" s="45">
        <f>IFERROR(IF($E417=0,"",AVERAGEIFS(Registros!$U$2:$U$501,Registros!$AB$2:$AB$501,"Sim",Registros!$B$2:$B$501,"&gt;="&amp;Resumo!$B$3,Registros!$B$2:$B$501,"&lt;="&amp;Resumo!$D$3,Registros!$C$2:$C$501,$B417,Registros!$E$2:$E$501,$D417)),"")</f>
        <v/>
      </c>
      <c r="H417" s="13">
        <f>IF($E417=0,"",SUMIFS(Registros!$Q$2:$Q$501,Registros!$AB$2:$AB$501,"Sim",Registros!$B$2:$B$501,"&gt;="&amp;Resumo!$B$3,Registros!$B$2:$B$501,"&lt;="&amp;Resumo!$D$3,Registros!$C$2:$C$501,$B417,Registros!$E$2:$E$501,$D417))</f>
        <v/>
      </c>
      <c r="I417" s="46">
        <f>IF($E417=0,"",SUMIFS(Registros!$S$2:$S$501,Registros!$AB$2:$AB$501,"Sim",Registros!$B$2:$B$501,"&gt;="&amp;Resumo!$B$3,Registros!$B$2:$B$501,"&lt;="&amp;Resumo!$D$3,Registros!$C$2:$C$501,$B417,Registros!$E$2:$E$501,$D417))</f>
        <v/>
      </c>
      <c r="J417" s="13">
        <f>IF($E417=0,"",COUNTIFS(Registros!$AB$2:$AB$501,"Sim",Registros!$B$2:$B$501,"&gt;="&amp;Resumo!$B$3,Registros!$B$2:$B$501,"&lt;="&amp;Resumo!$D$3,Registros!$C$2:$C$501,$B417,Registros!$E$2:$E$501,$D417,Registros!$T$2:$T$501,"Não",Registros!$K$2:$K$501,"&lt;&gt;Concluída",Registros!$K$2:$K$501,"&lt;&gt;Dispensada"))</f>
        <v/>
      </c>
      <c r="K417" s="53">
        <f>IFERROR(IF($E417=0,"",_xlfn.MAXIFS(Registros!$B$2:$B$501,Registros!$AB$2:$AB$501,"Sim",Registros!$B$2:$B$501,"&gt;="&amp;Resumo!$B$3,Registros!$B$2:$B$501,"&lt;="&amp;Resumo!$D$3,Registros!$C$2:$C$501,$B417,Registros!$E$2:$E$501,$D417)),"")</f>
        <v/>
      </c>
      <c r="L417" s="13">
        <f>IF($E417=0,"",COUNTIFS($E$6:$E$505,"&gt;0",$F$6:$F$505,"&lt;"&amp;$F417)+COUNTIFS($E$6:$E417,"&gt;0",$F$6:$F417,$F417))</f>
        <v/>
      </c>
      <c r="N417" s="16">
        <f>IFERROR('Configurações'!F415,"")</f>
        <v/>
      </c>
      <c r="O417" s="13">
        <f>IF($N417="","",IF(Resumo!$F$3="Todas",COUNTIFS(Registros!$AB$2:$AB$501,"Sim",Registros!$B$2:$B$501,"&gt;="&amp;Resumo!$B$3,Registros!$B$2:$B$501,"&lt;="&amp;Resumo!$D$3,Registros!$V$2:$V$501,$N417),COUNTIFS(Registros!$AB$2:$AB$501,"Sim",Registros!$B$2:$B$501,"&gt;="&amp;Resumo!$B$3,Registros!$B$2:$B$501,"&lt;="&amp;Resumo!$D$3,Registros!$E$2:$E$501,Resumo!$F$3,Registros!$V$2:$V$501,$N417)))</f>
        <v/>
      </c>
      <c r="P417" s="46">
        <f>IF($N417="","",IF(Resumo!$F$3="Todas",SUMIFS(Registros!$S$2:$S$501,Registros!$AB$2:$AB$501,"Sim",Registros!$B$2:$B$501,"&gt;="&amp;Resumo!$B$3,Registros!$B$2:$B$501,"&lt;="&amp;Resumo!$D$3,Registros!$V$2:$V$501,$N417),SUMIFS(Registros!$S$2:$S$501,Registros!$AB$2:$AB$501,"Sim",Registros!$B$2:$B$501,"&gt;="&amp;Resumo!$B$3,Registros!$B$2:$B$501,"&lt;="&amp;Resumo!$D$3,Registros!$E$2:$E$501,Resumo!$F$3,Registros!$V$2:$V$501,$N417)))</f>
        <v/>
      </c>
      <c r="Q417" s="45">
        <f>IFERROR(IF(SUM($P$6:$P$15)=0,"",$P417/SUM($P$6:$P$15)),"")</f>
        <v/>
      </c>
      <c r="R417" s="13">
        <f>IF($O417=0,"",COUNTIFS($O$6:$O$15,"&gt;0",$P$6:$P$15,"&gt;"&amp;$P417)+COUNTIFS($O$6:$O417,"&gt;0",$P$6:$P417,$P417))</f>
        <v/>
      </c>
    </row>
    <row r="418">
      <c r="A418" s="21">
        <f>IFERROR(INDEX(Registros!$Z$2:$Z$501,AGGREGATE(15,6,(ROW(Registros!$Z$2:$Z$501)-ROW(Registros!$Z$2)+1)/(Registros!$AA$2:$AA$501&lt;&gt;""),ROWS($A$6:A418))),"")</f>
        <v/>
      </c>
      <c r="B418" s="18">
        <f>IFERROR(IF($A418="","",INDEX(Registros!$C$2:$C$501,MATCH($A418,Registros!$Z$2:$Z$501,0))),"")</f>
        <v/>
      </c>
      <c r="C418" s="21">
        <f>IFERROR(IF($A418="","",INDEX(Registros!$D$2:$D$501,MATCH($A418,Registros!$Z$2:$Z$501,0))),"")</f>
        <v/>
      </c>
      <c r="D418" s="21">
        <f>IFERROR(IF($A418="","",INDEX(Registros!$E$2:$E$501,MATCH($A418,Registros!$Z$2:$Z$501,0))),"")</f>
        <v/>
      </c>
      <c r="E418" s="18">
        <f>IF($A418="","",IF(AND(Resumo!$F$3&lt;&gt;"Todas",$D418&lt;&gt;Resumo!$F$3),0,COUNTIFS(Registros!$AB$2:$AB$501,"Sim",Registros!$B$2:$B$501,"&gt;="&amp;Resumo!$B$3,Registros!$B$2:$B$501,"&lt;="&amp;Resumo!$D$3,Registros!$C$2:$C$501,$B418,Registros!$E$2:$E$501,$D418)))</f>
        <v/>
      </c>
      <c r="F418" s="48">
        <f>IFERROR(IF($E418=0,"",COUNTIFS(Registros!$AB$2:$AB$501,"Sim",Registros!$B$2:$B$501,"&gt;="&amp;Resumo!$B$3,Registros!$B$2:$B$501,"&lt;="&amp;Resumo!$D$3,Registros!$C$2:$C$501,$B418,Registros!$E$2:$E$501,$D418,Registros!$T$2:$T$501,"Sim")/$E418),"")</f>
        <v/>
      </c>
      <c r="G418" s="48">
        <f>IFERROR(IF($E418=0,"",AVERAGEIFS(Registros!$U$2:$U$501,Registros!$AB$2:$AB$501,"Sim",Registros!$B$2:$B$501,"&gt;="&amp;Resumo!$B$3,Registros!$B$2:$B$501,"&lt;="&amp;Resumo!$D$3,Registros!$C$2:$C$501,$B418,Registros!$E$2:$E$501,$D418)),"")</f>
        <v/>
      </c>
      <c r="H418" s="18">
        <f>IF($E418=0,"",SUMIFS(Registros!$Q$2:$Q$501,Registros!$AB$2:$AB$501,"Sim",Registros!$B$2:$B$501,"&gt;="&amp;Resumo!$B$3,Registros!$B$2:$B$501,"&lt;="&amp;Resumo!$D$3,Registros!$C$2:$C$501,$B418,Registros!$E$2:$E$501,$D418))</f>
        <v/>
      </c>
      <c r="I418" s="49">
        <f>IF($E418=0,"",SUMIFS(Registros!$S$2:$S$501,Registros!$AB$2:$AB$501,"Sim",Registros!$B$2:$B$501,"&gt;="&amp;Resumo!$B$3,Registros!$B$2:$B$501,"&lt;="&amp;Resumo!$D$3,Registros!$C$2:$C$501,$B418,Registros!$E$2:$E$501,$D418))</f>
        <v/>
      </c>
      <c r="J418" s="18">
        <f>IF($E418=0,"",COUNTIFS(Registros!$AB$2:$AB$501,"Sim",Registros!$B$2:$B$501,"&gt;="&amp;Resumo!$B$3,Registros!$B$2:$B$501,"&lt;="&amp;Resumo!$D$3,Registros!$C$2:$C$501,$B418,Registros!$E$2:$E$501,$D418,Registros!$T$2:$T$501,"Não",Registros!$K$2:$K$501,"&lt;&gt;Concluída",Registros!$K$2:$K$501,"&lt;&gt;Dispensada"))</f>
        <v/>
      </c>
      <c r="K418" s="52">
        <f>IFERROR(IF($E418=0,"",_xlfn.MAXIFS(Registros!$B$2:$B$501,Registros!$AB$2:$AB$501,"Sim",Registros!$B$2:$B$501,"&gt;="&amp;Resumo!$B$3,Registros!$B$2:$B$501,"&lt;="&amp;Resumo!$D$3,Registros!$C$2:$C$501,$B418,Registros!$E$2:$E$501,$D418)),"")</f>
        <v/>
      </c>
      <c r="L418" s="18">
        <f>IF($E418=0,"",COUNTIFS($E$6:$E$505,"&gt;0",$F$6:$F$505,"&lt;"&amp;$F418)+COUNTIFS($E$6:$E418,"&gt;0",$F$6:$F418,$F418))</f>
        <v/>
      </c>
      <c r="N418" s="21">
        <f>IFERROR('Configurações'!F416,"")</f>
        <v/>
      </c>
      <c r="O418" s="18">
        <f>IF($N418="","",IF(Resumo!$F$3="Todas",COUNTIFS(Registros!$AB$2:$AB$501,"Sim",Registros!$B$2:$B$501,"&gt;="&amp;Resumo!$B$3,Registros!$B$2:$B$501,"&lt;="&amp;Resumo!$D$3,Registros!$V$2:$V$501,$N418),COUNTIFS(Registros!$AB$2:$AB$501,"Sim",Registros!$B$2:$B$501,"&gt;="&amp;Resumo!$B$3,Registros!$B$2:$B$501,"&lt;="&amp;Resumo!$D$3,Registros!$E$2:$E$501,Resumo!$F$3,Registros!$V$2:$V$501,$N418)))</f>
        <v/>
      </c>
      <c r="P418" s="49">
        <f>IF($N418="","",IF(Resumo!$F$3="Todas",SUMIFS(Registros!$S$2:$S$501,Registros!$AB$2:$AB$501,"Sim",Registros!$B$2:$B$501,"&gt;="&amp;Resumo!$B$3,Registros!$B$2:$B$501,"&lt;="&amp;Resumo!$D$3,Registros!$V$2:$V$501,$N418),SUMIFS(Registros!$S$2:$S$501,Registros!$AB$2:$AB$501,"Sim",Registros!$B$2:$B$501,"&gt;="&amp;Resumo!$B$3,Registros!$B$2:$B$501,"&lt;="&amp;Resumo!$D$3,Registros!$E$2:$E$501,Resumo!$F$3,Registros!$V$2:$V$501,$N418)))</f>
        <v/>
      </c>
      <c r="Q418" s="48">
        <f>IFERROR(IF(SUM($P$6:$P$15)=0,"",$P418/SUM($P$6:$P$15)),"")</f>
        <v/>
      </c>
      <c r="R418" s="18">
        <f>IF($O418=0,"",COUNTIFS($O$6:$O$15,"&gt;0",$P$6:$P$15,"&gt;"&amp;$P418)+COUNTIFS($O$6:$O418,"&gt;0",$P$6:$P418,$P418))</f>
        <v/>
      </c>
    </row>
    <row r="419">
      <c r="A419" s="16">
        <f>IFERROR(INDEX(Registros!$Z$2:$Z$501,AGGREGATE(15,6,(ROW(Registros!$Z$2:$Z$501)-ROW(Registros!$Z$2)+1)/(Registros!$AA$2:$AA$501&lt;&gt;""),ROWS($A$6:A419))),"")</f>
        <v/>
      </c>
      <c r="B419" s="13">
        <f>IFERROR(IF($A419="","",INDEX(Registros!$C$2:$C$501,MATCH($A419,Registros!$Z$2:$Z$501,0))),"")</f>
        <v/>
      </c>
      <c r="C419" s="16">
        <f>IFERROR(IF($A419="","",INDEX(Registros!$D$2:$D$501,MATCH($A419,Registros!$Z$2:$Z$501,0))),"")</f>
        <v/>
      </c>
      <c r="D419" s="16">
        <f>IFERROR(IF($A419="","",INDEX(Registros!$E$2:$E$501,MATCH($A419,Registros!$Z$2:$Z$501,0))),"")</f>
        <v/>
      </c>
      <c r="E419" s="13">
        <f>IF($A419="","",IF(AND(Resumo!$F$3&lt;&gt;"Todas",$D419&lt;&gt;Resumo!$F$3),0,COUNTIFS(Registros!$AB$2:$AB$501,"Sim",Registros!$B$2:$B$501,"&gt;="&amp;Resumo!$B$3,Registros!$B$2:$B$501,"&lt;="&amp;Resumo!$D$3,Registros!$C$2:$C$501,$B419,Registros!$E$2:$E$501,$D419)))</f>
        <v/>
      </c>
      <c r="F419" s="45">
        <f>IFERROR(IF($E419=0,"",COUNTIFS(Registros!$AB$2:$AB$501,"Sim",Registros!$B$2:$B$501,"&gt;="&amp;Resumo!$B$3,Registros!$B$2:$B$501,"&lt;="&amp;Resumo!$D$3,Registros!$C$2:$C$501,$B419,Registros!$E$2:$E$501,$D419,Registros!$T$2:$T$501,"Sim")/$E419),"")</f>
        <v/>
      </c>
      <c r="G419" s="45">
        <f>IFERROR(IF($E419=0,"",AVERAGEIFS(Registros!$U$2:$U$501,Registros!$AB$2:$AB$501,"Sim",Registros!$B$2:$B$501,"&gt;="&amp;Resumo!$B$3,Registros!$B$2:$B$501,"&lt;="&amp;Resumo!$D$3,Registros!$C$2:$C$501,$B419,Registros!$E$2:$E$501,$D419)),"")</f>
        <v/>
      </c>
      <c r="H419" s="13">
        <f>IF($E419=0,"",SUMIFS(Registros!$Q$2:$Q$501,Registros!$AB$2:$AB$501,"Sim",Registros!$B$2:$B$501,"&gt;="&amp;Resumo!$B$3,Registros!$B$2:$B$501,"&lt;="&amp;Resumo!$D$3,Registros!$C$2:$C$501,$B419,Registros!$E$2:$E$501,$D419))</f>
        <v/>
      </c>
      <c r="I419" s="46">
        <f>IF($E419=0,"",SUMIFS(Registros!$S$2:$S$501,Registros!$AB$2:$AB$501,"Sim",Registros!$B$2:$B$501,"&gt;="&amp;Resumo!$B$3,Registros!$B$2:$B$501,"&lt;="&amp;Resumo!$D$3,Registros!$C$2:$C$501,$B419,Registros!$E$2:$E$501,$D419))</f>
        <v/>
      </c>
      <c r="J419" s="13">
        <f>IF($E419=0,"",COUNTIFS(Registros!$AB$2:$AB$501,"Sim",Registros!$B$2:$B$501,"&gt;="&amp;Resumo!$B$3,Registros!$B$2:$B$501,"&lt;="&amp;Resumo!$D$3,Registros!$C$2:$C$501,$B419,Registros!$E$2:$E$501,$D419,Registros!$T$2:$T$501,"Não",Registros!$K$2:$K$501,"&lt;&gt;Concluída",Registros!$K$2:$K$501,"&lt;&gt;Dispensada"))</f>
        <v/>
      </c>
      <c r="K419" s="53">
        <f>IFERROR(IF($E419=0,"",_xlfn.MAXIFS(Registros!$B$2:$B$501,Registros!$AB$2:$AB$501,"Sim",Registros!$B$2:$B$501,"&gt;="&amp;Resumo!$B$3,Registros!$B$2:$B$501,"&lt;="&amp;Resumo!$D$3,Registros!$C$2:$C$501,$B419,Registros!$E$2:$E$501,$D419)),"")</f>
        <v/>
      </c>
      <c r="L419" s="13">
        <f>IF($E419=0,"",COUNTIFS($E$6:$E$505,"&gt;0",$F$6:$F$505,"&lt;"&amp;$F419)+COUNTIFS($E$6:$E419,"&gt;0",$F$6:$F419,$F419))</f>
        <v/>
      </c>
      <c r="N419" s="16">
        <f>IFERROR('Configurações'!F417,"")</f>
        <v/>
      </c>
      <c r="O419" s="13">
        <f>IF($N419="","",IF(Resumo!$F$3="Todas",COUNTIFS(Registros!$AB$2:$AB$501,"Sim",Registros!$B$2:$B$501,"&gt;="&amp;Resumo!$B$3,Registros!$B$2:$B$501,"&lt;="&amp;Resumo!$D$3,Registros!$V$2:$V$501,$N419),COUNTIFS(Registros!$AB$2:$AB$501,"Sim",Registros!$B$2:$B$501,"&gt;="&amp;Resumo!$B$3,Registros!$B$2:$B$501,"&lt;="&amp;Resumo!$D$3,Registros!$E$2:$E$501,Resumo!$F$3,Registros!$V$2:$V$501,$N419)))</f>
        <v/>
      </c>
      <c r="P419" s="46">
        <f>IF($N419="","",IF(Resumo!$F$3="Todas",SUMIFS(Registros!$S$2:$S$501,Registros!$AB$2:$AB$501,"Sim",Registros!$B$2:$B$501,"&gt;="&amp;Resumo!$B$3,Registros!$B$2:$B$501,"&lt;="&amp;Resumo!$D$3,Registros!$V$2:$V$501,$N419),SUMIFS(Registros!$S$2:$S$501,Registros!$AB$2:$AB$501,"Sim",Registros!$B$2:$B$501,"&gt;="&amp;Resumo!$B$3,Registros!$B$2:$B$501,"&lt;="&amp;Resumo!$D$3,Registros!$E$2:$E$501,Resumo!$F$3,Registros!$V$2:$V$501,$N419)))</f>
        <v/>
      </c>
      <c r="Q419" s="45">
        <f>IFERROR(IF(SUM($P$6:$P$15)=0,"",$P419/SUM($P$6:$P$15)),"")</f>
        <v/>
      </c>
      <c r="R419" s="13">
        <f>IF($O419=0,"",COUNTIFS($O$6:$O$15,"&gt;0",$P$6:$P$15,"&gt;"&amp;$P419)+COUNTIFS($O$6:$O419,"&gt;0",$P$6:$P419,$P419))</f>
        <v/>
      </c>
    </row>
    <row r="420">
      <c r="A420" s="21">
        <f>IFERROR(INDEX(Registros!$Z$2:$Z$501,AGGREGATE(15,6,(ROW(Registros!$Z$2:$Z$501)-ROW(Registros!$Z$2)+1)/(Registros!$AA$2:$AA$501&lt;&gt;""),ROWS($A$6:A420))),"")</f>
        <v/>
      </c>
      <c r="B420" s="18">
        <f>IFERROR(IF($A420="","",INDEX(Registros!$C$2:$C$501,MATCH($A420,Registros!$Z$2:$Z$501,0))),"")</f>
        <v/>
      </c>
      <c r="C420" s="21">
        <f>IFERROR(IF($A420="","",INDEX(Registros!$D$2:$D$501,MATCH($A420,Registros!$Z$2:$Z$501,0))),"")</f>
        <v/>
      </c>
      <c r="D420" s="21">
        <f>IFERROR(IF($A420="","",INDEX(Registros!$E$2:$E$501,MATCH($A420,Registros!$Z$2:$Z$501,0))),"")</f>
        <v/>
      </c>
      <c r="E420" s="18">
        <f>IF($A420="","",IF(AND(Resumo!$F$3&lt;&gt;"Todas",$D420&lt;&gt;Resumo!$F$3),0,COUNTIFS(Registros!$AB$2:$AB$501,"Sim",Registros!$B$2:$B$501,"&gt;="&amp;Resumo!$B$3,Registros!$B$2:$B$501,"&lt;="&amp;Resumo!$D$3,Registros!$C$2:$C$501,$B420,Registros!$E$2:$E$501,$D420)))</f>
        <v/>
      </c>
      <c r="F420" s="48">
        <f>IFERROR(IF($E420=0,"",COUNTIFS(Registros!$AB$2:$AB$501,"Sim",Registros!$B$2:$B$501,"&gt;="&amp;Resumo!$B$3,Registros!$B$2:$B$501,"&lt;="&amp;Resumo!$D$3,Registros!$C$2:$C$501,$B420,Registros!$E$2:$E$501,$D420,Registros!$T$2:$T$501,"Sim")/$E420),"")</f>
        <v/>
      </c>
      <c r="G420" s="48">
        <f>IFERROR(IF($E420=0,"",AVERAGEIFS(Registros!$U$2:$U$501,Registros!$AB$2:$AB$501,"Sim",Registros!$B$2:$B$501,"&gt;="&amp;Resumo!$B$3,Registros!$B$2:$B$501,"&lt;="&amp;Resumo!$D$3,Registros!$C$2:$C$501,$B420,Registros!$E$2:$E$501,$D420)),"")</f>
        <v/>
      </c>
      <c r="H420" s="18">
        <f>IF($E420=0,"",SUMIFS(Registros!$Q$2:$Q$501,Registros!$AB$2:$AB$501,"Sim",Registros!$B$2:$B$501,"&gt;="&amp;Resumo!$B$3,Registros!$B$2:$B$501,"&lt;="&amp;Resumo!$D$3,Registros!$C$2:$C$501,$B420,Registros!$E$2:$E$501,$D420))</f>
        <v/>
      </c>
      <c r="I420" s="49">
        <f>IF($E420=0,"",SUMIFS(Registros!$S$2:$S$501,Registros!$AB$2:$AB$501,"Sim",Registros!$B$2:$B$501,"&gt;="&amp;Resumo!$B$3,Registros!$B$2:$B$501,"&lt;="&amp;Resumo!$D$3,Registros!$C$2:$C$501,$B420,Registros!$E$2:$E$501,$D420))</f>
        <v/>
      </c>
      <c r="J420" s="18">
        <f>IF($E420=0,"",COUNTIFS(Registros!$AB$2:$AB$501,"Sim",Registros!$B$2:$B$501,"&gt;="&amp;Resumo!$B$3,Registros!$B$2:$B$501,"&lt;="&amp;Resumo!$D$3,Registros!$C$2:$C$501,$B420,Registros!$E$2:$E$501,$D420,Registros!$T$2:$T$501,"Não",Registros!$K$2:$K$501,"&lt;&gt;Concluída",Registros!$K$2:$K$501,"&lt;&gt;Dispensada"))</f>
        <v/>
      </c>
      <c r="K420" s="52">
        <f>IFERROR(IF($E420=0,"",_xlfn.MAXIFS(Registros!$B$2:$B$501,Registros!$AB$2:$AB$501,"Sim",Registros!$B$2:$B$501,"&gt;="&amp;Resumo!$B$3,Registros!$B$2:$B$501,"&lt;="&amp;Resumo!$D$3,Registros!$C$2:$C$501,$B420,Registros!$E$2:$E$501,$D420)),"")</f>
        <v/>
      </c>
      <c r="L420" s="18">
        <f>IF($E420=0,"",COUNTIFS($E$6:$E$505,"&gt;0",$F$6:$F$505,"&lt;"&amp;$F420)+COUNTIFS($E$6:$E420,"&gt;0",$F$6:$F420,$F420))</f>
        <v/>
      </c>
      <c r="N420" s="21">
        <f>IFERROR('Configurações'!F418,"")</f>
        <v/>
      </c>
      <c r="O420" s="18">
        <f>IF($N420="","",IF(Resumo!$F$3="Todas",COUNTIFS(Registros!$AB$2:$AB$501,"Sim",Registros!$B$2:$B$501,"&gt;="&amp;Resumo!$B$3,Registros!$B$2:$B$501,"&lt;="&amp;Resumo!$D$3,Registros!$V$2:$V$501,$N420),COUNTIFS(Registros!$AB$2:$AB$501,"Sim",Registros!$B$2:$B$501,"&gt;="&amp;Resumo!$B$3,Registros!$B$2:$B$501,"&lt;="&amp;Resumo!$D$3,Registros!$E$2:$E$501,Resumo!$F$3,Registros!$V$2:$V$501,$N420)))</f>
        <v/>
      </c>
      <c r="P420" s="49">
        <f>IF($N420="","",IF(Resumo!$F$3="Todas",SUMIFS(Registros!$S$2:$S$501,Registros!$AB$2:$AB$501,"Sim",Registros!$B$2:$B$501,"&gt;="&amp;Resumo!$B$3,Registros!$B$2:$B$501,"&lt;="&amp;Resumo!$D$3,Registros!$V$2:$V$501,$N420),SUMIFS(Registros!$S$2:$S$501,Registros!$AB$2:$AB$501,"Sim",Registros!$B$2:$B$501,"&gt;="&amp;Resumo!$B$3,Registros!$B$2:$B$501,"&lt;="&amp;Resumo!$D$3,Registros!$E$2:$E$501,Resumo!$F$3,Registros!$V$2:$V$501,$N420)))</f>
        <v/>
      </c>
      <c r="Q420" s="48">
        <f>IFERROR(IF(SUM($P$6:$P$15)=0,"",$P420/SUM($P$6:$P$15)),"")</f>
        <v/>
      </c>
      <c r="R420" s="18">
        <f>IF($O420=0,"",COUNTIFS($O$6:$O$15,"&gt;0",$P$6:$P$15,"&gt;"&amp;$P420)+COUNTIFS($O$6:$O420,"&gt;0",$P$6:$P420,$P420))</f>
        <v/>
      </c>
    </row>
    <row r="421">
      <c r="A421" s="16">
        <f>IFERROR(INDEX(Registros!$Z$2:$Z$501,AGGREGATE(15,6,(ROW(Registros!$Z$2:$Z$501)-ROW(Registros!$Z$2)+1)/(Registros!$AA$2:$AA$501&lt;&gt;""),ROWS($A$6:A421))),"")</f>
        <v/>
      </c>
      <c r="B421" s="13">
        <f>IFERROR(IF($A421="","",INDEX(Registros!$C$2:$C$501,MATCH($A421,Registros!$Z$2:$Z$501,0))),"")</f>
        <v/>
      </c>
      <c r="C421" s="16">
        <f>IFERROR(IF($A421="","",INDEX(Registros!$D$2:$D$501,MATCH($A421,Registros!$Z$2:$Z$501,0))),"")</f>
        <v/>
      </c>
      <c r="D421" s="16">
        <f>IFERROR(IF($A421="","",INDEX(Registros!$E$2:$E$501,MATCH($A421,Registros!$Z$2:$Z$501,0))),"")</f>
        <v/>
      </c>
      <c r="E421" s="13">
        <f>IF($A421="","",IF(AND(Resumo!$F$3&lt;&gt;"Todas",$D421&lt;&gt;Resumo!$F$3),0,COUNTIFS(Registros!$AB$2:$AB$501,"Sim",Registros!$B$2:$B$501,"&gt;="&amp;Resumo!$B$3,Registros!$B$2:$B$501,"&lt;="&amp;Resumo!$D$3,Registros!$C$2:$C$501,$B421,Registros!$E$2:$E$501,$D421)))</f>
        <v/>
      </c>
      <c r="F421" s="45">
        <f>IFERROR(IF($E421=0,"",COUNTIFS(Registros!$AB$2:$AB$501,"Sim",Registros!$B$2:$B$501,"&gt;="&amp;Resumo!$B$3,Registros!$B$2:$B$501,"&lt;="&amp;Resumo!$D$3,Registros!$C$2:$C$501,$B421,Registros!$E$2:$E$501,$D421,Registros!$T$2:$T$501,"Sim")/$E421),"")</f>
        <v/>
      </c>
      <c r="G421" s="45">
        <f>IFERROR(IF($E421=0,"",AVERAGEIFS(Registros!$U$2:$U$501,Registros!$AB$2:$AB$501,"Sim",Registros!$B$2:$B$501,"&gt;="&amp;Resumo!$B$3,Registros!$B$2:$B$501,"&lt;="&amp;Resumo!$D$3,Registros!$C$2:$C$501,$B421,Registros!$E$2:$E$501,$D421)),"")</f>
        <v/>
      </c>
      <c r="H421" s="13">
        <f>IF($E421=0,"",SUMIFS(Registros!$Q$2:$Q$501,Registros!$AB$2:$AB$501,"Sim",Registros!$B$2:$B$501,"&gt;="&amp;Resumo!$B$3,Registros!$B$2:$B$501,"&lt;="&amp;Resumo!$D$3,Registros!$C$2:$C$501,$B421,Registros!$E$2:$E$501,$D421))</f>
        <v/>
      </c>
      <c r="I421" s="46">
        <f>IF($E421=0,"",SUMIFS(Registros!$S$2:$S$501,Registros!$AB$2:$AB$501,"Sim",Registros!$B$2:$B$501,"&gt;="&amp;Resumo!$B$3,Registros!$B$2:$B$501,"&lt;="&amp;Resumo!$D$3,Registros!$C$2:$C$501,$B421,Registros!$E$2:$E$501,$D421))</f>
        <v/>
      </c>
      <c r="J421" s="13">
        <f>IF($E421=0,"",COUNTIFS(Registros!$AB$2:$AB$501,"Sim",Registros!$B$2:$B$501,"&gt;="&amp;Resumo!$B$3,Registros!$B$2:$B$501,"&lt;="&amp;Resumo!$D$3,Registros!$C$2:$C$501,$B421,Registros!$E$2:$E$501,$D421,Registros!$T$2:$T$501,"Não",Registros!$K$2:$K$501,"&lt;&gt;Concluída",Registros!$K$2:$K$501,"&lt;&gt;Dispensada"))</f>
        <v/>
      </c>
      <c r="K421" s="53">
        <f>IFERROR(IF($E421=0,"",_xlfn.MAXIFS(Registros!$B$2:$B$501,Registros!$AB$2:$AB$501,"Sim",Registros!$B$2:$B$501,"&gt;="&amp;Resumo!$B$3,Registros!$B$2:$B$501,"&lt;="&amp;Resumo!$D$3,Registros!$C$2:$C$501,$B421,Registros!$E$2:$E$501,$D421)),"")</f>
        <v/>
      </c>
      <c r="L421" s="13">
        <f>IF($E421=0,"",COUNTIFS($E$6:$E$505,"&gt;0",$F$6:$F$505,"&lt;"&amp;$F421)+COUNTIFS($E$6:$E421,"&gt;0",$F$6:$F421,$F421))</f>
        <v/>
      </c>
      <c r="N421" s="16">
        <f>IFERROR('Configurações'!F419,"")</f>
        <v/>
      </c>
      <c r="O421" s="13">
        <f>IF($N421="","",IF(Resumo!$F$3="Todas",COUNTIFS(Registros!$AB$2:$AB$501,"Sim",Registros!$B$2:$B$501,"&gt;="&amp;Resumo!$B$3,Registros!$B$2:$B$501,"&lt;="&amp;Resumo!$D$3,Registros!$V$2:$V$501,$N421),COUNTIFS(Registros!$AB$2:$AB$501,"Sim",Registros!$B$2:$B$501,"&gt;="&amp;Resumo!$B$3,Registros!$B$2:$B$501,"&lt;="&amp;Resumo!$D$3,Registros!$E$2:$E$501,Resumo!$F$3,Registros!$V$2:$V$501,$N421)))</f>
        <v/>
      </c>
      <c r="P421" s="46">
        <f>IF($N421="","",IF(Resumo!$F$3="Todas",SUMIFS(Registros!$S$2:$S$501,Registros!$AB$2:$AB$501,"Sim",Registros!$B$2:$B$501,"&gt;="&amp;Resumo!$B$3,Registros!$B$2:$B$501,"&lt;="&amp;Resumo!$D$3,Registros!$V$2:$V$501,$N421),SUMIFS(Registros!$S$2:$S$501,Registros!$AB$2:$AB$501,"Sim",Registros!$B$2:$B$501,"&gt;="&amp;Resumo!$B$3,Registros!$B$2:$B$501,"&lt;="&amp;Resumo!$D$3,Registros!$E$2:$E$501,Resumo!$F$3,Registros!$V$2:$V$501,$N421)))</f>
        <v/>
      </c>
      <c r="Q421" s="45">
        <f>IFERROR(IF(SUM($P$6:$P$15)=0,"",$P421/SUM($P$6:$P$15)),"")</f>
        <v/>
      </c>
      <c r="R421" s="13">
        <f>IF($O421=0,"",COUNTIFS($O$6:$O$15,"&gt;0",$P$6:$P$15,"&gt;"&amp;$P421)+COUNTIFS($O$6:$O421,"&gt;0",$P$6:$P421,$P421))</f>
        <v/>
      </c>
    </row>
    <row r="422">
      <c r="A422" s="21">
        <f>IFERROR(INDEX(Registros!$Z$2:$Z$501,AGGREGATE(15,6,(ROW(Registros!$Z$2:$Z$501)-ROW(Registros!$Z$2)+1)/(Registros!$AA$2:$AA$501&lt;&gt;""),ROWS($A$6:A422))),"")</f>
        <v/>
      </c>
      <c r="B422" s="18">
        <f>IFERROR(IF($A422="","",INDEX(Registros!$C$2:$C$501,MATCH($A422,Registros!$Z$2:$Z$501,0))),"")</f>
        <v/>
      </c>
      <c r="C422" s="21">
        <f>IFERROR(IF($A422="","",INDEX(Registros!$D$2:$D$501,MATCH($A422,Registros!$Z$2:$Z$501,0))),"")</f>
        <v/>
      </c>
      <c r="D422" s="21">
        <f>IFERROR(IF($A422="","",INDEX(Registros!$E$2:$E$501,MATCH($A422,Registros!$Z$2:$Z$501,0))),"")</f>
        <v/>
      </c>
      <c r="E422" s="18">
        <f>IF($A422="","",IF(AND(Resumo!$F$3&lt;&gt;"Todas",$D422&lt;&gt;Resumo!$F$3),0,COUNTIFS(Registros!$AB$2:$AB$501,"Sim",Registros!$B$2:$B$501,"&gt;="&amp;Resumo!$B$3,Registros!$B$2:$B$501,"&lt;="&amp;Resumo!$D$3,Registros!$C$2:$C$501,$B422,Registros!$E$2:$E$501,$D422)))</f>
        <v/>
      </c>
      <c r="F422" s="48">
        <f>IFERROR(IF($E422=0,"",COUNTIFS(Registros!$AB$2:$AB$501,"Sim",Registros!$B$2:$B$501,"&gt;="&amp;Resumo!$B$3,Registros!$B$2:$B$501,"&lt;="&amp;Resumo!$D$3,Registros!$C$2:$C$501,$B422,Registros!$E$2:$E$501,$D422,Registros!$T$2:$T$501,"Sim")/$E422),"")</f>
        <v/>
      </c>
      <c r="G422" s="48">
        <f>IFERROR(IF($E422=0,"",AVERAGEIFS(Registros!$U$2:$U$501,Registros!$AB$2:$AB$501,"Sim",Registros!$B$2:$B$501,"&gt;="&amp;Resumo!$B$3,Registros!$B$2:$B$501,"&lt;="&amp;Resumo!$D$3,Registros!$C$2:$C$501,$B422,Registros!$E$2:$E$501,$D422)),"")</f>
        <v/>
      </c>
      <c r="H422" s="18">
        <f>IF($E422=0,"",SUMIFS(Registros!$Q$2:$Q$501,Registros!$AB$2:$AB$501,"Sim",Registros!$B$2:$B$501,"&gt;="&amp;Resumo!$B$3,Registros!$B$2:$B$501,"&lt;="&amp;Resumo!$D$3,Registros!$C$2:$C$501,$B422,Registros!$E$2:$E$501,$D422))</f>
        <v/>
      </c>
      <c r="I422" s="49">
        <f>IF($E422=0,"",SUMIFS(Registros!$S$2:$S$501,Registros!$AB$2:$AB$501,"Sim",Registros!$B$2:$B$501,"&gt;="&amp;Resumo!$B$3,Registros!$B$2:$B$501,"&lt;="&amp;Resumo!$D$3,Registros!$C$2:$C$501,$B422,Registros!$E$2:$E$501,$D422))</f>
        <v/>
      </c>
      <c r="J422" s="18">
        <f>IF($E422=0,"",COUNTIFS(Registros!$AB$2:$AB$501,"Sim",Registros!$B$2:$B$501,"&gt;="&amp;Resumo!$B$3,Registros!$B$2:$B$501,"&lt;="&amp;Resumo!$D$3,Registros!$C$2:$C$501,$B422,Registros!$E$2:$E$501,$D422,Registros!$T$2:$T$501,"Não",Registros!$K$2:$K$501,"&lt;&gt;Concluída",Registros!$K$2:$K$501,"&lt;&gt;Dispensada"))</f>
        <v/>
      </c>
      <c r="K422" s="52">
        <f>IFERROR(IF($E422=0,"",_xlfn.MAXIFS(Registros!$B$2:$B$501,Registros!$AB$2:$AB$501,"Sim",Registros!$B$2:$B$501,"&gt;="&amp;Resumo!$B$3,Registros!$B$2:$B$501,"&lt;="&amp;Resumo!$D$3,Registros!$C$2:$C$501,$B422,Registros!$E$2:$E$501,$D422)),"")</f>
        <v/>
      </c>
      <c r="L422" s="18">
        <f>IF($E422=0,"",COUNTIFS($E$6:$E$505,"&gt;0",$F$6:$F$505,"&lt;"&amp;$F422)+COUNTIFS($E$6:$E422,"&gt;0",$F$6:$F422,$F422))</f>
        <v/>
      </c>
      <c r="N422" s="21">
        <f>IFERROR('Configurações'!F420,"")</f>
        <v/>
      </c>
      <c r="O422" s="18">
        <f>IF($N422="","",IF(Resumo!$F$3="Todas",COUNTIFS(Registros!$AB$2:$AB$501,"Sim",Registros!$B$2:$B$501,"&gt;="&amp;Resumo!$B$3,Registros!$B$2:$B$501,"&lt;="&amp;Resumo!$D$3,Registros!$V$2:$V$501,$N422),COUNTIFS(Registros!$AB$2:$AB$501,"Sim",Registros!$B$2:$B$501,"&gt;="&amp;Resumo!$B$3,Registros!$B$2:$B$501,"&lt;="&amp;Resumo!$D$3,Registros!$E$2:$E$501,Resumo!$F$3,Registros!$V$2:$V$501,$N422)))</f>
        <v/>
      </c>
      <c r="P422" s="49">
        <f>IF($N422="","",IF(Resumo!$F$3="Todas",SUMIFS(Registros!$S$2:$S$501,Registros!$AB$2:$AB$501,"Sim",Registros!$B$2:$B$501,"&gt;="&amp;Resumo!$B$3,Registros!$B$2:$B$501,"&lt;="&amp;Resumo!$D$3,Registros!$V$2:$V$501,$N422),SUMIFS(Registros!$S$2:$S$501,Registros!$AB$2:$AB$501,"Sim",Registros!$B$2:$B$501,"&gt;="&amp;Resumo!$B$3,Registros!$B$2:$B$501,"&lt;="&amp;Resumo!$D$3,Registros!$E$2:$E$501,Resumo!$F$3,Registros!$V$2:$V$501,$N422)))</f>
        <v/>
      </c>
      <c r="Q422" s="48">
        <f>IFERROR(IF(SUM($P$6:$P$15)=0,"",$P422/SUM($P$6:$P$15)),"")</f>
        <v/>
      </c>
      <c r="R422" s="18">
        <f>IF($O422=0,"",COUNTIFS($O$6:$O$15,"&gt;0",$P$6:$P$15,"&gt;"&amp;$P422)+COUNTIFS($O$6:$O422,"&gt;0",$P$6:$P422,$P422))</f>
        <v/>
      </c>
    </row>
    <row r="423">
      <c r="A423" s="16">
        <f>IFERROR(INDEX(Registros!$Z$2:$Z$501,AGGREGATE(15,6,(ROW(Registros!$Z$2:$Z$501)-ROW(Registros!$Z$2)+1)/(Registros!$AA$2:$AA$501&lt;&gt;""),ROWS($A$6:A423))),"")</f>
        <v/>
      </c>
      <c r="B423" s="13">
        <f>IFERROR(IF($A423="","",INDEX(Registros!$C$2:$C$501,MATCH($A423,Registros!$Z$2:$Z$501,0))),"")</f>
        <v/>
      </c>
      <c r="C423" s="16">
        <f>IFERROR(IF($A423="","",INDEX(Registros!$D$2:$D$501,MATCH($A423,Registros!$Z$2:$Z$501,0))),"")</f>
        <v/>
      </c>
      <c r="D423" s="16">
        <f>IFERROR(IF($A423="","",INDEX(Registros!$E$2:$E$501,MATCH($A423,Registros!$Z$2:$Z$501,0))),"")</f>
        <v/>
      </c>
      <c r="E423" s="13">
        <f>IF($A423="","",IF(AND(Resumo!$F$3&lt;&gt;"Todas",$D423&lt;&gt;Resumo!$F$3),0,COUNTIFS(Registros!$AB$2:$AB$501,"Sim",Registros!$B$2:$B$501,"&gt;="&amp;Resumo!$B$3,Registros!$B$2:$B$501,"&lt;="&amp;Resumo!$D$3,Registros!$C$2:$C$501,$B423,Registros!$E$2:$E$501,$D423)))</f>
        <v/>
      </c>
      <c r="F423" s="45">
        <f>IFERROR(IF($E423=0,"",COUNTIFS(Registros!$AB$2:$AB$501,"Sim",Registros!$B$2:$B$501,"&gt;="&amp;Resumo!$B$3,Registros!$B$2:$B$501,"&lt;="&amp;Resumo!$D$3,Registros!$C$2:$C$501,$B423,Registros!$E$2:$E$501,$D423,Registros!$T$2:$T$501,"Sim")/$E423),"")</f>
        <v/>
      </c>
      <c r="G423" s="45">
        <f>IFERROR(IF($E423=0,"",AVERAGEIFS(Registros!$U$2:$U$501,Registros!$AB$2:$AB$501,"Sim",Registros!$B$2:$B$501,"&gt;="&amp;Resumo!$B$3,Registros!$B$2:$B$501,"&lt;="&amp;Resumo!$D$3,Registros!$C$2:$C$501,$B423,Registros!$E$2:$E$501,$D423)),"")</f>
        <v/>
      </c>
      <c r="H423" s="13">
        <f>IF($E423=0,"",SUMIFS(Registros!$Q$2:$Q$501,Registros!$AB$2:$AB$501,"Sim",Registros!$B$2:$B$501,"&gt;="&amp;Resumo!$B$3,Registros!$B$2:$B$501,"&lt;="&amp;Resumo!$D$3,Registros!$C$2:$C$501,$B423,Registros!$E$2:$E$501,$D423))</f>
        <v/>
      </c>
      <c r="I423" s="46">
        <f>IF($E423=0,"",SUMIFS(Registros!$S$2:$S$501,Registros!$AB$2:$AB$501,"Sim",Registros!$B$2:$B$501,"&gt;="&amp;Resumo!$B$3,Registros!$B$2:$B$501,"&lt;="&amp;Resumo!$D$3,Registros!$C$2:$C$501,$B423,Registros!$E$2:$E$501,$D423))</f>
        <v/>
      </c>
      <c r="J423" s="13">
        <f>IF($E423=0,"",COUNTIFS(Registros!$AB$2:$AB$501,"Sim",Registros!$B$2:$B$501,"&gt;="&amp;Resumo!$B$3,Registros!$B$2:$B$501,"&lt;="&amp;Resumo!$D$3,Registros!$C$2:$C$501,$B423,Registros!$E$2:$E$501,$D423,Registros!$T$2:$T$501,"Não",Registros!$K$2:$K$501,"&lt;&gt;Concluída",Registros!$K$2:$K$501,"&lt;&gt;Dispensada"))</f>
        <v/>
      </c>
      <c r="K423" s="53">
        <f>IFERROR(IF($E423=0,"",_xlfn.MAXIFS(Registros!$B$2:$B$501,Registros!$AB$2:$AB$501,"Sim",Registros!$B$2:$B$501,"&gt;="&amp;Resumo!$B$3,Registros!$B$2:$B$501,"&lt;="&amp;Resumo!$D$3,Registros!$C$2:$C$501,$B423,Registros!$E$2:$E$501,$D423)),"")</f>
        <v/>
      </c>
      <c r="L423" s="13">
        <f>IF($E423=0,"",COUNTIFS($E$6:$E$505,"&gt;0",$F$6:$F$505,"&lt;"&amp;$F423)+COUNTIFS($E$6:$E423,"&gt;0",$F$6:$F423,$F423))</f>
        <v/>
      </c>
      <c r="N423" s="16">
        <f>IFERROR('Configurações'!F421,"")</f>
        <v/>
      </c>
      <c r="O423" s="13">
        <f>IF($N423="","",IF(Resumo!$F$3="Todas",COUNTIFS(Registros!$AB$2:$AB$501,"Sim",Registros!$B$2:$B$501,"&gt;="&amp;Resumo!$B$3,Registros!$B$2:$B$501,"&lt;="&amp;Resumo!$D$3,Registros!$V$2:$V$501,$N423),COUNTIFS(Registros!$AB$2:$AB$501,"Sim",Registros!$B$2:$B$501,"&gt;="&amp;Resumo!$B$3,Registros!$B$2:$B$501,"&lt;="&amp;Resumo!$D$3,Registros!$E$2:$E$501,Resumo!$F$3,Registros!$V$2:$V$501,$N423)))</f>
        <v/>
      </c>
      <c r="P423" s="46">
        <f>IF($N423="","",IF(Resumo!$F$3="Todas",SUMIFS(Registros!$S$2:$S$501,Registros!$AB$2:$AB$501,"Sim",Registros!$B$2:$B$501,"&gt;="&amp;Resumo!$B$3,Registros!$B$2:$B$501,"&lt;="&amp;Resumo!$D$3,Registros!$V$2:$V$501,$N423),SUMIFS(Registros!$S$2:$S$501,Registros!$AB$2:$AB$501,"Sim",Registros!$B$2:$B$501,"&gt;="&amp;Resumo!$B$3,Registros!$B$2:$B$501,"&lt;="&amp;Resumo!$D$3,Registros!$E$2:$E$501,Resumo!$F$3,Registros!$V$2:$V$501,$N423)))</f>
        <v/>
      </c>
      <c r="Q423" s="45">
        <f>IFERROR(IF(SUM($P$6:$P$15)=0,"",$P423/SUM($P$6:$P$15)),"")</f>
        <v/>
      </c>
      <c r="R423" s="13">
        <f>IF($O423=0,"",COUNTIFS($O$6:$O$15,"&gt;0",$P$6:$P$15,"&gt;"&amp;$P423)+COUNTIFS($O$6:$O423,"&gt;0",$P$6:$P423,$P423))</f>
        <v/>
      </c>
    </row>
    <row r="424">
      <c r="A424" s="21">
        <f>IFERROR(INDEX(Registros!$Z$2:$Z$501,AGGREGATE(15,6,(ROW(Registros!$Z$2:$Z$501)-ROW(Registros!$Z$2)+1)/(Registros!$AA$2:$AA$501&lt;&gt;""),ROWS($A$6:A424))),"")</f>
        <v/>
      </c>
      <c r="B424" s="18">
        <f>IFERROR(IF($A424="","",INDEX(Registros!$C$2:$C$501,MATCH($A424,Registros!$Z$2:$Z$501,0))),"")</f>
        <v/>
      </c>
      <c r="C424" s="21">
        <f>IFERROR(IF($A424="","",INDEX(Registros!$D$2:$D$501,MATCH($A424,Registros!$Z$2:$Z$501,0))),"")</f>
        <v/>
      </c>
      <c r="D424" s="21">
        <f>IFERROR(IF($A424="","",INDEX(Registros!$E$2:$E$501,MATCH($A424,Registros!$Z$2:$Z$501,0))),"")</f>
        <v/>
      </c>
      <c r="E424" s="18">
        <f>IF($A424="","",IF(AND(Resumo!$F$3&lt;&gt;"Todas",$D424&lt;&gt;Resumo!$F$3),0,COUNTIFS(Registros!$AB$2:$AB$501,"Sim",Registros!$B$2:$B$501,"&gt;="&amp;Resumo!$B$3,Registros!$B$2:$B$501,"&lt;="&amp;Resumo!$D$3,Registros!$C$2:$C$501,$B424,Registros!$E$2:$E$501,$D424)))</f>
        <v/>
      </c>
      <c r="F424" s="48">
        <f>IFERROR(IF($E424=0,"",COUNTIFS(Registros!$AB$2:$AB$501,"Sim",Registros!$B$2:$B$501,"&gt;="&amp;Resumo!$B$3,Registros!$B$2:$B$501,"&lt;="&amp;Resumo!$D$3,Registros!$C$2:$C$501,$B424,Registros!$E$2:$E$501,$D424,Registros!$T$2:$T$501,"Sim")/$E424),"")</f>
        <v/>
      </c>
      <c r="G424" s="48">
        <f>IFERROR(IF($E424=0,"",AVERAGEIFS(Registros!$U$2:$U$501,Registros!$AB$2:$AB$501,"Sim",Registros!$B$2:$B$501,"&gt;="&amp;Resumo!$B$3,Registros!$B$2:$B$501,"&lt;="&amp;Resumo!$D$3,Registros!$C$2:$C$501,$B424,Registros!$E$2:$E$501,$D424)),"")</f>
        <v/>
      </c>
      <c r="H424" s="18">
        <f>IF($E424=0,"",SUMIFS(Registros!$Q$2:$Q$501,Registros!$AB$2:$AB$501,"Sim",Registros!$B$2:$B$501,"&gt;="&amp;Resumo!$B$3,Registros!$B$2:$B$501,"&lt;="&amp;Resumo!$D$3,Registros!$C$2:$C$501,$B424,Registros!$E$2:$E$501,$D424))</f>
        <v/>
      </c>
      <c r="I424" s="49">
        <f>IF($E424=0,"",SUMIFS(Registros!$S$2:$S$501,Registros!$AB$2:$AB$501,"Sim",Registros!$B$2:$B$501,"&gt;="&amp;Resumo!$B$3,Registros!$B$2:$B$501,"&lt;="&amp;Resumo!$D$3,Registros!$C$2:$C$501,$B424,Registros!$E$2:$E$501,$D424))</f>
        <v/>
      </c>
      <c r="J424" s="18">
        <f>IF($E424=0,"",COUNTIFS(Registros!$AB$2:$AB$501,"Sim",Registros!$B$2:$B$501,"&gt;="&amp;Resumo!$B$3,Registros!$B$2:$B$501,"&lt;="&amp;Resumo!$D$3,Registros!$C$2:$C$501,$B424,Registros!$E$2:$E$501,$D424,Registros!$T$2:$T$501,"Não",Registros!$K$2:$K$501,"&lt;&gt;Concluída",Registros!$K$2:$K$501,"&lt;&gt;Dispensada"))</f>
        <v/>
      </c>
      <c r="K424" s="52">
        <f>IFERROR(IF($E424=0,"",_xlfn.MAXIFS(Registros!$B$2:$B$501,Registros!$AB$2:$AB$501,"Sim",Registros!$B$2:$B$501,"&gt;="&amp;Resumo!$B$3,Registros!$B$2:$B$501,"&lt;="&amp;Resumo!$D$3,Registros!$C$2:$C$501,$B424,Registros!$E$2:$E$501,$D424)),"")</f>
        <v/>
      </c>
      <c r="L424" s="18">
        <f>IF($E424=0,"",COUNTIFS($E$6:$E$505,"&gt;0",$F$6:$F$505,"&lt;"&amp;$F424)+COUNTIFS($E$6:$E424,"&gt;0",$F$6:$F424,$F424))</f>
        <v/>
      </c>
      <c r="N424" s="21">
        <f>IFERROR('Configurações'!F422,"")</f>
        <v/>
      </c>
      <c r="O424" s="18">
        <f>IF($N424="","",IF(Resumo!$F$3="Todas",COUNTIFS(Registros!$AB$2:$AB$501,"Sim",Registros!$B$2:$B$501,"&gt;="&amp;Resumo!$B$3,Registros!$B$2:$B$501,"&lt;="&amp;Resumo!$D$3,Registros!$V$2:$V$501,$N424),COUNTIFS(Registros!$AB$2:$AB$501,"Sim",Registros!$B$2:$B$501,"&gt;="&amp;Resumo!$B$3,Registros!$B$2:$B$501,"&lt;="&amp;Resumo!$D$3,Registros!$E$2:$E$501,Resumo!$F$3,Registros!$V$2:$V$501,$N424)))</f>
        <v/>
      </c>
      <c r="P424" s="49">
        <f>IF($N424="","",IF(Resumo!$F$3="Todas",SUMIFS(Registros!$S$2:$S$501,Registros!$AB$2:$AB$501,"Sim",Registros!$B$2:$B$501,"&gt;="&amp;Resumo!$B$3,Registros!$B$2:$B$501,"&lt;="&amp;Resumo!$D$3,Registros!$V$2:$V$501,$N424),SUMIFS(Registros!$S$2:$S$501,Registros!$AB$2:$AB$501,"Sim",Registros!$B$2:$B$501,"&gt;="&amp;Resumo!$B$3,Registros!$B$2:$B$501,"&lt;="&amp;Resumo!$D$3,Registros!$E$2:$E$501,Resumo!$F$3,Registros!$V$2:$V$501,$N424)))</f>
        <v/>
      </c>
      <c r="Q424" s="48">
        <f>IFERROR(IF(SUM($P$6:$P$15)=0,"",$P424/SUM($P$6:$P$15)),"")</f>
        <v/>
      </c>
      <c r="R424" s="18">
        <f>IF($O424=0,"",COUNTIFS($O$6:$O$15,"&gt;0",$P$6:$P$15,"&gt;"&amp;$P424)+COUNTIFS($O$6:$O424,"&gt;0",$P$6:$P424,$P424))</f>
        <v/>
      </c>
    </row>
    <row r="425">
      <c r="A425" s="16">
        <f>IFERROR(INDEX(Registros!$Z$2:$Z$501,AGGREGATE(15,6,(ROW(Registros!$Z$2:$Z$501)-ROW(Registros!$Z$2)+1)/(Registros!$AA$2:$AA$501&lt;&gt;""),ROWS($A$6:A425))),"")</f>
        <v/>
      </c>
      <c r="B425" s="13">
        <f>IFERROR(IF($A425="","",INDEX(Registros!$C$2:$C$501,MATCH($A425,Registros!$Z$2:$Z$501,0))),"")</f>
        <v/>
      </c>
      <c r="C425" s="16">
        <f>IFERROR(IF($A425="","",INDEX(Registros!$D$2:$D$501,MATCH($A425,Registros!$Z$2:$Z$501,0))),"")</f>
        <v/>
      </c>
      <c r="D425" s="16">
        <f>IFERROR(IF($A425="","",INDEX(Registros!$E$2:$E$501,MATCH($A425,Registros!$Z$2:$Z$501,0))),"")</f>
        <v/>
      </c>
      <c r="E425" s="13">
        <f>IF($A425="","",IF(AND(Resumo!$F$3&lt;&gt;"Todas",$D425&lt;&gt;Resumo!$F$3),0,COUNTIFS(Registros!$AB$2:$AB$501,"Sim",Registros!$B$2:$B$501,"&gt;="&amp;Resumo!$B$3,Registros!$B$2:$B$501,"&lt;="&amp;Resumo!$D$3,Registros!$C$2:$C$501,$B425,Registros!$E$2:$E$501,$D425)))</f>
        <v/>
      </c>
      <c r="F425" s="45">
        <f>IFERROR(IF($E425=0,"",COUNTIFS(Registros!$AB$2:$AB$501,"Sim",Registros!$B$2:$B$501,"&gt;="&amp;Resumo!$B$3,Registros!$B$2:$B$501,"&lt;="&amp;Resumo!$D$3,Registros!$C$2:$C$501,$B425,Registros!$E$2:$E$501,$D425,Registros!$T$2:$T$501,"Sim")/$E425),"")</f>
        <v/>
      </c>
      <c r="G425" s="45">
        <f>IFERROR(IF($E425=0,"",AVERAGEIFS(Registros!$U$2:$U$501,Registros!$AB$2:$AB$501,"Sim",Registros!$B$2:$B$501,"&gt;="&amp;Resumo!$B$3,Registros!$B$2:$B$501,"&lt;="&amp;Resumo!$D$3,Registros!$C$2:$C$501,$B425,Registros!$E$2:$E$501,$D425)),"")</f>
        <v/>
      </c>
      <c r="H425" s="13">
        <f>IF($E425=0,"",SUMIFS(Registros!$Q$2:$Q$501,Registros!$AB$2:$AB$501,"Sim",Registros!$B$2:$B$501,"&gt;="&amp;Resumo!$B$3,Registros!$B$2:$B$501,"&lt;="&amp;Resumo!$D$3,Registros!$C$2:$C$501,$B425,Registros!$E$2:$E$501,$D425))</f>
        <v/>
      </c>
      <c r="I425" s="46">
        <f>IF($E425=0,"",SUMIFS(Registros!$S$2:$S$501,Registros!$AB$2:$AB$501,"Sim",Registros!$B$2:$B$501,"&gt;="&amp;Resumo!$B$3,Registros!$B$2:$B$501,"&lt;="&amp;Resumo!$D$3,Registros!$C$2:$C$501,$B425,Registros!$E$2:$E$501,$D425))</f>
        <v/>
      </c>
      <c r="J425" s="13">
        <f>IF($E425=0,"",COUNTIFS(Registros!$AB$2:$AB$501,"Sim",Registros!$B$2:$B$501,"&gt;="&amp;Resumo!$B$3,Registros!$B$2:$B$501,"&lt;="&amp;Resumo!$D$3,Registros!$C$2:$C$501,$B425,Registros!$E$2:$E$501,$D425,Registros!$T$2:$T$501,"Não",Registros!$K$2:$K$501,"&lt;&gt;Concluída",Registros!$K$2:$K$501,"&lt;&gt;Dispensada"))</f>
        <v/>
      </c>
      <c r="K425" s="53">
        <f>IFERROR(IF($E425=0,"",_xlfn.MAXIFS(Registros!$B$2:$B$501,Registros!$AB$2:$AB$501,"Sim",Registros!$B$2:$B$501,"&gt;="&amp;Resumo!$B$3,Registros!$B$2:$B$501,"&lt;="&amp;Resumo!$D$3,Registros!$C$2:$C$501,$B425,Registros!$E$2:$E$501,$D425)),"")</f>
        <v/>
      </c>
      <c r="L425" s="13">
        <f>IF($E425=0,"",COUNTIFS($E$6:$E$505,"&gt;0",$F$6:$F$505,"&lt;"&amp;$F425)+COUNTIFS($E$6:$E425,"&gt;0",$F$6:$F425,$F425))</f>
        <v/>
      </c>
      <c r="N425" s="16">
        <f>IFERROR('Configurações'!F423,"")</f>
        <v/>
      </c>
      <c r="O425" s="13">
        <f>IF($N425="","",IF(Resumo!$F$3="Todas",COUNTIFS(Registros!$AB$2:$AB$501,"Sim",Registros!$B$2:$B$501,"&gt;="&amp;Resumo!$B$3,Registros!$B$2:$B$501,"&lt;="&amp;Resumo!$D$3,Registros!$V$2:$V$501,$N425),COUNTIFS(Registros!$AB$2:$AB$501,"Sim",Registros!$B$2:$B$501,"&gt;="&amp;Resumo!$B$3,Registros!$B$2:$B$501,"&lt;="&amp;Resumo!$D$3,Registros!$E$2:$E$501,Resumo!$F$3,Registros!$V$2:$V$501,$N425)))</f>
        <v/>
      </c>
      <c r="P425" s="46">
        <f>IF($N425="","",IF(Resumo!$F$3="Todas",SUMIFS(Registros!$S$2:$S$501,Registros!$AB$2:$AB$501,"Sim",Registros!$B$2:$B$501,"&gt;="&amp;Resumo!$B$3,Registros!$B$2:$B$501,"&lt;="&amp;Resumo!$D$3,Registros!$V$2:$V$501,$N425),SUMIFS(Registros!$S$2:$S$501,Registros!$AB$2:$AB$501,"Sim",Registros!$B$2:$B$501,"&gt;="&amp;Resumo!$B$3,Registros!$B$2:$B$501,"&lt;="&amp;Resumo!$D$3,Registros!$E$2:$E$501,Resumo!$F$3,Registros!$V$2:$V$501,$N425)))</f>
        <v/>
      </c>
      <c r="Q425" s="45">
        <f>IFERROR(IF(SUM($P$6:$P$15)=0,"",$P425/SUM($P$6:$P$15)),"")</f>
        <v/>
      </c>
      <c r="R425" s="13">
        <f>IF($O425=0,"",COUNTIFS($O$6:$O$15,"&gt;0",$P$6:$P$15,"&gt;"&amp;$P425)+COUNTIFS($O$6:$O425,"&gt;0",$P$6:$P425,$P425))</f>
        <v/>
      </c>
    </row>
    <row r="426">
      <c r="A426" s="21">
        <f>IFERROR(INDEX(Registros!$Z$2:$Z$501,AGGREGATE(15,6,(ROW(Registros!$Z$2:$Z$501)-ROW(Registros!$Z$2)+1)/(Registros!$AA$2:$AA$501&lt;&gt;""),ROWS($A$6:A426))),"")</f>
        <v/>
      </c>
      <c r="B426" s="18">
        <f>IFERROR(IF($A426="","",INDEX(Registros!$C$2:$C$501,MATCH($A426,Registros!$Z$2:$Z$501,0))),"")</f>
        <v/>
      </c>
      <c r="C426" s="21">
        <f>IFERROR(IF($A426="","",INDEX(Registros!$D$2:$D$501,MATCH($A426,Registros!$Z$2:$Z$501,0))),"")</f>
        <v/>
      </c>
      <c r="D426" s="21">
        <f>IFERROR(IF($A426="","",INDEX(Registros!$E$2:$E$501,MATCH($A426,Registros!$Z$2:$Z$501,0))),"")</f>
        <v/>
      </c>
      <c r="E426" s="18">
        <f>IF($A426="","",IF(AND(Resumo!$F$3&lt;&gt;"Todas",$D426&lt;&gt;Resumo!$F$3),0,COUNTIFS(Registros!$AB$2:$AB$501,"Sim",Registros!$B$2:$B$501,"&gt;="&amp;Resumo!$B$3,Registros!$B$2:$B$501,"&lt;="&amp;Resumo!$D$3,Registros!$C$2:$C$501,$B426,Registros!$E$2:$E$501,$D426)))</f>
        <v/>
      </c>
      <c r="F426" s="48">
        <f>IFERROR(IF($E426=0,"",COUNTIFS(Registros!$AB$2:$AB$501,"Sim",Registros!$B$2:$B$501,"&gt;="&amp;Resumo!$B$3,Registros!$B$2:$B$501,"&lt;="&amp;Resumo!$D$3,Registros!$C$2:$C$501,$B426,Registros!$E$2:$E$501,$D426,Registros!$T$2:$T$501,"Sim")/$E426),"")</f>
        <v/>
      </c>
      <c r="G426" s="48">
        <f>IFERROR(IF($E426=0,"",AVERAGEIFS(Registros!$U$2:$U$501,Registros!$AB$2:$AB$501,"Sim",Registros!$B$2:$B$501,"&gt;="&amp;Resumo!$B$3,Registros!$B$2:$B$501,"&lt;="&amp;Resumo!$D$3,Registros!$C$2:$C$501,$B426,Registros!$E$2:$E$501,$D426)),"")</f>
        <v/>
      </c>
      <c r="H426" s="18">
        <f>IF($E426=0,"",SUMIFS(Registros!$Q$2:$Q$501,Registros!$AB$2:$AB$501,"Sim",Registros!$B$2:$B$501,"&gt;="&amp;Resumo!$B$3,Registros!$B$2:$B$501,"&lt;="&amp;Resumo!$D$3,Registros!$C$2:$C$501,$B426,Registros!$E$2:$E$501,$D426))</f>
        <v/>
      </c>
      <c r="I426" s="49">
        <f>IF($E426=0,"",SUMIFS(Registros!$S$2:$S$501,Registros!$AB$2:$AB$501,"Sim",Registros!$B$2:$B$501,"&gt;="&amp;Resumo!$B$3,Registros!$B$2:$B$501,"&lt;="&amp;Resumo!$D$3,Registros!$C$2:$C$501,$B426,Registros!$E$2:$E$501,$D426))</f>
        <v/>
      </c>
      <c r="J426" s="18">
        <f>IF($E426=0,"",COUNTIFS(Registros!$AB$2:$AB$501,"Sim",Registros!$B$2:$B$501,"&gt;="&amp;Resumo!$B$3,Registros!$B$2:$B$501,"&lt;="&amp;Resumo!$D$3,Registros!$C$2:$C$501,$B426,Registros!$E$2:$E$501,$D426,Registros!$T$2:$T$501,"Não",Registros!$K$2:$K$501,"&lt;&gt;Concluída",Registros!$K$2:$K$501,"&lt;&gt;Dispensada"))</f>
        <v/>
      </c>
      <c r="K426" s="52">
        <f>IFERROR(IF($E426=0,"",_xlfn.MAXIFS(Registros!$B$2:$B$501,Registros!$AB$2:$AB$501,"Sim",Registros!$B$2:$B$501,"&gt;="&amp;Resumo!$B$3,Registros!$B$2:$B$501,"&lt;="&amp;Resumo!$D$3,Registros!$C$2:$C$501,$B426,Registros!$E$2:$E$501,$D426)),"")</f>
        <v/>
      </c>
      <c r="L426" s="18">
        <f>IF($E426=0,"",COUNTIFS($E$6:$E$505,"&gt;0",$F$6:$F$505,"&lt;"&amp;$F426)+COUNTIFS($E$6:$E426,"&gt;0",$F$6:$F426,$F426))</f>
        <v/>
      </c>
      <c r="N426" s="21">
        <f>IFERROR('Configurações'!F424,"")</f>
        <v/>
      </c>
      <c r="O426" s="18">
        <f>IF($N426="","",IF(Resumo!$F$3="Todas",COUNTIFS(Registros!$AB$2:$AB$501,"Sim",Registros!$B$2:$B$501,"&gt;="&amp;Resumo!$B$3,Registros!$B$2:$B$501,"&lt;="&amp;Resumo!$D$3,Registros!$V$2:$V$501,$N426),COUNTIFS(Registros!$AB$2:$AB$501,"Sim",Registros!$B$2:$B$501,"&gt;="&amp;Resumo!$B$3,Registros!$B$2:$B$501,"&lt;="&amp;Resumo!$D$3,Registros!$E$2:$E$501,Resumo!$F$3,Registros!$V$2:$V$501,$N426)))</f>
        <v/>
      </c>
      <c r="P426" s="49">
        <f>IF($N426="","",IF(Resumo!$F$3="Todas",SUMIFS(Registros!$S$2:$S$501,Registros!$AB$2:$AB$501,"Sim",Registros!$B$2:$B$501,"&gt;="&amp;Resumo!$B$3,Registros!$B$2:$B$501,"&lt;="&amp;Resumo!$D$3,Registros!$V$2:$V$501,$N426),SUMIFS(Registros!$S$2:$S$501,Registros!$AB$2:$AB$501,"Sim",Registros!$B$2:$B$501,"&gt;="&amp;Resumo!$B$3,Registros!$B$2:$B$501,"&lt;="&amp;Resumo!$D$3,Registros!$E$2:$E$501,Resumo!$F$3,Registros!$V$2:$V$501,$N426)))</f>
        <v/>
      </c>
      <c r="Q426" s="48">
        <f>IFERROR(IF(SUM($P$6:$P$15)=0,"",$P426/SUM($P$6:$P$15)),"")</f>
        <v/>
      </c>
      <c r="R426" s="18">
        <f>IF($O426=0,"",COUNTIFS($O$6:$O$15,"&gt;0",$P$6:$P$15,"&gt;"&amp;$P426)+COUNTIFS($O$6:$O426,"&gt;0",$P$6:$P426,$P426))</f>
        <v/>
      </c>
    </row>
    <row r="427">
      <c r="A427" s="16">
        <f>IFERROR(INDEX(Registros!$Z$2:$Z$501,AGGREGATE(15,6,(ROW(Registros!$Z$2:$Z$501)-ROW(Registros!$Z$2)+1)/(Registros!$AA$2:$AA$501&lt;&gt;""),ROWS($A$6:A427))),"")</f>
        <v/>
      </c>
      <c r="B427" s="13">
        <f>IFERROR(IF($A427="","",INDEX(Registros!$C$2:$C$501,MATCH($A427,Registros!$Z$2:$Z$501,0))),"")</f>
        <v/>
      </c>
      <c r="C427" s="16">
        <f>IFERROR(IF($A427="","",INDEX(Registros!$D$2:$D$501,MATCH($A427,Registros!$Z$2:$Z$501,0))),"")</f>
        <v/>
      </c>
      <c r="D427" s="16">
        <f>IFERROR(IF($A427="","",INDEX(Registros!$E$2:$E$501,MATCH($A427,Registros!$Z$2:$Z$501,0))),"")</f>
        <v/>
      </c>
      <c r="E427" s="13">
        <f>IF($A427="","",IF(AND(Resumo!$F$3&lt;&gt;"Todas",$D427&lt;&gt;Resumo!$F$3),0,COUNTIFS(Registros!$AB$2:$AB$501,"Sim",Registros!$B$2:$B$501,"&gt;="&amp;Resumo!$B$3,Registros!$B$2:$B$501,"&lt;="&amp;Resumo!$D$3,Registros!$C$2:$C$501,$B427,Registros!$E$2:$E$501,$D427)))</f>
        <v/>
      </c>
      <c r="F427" s="45">
        <f>IFERROR(IF($E427=0,"",COUNTIFS(Registros!$AB$2:$AB$501,"Sim",Registros!$B$2:$B$501,"&gt;="&amp;Resumo!$B$3,Registros!$B$2:$B$501,"&lt;="&amp;Resumo!$D$3,Registros!$C$2:$C$501,$B427,Registros!$E$2:$E$501,$D427,Registros!$T$2:$T$501,"Sim")/$E427),"")</f>
        <v/>
      </c>
      <c r="G427" s="45">
        <f>IFERROR(IF($E427=0,"",AVERAGEIFS(Registros!$U$2:$U$501,Registros!$AB$2:$AB$501,"Sim",Registros!$B$2:$B$501,"&gt;="&amp;Resumo!$B$3,Registros!$B$2:$B$501,"&lt;="&amp;Resumo!$D$3,Registros!$C$2:$C$501,$B427,Registros!$E$2:$E$501,$D427)),"")</f>
        <v/>
      </c>
      <c r="H427" s="13">
        <f>IF($E427=0,"",SUMIFS(Registros!$Q$2:$Q$501,Registros!$AB$2:$AB$501,"Sim",Registros!$B$2:$B$501,"&gt;="&amp;Resumo!$B$3,Registros!$B$2:$B$501,"&lt;="&amp;Resumo!$D$3,Registros!$C$2:$C$501,$B427,Registros!$E$2:$E$501,$D427))</f>
        <v/>
      </c>
      <c r="I427" s="46">
        <f>IF($E427=0,"",SUMIFS(Registros!$S$2:$S$501,Registros!$AB$2:$AB$501,"Sim",Registros!$B$2:$B$501,"&gt;="&amp;Resumo!$B$3,Registros!$B$2:$B$501,"&lt;="&amp;Resumo!$D$3,Registros!$C$2:$C$501,$B427,Registros!$E$2:$E$501,$D427))</f>
        <v/>
      </c>
      <c r="J427" s="13">
        <f>IF($E427=0,"",COUNTIFS(Registros!$AB$2:$AB$501,"Sim",Registros!$B$2:$B$501,"&gt;="&amp;Resumo!$B$3,Registros!$B$2:$B$501,"&lt;="&amp;Resumo!$D$3,Registros!$C$2:$C$501,$B427,Registros!$E$2:$E$501,$D427,Registros!$T$2:$T$501,"Não",Registros!$K$2:$K$501,"&lt;&gt;Concluída",Registros!$K$2:$K$501,"&lt;&gt;Dispensada"))</f>
        <v/>
      </c>
      <c r="K427" s="53">
        <f>IFERROR(IF($E427=0,"",_xlfn.MAXIFS(Registros!$B$2:$B$501,Registros!$AB$2:$AB$501,"Sim",Registros!$B$2:$B$501,"&gt;="&amp;Resumo!$B$3,Registros!$B$2:$B$501,"&lt;="&amp;Resumo!$D$3,Registros!$C$2:$C$501,$B427,Registros!$E$2:$E$501,$D427)),"")</f>
        <v/>
      </c>
      <c r="L427" s="13">
        <f>IF($E427=0,"",COUNTIFS($E$6:$E$505,"&gt;0",$F$6:$F$505,"&lt;"&amp;$F427)+COUNTIFS($E$6:$E427,"&gt;0",$F$6:$F427,$F427))</f>
        <v/>
      </c>
      <c r="N427" s="16">
        <f>IFERROR('Configurações'!F425,"")</f>
        <v/>
      </c>
      <c r="O427" s="13">
        <f>IF($N427="","",IF(Resumo!$F$3="Todas",COUNTIFS(Registros!$AB$2:$AB$501,"Sim",Registros!$B$2:$B$501,"&gt;="&amp;Resumo!$B$3,Registros!$B$2:$B$501,"&lt;="&amp;Resumo!$D$3,Registros!$V$2:$V$501,$N427),COUNTIFS(Registros!$AB$2:$AB$501,"Sim",Registros!$B$2:$B$501,"&gt;="&amp;Resumo!$B$3,Registros!$B$2:$B$501,"&lt;="&amp;Resumo!$D$3,Registros!$E$2:$E$501,Resumo!$F$3,Registros!$V$2:$V$501,$N427)))</f>
        <v/>
      </c>
      <c r="P427" s="46">
        <f>IF($N427="","",IF(Resumo!$F$3="Todas",SUMIFS(Registros!$S$2:$S$501,Registros!$AB$2:$AB$501,"Sim",Registros!$B$2:$B$501,"&gt;="&amp;Resumo!$B$3,Registros!$B$2:$B$501,"&lt;="&amp;Resumo!$D$3,Registros!$V$2:$V$501,$N427),SUMIFS(Registros!$S$2:$S$501,Registros!$AB$2:$AB$501,"Sim",Registros!$B$2:$B$501,"&gt;="&amp;Resumo!$B$3,Registros!$B$2:$B$501,"&lt;="&amp;Resumo!$D$3,Registros!$E$2:$E$501,Resumo!$F$3,Registros!$V$2:$V$501,$N427)))</f>
        <v/>
      </c>
      <c r="Q427" s="45">
        <f>IFERROR(IF(SUM($P$6:$P$15)=0,"",$P427/SUM($P$6:$P$15)),"")</f>
        <v/>
      </c>
      <c r="R427" s="13">
        <f>IF($O427=0,"",COUNTIFS($O$6:$O$15,"&gt;0",$P$6:$P$15,"&gt;"&amp;$P427)+COUNTIFS($O$6:$O427,"&gt;0",$P$6:$P427,$P427))</f>
        <v/>
      </c>
    </row>
    <row r="428">
      <c r="A428" s="21">
        <f>IFERROR(INDEX(Registros!$Z$2:$Z$501,AGGREGATE(15,6,(ROW(Registros!$Z$2:$Z$501)-ROW(Registros!$Z$2)+1)/(Registros!$AA$2:$AA$501&lt;&gt;""),ROWS($A$6:A428))),"")</f>
        <v/>
      </c>
      <c r="B428" s="18">
        <f>IFERROR(IF($A428="","",INDEX(Registros!$C$2:$C$501,MATCH($A428,Registros!$Z$2:$Z$501,0))),"")</f>
        <v/>
      </c>
      <c r="C428" s="21">
        <f>IFERROR(IF($A428="","",INDEX(Registros!$D$2:$D$501,MATCH($A428,Registros!$Z$2:$Z$501,0))),"")</f>
        <v/>
      </c>
      <c r="D428" s="21">
        <f>IFERROR(IF($A428="","",INDEX(Registros!$E$2:$E$501,MATCH($A428,Registros!$Z$2:$Z$501,0))),"")</f>
        <v/>
      </c>
      <c r="E428" s="18">
        <f>IF($A428="","",IF(AND(Resumo!$F$3&lt;&gt;"Todas",$D428&lt;&gt;Resumo!$F$3),0,COUNTIFS(Registros!$AB$2:$AB$501,"Sim",Registros!$B$2:$B$501,"&gt;="&amp;Resumo!$B$3,Registros!$B$2:$B$501,"&lt;="&amp;Resumo!$D$3,Registros!$C$2:$C$501,$B428,Registros!$E$2:$E$501,$D428)))</f>
        <v/>
      </c>
      <c r="F428" s="48">
        <f>IFERROR(IF($E428=0,"",COUNTIFS(Registros!$AB$2:$AB$501,"Sim",Registros!$B$2:$B$501,"&gt;="&amp;Resumo!$B$3,Registros!$B$2:$B$501,"&lt;="&amp;Resumo!$D$3,Registros!$C$2:$C$501,$B428,Registros!$E$2:$E$501,$D428,Registros!$T$2:$T$501,"Sim")/$E428),"")</f>
        <v/>
      </c>
      <c r="G428" s="48">
        <f>IFERROR(IF($E428=0,"",AVERAGEIFS(Registros!$U$2:$U$501,Registros!$AB$2:$AB$501,"Sim",Registros!$B$2:$B$501,"&gt;="&amp;Resumo!$B$3,Registros!$B$2:$B$501,"&lt;="&amp;Resumo!$D$3,Registros!$C$2:$C$501,$B428,Registros!$E$2:$E$501,$D428)),"")</f>
        <v/>
      </c>
      <c r="H428" s="18">
        <f>IF($E428=0,"",SUMIFS(Registros!$Q$2:$Q$501,Registros!$AB$2:$AB$501,"Sim",Registros!$B$2:$B$501,"&gt;="&amp;Resumo!$B$3,Registros!$B$2:$B$501,"&lt;="&amp;Resumo!$D$3,Registros!$C$2:$C$501,$B428,Registros!$E$2:$E$501,$D428))</f>
        <v/>
      </c>
      <c r="I428" s="49">
        <f>IF($E428=0,"",SUMIFS(Registros!$S$2:$S$501,Registros!$AB$2:$AB$501,"Sim",Registros!$B$2:$B$501,"&gt;="&amp;Resumo!$B$3,Registros!$B$2:$B$501,"&lt;="&amp;Resumo!$D$3,Registros!$C$2:$C$501,$B428,Registros!$E$2:$E$501,$D428))</f>
        <v/>
      </c>
      <c r="J428" s="18">
        <f>IF($E428=0,"",COUNTIFS(Registros!$AB$2:$AB$501,"Sim",Registros!$B$2:$B$501,"&gt;="&amp;Resumo!$B$3,Registros!$B$2:$B$501,"&lt;="&amp;Resumo!$D$3,Registros!$C$2:$C$501,$B428,Registros!$E$2:$E$501,$D428,Registros!$T$2:$T$501,"Não",Registros!$K$2:$K$501,"&lt;&gt;Concluída",Registros!$K$2:$K$501,"&lt;&gt;Dispensada"))</f>
        <v/>
      </c>
      <c r="K428" s="52">
        <f>IFERROR(IF($E428=0,"",_xlfn.MAXIFS(Registros!$B$2:$B$501,Registros!$AB$2:$AB$501,"Sim",Registros!$B$2:$B$501,"&gt;="&amp;Resumo!$B$3,Registros!$B$2:$B$501,"&lt;="&amp;Resumo!$D$3,Registros!$C$2:$C$501,$B428,Registros!$E$2:$E$501,$D428)),"")</f>
        <v/>
      </c>
      <c r="L428" s="18">
        <f>IF($E428=0,"",COUNTIFS($E$6:$E$505,"&gt;0",$F$6:$F$505,"&lt;"&amp;$F428)+COUNTIFS($E$6:$E428,"&gt;0",$F$6:$F428,$F428))</f>
        <v/>
      </c>
      <c r="N428" s="21">
        <f>IFERROR('Configurações'!F426,"")</f>
        <v/>
      </c>
      <c r="O428" s="18">
        <f>IF($N428="","",IF(Resumo!$F$3="Todas",COUNTIFS(Registros!$AB$2:$AB$501,"Sim",Registros!$B$2:$B$501,"&gt;="&amp;Resumo!$B$3,Registros!$B$2:$B$501,"&lt;="&amp;Resumo!$D$3,Registros!$V$2:$V$501,$N428),COUNTIFS(Registros!$AB$2:$AB$501,"Sim",Registros!$B$2:$B$501,"&gt;="&amp;Resumo!$B$3,Registros!$B$2:$B$501,"&lt;="&amp;Resumo!$D$3,Registros!$E$2:$E$501,Resumo!$F$3,Registros!$V$2:$V$501,$N428)))</f>
        <v/>
      </c>
      <c r="P428" s="49">
        <f>IF($N428="","",IF(Resumo!$F$3="Todas",SUMIFS(Registros!$S$2:$S$501,Registros!$AB$2:$AB$501,"Sim",Registros!$B$2:$B$501,"&gt;="&amp;Resumo!$B$3,Registros!$B$2:$B$501,"&lt;="&amp;Resumo!$D$3,Registros!$V$2:$V$501,$N428),SUMIFS(Registros!$S$2:$S$501,Registros!$AB$2:$AB$501,"Sim",Registros!$B$2:$B$501,"&gt;="&amp;Resumo!$B$3,Registros!$B$2:$B$501,"&lt;="&amp;Resumo!$D$3,Registros!$E$2:$E$501,Resumo!$F$3,Registros!$V$2:$V$501,$N428)))</f>
        <v/>
      </c>
      <c r="Q428" s="48">
        <f>IFERROR(IF(SUM($P$6:$P$15)=0,"",$P428/SUM($P$6:$P$15)),"")</f>
        <v/>
      </c>
      <c r="R428" s="18">
        <f>IF($O428=0,"",COUNTIFS($O$6:$O$15,"&gt;0",$P$6:$P$15,"&gt;"&amp;$P428)+COUNTIFS($O$6:$O428,"&gt;0",$P$6:$P428,$P428))</f>
        <v/>
      </c>
    </row>
    <row r="429">
      <c r="A429" s="16">
        <f>IFERROR(INDEX(Registros!$Z$2:$Z$501,AGGREGATE(15,6,(ROW(Registros!$Z$2:$Z$501)-ROW(Registros!$Z$2)+1)/(Registros!$AA$2:$AA$501&lt;&gt;""),ROWS($A$6:A429))),"")</f>
        <v/>
      </c>
      <c r="B429" s="13">
        <f>IFERROR(IF($A429="","",INDEX(Registros!$C$2:$C$501,MATCH($A429,Registros!$Z$2:$Z$501,0))),"")</f>
        <v/>
      </c>
      <c r="C429" s="16">
        <f>IFERROR(IF($A429="","",INDEX(Registros!$D$2:$D$501,MATCH($A429,Registros!$Z$2:$Z$501,0))),"")</f>
        <v/>
      </c>
      <c r="D429" s="16">
        <f>IFERROR(IF($A429="","",INDEX(Registros!$E$2:$E$501,MATCH($A429,Registros!$Z$2:$Z$501,0))),"")</f>
        <v/>
      </c>
      <c r="E429" s="13">
        <f>IF($A429="","",IF(AND(Resumo!$F$3&lt;&gt;"Todas",$D429&lt;&gt;Resumo!$F$3),0,COUNTIFS(Registros!$AB$2:$AB$501,"Sim",Registros!$B$2:$B$501,"&gt;="&amp;Resumo!$B$3,Registros!$B$2:$B$501,"&lt;="&amp;Resumo!$D$3,Registros!$C$2:$C$501,$B429,Registros!$E$2:$E$501,$D429)))</f>
        <v/>
      </c>
      <c r="F429" s="45">
        <f>IFERROR(IF($E429=0,"",COUNTIFS(Registros!$AB$2:$AB$501,"Sim",Registros!$B$2:$B$501,"&gt;="&amp;Resumo!$B$3,Registros!$B$2:$B$501,"&lt;="&amp;Resumo!$D$3,Registros!$C$2:$C$501,$B429,Registros!$E$2:$E$501,$D429,Registros!$T$2:$T$501,"Sim")/$E429),"")</f>
        <v/>
      </c>
      <c r="G429" s="45">
        <f>IFERROR(IF($E429=0,"",AVERAGEIFS(Registros!$U$2:$U$501,Registros!$AB$2:$AB$501,"Sim",Registros!$B$2:$B$501,"&gt;="&amp;Resumo!$B$3,Registros!$B$2:$B$501,"&lt;="&amp;Resumo!$D$3,Registros!$C$2:$C$501,$B429,Registros!$E$2:$E$501,$D429)),"")</f>
        <v/>
      </c>
      <c r="H429" s="13">
        <f>IF($E429=0,"",SUMIFS(Registros!$Q$2:$Q$501,Registros!$AB$2:$AB$501,"Sim",Registros!$B$2:$B$501,"&gt;="&amp;Resumo!$B$3,Registros!$B$2:$B$501,"&lt;="&amp;Resumo!$D$3,Registros!$C$2:$C$501,$B429,Registros!$E$2:$E$501,$D429))</f>
        <v/>
      </c>
      <c r="I429" s="46">
        <f>IF($E429=0,"",SUMIFS(Registros!$S$2:$S$501,Registros!$AB$2:$AB$501,"Sim",Registros!$B$2:$B$501,"&gt;="&amp;Resumo!$B$3,Registros!$B$2:$B$501,"&lt;="&amp;Resumo!$D$3,Registros!$C$2:$C$501,$B429,Registros!$E$2:$E$501,$D429))</f>
        <v/>
      </c>
      <c r="J429" s="13">
        <f>IF($E429=0,"",COUNTIFS(Registros!$AB$2:$AB$501,"Sim",Registros!$B$2:$B$501,"&gt;="&amp;Resumo!$B$3,Registros!$B$2:$B$501,"&lt;="&amp;Resumo!$D$3,Registros!$C$2:$C$501,$B429,Registros!$E$2:$E$501,$D429,Registros!$T$2:$T$501,"Não",Registros!$K$2:$K$501,"&lt;&gt;Concluída",Registros!$K$2:$K$501,"&lt;&gt;Dispensada"))</f>
        <v/>
      </c>
      <c r="K429" s="53">
        <f>IFERROR(IF($E429=0,"",_xlfn.MAXIFS(Registros!$B$2:$B$501,Registros!$AB$2:$AB$501,"Sim",Registros!$B$2:$B$501,"&gt;="&amp;Resumo!$B$3,Registros!$B$2:$B$501,"&lt;="&amp;Resumo!$D$3,Registros!$C$2:$C$501,$B429,Registros!$E$2:$E$501,$D429)),"")</f>
        <v/>
      </c>
      <c r="L429" s="13">
        <f>IF($E429=0,"",COUNTIFS($E$6:$E$505,"&gt;0",$F$6:$F$505,"&lt;"&amp;$F429)+COUNTIFS($E$6:$E429,"&gt;0",$F$6:$F429,$F429))</f>
        <v/>
      </c>
      <c r="N429" s="16">
        <f>IFERROR('Configurações'!F427,"")</f>
        <v/>
      </c>
      <c r="O429" s="13">
        <f>IF($N429="","",IF(Resumo!$F$3="Todas",COUNTIFS(Registros!$AB$2:$AB$501,"Sim",Registros!$B$2:$B$501,"&gt;="&amp;Resumo!$B$3,Registros!$B$2:$B$501,"&lt;="&amp;Resumo!$D$3,Registros!$V$2:$V$501,$N429),COUNTIFS(Registros!$AB$2:$AB$501,"Sim",Registros!$B$2:$B$501,"&gt;="&amp;Resumo!$B$3,Registros!$B$2:$B$501,"&lt;="&amp;Resumo!$D$3,Registros!$E$2:$E$501,Resumo!$F$3,Registros!$V$2:$V$501,$N429)))</f>
        <v/>
      </c>
      <c r="P429" s="46">
        <f>IF($N429="","",IF(Resumo!$F$3="Todas",SUMIFS(Registros!$S$2:$S$501,Registros!$AB$2:$AB$501,"Sim",Registros!$B$2:$B$501,"&gt;="&amp;Resumo!$B$3,Registros!$B$2:$B$501,"&lt;="&amp;Resumo!$D$3,Registros!$V$2:$V$501,$N429),SUMIFS(Registros!$S$2:$S$501,Registros!$AB$2:$AB$501,"Sim",Registros!$B$2:$B$501,"&gt;="&amp;Resumo!$B$3,Registros!$B$2:$B$501,"&lt;="&amp;Resumo!$D$3,Registros!$E$2:$E$501,Resumo!$F$3,Registros!$V$2:$V$501,$N429)))</f>
        <v/>
      </c>
      <c r="Q429" s="45">
        <f>IFERROR(IF(SUM($P$6:$P$15)=0,"",$P429/SUM($P$6:$P$15)),"")</f>
        <v/>
      </c>
      <c r="R429" s="13">
        <f>IF($O429=0,"",COUNTIFS($O$6:$O$15,"&gt;0",$P$6:$P$15,"&gt;"&amp;$P429)+COUNTIFS($O$6:$O429,"&gt;0",$P$6:$P429,$P429))</f>
        <v/>
      </c>
    </row>
    <row r="430">
      <c r="A430" s="21">
        <f>IFERROR(INDEX(Registros!$Z$2:$Z$501,AGGREGATE(15,6,(ROW(Registros!$Z$2:$Z$501)-ROW(Registros!$Z$2)+1)/(Registros!$AA$2:$AA$501&lt;&gt;""),ROWS($A$6:A430))),"")</f>
        <v/>
      </c>
      <c r="B430" s="18">
        <f>IFERROR(IF($A430="","",INDEX(Registros!$C$2:$C$501,MATCH($A430,Registros!$Z$2:$Z$501,0))),"")</f>
        <v/>
      </c>
      <c r="C430" s="21">
        <f>IFERROR(IF($A430="","",INDEX(Registros!$D$2:$D$501,MATCH($A430,Registros!$Z$2:$Z$501,0))),"")</f>
        <v/>
      </c>
      <c r="D430" s="21">
        <f>IFERROR(IF($A430="","",INDEX(Registros!$E$2:$E$501,MATCH($A430,Registros!$Z$2:$Z$501,0))),"")</f>
        <v/>
      </c>
      <c r="E430" s="18">
        <f>IF($A430="","",IF(AND(Resumo!$F$3&lt;&gt;"Todas",$D430&lt;&gt;Resumo!$F$3),0,COUNTIFS(Registros!$AB$2:$AB$501,"Sim",Registros!$B$2:$B$501,"&gt;="&amp;Resumo!$B$3,Registros!$B$2:$B$501,"&lt;="&amp;Resumo!$D$3,Registros!$C$2:$C$501,$B430,Registros!$E$2:$E$501,$D430)))</f>
        <v/>
      </c>
      <c r="F430" s="48">
        <f>IFERROR(IF($E430=0,"",COUNTIFS(Registros!$AB$2:$AB$501,"Sim",Registros!$B$2:$B$501,"&gt;="&amp;Resumo!$B$3,Registros!$B$2:$B$501,"&lt;="&amp;Resumo!$D$3,Registros!$C$2:$C$501,$B430,Registros!$E$2:$E$501,$D430,Registros!$T$2:$T$501,"Sim")/$E430),"")</f>
        <v/>
      </c>
      <c r="G430" s="48">
        <f>IFERROR(IF($E430=0,"",AVERAGEIFS(Registros!$U$2:$U$501,Registros!$AB$2:$AB$501,"Sim",Registros!$B$2:$B$501,"&gt;="&amp;Resumo!$B$3,Registros!$B$2:$B$501,"&lt;="&amp;Resumo!$D$3,Registros!$C$2:$C$501,$B430,Registros!$E$2:$E$501,$D430)),"")</f>
        <v/>
      </c>
      <c r="H430" s="18">
        <f>IF($E430=0,"",SUMIFS(Registros!$Q$2:$Q$501,Registros!$AB$2:$AB$501,"Sim",Registros!$B$2:$B$501,"&gt;="&amp;Resumo!$B$3,Registros!$B$2:$B$501,"&lt;="&amp;Resumo!$D$3,Registros!$C$2:$C$501,$B430,Registros!$E$2:$E$501,$D430))</f>
        <v/>
      </c>
      <c r="I430" s="49">
        <f>IF($E430=0,"",SUMIFS(Registros!$S$2:$S$501,Registros!$AB$2:$AB$501,"Sim",Registros!$B$2:$B$501,"&gt;="&amp;Resumo!$B$3,Registros!$B$2:$B$501,"&lt;="&amp;Resumo!$D$3,Registros!$C$2:$C$501,$B430,Registros!$E$2:$E$501,$D430))</f>
        <v/>
      </c>
      <c r="J430" s="18">
        <f>IF($E430=0,"",COUNTIFS(Registros!$AB$2:$AB$501,"Sim",Registros!$B$2:$B$501,"&gt;="&amp;Resumo!$B$3,Registros!$B$2:$B$501,"&lt;="&amp;Resumo!$D$3,Registros!$C$2:$C$501,$B430,Registros!$E$2:$E$501,$D430,Registros!$T$2:$T$501,"Não",Registros!$K$2:$K$501,"&lt;&gt;Concluída",Registros!$K$2:$K$501,"&lt;&gt;Dispensada"))</f>
        <v/>
      </c>
      <c r="K430" s="52">
        <f>IFERROR(IF($E430=0,"",_xlfn.MAXIFS(Registros!$B$2:$B$501,Registros!$AB$2:$AB$501,"Sim",Registros!$B$2:$B$501,"&gt;="&amp;Resumo!$B$3,Registros!$B$2:$B$501,"&lt;="&amp;Resumo!$D$3,Registros!$C$2:$C$501,$B430,Registros!$E$2:$E$501,$D430)),"")</f>
        <v/>
      </c>
      <c r="L430" s="18">
        <f>IF($E430=0,"",COUNTIFS($E$6:$E$505,"&gt;0",$F$6:$F$505,"&lt;"&amp;$F430)+COUNTIFS($E$6:$E430,"&gt;0",$F$6:$F430,$F430))</f>
        <v/>
      </c>
      <c r="N430" s="21">
        <f>IFERROR('Configurações'!F428,"")</f>
        <v/>
      </c>
      <c r="O430" s="18">
        <f>IF($N430="","",IF(Resumo!$F$3="Todas",COUNTIFS(Registros!$AB$2:$AB$501,"Sim",Registros!$B$2:$B$501,"&gt;="&amp;Resumo!$B$3,Registros!$B$2:$B$501,"&lt;="&amp;Resumo!$D$3,Registros!$V$2:$V$501,$N430),COUNTIFS(Registros!$AB$2:$AB$501,"Sim",Registros!$B$2:$B$501,"&gt;="&amp;Resumo!$B$3,Registros!$B$2:$B$501,"&lt;="&amp;Resumo!$D$3,Registros!$E$2:$E$501,Resumo!$F$3,Registros!$V$2:$V$501,$N430)))</f>
        <v/>
      </c>
      <c r="P430" s="49">
        <f>IF($N430="","",IF(Resumo!$F$3="Todas",SUMIFS(Registros!$S$2:$S$501,Registros!$AB$2:$AB$501,"Sim",Registros!$B$2:$B$501,"&gt;="&amp;Resumo!$B$3,Registros!$B$2:$B$501,"&lt;="&amp;Resumo!$D$3,Registros!$V$2:$V$501,$N430),SUMIFS(Registros!$S$2:$S$501,Registros!$AB$2:$AB$501,"Sim",Registros!$B$2:$B$501,"&gt;="&amp;Resumo!$B$3,Registros!$B$2:$B$501,"&lt;="&amp;Resumo!$D$3,Registros!$E$2:$E$501,Resumo!$F$3,Registros!$V$2:$V$501,$N430)))</f>
        <v/>
      </c>
      <c r="Q430" s="48">
        <f>IFERROR(IF(SUM($P$6:$P$15)=0,"",$P430/SUM($P$6:$P$15)),"")</f>
        <v/>
      </c>
      <c r="R430" s="18">
        <f>IF($O430=0,"",COUNTIFS($O$6:$O$15,"&gt;0",$P$6:$P$15,"&gt;"&amp;$P430)+COUNTIFS($O$6:$O430,"&gt;0",$P$6:$P430,$P430))</f>
        <v/>
      </c>
    </row>
    <row r="431">
      <c r="A431" s="16">
        <f>IFERROR(INDEX(Registros!$Z$2:$Z$501,AGGREGATE(15,6,(ROW(Registros!$Z$2:$Z$501)-ROW(Registros!$Z$2)+1)/(Registros!$AA$2:$AA$501&lt;&gt;""),ROWS($A$6:A431))),"")</f>
        <v/>
      </c>
      <c r="B431" s="13">
        <f>IFERROR(IF($A431="","",INDEX(Registros!$C$2:$C$501,MATCH($A431,Registros!$Z$2:$Z$501,0))),"")</f>
        <v/>
      </c>
      <c r="C431" s="16">
        <f>IFERROR(IF($A431="","",INDEX(Registros!$D$2:$D$501,MATCH($A431,Registros!$Z$2:$Z$501,0))),"")</f>
        <v/>
      </c>
      <c r="D431" s="16">
        <f>IFERROR(IF($A431="","",INDEX(Registros!$E$2:$E$501,MATCH($A431,Registros!$Z$2:$Z$501,0))),"")</f>
        <v/>
      </c>
      <c r="E431" s="13">
        <f>IF($A431="","",IF(AND(Resumo!$F$3&lt;&gt;"Todas",$D431&lt;&gt;Resumo!$F$3),0,COUNTIFS(Registros!$AB$2:$AB$501,"Sim",Registros!$B$2:$B$501,"&gt;="&amp;Resumo!$B$3,Registros!$B$2:$B$501,"&lt;="&amp;Resumo!$D$3,Registros!$C$2:$C$501,$B431,Registros!$E$2:$E$501,$D431)))</f>
        <v/>
      </c>
      <c r="F431" s="45">
        <f>IFERROR(IF($E431=0,"",COUNTIFS(Registros!$AB$2:$AB$501,"Sim",Registros!$B$2:$B$501,"&gt;="&amp;Resumo!$B$3,Registros!$B$2:$B$501,"&lt;="&amp;Resumo!$D$3,Registros!$C$2:$C$501,$B431,Registros!$E$2:$E$501,$D431,Registros!$T$2:$T$501,"Sim")/$E431),"")</f>
        <v/>
      </c>
      <c r="G431" s="45">
        <f>IFERROR(IF($E431=0,"",AVERAGEIFS(Registros!$U$2:$U$501,Registros!$AB$2:$AB$501,"Sim",Registros!$B$2:$B$501,"&gt;="&amp;Resumo!$B$3,Registros!$B$2:$B$501,"&lt;="&amp;Resumo!$D$3,Registros!$C$2:$C$501,$B431,Registros!$E$2:$E$501,$D431)),"")</f>
        <v/>
      </c>
      <c r="H431" s="13">
        <f>IF($E431=0,"",SUMIFS(Registros!$Q$2:$Q$501,Registros!$AB$2:$AB$501,"Sim",Registros!$B$2:$B$501,"&gt;="&amp;Resumo!$B$3,Registros!$B$2:$B$501,"&lt;="&amp;Resumo!$D$3,Registros!$C$2:$C$501,$B431,Registros!$E$2:$E$501,$D431))</f>
        <v/>
      </c>
      <c r="I431" s="46">
        <f>IF($E431=0,"",SUMIFS(Registros!$S$2:$S$501,Registros!$AB$2:$AB$501,"Sim",Registros!$B$2:$B$501,"&gt;="&amp;Resumo!$B$3,Registros!$B$2:$B$501,"&lt;="&amp;Resumo!$D$3,Registros!$C$2:$C$501,$B431,Registros!$E$2:$E$501,$D431))</f>
        <v/>
      </c>
      <c r="J431" s="13">
        <f>IF($E431=0,"",COUNTIFS(Registros!$AB$2:$AB$501,"Sim",Registros!$B$2:$B$501,"&gt;="&amp;Resumo!$B$3,Registros!$B$2:$B$501,"&lt;="&amp;Resumo!$D$3,Registros!$C$2:$C$501,$B431,Registros!$E$2:$E$501,$D431,Registros!$T$2:$T$501,"Não",Registros!$K$2:$K$501,"&lt;&gt;Concluída",Registros!$K$2:$K$501,"&lt;&gt;Dispensada"))</f>
        <v/>
      </c>
      <c r="K431" s="53">
        <f>IFERROR(IF($E431=0,"",_xlfn.MAXIFS(Registros!$B$2:$B$501,Registros!$AB$2:$AB$501,"Sim",Registros!$B$2:$B$501,"&gt;="&amp;Resumo!$B$3,Registros!$B$2:$B$501,"&lt;="&amp;Resumo!$D$3,Registros!$C$2:$C$501,$B431,Registros!$E$2:$E$501,$D431)),"")</f>
        <v/>
      </c>
      <c r="L431" s="13">
        <f>IF($E431=0,"",COUNTIFS($E$6:$E$505,"&gt;0",$F$6:$F$505,"&lt;"&amp;$F431)+COUNTIFS($E$6:$E431,"&gt;0",$F$6:$F431,$F431))</f>
        <v/>
      </c>
      <c r="N431" s="16">
        <f>IFERROR('Configurações'!F429,"")</f>
        <v/>
      </c>
      <c r="O431" s="13">
        <f>IF($N431="","",IF(Resumo!$F$3="Todas",COUNTIFS(Registros!$AB$2:$AB$501,"Sim",Registros!$B$2:$B$501,"&gt;="&amp;Resumo!$B$3,Registros!$B$2:$B$501,"&lt;="&amp;Resumo!$D$3,Registros!$V$2:$V$501,$N431),COUNTIFS(Registros!$AB$2:$AB$501,"Sim",Registros!$B$2:$B$501,"&gt;="&amp;Resumo!$B$3,Registros!$B$2:$B$501,"&lt;="&amp;Resumo!$D$3,Registros!$E$2:$E$501,Resumo!$F$3,Registros!$V$2:$V$501,$N431)))</f>
        <v/>
      </c>
      <c r="P431" s="46">
        <f>IF($N431="","",IF(Resumo!$F$3="Todas",SUMIFS(Registros!$S$2:$S$501,Registros!$AB$2:$AB$501,"Sim",Registros!$B$2:$B$501,"&gt;="&amp;Resumo!$B$3,Registros!$B$2:$B$501,"&lt;="&amp;Resumo!$D$3,Registros!$V$2:$V$501,$N431),SUMIFS(Registros!$S$2:$S$501,Registros!$AB$2:$AB$501,"Sim",Registros!$B$2:$B$501,"&gt;="&amp;Resumo!$B$3,Registros!$B$2:$B$501,"&lt;="&amp;Resumo!$D$3,Registros!$E$2:$E$501,Resumo!$F$3,Registros!$V$2:$V$501,$N431)))</f>
        <v/>
      </c>
      <c r="Q431" s="45">
        <f>IFERROR(IF(SUM($P$6:$P$15)=0,"",$P431/SUM($P$6:$P$15)),"")</f>
        <v/>
      </c>
      <c r="R431" s="13">
        <f>IF($O431=0,"",COUNTIFS($O$6:$O$15,"&gt;0",$P$6:$P$15,"&gt;"&amp;$P431)+COUNTIFS($O$6:$O431,"&gt;0",$P$6:$P431,$P431))</f>
        <v/>
      </c>
    </row>
    <row r="432">
      <c r="A432" s="21">
        <f>IFERROR(INDEX(Registros!$Z$2:$Z$501,AGGREGATE(15,6,(ROW(Registros!$Z$2:$Z$501)-ROW(Registros!$Z$2)+1)/(Registros!$AA$2:$AA$501&lt;&gt;""),ROWS($A$6:A432))),"")</f>
        <v/>
      </c>
      <c r="B432" s="18">
        <f>IFERROR(IF($A432="","",INDEX(Registros!$C$2:$C$501,MATCH($A432,Registros!$Z$2:$Z$501,0))),"")</f>
        <v/>
      </c>
      <c r="C432" s="21">
        <f>IFERROR(IF($A432="","",INDEX(Registros!$D$2:$D$501,MATCH($A432,Registros!$Z$2:$Z$501,0))),"")</f>
        <v/>
      </c>
      <c r="D432" s="21">
        <f>IFERROR(IF($A432="","",INDEX(Registros!$E$2:$E$501,MATCH($A432,Registros!$Z$2:$Z$501,0))),"")</f>
        <v/>
      </c>
      <c r="E432" s="18">
        <f>IF($A432="","",IF(AND(Resumo!$F$3&lt;&gt;"Todas",$D432&lt;&gt;Resumo!$F$3),0,COUNTIFS(Registros!$AB$2:$AB$501,"Sim",Registros!$B$2:$B$501,"&gt;="&amp;Resumo!$B$3,Registros!$B$2:$B$501,"&lt;="&amp;Resumo!$D$3,Registros!$C$2:$C$501,$B432,Registros!$E$2:$E$501,$D432)))</f>
        <v/>
      </c>
      <c r="F432" s="48">
        <f>IFERROR(IF($E432=0,"",COUNTIFS(Registros!$AB$2:$AB$501,"Sim",Registros!$B$2:$B$501,"&gt;="&amp;Resumo!$B$3,Registros!$B$2:$B$501,"&lt;="&amp;Resumo!$D$3,Registros!$C$2:$C$501,$B432,Registros!$E$2:$E$501,$D432,Registros!$T$2:$T$501,"Sim")/$E432),"")</f>
        <v/>
      </c>
      <c r="G432" s="48">
        <f>IFERROR(IF($E432=0,"",AVERAGEIFS(Registros!$U$2:$U$501,Registros!$AB$2:$AB$501,"Sim",Registros!$B$2:$B$501,"&gt;="&amp;Resumo!$B$3,Registros!$B$2:$B$501,"&lt;="&amp;Resumo!$D$3,Registros!$C$2:$C$501,$B432,Registros!$E$2:$E$501,$D432)),"")</f>
        <v/>
      </c>
      <c r="H432" s="18">
        <f>IF($E432=0,"",SUMIFS(Registros!$Q$2:$Q$501,Registros!$AB$2:$AB$501,"Sim",Registros!$B$2:$B$501,"&gt;="&amp;Resumo!$B$3,Registros!$B$2:$B$501,"&lt;="&amp;Resumo!$D$3,Registros!$C$2:$C$501,$B432,Registros!$E$2:$E$501,$D432))</f>
        <v/>
      </c>
      <c r="I432" s="49">
        <f>IF($E432=0,"",SUMIFS(Registros!$S$2:$S$501,Registros!$AB$2:$AB$501,"Sim",Registros!$B$2:$B$501,"&gt;="&amp;Resumo!$B$3,Registros!$B$2:$B$501,"&lt;="&amp;Resumo!$D$3,Registros!$C$2:$C$501,$B432,Registros!$E$2:$E$501,$D432))</f>
        <v/>
      </c>
      <c r="J432" s="18">
        <f>IF($E432=0,"",COUNTIFS(Registros!$AB$2:$AB$501,"Sim",Registros!$B$2:$B$501,"&gt;="&amp;Resumo!$B$3,Registros!$B$2:$B$501,"&lt;="&amp;Resumo!$D$3,Registros!$C$2:$C$501,$B432,Registros!$E$2:$E$501,$D432,Registros!$T$2:$T$501,"Não",Registros!$K$2:$K$501,"&lt;&gt;Concluída",Registros!$K$2:$K$501,"&lt;&gt;Dispensada"))</f>
        <v/>
      </c>
      <c r="K432" s="52">
        <f>IFERROR(IF($E432=0,"",_xlfn.MAXIFS(Registros!$B$2:$B$501,Registros!$AB$2:$AB$501,"Sim",Registros!$B$2:$B$501,"&gt;="&amp;Resumo!$B$3,Registros!$B$2:$B$501,"&lt;="&amp;Resumo!$D$3,Registros!$C$2:$C$501,$B432,Registros!$E$2:$E$501,$D432)),"")</f>
        <v/>
      </c>
      <c r="L432" s="18">
        <f>IF($E432=0,"",COUNTIFS($E$6:$E$505,"&gt;0",$F$6:$F$505,"&lt;"&amp;$F432)+COUNTIFS($E$6:$E432,"&gt;0",$F$6:$F432,$F432))</f>
        <v/>
      </c>
      <c r="N432" s="21">
        <f>IFERROR('Configurações'!F430,"")</f>
        <v/>
      </c>
      <c r="O432" s="18">
        <f>IF($N432="","",IF(Resumo!$F$3="Todas",COUNTIFS(Registros!$AB$2:$AB$501,"Sim",Registros!$B$2:$B$501,"&gt;="&amp;Resumo!$B$3,Registros!$B$2:$B$501,"&lt;="&amp;Resumo!$D$3,Registros!$V$2:$V$501,$N432),COUNTIFS(Registros!$AB$2:$AB$501,"Sim",Registros!$B$2:$B$501,"&gt;="&amp;Resumo!$B$3,Registros!$B$2:$B$501,"&lt;="&amp;Resumo!$D$3,Registros!$E$2:$E$501,Resumo!$F$3,Registros!$V$2:$V$501,$N432)))</f>
        <v/>
      </c>
      <c r="P432" s="49">
        <f>IF($N432="","",IF(Resumo!$F$3="Todas",SUMIFS(Registros!$S$2:$S$501,Registros!$AB$2:$AB$501,"Sim",Registros!$B$2:$B$501,"&gt;="&amp;Resumo!$B$3,Registros!$B$2:$B$501,"&lt;="&amp;Resumo!$D$3,Registros!$V$2:$V$501,$N432),SUMIFS(Registros!$S$2:$S$501,Registros!$AB$2:$AB$501,"Sim",Registros!$B$2:$B$501,"&gt;="&amp;Resumo!$B$3,Registros!$B$2:$B$501,"&lt;="&amp;Resumo!$D$3,Registros!$E$2:$E$501,Resumo!$F$3,Registros!$V$2:$V$501,$N432)))</f>
        <v/>
      </c>
      <c r="Q432" s="48">
        <f>IFERROR(IF(SUM($P$6:$P$15)=0,"",$P432/SUM($P$6:$P$15)),"")</f>
        <v/>
      </c>
      <c r="R432" s="18">
        <f>IF($O432=0,"",COUNTIFS($O$6:$O$15,"&gt;0",$P$6:$P$15,"&gt;"&amp;$P432)+COUNTIFS($O$6:$O432,"&gt;0",$P$6:$P432,$P432))</f>
        <v/>
      </c>
    </row>
    <row r="433">
      <c r="A433" s="16">
        <f>IFERROR(INDEX(Registros!$Z$2:$Z$501,AGGREGATE(15,6,(ROW(Registros!$Z$2:$Z$501)-ROW(Registros!$Z$2)+1)/(Registros!$AA$2:$AA$501&lt;&gt;""),ROWS($A$6:A433))),"")</f>
        <v/>
      </c>
      <c r="B433" s="13">
        <f>IFERROR(IF($A433="","",INDEX(Registros!$C$2:$C$501,MATCH($A433,Registros!$Z$2:$Z$501,0))),"")</f>
        <v/>
      </c>
      <c r="C433" s="16">
        <f>IFERROR(IF($A433="","",INDEX(Registros!$D$2:$D$501,MATCH($A433,Registros!$Z$2:$Z$501,0))),"")</f>
        <v/>
      </c>
      <c r="D433" s="16">
        <f>IFERROR(IF($A433="","",INDEX(Registros!$E$2:$E$501,MATCH($A433,Registros!$Z$2:$Z$501,0))),"")</f>
        <v/>
      </c>
      <c r="E433" s="13">
        <f>IF($A433="","",IF(AND(Resumo!$F$3&lt;&gt;"Todas",$D433&lt;&gt;Resumo!$F$3),0,COUNTIFS(Registros!$AB$2:$AB$501,"Sim",Registros!$B$2:$B$501,"&gt;="&amp;Resumo!$B$3,Registros!$B$2:$B$501,"&lt;="&amp;Resumo!$D$3,Registros!$C$2:$C$501,$B433,Registros!$E$2:$E$501,$D433)))</f>
        <v/>
      </c>
      <c r="F433" s="45">
        <f>IFERROR(IF($E433=0,"",COUNTIFS(Registros!$AB$2:$AB$501,"Sim",Registros!$B$2:$B$501,"&gt;="&amp;Resumo!$B$3,Registros!$B$2:$B$501,"&lt;="&amp;Resumo!$D$3,Registros!$C$2:$C$501,$B433,Registros!$E$2:$E$501,$D433,Registros!$T$2:$T$501,"Sim")/$E433),"")</f>
        <v/>
      </c>
      <c r="G433" s="45">
        <f>IFERROR(IF($E433=0,"",AVERAGEIFS(Registros!$U$2:$U$501,Registros!$AB$2:$AB$501,"Sim",Registros!$B$2:$B$501,"&gt;="&amp;Resumo!$B$3,Registros!$B$2:$B$501,"&lt;="&amp;Resumo!$D$3,Registros!$C$2:$C$501,$B433,Registros!$E$2:$E$501,$D433)),"")</f>
        <v/>
      </c>
      <c r="H433" s="13">
        <f>IF($E433=0,"",SUMIFS(Registros!$Q$2:$Q$501,Registros!$AB$2:$AB$501,"Sim",Registros!$B$2:$B$501,"&gt;="&amp;Resumo!$B$3,Registros!$B$2:$B$501,"&lt;="&amp;Resumo!$D$3,Registros!$C$2:$C$501,$B433,Registros!$E$2:$E$501,$D433))</f>
        <v/>
      </c>
      <c r="I433" s="46">
        <f>IF($E433=0,"",SUMIFS(Registros!$S$2:$S$501,Registros!$AB$2:$AB$501,"Sim",Registros!$B$2:$B$501,"&gt;="&amp;Resumo!$B$3,Registros!$B$2:$B$501,"&lt;="&amp;Resumo!$D$3,Registros!$C$2:$C$501,$B433,Registros!$E$2:$E$501,$D433))</f>
        <v/>
      </c>
      <c r="J433" s="13">
        <f>IF($E433=0,"",COUNTIFS(Registros!$AB$2:$AB$501,"Sim",Registros!$B$2:$B$501,"&gt;="&amp;Resumo!$B$3,Registros!$B$2:$B$501,"&lt;="&amp;Resumo!$D$3,Registros!$C$2:$C$501,$B433,Registros!$E$2:$E$501,$D433,Registros!$T$2:$T$501,"Não",Registros!$K$2:$K$501,"&lt;&gt;Concluída",Registros!$K$2:$K$501,"&lt;&gt;Dispensada"))</f>
        <v/>
      </c>
      <c r="K433" s="53">
        <f>IFERROR(IF($E433=0,"",_xlfn.MAXIFS(Registros!$B$2:$B$501,Registros!$AB$2:$AB$501,"Sim",Registros!$B$2:$B$501,"&gt;="&amp;Resumo!$B$3,Registros!$B$2:$B$501,"&lt;="&amp;Resumo!$D$3,Registros!$C$2:$C$501,$B433,Registros!$E$2:$E$501,$D433)),"")</f>
        <v/>
      </c>
      <c r="L433" s="13">
        <f>IF($E433=0,"",COUNTIFS($E$6:$E$505,"&gt;0",$F$6:$F$505,"&lt;"&amp;$F433)+COUNTIFS($E$6:$E433,"&gt;0",$F$6:$F433,$F433))</f>
        <v/>
      </c>
      <c r="N433" s="16">
        <f>IFERROR('Configurações'!F431,"")</f>
        <v/>
      </c>
      <c r="O433" s="13">
        <f>IF($N433="","",IF(Resumo!$F$3="Todas",COUNTIFS(Registros!$AB$2:$AB$501,"Sim",Registros!$B$2:$B$501,"&gt;="&amp;Resumo!$B$3,Registros!$B$2:$B$501,"&lt;="&amp;Resumo!$D$3,Registros!$V$2:$V$501,$N433),COUNTIFS(Registros!$AB$2:$AB$501,"Sim",Registros!$B$2:$B$501,"&gt;="&amp;Resumo!$B$3,Registros!$B$2:$B$501,"&lt;="&amp;Resumo!$D$3,Registros!$E$2:$E$501,Resumo!$F$3,Registros!$V$2:$V$501,$N433)))</f>
        <v/>
      </c>
      <c r="P433" s="46">
        <f>IF($N433="","",IF(Resumo!$F$3="Todas",SUMIFS(Registros!$S$2:$S$501,Registros!$AB$2:$AB$501,"Sim",Registros!$B$2:$B$501,"&gt;="&amp;Resumo!$B$3,Registros!$B$2:$B$501,"&lt;="&amp;Resumo!$D$3,Registros!$V$2:$V$501,$N433),SUMIFS(Registros!$S$2:$S$501,Registros!$AB$2:$AB$501,"Sim",Registros!$B$2:$B$501,"&gt;="&amp;Resumo!$B$3,Registros!$B$2:$B$501,"&lt;="&amp;Resumo!$D$3,Registros!$E$2:$E$501,Resumo!$F$3,Registros!$V$2:$V$501,$N433)))</f>
        <v/>
      </c>
      <c r="Q433" s="45">
        <f>IFERROR(IF(SUM($P$6:$P$15)=0,"",$P433/SUM($P$6:$P$15)),"")</f>
        <v/>
      </c>
      <c r="R433" s="13">
        <f>IF($O433=0,"",COUNTIFS($O$6:$O$15,"&gt;0",$P$6:$P$15,"&gt;"&amp;$P433)+COUNTIFS($O$6:$O433,"&gt;0",$P$6:$P433,$P433))</f>
        <v/>
      </c>
    </row>
    <row r="434">
      <c r="A434" s="21">
        <f>IFERROR(INDEX(Registros!$Z$2:$Z$501,AGGREGATE(15,6,(ROW(Registros!$Z$2:$Z$501)-ROW(Registros!$Z$2)+1)/(Registros!$AA$2:$AA$501&lt;&gt;""),ROWS($A$6:A434))),"")</f>
        <v/>
      </c>
      <c r="B434" s="18">
        <f>IFERROR(IF($A434="","",INDEX(Registros!$C$2:$C$501,MATCH($A434,Registros!$Z$2:$Z$501,0))),"")</f>
        <v/>
      </c>
      <c r="C434" s="21">
        <f>IFERROR(IF($A434="","",INDEX(Registros!$D$2:$D$501,MATCH($A434,Registros!$Z$2:$Z$501,0))),"")</f>
        <v/>
      </c>
      <c r="D434" s="21">
        <f>IFERROR(IF($A434="","",INDEX(Registros!$E$2:$E$501,MATCH($A434,Registros!$Z$2:$Z$501,0))),"")</f>
        <v/>
      </c>
      <c r="E434" s="18">
        <f>IF($A434="","",IF(AND(Resumo!$F$3&lt;&gt;"Todas",$D434&lt;&gt;Resumo!$F$3),0,COUNTIFS(Registros!$AB$2:$AB$501,"Sim",Registros!$B$2:$B$501,"&gt;="&amp;Resumo!$B$3,Registros!$B$2:$B$501,"&lt;="&amp;Resumo!$D$3,Registros!$C$2:$C$501,$B434,Registros!$E$2:$E$501,$D434)))</f>
        <v/>
      </c>
      <c r="F434" s="48">
        <f>IFERROR(IF($E434=0,"",COUNTIFS(Registros!$AB$2:$AB$501,"Sim",Registros!$B$2:$B$501,"&gt;="&amp;Resumo!$B$3,Registros!$B$2:$B$501,"&lt;="&amp;Resumo!$D$3,Registros!$C$2:$C$501,$B434,Registros!$E$2:$E$501,$D434,Registros!$T$2:$T$501,"Sim")/$E434),"")</f>
        <v/>
      </c>
      <c r="G434" s="48">
        <f>IFERROR(IF($E434=0,"",AVERAGEIFS(Registros!$U$2:$U$501,Registros!$AB$2:$AB$501,"Sim",Registros!$B$2:$B$501,"&gt;="&amp;Resumo!$B$3,Registros!$B$2:$B$501,"&lt;="&amp;Resumo!$D$3,Registros!$C$2:$C$501,$B434,Registros!$E$2:$E$501,$D434)),"")</f>
        <v/>
      </c>
      <c r="H434" s="18">
        <f>IF($E434=0,"",SUMIFS(Registros!$Q$2:$Q$501,Registros!$AB$2:$AB$501,"Sim",Registros!$B$2:$B$501,"&gt;="&amp;Resumo!$B$3,Registros!$B$2:$B$501,"&lt;="&amp;Resumo!$D$3,Registros!$C$2:$C$501,$B434,Registros!$E$2:$E$501,$D434))</f>
        <v/>
      </c>
      <c r="I434" s="49">
        <f>IF($E434=0,"",SUMIFS(Registros!$S$2:$S$501,Registros!$AB$2:$AB$501,"Sim",Registros!$B$2:$B$501,"&gt;="&amp;Resumo!$B$3,Registros!$B$2:$B$501,"&lt;="&amp;Resumo!$D$3,Registros!$C$2:$C$501,$B434,Registros!$E$2:$E$501,$D434))</f>
        <v/>
      </c>
      <c r="J434" s="18">
        <f>IF($E434=0,"",COUNTIFS(Registros!$AB$2:$AB$501,"Sim",Registros!$B$2:$B$501,"&gt;="&amp;Resumo!$B$3,Registros!$B$2:$B$501,"&lt;="&amp;Resumo!$D$3,Registros!$C$2:$C$501,$B434,Registros!$E$2:$E$501,$D434,Registros!$T$2:$T$501,"Não",Registros!$K$2:$K$501,"&lt;&gt;Concluída",Registros!$K$2:$K$501,"&lt;&gt;Dispensada"))</f>
        <v/>
      </c>
      <c r="K434" s="52">
        <f>IFERROR(IF($E434=0,"",_xlfn.MAXIFS(Registros!$B$2:$B$501,Registros!$AB$2:$AB$501,"Sim",Registros!$B$2:$B$501,"&gt;="&amp;Resumo!$B$3,Registros!$B$2:$B$501,"&lt;="&amp;Resumo!$D$3,Registros!$C$2:$C$501,$B434,Registros!$E$2:$E$501,$D434)),"")</f>
        <v/>
      </c>
      <c r="L434" s="18">
        <f>IF($E434=0,"",COUNTIFS($E$6:$E$505,"&gt;0",$F$6:$F$505,"&lt;"&amp;$F434)+COUNTIFS($E$6:$E434,"&gt;0",$F$6:$F434,$F434))</f>
        <v/>
      </c>
      <c r="N434" s="21">
        <f>IFERROR('Configurações'!F432,"")</f>
        <v/>
      </c>
      <c r="O434" s="18">
        <f>IF($N434="","",IF(Resumo!$F$3="Todas",COUNTIFS(Registros!$AB$2:$AB$501,"Sim",Registros!$B$2:$B$501,"&gt;="&amp;Resumo!$B$3,Registros!$B$2:$B$501,"&lt;="&amp;Resumo!$D$3,Registros!$V$2:$V$501,$N434),COUNTIFS(Registros!$AB$2:$AB$501,"Sim",Registros!$B$2:$B$501,"&gt;="&amp;Resumo!$B$3,Registros!$B$2:$B$501,"&lt;="&amp;Resumo!$D$3,Registros!$E$2:$E$501,Resumo!$F$3,Registros!$V$2:$V$501,$N434)))</f>
        <v/>
      </c>
      <c r="P434" s="49">
        <f>IF($N434="","",IF(Resumo!$F$3="Todas",SUMIFS(Registros!$S$2:$S$501,Registros!$AB$2:$AB$501,"Sim",Registros!$B$2:$B$501,"&gt;="&amp;Resumo!$B$3,Registros!$B$2:$B$501,"&lt;="&amp;Resumo!$D$3,Registros!$V$2:$V$501,$N434),SUMIFS(Registros!$S$2:$S$501,Registros!$AB$2:$AB$501,"Sim",Registros!$B$2:$B$501,"&gt;="&amp;Resumo!$B$3,Registros!$B$2:$B$501,"&lt;="&amp;Resumo!$D$3,Registros!$E$2:$E$501,Resumo!$F$3,Registros!$V$2:$V$501,$N434)))</f>
        <v/>
      </c>
      <c r="Q434" s="48">
        <f>IFERROR(IF(SUM($P$6:$P$15)=0,"",$P434/SUM($P$6:$P$15)),"")</f>
        <v/>
      </c>
      <c r="R434" s="18">
        <f>IF($O434=0,"",COUNTIFS($O$6:$O$15,"&gt;0",$P$6:$P$15,"&gt;"&amp;$P434)+COUNTIFS($O$6:$O434,"&gt;0",$P$6:$P434,$P434))</f>
        <v/>
      </c>
    </row>
    <row r="435">
      <c r="A435" s="16">
        <f>IFERROR(INDEX(Registros!$Z$2:$Z$501,AGGREGATE(15,6,(ROW(Registros!$Z$2:$Z$501)-ROW(Registros!$Z$2)+1)/(Registros!$AA$2:$AA$501&lt;&gt;""),ROWS($A$6:A435))),"")</f>
        <v/>
      </c>
      <c r="B435" s="13">
        <f>IFERROR(IF($A435="","",INDEX(Registros!$C$2:$C$501,MATCH($A435,Registros!$Z$2:$Z$501,0))),"")</f>
        <v/>
      </c>
      <c r="C435" s="16">
        <f>IFERROR(IF($A435="","",INDEX(Registros!$D$2:$D$501,MATCH($A435,Registros!$Z$2:$Z$501,0))),"")</f>
        <v/>
      </c>
      <c r="D435" s="16">
        <f>IFERROR(IF($A435="","",INDEX(Registros!$E$2:$E$501,MATCH($A435,Registros!$Z$2:$Z$501,0))),"")</f>
        <v/>
      </c>
      <c r="E435" s="13">
        <f>IF($A435="","",IF(AND(Resumo!$F$3&lt;&gt;"Todas",$D435&lt;&gt;Resumo!$F$3),0,COUNTIFS(Registros!$AB$2:$AB$501,"Sim",Registros!$B$2:$B$501,"&gt;="&amp;Resumo!$B$3,Registros!$B$2:$B$501,"&lt;="&amp;Resumo!$D$3,Registros!$C$2:$C$501,$B435,Registros!$E$2:$E$501,$D435)))</f>
        <v/>
      </c>
      <c r="F435" s="45">
        <f>IFERROR(IF($E435=0,"",COUNTIFS(Registros!$AB$2:$AB$501,"Sim",Registros!$B$2:$B$501,"&gt;="&amp;Resumo!$B$3,Registros!$B$2:$B$501,"&lt;="&amp;Resumo!$D$3,Registros!$C$2:$C$501,$B435,Registros!$E$2:$E$501,$D435,Registros!$T$2:$T$501,"Sim")/$E435),"")</f>
        <v/>
      </c>
      <c r="G435" s="45">
        <f>IFERROR(IF($E435=0,"",AVERAGEIFS(Registros!$U$2:$U$501,Registros!$AB$2:$AB$501,"Sim",Registros!$B$2:$B$501,"&gt;="&amp;Resumo!$B$3,Registros!$B$2:$B$501,"&lt;="&amp;Resumo!$D$3,Registros!$C$2:$C$501,$B435,Registros!$E$2:$E$501,$D435)),"")</f>
        <v/>
      </c>
      <c r="H435" s="13">
        <f>IF($E435=0,"",SUMIFS(Registros!$Q$2:$Q$501,Registros!$AB$2:$AB$501,"Sim",Registros!$B$2:$B$501,"&gt;="&amp;Resumo!$B$3,Registros!$B$2:$B$501,"&lt;="&amp;Resumo!$D$3,Registros!$C$2:$C$501,$B435,Registros!$E$2:$E$501,$D435))</f>
        <v/>
      </c>
      <c r="I435" s="46">
        <f>IF($E435=0,"",SUMIFS(Registros!$S$2:$S$501,Registros!$AB$2:$AB$501,"Sim",Registros!$B$2:$B$501,"&gt;="&amp;Resumo!$B$3,Registros!$B$2:$B$501,"&lt;="&amp;Resumo!$D$3,Registros!$C$2:$C$501,$B435,Registros!$E$2:$E$501,$D435))</f>
        <v/>
      </c>
      <c r="J435" s="13">
        <f>IF($E435=0,"",COUNTIFS(Registros!$AB$2:$AB$501,"Sim",Registros!$B$2:$B$501,"&gt;="&amp;Resumo!$B$3,Registros!$B$2:$B$501,"&lt;="&amp;Resumo!$D$3,Registros!$C$2:$C$501,$B435,Registros!$E$2:$E$501,$D435,Registros!$T$2:$T$501,"Não",Registros!$K$2:$K$501,"&lt;&gt;Concluída",Registros!$K$2:$K$501,"&lt;&gt;Dispensada"))</f>
        <v/>
      </c>
      <c r="K435" s="53">
        <f>IFERROR(IF($E435=0,"",_xlfn.MAXIFS(Registros!$B$2:$B$501,Registros!$AB$2:$AB$501,"Sim",Registros!$B$2:$B$501,"&gt;="&amp;Resumo!$B$3,Registros!$B$2:$B$501,"&lt;="&amp;Resumo!$D$3,Registros!$C$2:$C$501,$B435,Registros!$E$2:$E$501,$D435)),"")</f>
        <v/>
      </c>
      <c r="L435" s="13">
        <f>IF($E435=0,"",COUNTIFS($E$6:$E$505,"&gt;0",$F$6:$F$505,"&lt;"&amp;$F435)+COUNTIFS($E$6:$E435,"&gt;0",$F$6:$F435,$F435))</f>
        <v/>
      </c>
      <c r="N435" s="16">
        <f>IFERROR('Configurações'!F433,"")</f>
        <v/>
      </c>
      <c r="O435" s="13">
        <f>IF($N435="","",IF(Resumo!$F$3="Todas",COUNTIFS(Registros!$AB$2:$AB$501,"Sim",Registros!$B$2:$B$501,"&gt;="&amp;Resumo!$B$3,Registros!$B$2:$B$501,"&lt;="&amp;Resumo!$D$3,Registros!$V$2:$V$501,$N435),COUNTIFS(Registros!$AB$2:$AB$501,"Sim",Registros!$B$2:$B$501,"&gt;="&amp;Resumo!$B$3,Registros!$B$2:$B$501,"&lt;="&amp;Resumo!$D$3,Registros!$E$2:$E$501,Resumo!$F$3,Registros!$V$2:$V$501,$N435)))</f>
        <v/>
      </c>
      <c r="P435" s="46">
        <f>IF($N435="","",IF(Resumo!$F$3="Todas",SUMIFS(Registros!$S$2:$S$501,Registros!$AB$2:$AB$501,"Sim",Registros!$B$2:$B$501,"&gt;="&amp;Resumo!$B$3,Registros!$B$2:$B$501,"&lt;="&amp;Resumo!$D$3,Registros!$V$2:$V$501,$N435),SUMIFS(Registros!$S$2:$S$501,Registros!$AB$2:$AB$501,"Sim",Registros!$B$2:$B$501,"&gt;="&amp;Resumo!$B$3,Registros!$B$2:$B$501,"&lt;="&amp;Resumo!$D$3,Registros!$E$2:$E$501,Resumo!$F$3,Registros!$V$2:$V$501,$N435)))</f>
        <v/>
      </c>
      <c r="Q435" s="45">
        <f>IFERROR(IF(SUM($P$6:$P$15)=0,"",$P435/SUM($P$6:$P$15)),"")</f>
        <v/>
      </c>
      <c r="R435" s="13">
        <f>IF($O435=0,"",COUNTIFS($O$6:$O$15,"&gt;0",$P$6:$P$15,"&gt;"&amp;$P435)+COUNTIFS($O$6:$O435,"&gt;0",$P$6:$P435,$P435))</f>
        <v/>
      </c>
    </row>
    <row r="436">
      <c r="A436" s="21">
        <f>IFERROR(INDEX(Registros!$Z$2:$Z$501,AGGREGATE(15,6,(ROW(Registros!$Z$2:$Z$501)-ROW(Registros!$Z$2)+1)/(Registros!$AA$2:$AA$501&lt;&gt;""),ROWS($A$6:A436))),"")</f>
        <v/>
      </c>
      <c r="B436" s="18">
        <f>IFERROR(IF($A436="","",INDEX(Registros!$C$2:$C$501,MATCH($A436,Registros!$Z$2:$Z$501,0))),"")</f>
        <v/>
      </c>
      <c r="C436" s="21">
        <f>IFERROR(IF($A436="","",INDEX(Registros!$D$2:$D$501,MATCH($A436,Registros!$Z$2:$Z$501,0))),"")</f>
        <v/>
      </c>
      <c r="D436" s="21">
        <f>IFERROR(IF($A436="","",INDEX(Registros!$E$2:$E$501,MATCH($A436,Registros!$Z$2:$Z$501,0))),"")</f>
        <v/>
      </c>
      <c r="E436" s="18">
        <f>IF($A436="","",IF(AND(Resumo!$F$3&lt;&gt;"Todas",$D436&lt;&gt;Resumo!$F$3),0,COUNTIFS(Registros!$AB$2:$AB$501,"Sim",Registros!$B$2:$B$501,"&gt;="&amp;Resumo!$B$3,Registros!$B$2:$B$501,"&lt;="&amp;Resumo!$D$3,Registros!$C$2:$C$501,$B436,Registros!$E$2:$E$501,$D436)))</f>
        <v/>
      </c>
      <c r="F436" s="48">
        <f>IFERROR(IF($E436=0,"",COUNTIFS(Registros!$AB$2:$AB$501,"Sim",Registros!$B$2:$B$501,"&gt;="&amp;Resumo!$B$3,Registros!$B$2:$B$501,"&lt;="&amp;Resumo!$D$3,Registros!$C$2:$C$501,$B436,Registros!$E$2:$E$501,$D436,Registros!$T$2:$T$501,"Sim")/$E436),"")</f>
        <v/>
      </c>
      <c r="G436" s="48">
        <f>IFERROR(IF($E436=0,"",AVERAGEIFS(Registros!$U$2:$U$501,Registros!$AB$2:$AB$501,"Sim",Registros!$B$2:$B$501,"&gt;="&amp;Resumo!$B$3,Registros!$B$2:$B$501,"&lt;="&amp;Resumo!$D$3,Registros!$C$2:$C$501,$B436,Registros!$E$2:$E$501,$D436)),"")</f>
        <v/>
      </c>
      <c r="H436" s="18">
        <f>IF($E436=0,"",SUMIFS(Registros!$Q$2:$Q$501,Registros!$AB$2:$AB$501,"Sim",Registros!$B$2:$B$501,"&gt;="&amp;Resumo!$B$3,Registros!$B$2:$B$501,"&lt;="&amp;Resumo!$D$3,Registros!$C$2:$C$501,$B436,Registros!$E$2:$E$501,$D436))</f>
        <v/>
      </c>
      <c r="I436" s="49">
        <f>IF($E436=0,"",SUMIFS(Registros!$S$2:$S$501,Registros!$AB$2:$AB$501,"Sim",Registros!$B$2:$B$501,"&gt;="&amp;Resumo!$B$3,Registros!$B$2:$B$501,"&lt;="&amp;Resumo!$D$3,Registros!$C$2:$C$501,$B436,Registros!$E$2:$E$501,$D436))</f>
        <v/>
      </c>
      <c r="J436" s="18">
        <f>IF($E436=0,"",COUNTIFS(Registros!$AB$2:$AB$501,"Sim",Registros!$B$2:$B$501,"&gt;="&amp;Resumo!$B$3,Registros!$B$2:$B$501,"&lt;="&amp;Resumo!$D$3,Registros!$C$2:$C$501,$B436,Registros!$E$2:$E$501,$D436,Registros!$T$2:$T$501,"Não",Registros!$K$2:$K$501,"&lt;&gt;Concluída",Registros!$K$2:$K$501,"&lt;&gt;Dispensada"))</f>
        <v/>
      </c>
      <c r="K436" s="52">
        <f>IFERROR(IF($E436=0,"",_xlfn.MAXIFS(Registros!$B$2:$B$501,Registros!$AB$2:$AB$501,"Sim",Registros!$B$2:$B$501,"&gt;="&amp;Resumo!$B$3,Registros!$B$2:$B$501,"&lt;="&amp;Resumo!$D$3,Registros!$C$2:$C$501,$B436,Registros!$E$2:$E$501,$D436)),"")</f>
        <v/>
      </c>
      <c r="L436" s="18">
        <f>IF($E436=0,"",COUNTIFS($E$6:$E$505,"&gt;0",$F$6:$F$505,"&lt;"&amp;$F436)+COUNTIFS($E$6:$E436,"&gt;0",$F$6:$F436,$F436))</f>
        <v/>
      </c>
      <c r="N436" s="21">
        <f>IFERROR('Configurações'!F434,"")</f>
        <v/>
      </c>
      <c r="O436" s="18">
        <f>IF($N436="","",IF(Resumo!$F$3="Todas",COUNTIFS(Registros!$AB$2:$AB$501,"Sim",Registros!$B$2:$B$501,"&gt;="&amp;Resumo!$B$3,Registros!$B$2:$B$501,"&lt;="&amp;Resumo!$D$3,Registros!$V$2:$V$501,$N436),COUNTIFS(Registros!$AB$2:$AB$501,"Sim",Registros!$B$2:$B$501,"&gt;="&amp;Resumo!$B$3,Registros!$B$2:$B$501,"&lt;="&amp;Resumo!$D$3,Registros!$E$2:$E$501,Resumo!$F$3,Registros!$V$2:$V$501,$N436)))</f>
        <v/>
      </c>
      <c r="P436" s="49">
        <f>IF($N436="","",IF(Resumo!$F$3="Todas",SUMIFS(Registros!$S$2:$S$501,Registros!$AB$2:$AB$501,"Sim",Registros!$B$2:$B$501,"&gt;="&amp;Resumo!$B$3,Registros!$B$2:$B$501,"&lt;="&amp;Resumo!$D$3,Registros!$V$2:$V$501,$N436),SUMIFS(Registros!$S$2:$S$501,Registros!$AB$2:$AB$501,"Sim",Registros!$B$2:$B$501,"&gt;="&amp;Resumo!$B$3,Registros!$B$2:$B$501,"&lt;="&amp;Resumo!$D$3,Registros!$E$2:$E$501,Resumo!$F$3,Registros!$V$2:$V$501,$N436)))</f>
        <v/>
      </c>
      <c r="Q436" s="48">
        <f>IFERROR(IF(SUM($P$6:$P$15)=0,"",$P436/SUM($P$6:$P$15)),"")</f>
        <v/>
      </c>
      <c r="R436" s="18">
        <f>IF($O436=0,"",COUNTIFS($O$6:$O$15,"&gt;0",$P$6:$P$15,"&gt;"&amp;$P436)+COUNTIFS($O$6:$O436,"&gt;0",$P$6:$P436,$P436))</f>
        <v/>
      </c>
    </row>
    <row r="437">
      <c r="A437" s="16">
        <f>IFERROR(INDEX(Registros!$Z$2:$Z$501,AGGREGATE(15,6,(ROW(Registros!$Z$2:$Z$501)-ROW(Registros!$Z$2)+1)/(Registros!$AA$2:$AA$501&lt;&gt;""),ROWS($A$6:A437))),"")</f>
        <v/>
      </c>
      <c r="B437" s="13">
        <f>IFERROR(IF($A437="","",INDEX(Registros!$C$2:$C$501,MATCH($A437,Registros!$Z$2:$Z$501,0))),"")</f>
        <v/>
      </c>
      <c r="C437" s="16">
        <f>IFERROR(IF($A437="","",INDEX(Registros!$D$2:$D$501,MATCH($A437,Registros!$Z$2:$Z$501,0))),"")</f>
        <v/>
      </c>
      <c r="D437" s="16">
        <f>IFERROR(IF($A437="","",INDEX(Registros!$E$2:$E$501,MATCH($A437,Registros!$Z$2:$Z$501,0))),"")</f>
        <v/>
      </c>
      <c r="E437" s="13">
        <f>IF($A437="","",IF(AND(Resumo!$F$3&lt;&gt;"Todas",$D437&lt;&gt;Resumo!$F$3),0,COUNTIFS(Registros!$AB$2:$AB$501,"Sim",Registros!$B$2:$B$501,"&gt;="&amp;Resumo!$B$3,Registros!$B$2:$B$501,"&lt;="&amp;Resumo!$D$3,Registros!$C$2:$C$501,$B437,Registros!$E$2:$E$501,$D437)))</f>
        <v/>
      </c>
      <c r="F437" s="45">
        <f>IFERROR(IF($E437=0,"",COUNTIFS(Registros!$AB$2:$AB$501,"Sim",Registros!$B$2:$B$501,"&gt;="&amp;Resumo!$B$3,Registros!$B$2:$B$501,"&lt;="&amp;Resumo!$D$3,Registros!$C$2:$C$501,$B437,Registros!$E$2:$E$501,$D437,Registros!$T$2:$T$501,"Sim")/$E437),"")</f>
        <v/>
      </c>
      <c r="G437" s="45">
        <f>IFERROR(IF($E437=0,"",AVERAGEIFS(Registros!$U$2:$U$501,Registros!$AB$2:$AB$501,"Sim",Registros!$B$2:$B$501,"&gt;="&amp;Resumo!$B$3,Registros!$B$2:$B$501,"&lt;="&amp;Resumo!$D$3,Registros!$C$2:$C$501,$B437,Registros!$E$2:$E$501,$D437)),"")</f>
        <v/>
      </c>
      <c r="H437" s="13">
        <f>IF($E437=0,"",SUMIFS(Registros!$Q$2:$Q$501,Registros!$AB$2:$AB$501,"Sim",Registros!$B$2:$B$501,"&gt;="&amp;Resumo!$B$3,Registros!$B$2:$B$501,"&lt;="&amp;Resumo!$D$3,Registros!$C$2:$C$501,$B437,Registros!$E$2:$E$501,$D437))</f>
        <v/>
      </c>
      <c r="I437" s="46">
        <f>IF($E437=0,"",SUMIFS(Registros!$S$2:$S$501,Registros!$AB$2:$AB$501,"Sim",Registros!$B$2:$B$501,"&gt;="&amp;Resumo!$B$3,Registros!$B$2:$B$501,"&lt;="&amp;Resumo!$D$3,Registros!$C$2:$C$501,$B437,Registros!$E$2:$E$501,$D437))</f>
        <v/>
      </c>
      <c r="J437" s="13">
        <f>IF($E437=0,"",COUNTIFS(Registros!$AB$2:$AB$501,"Sim",Registros!$B$2:$B$501,"&gt;="&amp;Resumo!$B$3,Registros!$B$2:$B$501,"&lt;="&amp;Resumo!$D$3,Registros!$C$2:$C$501,$B437,Registros!$E$2:$E$501,$D437,Registros!$T$2:$T$501,"Não",Registros!$K$2:$K$501,"&lt;&gt;Concluída",Registros!$K$2:$K$501,"&lt;&gt;Dispensada"))</f>
        <v/>
      </c>
      <c r="K437" s="53">
        <f>IFERROR(IF($E437=0,"",_xlfn.MAXIFS(Registros!$B$2:$B$501,Registros!$AB$2:$AB$501,"Sim",Registros!$B$2:$B$501,"&gt;="&amp;Resumo!$B$3,Registros!$B$2:$B$501,"&lt;="&amp;Resumo!$D$3,Registros!$C$2:$C$501,$B437,Registros!$E$2:$E$501,$D437)),"")</f>
        <v/>
      </c>
      <c r="L437" s="13">
        <f>IF($E437=0,"",COUNTIFS($E$6:$E$505,"&gt;0",$F$6:$F$505,"&lt;"&amp;$F437)+COUNTIFS($E$6:$E437,"&gt;0",$F$6:$F437,$F437))</f>
        <v/>
      </c>
      <c r="N437" s="16">
        <f>IFERROR('Configurações'!F435,"")</f>
        <v/>
      </c>
      <c r="O437" s="13">
        <f>IF($N437="","",IF(Resumo!$F$3="Todas",COUNTIFS(Registros!$AB$2:$AB$501,"Sim",Registros!$B$2:$B$501,"&gt;="&amp;Resumo!$B$3,Registros!$B$2:$B$501,"&lt;="&amp;Resumo!$D$3,Registros!$V$2:$V$501,$N437),COUNTIFS(Registros!$AB$2:$AB$501,"Sim",Registros!$B$2:$B$501,"&gt;="&amp;Resumo!$B$3,Registros!$B$2:$B$501,"&lt;="&amp;Resumo!$D$3,Registros!$E$2:$E$501,Resumo!$F$3,Registros!$V$2:$V$501,$N437)))</f>
        <v/>
      </c>
      <c r="P437" s="46">
        <f>IF($N437="","",IF(Resumo!$F$3="Todas",SUMIFS(Registros!$S$2:$S$501,Registros!$AB$2:$AB$501,"Sim",Registros!$B$2:$B$501,"&gt;="&amp;Resumo!$B$3,Registros!$B$2:$B$501,"&lt;="&amp;Resumo!$D$3,Registros!$V$2:$V$501,$N437),SUMIFS(Registros!$S$2:$S$501,Registros!$AB$2:$AB$501,"Sim",Registros!$B$2:$B$501,"&gt;="&amp;Resumo!$B$3,Registros!$B$2:$B$501,"&lt;="&amp;Resumo!$D$3,Registros!$E$2:$E$501,Resumo!$F$3,Registros!$V$2:$V$501,$N437)))</f>
        <v/>
      </c>
      <c r="Q437" s="45">
        <f>IFERROR(IF(SUM($P$6:$P$15)=0,"",$P437/SUM($P$6:$P$15)),"")</f>
        <v/>
      </c>
      <c r="R437" s="13">
        <f>IF($O437=0,"",COUNTIFS($O$6:$O$15,"&gt;0",$P$6:$P$15,"&gt;"&amp;$P437)+COUNTIFS($O$6:$O437,"&gt;0",$P$6:$P437,$P437))</f>
        <v/>
      </c>
    </row>
    <row r="438">
      <c r="A438" s="21">
        <f>IFERROR(INDEX(Registros!$Z$2:$Z$501,AGGREGATE(15,6,(ROW(Registros!$Z$2:$Z$501)-ROW(Registros!$Z$2)+1)/(Registros!$AA$2:$AA$501&lt;&gt;""),ROWS($A$6:A438))),"")</f>
        <v/>
      </c>
      <c r="B438" s="18">
        <f>IFERROR(IF($A438="","",INDEX(Registros!$C$2:$C$501,MATCH($A438,Registros!$Z$2:$Z$501,0))),"")</f>
        <v/>
      </c>
      <c r="C438" s="21">
        <f>IFERROR(IF($A438="","",INDEX(Registros!$D$2:$D$501,MATCH($A438,Registros!$Z$2:$Z$501,0))),"")</f>
        <v/>
      </c>
      <c r="D438" s="21">
        <f>IFERROR(IF($A438="","",INDEX(Registros!$E$2:$E$501,MATCH($A438,Registros!$Z$2:$Z$501,0))),"")</f>
        <v/>
      </c>
      <c r="E438" s="18">
        <f>IF($A438="","",IF(AND(Resumo!$F$3&lt;&gt;"Todas",$D438&lt;&gt;Resumo!$F$3),0,COUNTIFS(Registros!$AB$2:$AB$501,"Sim",Registros!$B$2:$B$501,"&gt;="&amp;Resumo!$B$3,Registros!$B$2:$B$501,"&lt;="&amp;Resumo!$D$3,Registros!$C$2:$C$501,$B438,Registros!$E$2:$E$501,$D438)))</f>
        <v/>
      </c>
      <c r="F438" s="48">
        <f>IFERROR(IF($E438=0,"",COUNTIFS(Registros!$AB$2:$AB$501,"Sim",Registros!$B$2:$B$501,"&gt;="&amp;Resumo!$B$3,Registros!$B$2:$B$501,"&lt;="&amp;Resumo!$D$3,Registros!$C$2:$C$501,$B438,Registros!$E$2:$E$501,$D438,Registros!$T$2:$T$501,"Sim")/$E438),"")</f>
        <v/>
      </c>
      <c r="G438" s="48">
        <f>IFERROR(IF($E438=0,"",AVERAGEIFS(Registros!$U$2:$U$501,Registros!$AB$2:$AB$501,"Sim",Registros!$B$2:$B$501,"&gt;="&amp;Resumo!$B$3,Registros!$B$2:$B$501,"&lt;="&amp;Resumo!$D$3,Registros!$C$2:$C$501,$B438,Registros!$E$2:$E$501,$D438)),"")</f>
        <v/>
      </c>
      <c r="H438" s="18">
        <f>IF($E438=0,"",SUMIFS(Registros!$Q$2:$Q$501,Registros!$AB$2:$AB$501,"Sim",Registros!$B$2:$B$501,"&gt;="&amp;Resumo!$B$3,Registros!$B$2:$B$501,"&lt;="&amp;Resumo!$D$3,Registros!$C$2:$C$501,$B438,Registros!$E$2:$E$501,$D438))</f>
        <v/>
      </c>
      <c r="I438" s="49">
        <f>IF($E438=0,"",SUMIFS(Registros!$S$2:$S$501,Registros!$AB$2:$AB$501,"Sim",Registros!$B$2:$B$501,"&gt;="&amp;Resumo!$B$3,Registros!$B$2:$B$501,"&lt;="&amp;Resumo!$D$3,Registros!$C$2:$C$501,$B438,Registros!$E$2:$E$501,$D438))</f>
        <v/>
      </c>
      <c r="J438" s="18">
        <f>IF($E438=0,"",COUNTIFS(Registros!$AB$2:$AB$501,"Sim",Registros!$B$2:$B$501,"&gt;="&amp;Resumo!$B$3,Registros!$B$2:$B$501,"&lt;="&amp;Resumo!$D$3,Registros!$C$2:$C$501,$B438,Registros!$E$2:$E$501,$D438,Registros!$T$2:$T$501,"Não",Registros!$K$2:$K$501,"&lt;&gt;Concluída",Registros!$K$2:$K$501,"&lt;&gt;Dispensada"))</f>
        <v/>
      </c>
      <c r="K438" s="52">
        <f>IFERROR(IF($E438=0,"",_xlfn.MAXIFS(Registros!$B$2:$B$501,Registros!$AB$2:$AB$501,"Sim",Registros!$B$2:$B$501,"&gt;="&amp;Resumo!$B$3,Registros!$B$2:$B$501,"&lt;="&amp;Resumo!$D$3,Registros!$C$2:$C$501,$B438,Registros!$E$2:$E$501,$D438)),"")</f>
        <v/>
      </c>
      <c r="L438" s="18">
        <f>IF($E438=0,"",COUNTIFS($E$6:$E$505,"&gt;0",$F$6:$F$505,"&lt;"&amp;$F438)+COUNTIFS($E$6:$E438,"&gt;0",$F$6:$F438,$F438))</f>
        <v/>
      </c>
      <c r="N438" s="21">
        <f>IFERROR('Configurações'!F436,"")</f>
        <v/>
      </c>
      <c r="O438" s="18">
        <f>IF($N438="","",IF(Resumo!$F$3="Todas",COUNTIFS(Registros!$AB$2:$AB$501,"Sim",Registros!$B$2:$B$501,"&gt;="&amp;Resumo!$B$3,Registros!$B$2:$B$501,"&lt;="&amp;Resumo!$D$3,Registros!$V$2:$V$501,$N438),COUNTIFS(Registros!$AB$2:$AB$501,"Sim",Registros!$B$2:$B$501,"&gt;="&amp;Resumo!$B$3,Registros!$B$2:$B$501,"&lt;="&amp;Resumo!$D$3,Registros!$E$2:$E$501,Resumo!$F$3,Registros!$V$2:$V$501,$N438)))</f>
        <v/>
      </c>
      <c r="P438" s="49">
        <f>IF($N438="","",IF(Resumo!$F$3="Todas",SUMIFS(Registros!$S$2:$S$501,Registros!$AB$2:$AB$501,"Sim",Registros!$B$2:$B$501,"&gt;="&amp;Resumo!$B$3,Registros!$B$2:$B$501,"&lt;="&amp;Resumo!$D$3,Registros!$V$2:$V$501,$N438),SUMIFS(Registros!$S$2:$S$501,Registros!$AB$2:$AB$501,"Sim",Registros!$B$2:$B$501,"&gt;="&amp;Resumo!$B$3,Registros!$B$2:$B$501,"&lt;="&amp;Resumo!$D$3,Registros!$E$2:$E$501,Resumo!$F$3,Registros!$V$2:$V$501,$N438)))</f>
        <v/>
      </c>
      <c r="Q438" s="48">
        <f>IFERROR(IF(SUM($P$6:$P$15)=0,"",$P438/SUM($P$6:$P$15)),"")</f>
        <v/>
      </c>
      <c r="R438" s="18">
        <f>IF($O438=0,"",COUNTIFS($O$6:$O$15,"&gt;0",$P$6:$P$15,"&gt;"&amp;$P438)+COUNTIFS($O$6:$O438,"&gt;0",$P$6:$P438,$P438))</f>
        <v/>
      </c>
    </row>
    <row r="439">
      <c r="A439" s="16">
        <f>IFERROR(INDEX(Registros!$Z$2:$Z$501,AGGREGATE(15,6,(ROW(Registros!$Z$2:$Z$501)-ROW(Registros!$Z$2)+1)/(Registros!$AA$2:$AA$501&lt;&gt;""),ROWS($A$6:A439))),"")</f>
        <v/>
      </c>
      <c r="B439" s="13">
        <f>IFERROR(IF($A439="","",INDEX(Registros!$C$2:$C$501,MATCH($A439,Registros!$Z$2:$Z$501,0))),"")</f>
        <v/>
      </c>
      <c r="C439" s="16">
        <f>IFERROR(IF($A439="","",INDEX(Registros!$D$2:$D$501,MATCH($A439,Registros!$Z$2:$Z$501,0))),"")</f>
        <v/>
      </c>
      <c r="D439" s="16">
        <f>IFERROR(IF($A439="","",INDEX(Registros!$E$2:$E$501,MATCH($A439,Registros!$Z$2:$Z$501,0))),"")</f>
        <v/>
      </c>
      <c r="E439" s="13">
        <f>IF($A439="","",IF(AND(Resumo!$F$3&lt;&gt;"Todas",$D439&lt;&gt;Resumo!$F$3),0,COUNTIFS(Registros!$AB$2:$AB$501,"Sim",Registros!$B$2:$B$501,"&gt;="&amp;Resumo!$B$3,Registros!$B$2:$B$501,"&lt;="&amp;Resumo!$D$3,Registros!$C$2:$C$501,$B439,Registros!$E$2:$E$501,$D439)))</f>
        <v/>
      </c>
      <c r="F439" s="45">
        <f>IFERROR(IF($E439=0,"",COUNTIFS(Registros!$AB$2:$AB$501,"Sim",Registros!$B$2:$B$501,"&gt;="&amp;Resumo!$B$3,Registros!$B$2:$B$501,"&lt;="&amp;Resumo!$D$3,Registros!$C$2:$C$501,$B439,Registros!$E$2:$E$501,$D439,Registros!$T$2:$T$501,"Sim")/$E439),"")</f>
        <v/>
      </c>
      <c r="G439" s="45">
        <f>IFERROR(IF($E439=0,"",AVERAGEIFS(Registros!$U$2:$U$501,Registros!$AB$2:$AB$501,"Sim",Registros!$B$2:$B$501,"&gt;="&amp;Resumo!$B$3,Registros!$B$2:$B$501,"&lt;="&amp;Resumo!$D$3,Registros!$C$2:$C$501,$B439,Registros!$E$2:$E$501,$D439)),"")</f>
        <v/>
      </c>
      <c r="H439" s="13">
        <f>IF($E439=0,"",SUMIFS(Registros!$Q$2:$Q$501,Registros!$AB$2:$AB$501,"Sim",Registros!$B$2:$B$501,"&gt;="&amp;Resumo!$B$3,Registros!$B$2:$B$501,"&lt;="&amp;Resumo!$D$3,Registros!$C$2:$C$501,$B439,Registros!$E$2:$E$501,$D439))</f>
        <v/>
      </c>
      <c r="I439" s="46">
        <f>IF($E439=0,"",SUMIFS(Registros!$S$2:$S$501,Registros!$AB$2:$AB$501,"Sim",Registros!$B$2:$B$501,"&gt;="&amp;Resumo!$B$3,Registros!$B$2:$B$501,"&lt;="&amp;Resumo!$D$3,Registros!$C$2:$C$501,$B439,Registros!$E$2:$E$501,$D439))</f>
        <v/>
      </c>
      <c r="J439" s="13">
        <f>IF($E439=0,"",COUNTIFS(Registros!$AB$2:$AB$501,"Sim",Registros!$B$2:$B$501,"&gt;="&amp;Resumo!$B$3,Registros!$B$2:$B$501,"&lt;="&amp;Resumo!$D$3,Registros!$C$2:$C$501,$B439,Registros!$E$2:$E$501,$D439,Registros!$T$2:$T$501,"Não",Registros!$K$2:$K$501,"&lt;&gt;Concluída",Registros!$K$2:$K$501,"&lt;&gt;Dispensada"))</f>
        <v/>
      </c>
      <c r="K439" s="53">
        <f>IFERROR(IF($E439=0,"",_xlfn.MAXIFS(Registros!$B$2:$B$501,Registros!$AB$2:$AB$501,"Sim",Registros!$B$2:$B$501,"&gt;="&amp;Resumo!$B$3,Registros!$B$2:$B$501,"&lt;="&amp;Resumo!$D$3,Registros!$C$2:$C$501,$B439,Registros!$E$2:$E$501,$D439)),"")</f>
        <v/>
      </c>
      <c r="L439" s="13">
        <f>IF($E439=0,"",COUNTIFS($E$6:$E$505,"&gt;0",$F$6:$F$505,"&lt;"&amp;$F439)+COUNTIFS($E$6:$E439,"&gt;0",$F$6:$F439,$F439))</f>
        <v/>
      </c>
      <c r="N439" s="16">
        <f>IFERROR('Configurações'!F437,"")</f>
        <v/>
      </c>
      <c r="O439" s="13">
        <f>IF($N439="","",IF(Resumo!$F$3="Todas",COUNTIFS(Registros!$AB$2:$AB$501,"Sim",Registros!$B$2:$B$501,"&gt;="&amp;Resumo!$B$3,Registros!$B$2:$B$501,"&lt;="&amp;Resumo!$D$3,Registros!$V$2:$V$501,$N439),COUNTIFS(Registros!$AB$2:$AB$501,"Sim",Registros!$B$2:$B$501,"&gt;="&amp;Resumo!$B$3,Registros!$B$2:$B$501,"&lt;="&amp;Resumo!$D$3,Registros!$E$2:$E$501,Resumo!$F$3,Registros!$V$2:$V$501,$N439)))</f>
        <v/>
      </c>
      <c r="P439" s="46">
        <f>IF($N439="","",IF(Resumo!$F$3="Todas",SUMIFS(Registros!$S$2:$S$501,Registros!$AB$2:$AB$501,"Sim",Registros!$B$2:$B$501,"&gt;="&amp;Resumo!$B$3,Registros!$B$2:$B$501,"&lt;="&amp;Resumo!$D$3,Registros!$V$2:$V$501,$N439),SUMIFS(Registros!$S$2:$S$501,Registros!$AB$2:$AB$501,"Sim",Registros!$B$2:$B$501,"&gt;="&amp;Resumo!$B$3,Registros!$B$2:$B$501,"&lt;="&amp;Resumo!$D$3,Registros!$E$2:$E$501,Resumo!$F$3,Registros!$V$2:$V$501,$N439)))</f>
        <v/>
      </c>
      <c r="Q439" s="45">
        <f>IFERROR(IF(SUM($P$6:$P$15)=0,"",$P439/SUM($P$6:$P$15)),"")</f>
        <v/>
      </c>
      <c r="R439" s="13">
        <f>IF($O439=0,"",COUNTIFS($O$6:$O$15,"&gt;0",$P$6:$P$15,"&gt;"&amp;$P439)+COUNTIFS($O$6:$O439,"&gt;0",$P$6:$P439,$P439))</f>
        <v/>
      </c>
    </row>
    <row r="440">
      <c r="A440" s="21">
        <f>IFERROR(INDEX(Registros!$Z$2:$Z$501,AGGREGATE(15,6,(ROW(Registros!$Z$2:$Z$501)-ROW(Registros!$Z$2)+1)/(Registros!$AA$2:$AA$501&lt;&gt;""),ROWS($A$6:A440))),"")</f>
        <v/>
      </c>
      <c r="B440" s="18">
        <f>IFERROR(IF($A440="","",INDEX(Registros!$C$2:$C$501,MATCH($A440,Registros!$Z$2:$Z$501,0))),"")</f>
        <v/>
      </c>
      <c r="C440" s="21">
        <f>IFERROR(IF($A440="","",INDEX(Registros!$D$2:$D$501,MATCH($A440,Registros!$Z$2:$Z$501,0))),"")</f>
        <v/>
      </c>
      <c r="D440" s="21">
        <f>IFERROR(IF($A440="","",INDEX(Registros!$E$2:$E$501,MATCH($A440,Registros!$Z$2:$Z$501,0))),"")</f>
        <v/>
      </c>
      <c r="E440" s="18">
        <f>IF($A440="","",IF(AND(Resumo!$F$3&lt;&gt;"Todas",$D440&lt;&gt;Resumo!$F$3),0,COUNTIFS(Registros!$AB$2:$AB$501,"Sim",Registros!$B$2:$B$501,"&gt;="&amp;Resumo!$B$3,Registros!$B$2:$B$501,"&lt;="&amp;Resumo!$D$3,Registros!$C$2:$C$501,$B440,Registros!$E$2:$E$501,$D440)))</f>
        <v/>
      </c>
      <c r="F440" s="48">
        <f>IFERROR(IF($E440=0,"",COUNTIFS(Registros!$AB$2:$AB$501,"Sim",Registros!$B$2:$B$501,"&gt;="&amp;Resumo!$B$3,Registros!$B$2:$B$501,"&lt;="&amp;Resumo!$D$3,Registros!$C$2:$C$501,$B440,Registros!$E$2:$E$501,$D440,Registros!$T$2:$T$501,"Sim")/$E440),"")</f>
        <v/>
      </c>
      <c r="G440" s="48">
        <f>IFERROR(IF($E440=0,"",AVERAGEIFS(Registros!$U$2:$U$501,Registros!$AB$2:$AB$501,"Sim",Registros!$B$2:$B$501,"&gt;="&amp;Resumo!$B$3,Registros!$B$2:$B$501,"&lt;="&amp;Resumo!$D$3,Registros!$C$2:$C$501,$B440,Registros!$E$2:$E$501,$D440)),"")</f>
        <v/>
      </c>
      <c r="H440" s="18">
        <f>IF($E440=0,"",SUMIFS(Registros!$Q$2:$Q$501,Registros!$AB$2:$AB$501,"Sim",Registros!$B$2:$B$501,"&gt;="&amp;Resumo!$B$3,Registros!$B$2:$B$501,"&lt;="&amp;Resumo!$D$3,Registros!$C$2:$C$501,$B440,Registros!$E$2:$E$501,$D440))</f>
        <v/>
      </c>
      <c r="I440" s="49">
        <f>IF($E440=0,"",SUMIFS(Registros!$S$2:$S$501,Registros!$AB$2:$AB$501,"Sim",Registros!$B$2:$B$501,"&gt;="&amp;Resumo!$B$3,Registros!$B$2:$B$501,"&lt;="&amp;Resumo!$D$3,Registros!$C$2:$C$501,$B440,Registros!$E$2:$E$501,$D440))</f>
        <v/>
      </c>
      <c r="J440" s="18">
        <f>IF($E440=0,"",COUNTIFS(Registros!$AB$2:$AB$501,"Sim",Registros!$B$2:$B$501,"&gt;="&amp;Resumo!$B$3,Registros!$B$2:$B$501,"&lt;="&amp;Resumo!$D$3,Registros!$C$2:$C$501,$B440,Registros!$E$2:$E$501,$D440,Registros!$T$2:$T$501,"Não",Registros!$K$2:$K$501,"&lt;&gt;Concluída",Registros!$K$2:$K$501,"&lt;&gt;Dispensada"))</f>
        <v/>
      </c>
      <c r="K440" s="52">
        <f>IFERROR(IF($E440=0,"",_xlfn.MAXIFS(Registros!$B$2:$B$501,Registros!$AB$2:$AB$501,"Sim",Registros!$B$2:$B$501,"&gt;="&amp;Resumo!$B$3,Registros!$B$2:$B$501,"&lt;="&amp;Resumo!$D$3,Registros!$C$2:$C$501,$B440,Registros!$E$2:$E$501,$D440)),"")</f>
        <v/>
      </c>
      <c r="L440" s="18">
        <f>IF($E440=0,"",COUNTIFS($E$6:$E$505,"&gt;0",$F$6:$F$505,"&lt;"&amp;$F440)+COUNTIFS($E$6:$E440,"&gt;0",$F$6:$F440,$F440))</f>
        <v/>
      </c>
      <c r="N440" s="21">
        <f>IFERROR('Configurações'!F438,"")</f>
        <v/>
      </c>
      <c r="O440" s="18">
        <f>IF($N440="","",IF(Resumo!$F$3="Todas",COUNTIFS(Registros!$AB$2:$AB$501,"Sim",Registros!$B$2:$B$501,"&gt;="&amp;Resumo!$B$3,Registros!$B$2:$B$501,"&lt;="&amp;Resumo!$D$3,Registros!$V$2:$V$501,$N440),COUNTIFS(Registros!$AB$2:$AB$501,"Sim",Registros!$B$2:$B$501,"&gt;="&amp;Resumo!$B$3,Registros!$B$2:$B$501,"&lt;="&amp;Resumo!$D$3,Registros!$E$2:$E$501,Resumo!$F$3,Registros!$V$2:$V$501,$N440)))</f>
        <v/>
      </c>
      <c r="P440" s="49">
        <f>IF($N440="","",IF(Resumo!$F$3="Todas",SUMIFS(Registros!$S$2:$S$501,Registros!$AB$2:$AB$501,"Sim",Registros!$B$2:$B$501,"&gt;="&amp;Resumo!$B$3,Registros!$B$2:$B$501,"&lt;="&amp;Resumo!$D$3,Registros!$V$2:$V$501,$N440),SUMIFS(Registros!$S$2:$S$501,Registros!$AB$2:$AB$501,"Sim",Registros!$B$2:$B$501,"&gt;="&amp;Resumo!$B$3,Registros!$B$2:$B$501,"&lt;="&amp;Resumo!$D$3,Registros!$E$2:$E$501,Resumo!$F$3,Registros!$V$2:$V$501,$N440)))</f>
        <v/>
      </c>
      <c r="Q440" s="48">
        <f>IFERROR(IF(SUM($P$6:$P$15)=0,"",$P440/SUM($P$6:$P$15)),"")</f>
        <v/>
      </c>
      <c r="R440" s="18">
        <f>IF($O440=0,"",COUNTIFS($O$6:$O$15,"&gt;0",$P$6:$P$15,"&gt;"&amp;$P440)+COUNTIFS($O$6:$O440,"&gt;0",$P$6:$P440,$P440))</f>
        <v/>
      </c>
    </row>
    <row r="441">
      <c r="A441" s="16">
        <f>IFERROR(INDEX(Registros!$Z$2:$Z$501,AGGREGATE(15,6,(ROW(Registros!$Z$2:$Z$501)-ROW(Registros!$Z$2)+1)/(Registros!$AA$2:$AA$501&lt;&gt;""),ROWS($A$6:A441))),"")</f>
        <v/>
      </c>
      <c r="B441" s="13">
        <f>IFERROR(IF($A441="","",INDEX(Registros!$C$2:$C$501,MATCH($A441,Registros!$Z$2:$Z$501,0))),"")</f>
        <v/>
      </c>
      <c r="C441" s="16">
        <f>IFERROR(IF($A441="","",INDEX(Registros!$D$2:$D$501,MATCH($A441,Registros!$Z$2:$Z$501,0))),"")</f>
        <v/>
      </c>
      <c r="D441" s="16">
        <f>IFERROR(IF($A441="","",INDEX(Registros!$E$2:$E$501,MATCH($A441,Registros!$Z$2:$Z$501,0))),"")</f>
        <v/>
      </c>
      <c r="E441" s="13">
        <f>IF($A441="","",IF(AND(Resumo!$F$3&lt;&gt;"Todas",$D441&lt;&gt;Resumo!$F$3),0,COUNTIFS(Registros!$AB$2:$AB$501,"Sim",Registros!$B$2:$B$501,"&gt;="&amp;Resumo!$B$3,Registros!$B$2:$B$501,"&lt;="&amp;Resumo!$D$3,Registros!$C$2:$C$501,$B441,Registros!$E$2:$E$501,$D441)))</f>
        <v/>
      </c>
      <c r="F441" s="45">
        <f>IFERROR(IF($E441=0,"",COUNTIFS(Registros!$AB$2:$AB$501,"Sim",Registros!$B$2:$B$501,"&gt;="&amp;Resumo!$B$3,Registros!$B$2:$B$501,"&lt;="&amp;Resumo!$D$3,Registros!$C$2:$C$501,$B441,Registros!$E$2:$E$501,$D441,Registros!$T$2:$T$501,"Sim")/$E441),"")</f>
        <v/>
      </c>
      <c r="G441" s="45">
        <f>IFERROR(IF($E441=0,"",AVERAGEIFS(Registros!$U$2:$U$501,Registros!$AB$2:$AB$501,"Sim",Registros!$B$2:$B$501,"&gt;="&amp;Resumo!$B$3,Registros!$B$2:$B$501,"&lt;="&amp;Resumo!$D$3,Registros!$C$2:$C$501,$B441,Registros!$E$2:$E$501,$D441)),"")</f>
        <v/>
      </c>
      <c r="H441" s="13">
        <f>IF($E441=0,"",SUMIFS(Registros!$Q$2:$Q$501,Registros!$AB$2:$AB$501,"Sim",Registros!$B$2:$B$501,"&gt;="&amp;Resumo!$B$3,Registros!$B$2:$B$501,"&lt;="&amp;Resumo!$D$3,Registros!$C$2:$C$501,$B441,Registros!$E$2:$E$501,$D441))</f>
        <v/>
      </c>
      <c r="I441" s="46">
        <f>IF($E441=0,"",SUMIFS(Registros!$S$2:$S$501,Registros!$AB$2:$AB$501,"Sim",Registros!$B$2:$B$501,"&gt;="&amp;Resumo!$B$3,Registros!$B$2:$B$501,"&lt;="&amp;Resumo!$D$3,Registros!$C$2:$C$501,$B441,Registros!$E$2:$E$501,$D441))</f>
        <v/>
      </c>
      <c r="J441" s="13">
        <f>IF($E441=0,"",COUNTIFS(Registros!$AB$2:$AB$501,"Sim",Registros!$B$2:$B$501,"&gt;="&amp;Resumo!$B$3,Registros!$B$2:$B$501,"&lt;="&amp;Resumo!$D$3,Registros!$C$2:$C$501,$B441,Registros!$E$2:$E$501,$D441,Registros!$T$2:$T$501,"Não",Registros!$K$2:$K$501,"&lt;&gt;Concluída",Registros!$K$2:$K$501,"&lt;&gt;Dispensada"))</f>
        <v/>
      </c>
      <c r="K441" s="53">
        <f>IFERROR(IF($E441=0,"",_xlfn.MAXIFS(Registros!$B$2:$B$501,Registros!$AB$2:$AB$501,"Sim",Registros!$B$2:$B$501,"&gt;="&amp;Resumo!$B$3,Registros!$B$2:$B$501,"&lt;="&amp;Resumo!$D$3,Registros!$C$2:$C$501,$B441,Registros!$E$2:$E$501,$D441)),"")</f>
        <v/>
      </c>
      <c r="L441" s="13">
        <f>IF($E441=0,"",COUNTIFS($E$6:$E$505,"&gt;0",$F$6:$F$505,"&lt;"&amp;$F441)+COUNTIFS($E$6:$E441,"&gt;0",$F$6:$F441,$F441))</f>
        <v/>
      </c>
      <c r="N441" s="16">
        <f>IFERROR('Configurações'!F439,"")</f>
        <v/>
      </c>
      <c r="O441" s="13">
        <f>IF($N441="","",IF(Resumo!$F$3="Todas",COUNTIFS(Registros!$AB$2:$AB$501,"Sim",Registros!$B$2:$B$501,"&gt;="&amp;Resumo!$B$3,Registros!$B$2:$B$501,"&lt;="&amp;Resumo!$D$3,Registros!$V$2:$V$501,$N441),COUNTIFS(Registros!$AB$2:$AB$501,"Sim",Registros!$B$2:$B$501,"&gt;="&amp;Resumo!$B$3,Registros!$B$2:$B$501,"&lt;="&amp;Resumo!$D$3,Registros!$E$2:$E$501,Resumo!$F$3,Registros!$V$2:$V$501,$N441)))</f>
        <v/>
      </c>
      <c r="P441" s="46">
        <f>IF($N441="","",IF(Resumo!$F$3="Todas",SUMIFS(Registros!$S$2:$S$501,Registros!$AB$2:$AB$501,"Sim",Registros!$B$2:$B$501,"&gt;="&amp;Resumo!$B$3,Registros!$B$2:$B$501,"&lt;="&amp;Resumo!$D$3,Registros!$V$2:$V$501,$N441),SUMIFS(Registros!$S$2:$S$501,Registros!$AB$2:$AB$501,"Sim",Registros!$B$2:$B$501,"&gt;="&amp;Resumo!$B$3,Registros!$B$2:$B$501,"&lt;="&amp;Resumo!$D$3,Registros!$E$2:$E$501,Resumo!$F$3,Registros!$V$2:$V$501,$N441)))</f>
        <v/>
      </c>
      <c r="Q441" s="45">
        <f>IFERROR(IF(SUM($P$6:$P$15)=0,"",$P441/SUM($P$6:$P$15)),"")</f>
        <v/>
      </c>
      <c r="R441" s="13">
        <f>IF($O441=0,"",COUNTIFS($O$6:$O$15,"&gt;0",$P$6:$P$15,"&gt;"&amp;$P441)+COUNTIFS($O$6:$O441,"&gt;0",$P$6:$P441,$P441))</f>
        <v/>
      </c>
    </row>
    <row r="442">
      <c r="A442" s="21">
        <f>IFERROR(INDEX(Registros!$Z$2:$Z$501,AGGREGATE(15,6,(ROW(Registros!$Z$2:$Z$501)-ROW(Registros!$Z$2)+1)/(Registros!$AA$2:$AA$501&lt;&gt;""),ROWS($A$6:A442))),"")</f>
        <v/>
      </c>
      <c r="B442" s="18">
        <f>IFERROR(IF($A442="","",INDEX(Registros!$C$2:$C$501,MATCH($A442,Registros!$Z$2:$Z$501,0))),"")</f>
        <v/>
      </c>
      <c r="C442" s="21">
        <f>IFERROR(IF($A442="","",INDEX(Registros!$D$2:$D$501,MATCH($A442,Registros!$Z$2:$Z$501,0))),"")</f>
        <v/>
      </c>
      <c r="D442" s="21">
        <f>IFERROR(IF($A442="","",INDEX(Registros!$E$2:$E$501,MATCH($A442,Registros!$Z$2:$Z$501,0))),"")</f>
        <v/>
      </c>
      <c r="E442" s="18">
        <f>IF($A442="","",IF(AND(Resumo!$F$3&lt;&gt;"Todas",$D442&lt;&gt;Resumo!$F$3),0,COUNTIFS(Registros!$AB$2:$AB$501,"Sim",Registros!$B$2:$B$501,"&gt;="&amp;Resumo!$B$3,Registros!$B$2:$B$501,"&lt;="&amp;Resumo!$D$3,Registros!$C$2:$C$501,$B442,Registros!$E$2:$E$501,$D442)))</f>
        <v/>
      </c>
      <c r="F442" s="48">
        <f>IFERROR(IF($E442=0,"",COUNTIFS(Registros!$AB$2:$AB$501,"Sim",Registros!$B$2:$B$501,"&gt;="&amp;Resumo!$B$3,Registros!$B$2:$B$501,"&lt;="&amp;Resumo!$D$3,Registros!$C$2:$C$501,$B442,Registros!$E$2:$E$501,$D442,Registros!$T$2:$T$501,"Sim")/$E442),"")</f>
        <v/>
      </c>
      <c r="G442" s="48">
        <f>IFERROR(IF($E442=0,"",AVERAGEIFS(Registros!$U$2:$U$501,Registros!$AB$2:$AB$501,"Sim",Registros!$B$2:$B$501,"&gt;="&amp;Resumo!$B$3,Registros!$B$2:$B$501,"&lt;="&amp;Resumo!$D$3,Registros!$C$2:$C$501,$B442,Registros!$E$2:$E$501,$D442)),"")</f>
        <v/>
      </c>
      <c r="H442" s="18">
        <f>IF($E442=0,"",SUMIFS(Registros!$Q$2:$Q$501,Registros!$AB$2:$AB$501,"Sim",Registros!$B$2:$B$501,"&gt;="&amp;Resumo!$B$3,Registros!$B$2:$B$501,"&lt;="&amp;Resumo!$D$3,Registros!$C$2:$C$501,$B442,Registros!$E$2:$E$501,$D442))</f>
        <v/>
      </c>
      <c r="I442" s="49">
        <f>IF($E442=0,"",SUMIFS(Registros!$S$2:$S$501,Registros!$AB$2:$AB$501,"Sim",Registros!$B$2:$B$501,"&gt;="&amp;Resumo!$B$3,Registros!$B$2:$B$501,"&lt;="&amp;Resumo!$D$3,Registros!$C$2:$C$501,$B442,Registros!$E$2:$E$501,$D442))</f>
        <v/>
      </c>
      <c r="J442" s="18">
        <f>IF($E442=0,"",COUNTIFS(Registros!$AB$2:$AB$501,"Sim",Registros!$B$2:$B$501,"&gt;="&amp;Resumo!$B$3,Registros!$B$2:$B$501,"&lt;="&amp;Resumo!$D$3,Registros!$C$2:$C$501,$B442,Registros!$E$2:$E$501,$D442,Registros!$T$2:$T$501,"Não",Registros!$K$2:$K$501,"&lt;&gt;Concluída",Registros!$K$2:$K$501,"&lt;&gt;Dispensada"))</f>
        <v/>
      </c>
      <c r="K442" s="52">
        <f>IFERROR(IF($E442=0,"",_xlfn.MAXIFS(Registros!$B$2:$B$501,Registros!$AB$2:$AB$501,"Sim",Registros!$B$2:$B$501,"&gt;="&amp;Resumo!$B$3,Registros!$B$2:$B$501,"&lt;="&amp;Resumo!$D$3,Registros!$C$2:$C$501,$B442,Registros!$E$2:$E$501,$D442)),"")</f>
        <v/>
      </c>
      <c r="L442" s="18">
        <f>IF($E442=0,"",COUNTIFS($E$6:$E$505,"&gt;0",$F$6:$F$505,"&lt;"&amp;$F442)+COUNTIFS($E$6:$E442,"&gt;0",$F$6:$F442,$F442))</f>
        <v/>
      </c>
      <c r="N442" s="21">
        <f>IFERROR('Configurações'!F440,"")</f>
        <v/>
      </c>
      <c r="O442" s="18">
        <f>IF($N442="","",IF(Resumo!$F$3="Todas",COUNTIFS(Registros!$AB$2:$AB$501,"Sim",Registros!$B$2:$B$501,"&gt;="&amp;Resumo!$B$3,Registros!$B$2:$B$501,"&lt;="&amp;Resumo!$D$3,Registros!$V$2:$V$501,$N442),COUNTIFS(Registros!$AB$2:$AB$501,"Sim",Registros!$B$2:$B$501,"&gt;="&amp;Resumo!$B$3,Registros!$B$2:$B$501,"&lt;="&amp;Resumo!$D$3,Registros!$E$2:$E$501,Resumo!$F$3,Registros!$V$2:$V$501,$N442)))</f>
        <v/>
      </c>
      <c r="P442" s="49">
        <f>IF($N442="","",IF(Resumo!$F$3="Todas",SUMIFS(Registros!$S$2:$S$501,Registros!$AB$2:$AB$501,"Sim",Registros!$B$2:$B$501,"&gt;="&amp;Resumo!$B$3,Registros!$B$2:$B$501,"&lt;="&amp;Resumo!$D$3,Registros!$V$2:$V$501,$N442),SUMIFS(Registros!$S$2:$S$501,Registros!$AB$2:$AB$501,"Sim",Registros!$B$2:$B$501,"&gt;="&amp;Resumo!$B$3,Registros!$B$2:$B$501,"&lt;="&amp;Resumo!$D$3,Registros!$E$2:$E$501,Resumo!$F$3,Registros!$V$2:$V$501,$N442)))</f>
        <v/>
      </c>
      <c r="Q442" s="48">
        <f>IFERROR(IF(SUM($P$6:$P$15)=0,"",$P442/SUM($P$6:$P$15)),"")</f>
        <v/>
      </c>
      <c r="R442" s="18">
        <f>IF($O442=0,"",COUNTIFS($O$6:$O$15,"&gt;0",$P$6:$P$15,"&gt;"&amp;$P442)+COUNTIFS($O$6:$O442,"&gt;0",$P$6:$P442,$P442))</f>
        <v/>
      </c>
    </row>
    <row r="443">
      <c r="A443" s="16">
        <f>IFERROR(INDEX(Registros!$Z$2:$Z$501,AGGREGATE(15,6,(ROW(Registros!$Z$2:$Z$501)-ROW(Registros!$Z$2)+1)/(Registros!$AA$2:$AA$501&lt;&gt;""),ROWS($A$6:A443))),"")</f>
        <v/>
      </c>
      <c r="B443" s="13">
        <f>IFERROR(IF($A443="","",INDEX(Registros!$C$2:$C$501,MATCH($A443,Registros!$Z$2:$Z$501,0))),"")</f>
        <v/>
      </c>
      <c r="C443" s="16">
        <f>IFERROR(IF($A443="","",INDEX(Registros!$D$2:$D$501,MATCH($A443,Registros!$Z$2:$Z$501,0))),"")</f>
        <v/>
      </c>
      <c r="D443" s="16">
        <f>IFERROR(IF($A443="","",INDEX(Registros!$E$2:$E$501,MATCH($A443,Registros!$Z$2:$Z$501,0))),"")</f>
        <v/>
      </c>
      <c r="E443" s="13">
        <f>IF($A443="","",IF(AND(Resumo!$F$3&lt;&gt;"Todas",$D443&lt;&gt;Resumo!$F$3),0,COUNTIFS(Registros!$AB$2:$AB$501,"Sim",Registros!$B$2:$B$501,"&gt;="&amp;Resumo!$B$3,Registros!$B$2:$B$501,"&lt;="&amp;Resumo!$D$3,Registros!$C$2:$C$501,$B443,Registros!$E$2:$E$501,$D443)))</f>
        <v/>
      </c>
      <c r="F443" s="45">
        <f>IFERROR(IF($E443=0,"",COUNTIFS(Registros!$AB$2:$AB$501,"Sim",Registros!$B$2:$B$501,"&gt;="&amp;Resumo!$B$3,Registros!$B$2:$B$501,"&lt;="&amp;Resumo!$D$3,Registros!$C$2:$C$501,$B443,Registros!$E$2:$E$501,$D443,Registros!$T$2:$T$501,"Sim")/$E443),"")</f>
        <v/>
      </c>
      <c r="G443" s="45">
        <f>IFERROR(IF($E443=0,"",AVERAGEIFS(Registros!$U$2:$U$501,Registros!$AB$2:$AB$501,"Sim",Registros!$B$2:$B$501,"&gt;="&amp;Resumo!$B$3,Registros!$B$2:$B$501,"&lt;="&amp;Resumo!$D$3,Registros!$C$2:$C$501,$B443,Registros!$E$2:$E$501,$D443)),"")</f>
        <v/>
      </c>
      <c r="H443" s="13">
        <f>IF($E443=0,"",SUMIFS(Registros!$Q$2:$Q$501,Registros!$AB$2:$AB$501,"Sim",Registros!$B$2:$B$501,"&gt;="&amp;Resumo!$B$3,Registros!$B$2:$B$501,"&lt;="&amp;Resumo!$D$3,Registros!$C$2:$C$501,$B443,Registros!$E$2:$E$501,$D443))</f>
        <v/>
      </c>
      <c r="I443" s="46">
        <f>IF($E443=0,"",SUMIFS(Registros!$S$2:$S$501,Registros!$AB$2:$AB$501,"Sim",Registros!$B$2:$B$501,"&gt;="&amp;Resumo!$B$3,Registros!$B$2:$B$501,"&lt;="&amp;Resumo!$D$3,Registros!$C$2:$C$501,$B443,Registros!$E$2:$E$501,$D443))</f>
        <v/>
      </c>
      <c r="J443" s="13">
        <f>IF($E443=0,"",COUNTIFS(Registros!$AB$2:$AB$501,"Sim",Registros!$B$2:$B$501,"&gt;="&amp;Resumo!$B$3,Registros!$B$2:$B$501,"&lt;="&amp;Resumo!$D$3,Registros!$C$2:$C$501,$B443,Registros!$E$2:$E$501,$D443,Registros!$T$2:$T$501,"Não",Registros!$K$2:$K$501,"&lt;&gt;Concluída",Registros!$K$2:$K$501,"&lt;&gt;Dispensada"))</f>
        <v/>
      </c>
      <c r="K443" s="53">
        <f>IFERROR(IF($E443=0,"",_xlfn.MAXIFS(Registros!$B$2:$B$501,Registros!$AB$2:$AB$501,"Sim",Registros!$B$2:$B$501,"&gt;="&amp;Resumo!$B$3,Registros!$B$2:$B$501,"&lt;="&amp;Resumo!$D$3,Registros!$C$2:$C$501,$B443,Registros!$E$2:$E$501,$D443)),"")</f>
        <v/>
      </c>
      <c r="L443" s="13">
        <f>IF($E443=0,"",COUNTIFS($E$6:$E$505,"&gt;0",$F$6:$F$505,"&lt;"&amp;$F443)+COUNTIFS($E$6:$E443,"&gt;0",$F$6:$F443,$F443))</f>
        <v/>
      </c>
      <c r="N443" s="16">
        <f>IFERROR('Configurações'!F441,"")</f>
        <v/>
      </c>
      <c r="O443" s="13">
        <f>IF($N443="","",IF(Resumo!$F$3="Todas",COUNTIFS(Registros!$AB$2:$AB$501,"Sim",Registros!$B$2:$B$501,"&gt;="&amp;Resumo!$B$3,Registros!$B$2:$B$501,"&lt;="&amp;Resumo!$D$3,Registros!$V$2:$V$501,$N443),COUNTIFS(Registros!$AB$2:$AB$501,"Sim",Registros!$B$2:$B$501,"&gt;="&amp;Resumo!$B$3,Registros!$B$2:$B$501,"&lt;="&amp;Resumo!$D$3,Registros!$E$2:$E$501,Resumo!$F$3,Registros!$V$2:$V$501,$N443)))</f>
        <v/>
      </c>
      <c r="P443" s="46">
        <f>IF($N443="","",IF(Resumo!$F$3="Todas",SUMIFS(Registros!$S$2:$S$501,Registros!$AB$2:$AB$501,"Sim",Registros!$B$2:$B$501,"&gt;="&amp;Resumo!$B$3,Registros!$B$2:$B$501,"&lt;="&amp;Resumo!$D$3,Registros!$V$2:$V$501,$N443),SUMIFS(Registros!$S$2:$S$501,Registros!$AB$2:$AB$501,"Sim",Registros!$B$2:$B$501,"&gt;="&amp;Resumo!$B$3,Registros!$B$2:$B$501,"&lt;="&amp;Resumo!$D$3,Registros!$E$2:$E$501,Resumo!$F$3,Registros!$V$2:$V$501,$N443)))</f>
        <v/>
      </c>
      <c r="Q443" s="45">
        <f>IFERROR(IF(SUM($P$6:$P$15)=0,"",$P443/SUM($P$6:$P$15)),"")</f>
        <v/>
      </c>
      <c r="R443" s="13">
        <f>IF($O443=0,"",COUNTIFS($O$6:$O$15,"&gt;0",$P$6:$P$15,"&gt;"&amp;$P443)+COUNTIFS($O$6:$O443,"&gt;0",$P$6:$P443,$P443))</f>
        <v/>
      </c>
    </row>
    <row r="444">
      <c r="A444" s="21">
        <f>IFERROR(INDEX(Registros!$Z$2:$Z$501,AGGREGATE(15,6,(ROW(Registros!$Z$2:$Z$501)-ROW(Registros!$Z$2)+1)/(Registros!$AA$2:$AA$501&lt;&gt;""),ROWS($A$6:A444))),"")</f>
        <v/>
      </c>
      <c r="B444" s="18">
        <f>IFERROR(IF($A444="","",INDEX(Registros!$C$2:$C$501,MATCH($A444,Registros!$Z$2:$Z$501,0))),"")</f>
        <v/>
      </c>
      <c r="C444" s="21">
        <f>IFERROR(IF($A444="","",INDEX(Registros!$D$2:$D$501,MATCH($A444,Registros!$Z$2:$Z$501,0))),"")</f>
        <v/>
      </c>
      <c r="D444" s="21">
        <f>IFERROR(IF($A444="","",INDEX(Registros!$E$2:$E$501,MATCH($A444,Registros!$Z$2:$Z$501,0))),"")</f>
        <v/>
      </c>
      <c r="E444" s="18">
        <f>IF($A444="","",IF(AND(Resumo!$F$3&lt;&gt;"Todas",$D444&lt;&gt;Resumo!$F$3),0,COUNTIFS(Registros!$AB$2:$AB$501,"Sim",Registros!$B$2:$B$501,"&gt;="&amp;Resumo!$B$3,Registros!$B$2:$B$501,"&lt;="&amp;Resumo!$D$3,Registros!$C$2:$C$501,$B444,Registros!$E$2:$E$501,$D444)))</f>
        <v/>
      </c>
      <c r="F444" s="48">
        <f>IFERROR(IF($E444=0,"",COUNTIFS(Registros!$AB$2:$AB$501,"Sim",Registros!$B$2:$B$501,"&gt;="&amp;Resumo!$B$3,Registros!$B$2:$B$501,"&lt;="&amp;Resumo!$D$3,Registros!$C$2:$C$501,$B444,Registros!$E$2:$E$501,$D444,Registros!$T$2:$T$501,"Sim")/$E444),"")</f>
        <v/>
      </c>
      <c r="G444" s="48">
        <f>IFERROR(IF($E444=0,"",AVERAGEIFS(Registros!$U$2:$U$501,Registros!$AB$2:$AB$501,"Sim",Registros!$B$2:$B$501,"&gt;="&amp;Resumo!$B$3,Registros!$B$2:$B$501,"&lt;="&amp;Resumo!$D$3,Registros!$C$2:$C$501,$B444,Registros!$E$2:$E$501,$D444)),"")</f>
        <v/>
      </c>
      <c r="H444" s="18">
        <f>IF($E444=0,"",SUMIFS(Registros!$Q$2:$Q$501,Registros!$AB$2:$AB$501,"Sim",Registros!$B$2:$B$501,"&gt;="&amp;Resumo!$B$3,Registros!$B$2:$B$501,"&lt;="&amp;Resumo!$D$3,Registros!$C$2:$C$501,$B444,Registros!$E$2:$E$501,$D444))</f>
        <v/>
      </c>
      <c r="I444" s="49">
        <f>IF($E444=0,"",SUMIFS(Registros!$S$2:$S$501,Registros!$AB$2:$AB$501,"Sim",Registros!$B$2:$B$501,"&gt;="&amp;Resumo!$B$3,Registros!$B$2:$B$501,"&lt;="&amp;Resumo!$D$3,Registros!$C$2:$C$501,$B444,Registros!$E$2:$E$501,$D444))</f>
        <v/>
      </c>
      <c r="J444" s="18">
        <f>IF($E444=0,"",COUNTIFS(Registros!$AB$2:$AB$501,"Sim",Registros!$B$2:$B$501,"&gt;="&amp;Resumo!$B$3,Registros!$B$2:$B$501,"&lt;="&amp;Resumo!$D$3,Registros!$C$2:$C$501,$B444,Registros!$E$2:$E$501,$D444,Registros!$T$2:$T$501,"Não",Registros!$K$2:$K$501,"&lt;&gt;Concluída",Registros!$K$2:$K$501,"&lt;&gt;Dispensada"))</f>
        <v/>
      </c>
      <c r="K444" s="52">
        <f>IFERROR(IF($E444=0,"",_xlfn.MAXIFS(Registros!$B$2:$B$501,Registros!$AB$2:$AB$501,"Sim",Registros!$B$2:$B$501,"&gt;="&amp;Resumo!$B$3,Registros!$B$2:$B$501,"&lt;="&amp;Resumo!$D$3,Registros!$C$2:$C$501,$B444,Registros!$E$2:$E$501,$D444)),"")</f>
        <v/>
      </c>
      <c r="L444" s="18">
        <f>IF($E444=0,"",COUNTIFS($E$6:$E$505,"&gt;0",$F$6:$F$505,"&lt;"&amp;$F444)+COUNTIFS($E$6:$E444,"&gt;0",$F$6:$F444,$F444))</f>
        <v/>
      </c>
      <c r="N444" s="21">
        <f>IFERROR('Configurações'!F442,"")</f>
        <v/>
      </c>
      <c r="O444" s="18">
        <f>IF($N444="","",IF(Resumo!$F$3="Todas",COUNTIFS(Registros!$AB$2:$AB$501,"Sim",Registros!$B$2:$B$501,"&gt;="&amp;Resumo!$B$3,Registros!$B$2:$B$501,"&lt;="&amp;Resumo!$D$3,Registros!$V$2:$V$501,$N444),COUNTIFS(Registros!$AB$2:$AB$501,"Sim",Registros!$B$2:$B$501,"&gt;="&amp;Resumo!$B$3,Registros!$B$2:$B$501,"&lt;="&amp;Resumo!$D$3,Registros!$E$2:$E$501,Resumo!$F$3,Registros!$V$2:$V$501,$N444)))</f>
        <v/>
      </c>
      <c r="P444" s="49">
        <f>IF($N444="","",IF(Resumo!$F$3="Todas",SUMIFS(Registros!$S$2:$S$501,Registros!$AB$2:$AB$501,"Sim",Registros!$B$2:$B$501,"&gt;="&amp;Resumo!$B$3,Registros!$B$2:$B$501,"&lt;="&amp;Resumo!$D$3,Registros!$V$2:$V$501,$N444),SUMIFS(Registros!$S$2:$S$501,Registros!$AB$2:$AB$501,"Sim",Registros!$B$2:$B$501,"&gt;="&amp;Resumo!$B$3,Registros!$B$2:$B$501,"&lt;="&amp;Resumo!$D$3,Registros!$E$2:$E$501,Resumo!$F$3,Registros!$V$2:$V$501,$N444)))</f>
        <v/>
      </c>
      <c r="Q444" s="48">
        <f>IFERROR(IF(SUM($P$6:$P$15)=0,"",$P444/SUM($P$6:$P$15)),"")</f>
        <v/>
      </c>
      <c r="R444" s="18">
        <f>IF($O444=0,"",COUNTIFS($O$6:$O$15,"&gt;0",$P$6:$P$15,"&gt;"&amp;$P444)+COUNTIFS($O$6:$O444,"&gt;0",$P$6:$P444,$P444))</f>
        <v/>
      </c>
    </row>
    <row r="445">
      <c r="A445" s="16">
        <f>IFERROR(INDEX(Registros!$Z$2:$Z$501,AGGREGATE(15,6,(ROW(Registros!$Z$2:$Z$501)-ROW(Registros!$Z$2)+1)/(Registros!$AA$2:$AA$501&lt;&gt;""),ROWS($A$6:A445))),"")</f>
        <v/>
      </c>
      <c r="B445" s="13">
        <f>IFERROR(IF($A445="","",INDEX(Registros!$C$2:$C$501,MATCH($A445,Registros!$Z$2:$Z$501,0))),"")</f>
        <v/>
      </c>
      <c r="C445" s="16">
        <f>IFERROR(IF($A445="","",INDEX(Registros!$D$2:$D$501,MATCH($A445,Registros!$Z$2:$Z$501,0))),"")</f>
        <v/>
      </c>
      <c r="D445" s="16">
        <f>IFERROR(IF($A445="","",INDEX(Registros!$E$2:$E$501,MATCH($A445,Registros!$Z$2:$Z$501,0))),"")</f>
        <v/>
      </c>
      <c r="E445" s="13">
        <f>IF($A445="","",IF(AND(Resumo!$F$3&lt;&gt;"Todas",$D445&lt;&gt;Resumo!$F$3),0,COUNTIFS(Registros!$AB$2:$AB$501,"Sim",Registros!$B$2:$B$501,"&gt;="&amp;Resumo!$B$3,Registros!$B$2:$B$501,"&lt;="&amp;Resumo!$D$3,Registros!$C$2:$C$501,$B445,Registros!$E$2:$E$501,$D445)))</f>
        <v/>
      </c>
      <c r="F445" s="45">
        <f>IFERROR(IF($E445=0,"",COUNTIFS(Registros!$AB$2:$AB$501,"Sim",Registros!$B$2:$B$501,"&gt;="&amp;Resumo!$B$3,Registros!$B$2:$B$501,"&lt;="&amp;Resumo!$D$3,Registros!$C$2:$C$501,$B445,Registros!$E$2:$E$501,$D445,Registros!$T$2:$T$501,"Sim")/$E445),"")</f>
        <v/>
      </c>
      <c r="G445" s="45">
        <f>IFERROR(IF($E445=0,"",AVERAGEIFS(Registros!$U$2:$U$501,Registros!$AB$2:$AB$501,"Sim",Registros!$B$2:$B$501,"&gt;="&amp;Resumo!$B$3,Registros!$B$2:$B$501,"&lt;="&amp;Resumo!$D$3,Registros!$C$2:$C$501,$B445,Registros!$E$2:$E$501,$D445)),"")</f>
        <v/>
      </c>
      <c r="H445" s="13">
        <f>IF($E445=0,"",SUMIFS(Registros!$Q$2:$Q$501,Registros!$AB$2:$AB$501,"Sim",Registros!$B$2:$B$501,"&gt;="&amp;Resumo!$B$3,Registros!$B$2:$B$501,"&lt;="&amp;Resumo!$D$3,Registros!$C$2:$C$501,$B445,Registros!$E$2:$E$501,$D445))</f>
        <v/>
      </c>
      <c r="I445" s="46">
        <f>IF($E445=0,"",SUMIFS(Registros!$S$2:$S$501,Registros!$AB$2:$AB$501,"Sim",Registros!$B$2:$B$501,"&gt;="&amp;Resumo!$B$3,Registros!$B$2:$B$501,"&lt;="&amp;Resumo!$D$3,Registros!$C$2:$C$501,$B445,Registros!$E$2:$E$501,$D445))</f>
        <v/>
      </c>
      <c r="J445" s="13">
        <f>IF($E445=0,"",COUNTIFS(Registros!$AB$2:$AB$501,"Sim",Registros!$B$2:$B$501,"&gt;="&amp;Resumo!$B$3,Registros!$B$2:$B$501,"&lt;="&amp;Resumo!$D$3,Registros!$C$2:$C$501,$B445,Registros!$E$2:$E$501,$D445,Registros!$T$2:$T$501,"Não",Registros!$K$2:$K$501,"&lt;&gt;Concluída",Registros!$K$2:$K$501,"&lt;&gt;Dispensada"))</f>
        <v/>
      </c>
      <c r="K445" s="53">
        <f>IFERROR(IF($E445=0,"",_xlfn.MAXIFS(Registros!$B$2:$B$501,Registros!$AB$2:$AB$501,"Sim",Registros!$B$2:$B$501,"&gt;="&amp;Resumo!$B$3,Registros!$B$2:$B$501,"&lt;="&amp;Resumo!$D$3,Registros!$C$2:$C$501,$B445,Registros!$E$2:$E$501,$D445)),"")</f>
        <v/>
      </c>
      <c r="L445" s="13">
        <f>IF($E445=0,"",COUNTIFS($E$6:$E$505,"&gt;0",$F$6:$F$505,"&lt;"&amp;$F445)+COUNTIFS($E$6:$E445,"&gt;0",$F$6:$F445,$F445))</f>
        <v/>
      </c>
      <c r="N445" s="16">
        <f>IFERROR('Configurações'!F443,"")</f>
        <v/>
      </c>
      <c r="O445" s="13">
        <f>IF($N445="","",IF(Resumo!$F$3="Todas",COUNTIFS(Registros!$AB$2:$AB$501,"Sim",Registros!$B$2:$B$501,"&gt;="&amp;Resumo!$B$3,Registros!$B$2:$B$501,"&lt;="&amp;Resumo!$D$3,Registros!$V$2:$V$501,$N445),COUNTIFS(Registros!$AB$2:$AB$501,"Sim",Registros!$B$2:$B$501,"&gt;="&amp;Resumo!$B$3,Registros!$B$2:$B$501,"&lt;="&amp;Resumo!$D$3,Registros!$E$2:$E$501,Resumo!$F$3,Registros!$V$2:$V$501,$N445)))</f>
        <v/>
      </c>
      <c r="P445" s="46">
        <f>IF($N445="","",IF(Resumo!$F$3="Todas",SUMIFS(Registros!$S$2:$S$501,Registros!$AB$2:$AB$501,"Sim",Registros!$B$2:$B$501,"&gt;="&amp;Resumo!$B$3,Registros!$B$2:$B$501,"&lt;="&amp;Resumo!$D$3,Registros!$V$2:$V$501,$N445),SUMIFS(Registros!$S$2:$S$501,Registros!$AB$2:$AB$501,"Sim",Registros!$B$2:$B$501,"&gt;="&amp;Resumo!$B$3,Registros!$B$2:$B$501,"&lt;="&amp;Resumo!$D$3,Registros!$E$2:$E$501,Resumo!$F$3,Registros!$V$2:$V$501,$N445)))</f>
        <v/>
      </c>
      <c r="Q445" s="45">
        <f>IFERROR(IF(SUM($P$6:$P$15)=0,"",$P445/SUM($P$6:$P$15)),"")</f>
        <v/>
      </c>
      <c r="R445" s="13">
        <f>IF($O445=0,"",COUNTIFS($O$6:$O$15,"&gt;0",$P$6:$P$15,"&gt;"&amp;$P445)+COUNTIFS($O$6:$O445,"&gt;0",$P$6:$P445,$P445))</f>
        <v/>
      </c>
    </row>
    <row r="446">
      <c r="A446" s="21">
        <f>IFERROR(INDEX(Registros!$Z$2:$Z$501,AGGREGATE(15,6,(ROW(Registros!$Z$2:$Z$501)-ROW(Registros!$Z$2)+1)/(Registros!$AA$2:$AA$501&lt;&gt;""),ROWS($A$6:A446))),"")</f>
        <v/>
      </c>
      <c r="B446" s="18">
        <f>IFERROR(IF($A446="","",INDEX(Registros!$C$2:$C$501,MATCH($A446,Registros!$Z$2:$Z$501,0))),"")</f>
        <v/>
      </c>
      <c r="C446" s="21">
        <f>IFERROR(IF($A446="","",INDEX(Registros!$D$2:$D$501,MATCH($A446,Registros!$Z$2:$Z$501,0))),"")</f>
        <v/>
      </c>
      <c r="D446" s="21">
        <f>IFERROR(IF($A446="","",INDEX(Registros!$E$2:$E$501,MATCH($A446,Registros!$Z$2:$Z$501,0))),"")</f>
        <v/>
      </c>
      <c r="E446" s="18">
        <f>IF($A446="","",IF(AND(Resumo!$F$3&lt;&gt;"Todas",$D446&lt;&gt;Resumo!$F$3),0,COUNTIFS(Registros!$AB$2:$AB$501,"Sim",Registros!$B$2:$B$501,"&gt;="&amp;Resumo!$B$3,Registros!$B$2:$B$501,"&lt;="&amp;Resumo!$D$3,Registros!$C$2:$C$501,$B446,Registros!$E$2:$E$501,$D446)))</f>
        <v/>
      </c>
      <c r="F446" s="48">
        <f>IFERROR(IF($E446=0,"",COUNTIFS(Registros!$AB$2:$AB$501,"Sim",Registros!$B$2:$B$501,"&gt;="&amp;Resumo!$B$3,Registros!$B$2:$B$501,"&lt;="&amp;Resumo!$D$3,Registros!$C$2:$C$501,$B446,Registros!$E$2:$E$501,$D446,Registros!$T$2:$T$501,"Sim")/$E446),"")</f>
        <v/>
      </c>
      <c r="G446" s="48">
        <f>IFERROR(IF($E446=0,"",AVERAGEIFS(Registros!$U$2:$U$501,Registros!$AB$2:$AB$501,"Sim",Registros!$B$2:$B$501,"&gt;="&amp;Resumo!$B$3,Registros!$B$2:$B$501,"&lt;="&amp;Resumo!$D$3,Registros!$C$2:$C$501,$B446,Registros!$E$2:$E$501,$D446)),"")</f>
        <v/>
      </c>
      <c r="H446" s="18">
        <f>IF($E446=0,"",SUMIFS(Registros!$Q$2:$Q$501,Registros!$AB$2:$AB$501,"Sim",Registros!$B$2:$B$501,"&gt;="&amp;Resumo!$B$3,Registros!$B$2:$B$501,"&lt;="&amp;Resumo!$D$3,Registros!$C$2:$C$501,$B446,Registros!$E$2:$E$501,$D446))</f>
        <v/>
      </c>
      <c r="I446" s="49">
        <f>IF($E446=0,"",SUMIFS(Registros!$S$2:$S$501,Registros!$AB$2:$AB$501,"Sim",Registros!$B$2:$B$501,"&gt;="&amp;Resumo!$B$3,Registros!$B$2:$B$501,"&lt;="&amp;Resumo!$D$3,Registros!$C$2:$C$501,$B446,Registros!$E$2:$E$501,$D446))</f>
        <v/>
      </c>
      <c r="J446" s="18">
        <f>IF($E446=0,"",COUNTIFS(Registros!$AB$2:$AB$501,"Sim",Registros!$B$2:$B$501,"&gt;="&amp;Resumo!$B$3,Registros!$B$2:$B$501,"&lt;="&amp;Resumo!$D$3,Registros!$C$2:$C$501,$B446,Registros!$E$2:$E$501,$D446,Registros!$T$2:$T$501,"Não",Registros!$K$2:$K$501,"&lt;&gt;Concluída",Registros!$K$2:$K$501,"&lt;&gt;Dispensada"))</f>
        <v/>
      </c>
      <c r="K446" s="52">
        <f>IFERROR(IF($E446=0,"",_xlfn.MAXIFS(Registros!$B$2:$B$501,Registros!$AB$2:$AB$501,"Sim",Registros!$B$2:$B$501,"&gt;="&amp;Resumo!$B$3,Registros!$B$2:$B$501,"&lt;="&amp;Resumo!$D$3,Registros!$C$2:$C$501,$B446,Registros!$E$2:$E$501,$D446)),"")</f>
        <v/>
      </c>
      <c r="L446" s="18">
        <f>IF($E446=0,"",COUNTIFS($E$6:$E$505,"&gt;0",$F$6:$F$505,"&lt;"&amp;$F446)+COUNTIFS($E$6:$E446,"&gt;0",$F$6:$F446,$F446))</f>
        <v/>
      </c>
      <c r="N446" s="21">
        <f>IFERROR('Configurações'!F444,"")</f>
        <v/>
      </c>
      <c r="O446" s="18">
        <f>IF($N446="","",IF(Resumo!$F$3="Todas",COUNTIFS(Registros!$AB$2:$AB$501,"Sim",Registros!$B$2:$B$501,"&gt;="&amp;Resumo!$B$3,Registros!$B$2:$B$501,"&lt;="&amp;Resumo!$D$3,Registros!$V$2:$V$501,$N446),COUNTIFS(Registros!$AB$2:$AB$501,"Sim",Registros!$B$2:$B$501,"&gt;="&amp;Resumo!$B$3,Registros!$B$2:$B$501,"&lt;="&amp;Resumo!$D$3,Registros!$E$2:$E$501,Resumo!$F$3,Registros!$V$2:$V$501,$N446)))</f>
        <v/>
      </c>
      <c r="P446" s="49">
        <f>IF($N446="","",IF(Resumo!$F$3="Todas",SUMIFS(Registros!$S$2:$S$501,Registros!$AB$2:$AB$501,"Sim",Registros!$B$2:$B$501,"&gt;="&amp;Resumo!$B$3,Registros!$B$2:$B$501,"&lt;="&amp;Resumo!$D$3,Registros!$V$2:$V$501,$N446),SUMIFS(Registros!$S$2:$S$501,Registros!$AB$2:$AB$501,"Sim",Registros!$B$2:$B$501,"&gt;="&amp;Resumo!$B$3,Registros!$B$2:$B$501,"&lt;="&amp;Resumo!$D$3,Registros!$E$2:$E$501,Resumo!$F$3,Registros!$V$2:$V$501,$N446)))</f>
        <v/>
      </c>
      <c r="Q446" s="48">
        <f>IFERROR(IF(SUM($P$6:$P$15)=0,"",$P446/SUM($P$6:$P$15)),"")</f>
        <v/>
      </c>
      <c r="R446" s="18">
        <f>IF($O446=0,"",COUNTIFS($O$6:$O$15,"&gt;0",$P$6:$P$15,"&gt;"&amp;$P446)+COUNTIFS($O$6:$O446,"&gt;0",$P$6:$P446,$P446))</f>
        <v/>
      </c>
    </row>
    <row r="447">
      <c r="A447" s="16">
        <f>IFERROR(INDEX(Registros!$Z$2:$Z$501,AGGREGATE(15,6,(ROW(Registros!$Z$2:$Z$501)-ROW(Registros!$Z$2)+1)/(Registros!$AA$2:$AA$501&lt;&gt;""),ROWS($A$6:A447))),"")</f>
        <v/>
      </c>
      <c r="B447" s="13">
        <f>IFERROR(IF($A447="","",INDEX(Registros!$C$2:$C$501,MATCH($A447,Registros!$Z$2:$Z$501,0))),"")</f>
        <v/>
      </c>
      <c r="C447" s="16">
        <f>IFERROR(IF($A447="","",INDEX(Registros!$D$2:$D$501,MATCH($A447,Registros!$Z$2:$Z$501,0))),"")</f>
        <v/>
      </c>
      <c r="D447" s="16">
        <f>IFERROR(IF($A447="","",INDEX(Registros!$E$2:$E$501,MATCH($A447,Registros!$Z$2:$Z$501,0))),"")</f>
        <v/>
      </c>
      <c r="E447" s="13">
        <f>IF($A447="","",IF(AND(Resumo!$F$3&lt;&gt;"Todas",$D447&lt;&gt;Resumo!$F$3),0,COUNTIFS(Registros!$AB$2:$AB$501,"Sim",Registros!$B$2:$B$501,"&gt;="&amp;Resumo!$B$3,Registros!$B$2:$B$501,"&lt;="&amp;Resumo!$D$3,Registros!$C$2:$C$501,$B447,Registros!$E$2:$E$501,$D447)))</f>
        <v/>
      </c>
      <c r="F447" s="45">
        <f>IFERROR(IF($E447=0,"",COUNTIFS(Registros!$AB$2:$AB$501,"Sim",Registros!$B$2:$B$501,"&gt;="&amp;Resumo!$B$3,Registros!$B$2:$B$501,"&lt;="&amp;Resumo!$D$3,Registros!$C$2:$C$501,$B447,Registros!$E$2:$E$501,$D447,Registros!$T$2:$T$501,"Sim")/$E447),"")</f>
        <v/>
      </c>
      <c r="G447" s="45">
        <f>IFERROR(IF($E447=0,"",AVERAGEIFS(Registros!$U$2:$U$501,Registros!$AB$2:$AB$501,"Sim",Registros!$B$2:$B$501,"&gt;="&amp;Resumo!$B$3,Registros!$B$2:$B$501,"&lt;="&amp;Resumo!$D$3,Registros!$C$2:$C$501,$B447,Registros!$E$2:$E$501,$D447)),"")</f>
        <v/>
      </c>
      <c r="H447" s="13">
        <f>IF($E447=0,"",SUMIFS(Registros!$Q$2:$Q$501,Registros!$AB$2:$AB$501,"Sim",Registros!$B$2:$B$501,"&gt;="&amp;Resumo!$B$3,Registros!$B$2:$B$501,"&lt;="&amp;Resumo!$D$3,Registros!$C$2:$C$501,$B447,Registros!$E$2:$E$501,$D447))</f>
        <v/>
      </c>
      <c r="I447" s="46">
        <f>IF($E447=0,"",SUMIFS(Registros!$S$2:$S$501,Registros!$AB$2:$AB$501,"Sim",Registros!$B$2:$B$501,"&gt;="&amp;Resumo!$B$3,Registros!$B$2:$B$501,"&lt;="&amp;Resumo!$D$3,Registros!$C$2:$C$501,$B447,Registros!$E$2:$E$501,$D447))</f>
        <v/>
      </c>
      <c r="J447" s="13">
        <f>IF($E447=0,"",COUNTIFS(Registros!$AB$2:$AB$501,"Sim",Registros!$B$2:$B$501,"&gt;="&amp;Resumo!$B$3,Registros!$B$2:$B$501,"&lt;="&amp;Resumo!$D$3,Registros!$C$2:$C$501,$B447,Registros!$E$2:$E$501,$D447,Registros!$T$2:$T$501,"Não",Registros!$K$2:$K$501,"&lt;&gt;Concluída",Registros!$K$2:$K$501,"&lt;&gt;Dispensada"))</f>
        <v/>
      </c>
      <c r="K447" s="53">
        <f>IFERROR(IF($E447=0,"",_xlfn.MAXIFS(Registros!$B$2:$B$501,Registros!$AB$2:$AB$501,"Sim",Registros!$B$2:$B$501,"&gt;="&amp;Resumo!$B$3,Registros!$B$2:$B$501,"&lt;="&amp;Resumo!$D$3,Registros!$C$2:$C$501,$B447,Registros!$E$2:$E$501,$D447)),"")</f>
        <v/>
      </c>
      <c r="L447" s="13">
        <f>IF($E447=0,"",COUNTIFS($E$6:$E$505,"&gt;0",$F$6:$F$505,"&lt;"&amp;$F447)+COUNTIFS($E$6:$E447,"&gt;0",$F$6:$F447,$F447))</f>
        <v/>
      </c>
      <c r="N447" s="16">
        <f>IFERROR('Configurações'!F445,"")</f>
        <v/>
      </c>
      <c r="O447" s="13">
        <f>IF($N447="","",IF(Resumo!$F$3="Todas",COUNTIFS(Registros!$AB$2:$AB$501,"Sim",Registros!$B$2:$B$501,"&gt;="&amp;Resumo!$B$3,Registros!$B$2:$B$501,"&lt;="&amp;Resumo!$D$3,Registros!$V$2:$V$501,$N447),COUNTIFS(Registros!$AB$2:$AB$501,"Sim",Registros!$B$2:$B$501,"&gt;="&amp;Resumo!$B$3,Registros!$B$2:$B$501,"&lt;="&amp;Resumo!$D$3,Registros!$E$2:$E$501,Resumo!$F$3,Registros!$V$2:$V$501,$N447)))</f>
        <v/>
      </c>
      <c r="P447" s="46">
        <f>IF($N447="","",IF(Resumo!$F$3="Todas",SUMIFS(Registros!$S$2:$S$501,Registros!$AB$2:$AB$501,"Sim",Registros!$B$2:$B$501,"&gt;="&amp;Resumo!$B$3,Registros!$B$2:$B$501,"&lt;="&amp;Resumo!$D$3,Registros!$V$2:$V$501,$N447),SUMIFS(Registros!$S$2:$S$501,Registros!$AB$2:$AB$501,"Sim",Registros!$B$2:$B$501,"&gt;="&amp;Resumo!$B$3,Registros!$B$2:$B$501,"&lt;="&amp;Resumo!$D$3,Registros!$E$2:$E$501,Resumo!$F$3,Registros!$V$2:$V$501,$N447)))</f>
        <v/>
      </c>
      <c r="Q447" s="45">
        <f>IFERROR(IF(SUM($P$6:$P$15)=0,"",$P447/SUM($P$6:$P$15)),"")</f>
        <v/>
      </c>
      <c r="R447" s="13">
        <f>IF($O447=0,"",COUNTIFS($O$6:$O$15,"&gt;0",$P$6:$P$15,"&gt;"&amp;$P447)+COUNTIFS($O$6:$O447,"&gt;0",$P$6:$P447,$P447))</f>
        <v/>
      </c>
    </row>
    <row r="448">
      <c r="A448" s="21">
        <f>IFERROR(INDEX(Registros!$Z$2:$Z$501,AGGREGATE(15,6,(ROW(Registros!$Z$2:$Z$501)-ROW(Registros!$Z$2)+1)/(Registros!$AA$2:$AA$501&lt;&gt;""),ROWS($A$6:A448))),"")</f>
        <v/>
      </c>
      <c r="B448" s="18">
        <f>IFERROR(IF($A448="","",INDEX(Registros!$C$2:$C$501,MATCH($A448,Registros!$Z$2:$Z$501,0))),"")</f>
        <v/>
      </c>
      <c r="C448" s="21">
        <f>IFERROR(IF($A448="","",INDEX(Registros!$D$2:$D$501,MATCH($A448,Registros!$Z$2:$Z$501,0))),"")</f>
        <v/>
      </c>
      <c r="D448" s="21">
        <f>IFERROR(IF($A448="","",INDEX(Registros!$E$2:$E$501,MATCH($A448,Registros!$Z$2:$Z$501,0))),"")</f>
        <v/>
      </c>
      <c r="E448" s="18">
        <f>IF($A448="","",IF(AND(Resumo!$F$3&lt;&gt;"Todas",$D448&lt;&gt;Resumo!$F$3),0,COUNTIFS(Registros!$AB$2:$AB$501,"Sim",Registros!$B$2:$B$501,"&gt;="&amp;Resumo!$B$3,Registros!$B$2:$B$501,"&lt;="&amp;Resumo!$D$3,Registros!$C$2:$C$501,$B448,Registros!$E$2:$E$501,$D448)))</f>
        <v/>
      </c>
      <c r="F448" s="48">
        <f>IFERROR(IF($E448=0,"",COUNTIFS(Registros!$AB$2:$AB$501,"Sim",Registros!$B$2:$B$501,"&gt;="&amp;Resumo!$B$3,Registros!$B$2:$B$501,"&lt;="&amp;Resumo!$D$3,Registros!$C$2:$C$501,$B448,Registros!$E$2:$E$501,$D448,Registros!$T$2:$T$501,"Sim")/$E448),"")</f>
        <v/>
      </c>
      <c r="G448" s="48">
        <f>IFERROR(IF($E448=0,"",AVERAGEIFS(Registros!$U$2:$U$501,Registros!$AB$2:$AB$501,"Sim",Registros!$B$2:$B$501,"&gt;="&amp;Resumo!$B$3,Registros!$B$2:$B$501,"&lt;="&amp;Resumo!$D$3,Registros!$C$2:$C$501,$B448,Registros!$E$2:$E$501,$D448)),"")</f>
        <v/>
      </c>
      <c r="H448" s="18">
        <f>IF($E448=0,"",SUMIFS(Registros!$Q$2:$Q$501,Registros!$AB$2:$AB$501,"Sim",Registros!$B$2:$B$501,"&gt;="&amp;Resumo!$B$3,Registros!$B$2:$B$501,"&lt;="&amp;Resumo!$D$3,Registros!$C$2:$C$501,$B448,Registros!$E$2:$E$501,$D448))</f>
        <v/>
      </c>
      <c r="I448" s="49">
        <f>IF($E448=0,"",SUMIFS(Registros!$S$2:$S$501,Registros!$AB$2:$AB$501,"Sim",Registros!$B$2:$B$501,"&gt;="&amp;Resumo!$B$3,Registros!$B$2:$B$501,"&lt;="&amp;Resumo!$D$3,Registros!$C$2:$C$501,$B448,Registros!$E$2:$E$501,$D448))</f>
        <v/>
      </c>
      <c r="J448" s="18">
        <f>IF($E448=0,"",COUNTIFS(Registros!$AB$2:$AB$501,"Sim",Registros!$B$2:$B$501,"&gt;="&amp;Resumo!$B$3,Registros!$B$2:$B$501,"&lt;="&amp;Resumo!$D$3,Registros!$C$2:$C$501,$B448,Registros!$E$2:$E$501,$D448,Registros!$T$2:$T$501,"Não",Registros!$K$2:$K$501,"&lt;&gt;Concluída",Registros!$K$2:$K$501,"&lt;&gt;Dispensada"))</f>
        <v/>
      </c>
      <c r="K448" s="52">
        <f>IFERROR(IF($E448=0,"",_xlfn.MAXIFS(Registros!$B$2:$B$501,Registros!$AB$2:$AB$501,"Sim",Registros!$B$2:$B$501,"&gt;="&amp;Resumo!$B$3,Registros!$B$2:$B$501,"&lt;="&amp;Resumo!$D$3,Registros!$C$2:$C$501,$B448,Registros!$E$2:$E$501,$D448)),"")</f>
        <v/>
      </c>
      <c r="L448" s="18">
        <f>IF($E448=0,"",COUNTIFS($E$6:$E$505,"&gt;0",$F$6:$F$505,"&lt;"&amp;$F448)+COUNTIFS($E$6:$E448,"&gt;0",$F$6:$F448,$F448))</f>
        <v/>
      </c>
      <c r="N448" s="21">
        <f>IFERROR('Configurações'!F446,"")</f>
        <v/>
      </c>
      <c r="O448" s="18">
        <f>IF($N448="","",IF(Resumo!$F$3="Todas",COUNTIFS(Registros!$AB$2:$AB$501,"Sim",Registros!$B$2:$B$501,"&gt;="&amp;Resumo!$B$3,Registros!$B$2:$B$501,"&lt;="&amp;Resumo!$D$3,Registros!$V$2:$V$501,$N448),COUNTIFS(Registros!$AB$2:$AB$501,"Sim",Registros!$B$2:$B$501,"&gt;="&amp;Resumo!$B$3,Registros!$B$2:$B$501,"&lt;="&amp;Resumo!$D$3,Registros!$E$2:$E$501,Resumo!$F$3,Registros!$V$2:$V$501,$N448)))</f>
        <v/>
      </c>
      <c r="P448" s="49">
        <f>IF($N448="","",IF(Resumo!$F$3="Todas",SUMIFS(Registros!$S$2:$S$501,Registros!$AB$2:$AB$501,"Sim",Registros!$B$2:$B$501,"&gt;="&amp;Resumo!$B$3,Registros!$B$2:$B$501,"&lt;="&amp;Resumo!$D$3,Registros!$V$2:$V$501,$N448),SUMIFS(Registros!$S$2:$S$501,Registros!$AB$2:$AB$501,"Sim",Registros!$B$2:$B$501,"&gt;="&amp;Resumo!$B$3,Registros!$B$2:$B$501,"&lt;="&amp;Resumo!$D$3,Registros!$E$2:$E$501,Resumo!$F$3,Registros!$V$2:$V$501,$N448)))</f>
        <v/>
      </c>
      <c r="Q448" s="48">
        <f>IFERROR(IF(SUM($P$6:$P$15)=0,"",$P448/SUM($P$6:$P$15)),"")</f>
        <v/>
      </c>
      <c r="R448" s="18">
        <f>IF($O448=0,"",COUNTIFS($O$6:$O$15,"&gt;0",$P$6:$P$15,"&gt;"&amp;$P448)+COUNTIFS($O$6:$O448,"&gt;0",$P$6:$P448,$P448))</f>
        <v/>
      </c>
    </row>
    <row r="449">
      <c r="A449" s="16">
        <f>IFERROR(INDEX(Registros!$Z$2:$Z$501,AGGREGATE(15,6,(ROW(Registros!$Z$2:$Z$501)-ROW(Registros!$Z$2)+1)/(Registros!$AA$2:$AA$501&lt;&gt;""),ROWS($A$6:A449))),"")</f>
        <v/>
      </c>
      <c r="B449" s="13">
        <f>IFERROR(IF($A449="","",INDEX(Registros!$C$2:$C$501,MATCH($A449,Registros!$Z$2:$Z$501,0))),"")</f>
        <v/>
      </c>
      <c r="C449" s="16">
        <f>IFERROR(IF($A449="","",INDEX(Registros!$D$2:$D$501,MATCH($A449,Registros!$Z$2:$Z$501,0))),"")</f>
        <v/>
      </c>
      <c r="D449" s="16">
        <f>IFERROR(IF($A449="","",INDEX(Registros!$E$2:$E$501,MATCH($A449,Registros!$Z$2:$Z$501,0))),"")</f>
        <v/>
      </c>
      <c r="E449" s="13">
        <f>IF($A449="","",IF(AND(Resumo!$F$3&lt;&gt;"Todas",$D449&lt;&gt;Resumo!$F$3),0,COUNTIFS(Registros!$AB$2:$AB$501,"Sim",Registros!$B$2:$B$501,"&gt;="&amp;Resumo!$B$3,Registros!$B$2:$B$501,"&lt;="&amp;Resumo!$D$3,Registros!$C$2:$C$501,$B449,Registros!$E$2:$E$501,$D449)))</f>
        <v/>
      </c>
      <c r="F449" s="45">
        <f>IFERROR(IF($E449=0,"",COUNTIFS(Registros!$AB$2:$AB$501,"Sim",Registros!$B$2:$B$501,"&gt;="&amp;Resumo!$B$3,Registros!$B$2:$B$501,"&lt;="&amp;Resumo!$D$3,Registros!$C$2:$C$501,$B449,Registros!$E$2:$E$501,$D449,Registros!$T$2:$T$501,"Sim")/$E449),"")</f>
        <v/>
      </c>
      <c r="G449" s="45">
        <f>IFERROR(IF($E449=0,"",AVERAGEIFS(Registros!$U$2:$U$501,Registros!$AB$2:$AB$501,"Sim",Registros!$B$2:$B$501,"&gt;="&amp;Resumo!$B$3,Registros!$B$2:$B$501,"&lt;="&amp;Resumo!$D$3,Registros!$C$2:$C$501,$B449,Registros!$E$2:$E$501,$D449)),"")</f>
        <v/>
      </c>
      <c r="H449" s="13">
        <f>IF($E449=0,"",SUMIFS(Registros!$Q$2:$Q$501,Registros!$AB$2:$AB$501,"Sim",Registros!$B$2:$B$501,"&gt;="&amp;Resumo!$B$3,Registros!$B$2:$B$501,"&lt;="&amp;Resumo!$D$3,Registros!$C$2:$C$501,$B449,Registros!$E$2:$E$501,$D449))</f>
        <v/>
      </c>
      <c r="I449" s="46">
        <f>IF($E449=0,"",SUMIFS(Registros!$S$2:$S$501,Registros!$AB$2:$AB$501,"Sim",Registros!$B$2:$B$501,"&gt;="&amp;Resumo!$B$3,Registros!$B$2:$B$501,"&lt;="&amp;Resumo!$D$3,Registros!$C$2:$C$501,$B449,Registros!$E$2:$E$501,$D449))</f>
        <v/>
      </c>
      <c r="J449" s="13">
        <f>IF($E449=0,"",COUNTIFS(Registros!$AB$2:$AB$501,"Sim",Registros!$B$2:$B$501,"&gt;="&amp;Resumo!$B$3,Registros!$B$2:$B$501,"&lt;="&amp;Resumo!$D$3,Registros!$C$2:$C$501,$B449,Registros!$E$2:$E$501,$D449,Registros!$T$2:$T$501,"Não",Registros!$K$2:$K$501,"&lt;&gt;Concluída",Registros!$K$2:$K$501,"&lt;&gt;Dispensada"))</f>
        <v/>
      </c>
      <c r="K449" s="53">
        <f>IFERROR(IF($E449=0,"",_xlfn.MAXIFS(Registros!$B$2:$B$501,Registros!$AB$2:$AB$501,"Sim",Registros!$B$2:$B$501,"&gt;="&amp;Resumo!$B$3,Registros!$B$2:$B$501,"&lt;="&amp;Resumo!$D$3,Registros!$C$2:$C$501,$B449,Registros!$E$2:$E$501,$D449)),"")</f>
        <v/>
      </c>
      <c r="L449" s="13">
        <f>IF($E449=0,"",COUNTIFS($E$6:$E$505,"&gt;0",$F$6:$F$505,"&lt;"&amp;$F449)+COUNTIFS($E$6:$E449,"&gt;0",$F$6:$F449,$F449))</f>
        <v/>
      </c>
      <c r="N449" s="16">
        <f>IFERROR('Configurações'!F447,"")</f>
        <v/>
      </c>
      <c r="O449" s="13">
        <f>IF($N449="","",IF(Resumo!$F$3="Todas",COUNTIFS(Registros!$AB$2:$AB$501,"Sim",Registros!$B$2:$B$501,"&gt;="&amp;Resumo!$B$3,Registros!$B$2:$B$501,"&lt;="&amp;Resumo!$D$3,Registros!$V$2:$V$501,$N449),COUNTIFS(Registros!$AB$2:$AB$501,"Sim",Registros!$B$2:$B$501,"&gt;="&amp;Resumo!$B$3,Registros!$B$2:$B$501,"&lt;="&amp;Resumo!$D$3,Registros!$E$2:$E$501,Resumo!$F$3,Registros!$V$2:$V$501,$N449)))</f>
        <v/>
      </c>
      <c r="P449" s="46">
        <f>IF($N449="","",IF(Resumo!$F$3="Todas",SUMIFS(Registros!$S$2:$S$501,Registros!$AB$2:$AB$501,"Sim",Registros!$B$2:$B$501,"&gt;="&amp;Resumo!$B$3,Registros!$B$2:$B$501,"&lt;="&amp;Resumo!$D$3,Registros!$V$2:$V$501,$N449),SUMIFS(Registros!$S$2:$S$501,Registros!$AB$2:$AB$501,"Sim",Registros!$B$2:$B$501,"&gt;="&amp;Resumo!$B$3,Registros!$B$2:$B$501,"&lt;="&amp;Resumo!$D$3,Registros!$E$2:$E$501,Resumo!$F$3,Registros!$V$2:$V$501,$N449)))</f>
        <v/>
      </c>
      <c r="Q449" s="45">
        <f>IFERROR(IF(SUM($P$6:$P$15)=0,"",$P449/SUM($P$6:$P$15)),"")</f>
        <v/>
      </c>
      <c r="R449" s="13">
        <f>IF($O449=0,"",COUNTIFS($O$6:$O$15,"&gt;0",$P$6:$P$15,"&gt;"&amp;$P449)+COUNTIFS($O$6:$O449,"&gt;0",$P$6:$P449,$P449))</f>
        <v/>
      </c>
    </row>
    <row r="450">
      <c r="A450" s="21">
        <f>IFERROR(INDEX(Registros!$Z$2:$Z$501,AGGREGATE(15,6,(ROW(Registros!$Z$2:$Z$501)-ROW(Registros!$Z$2)+1)/(Registros!$AA$2:$AA$501&lt;&gt;""),ROWS($A$6:A450))),"")</f>
        <v/>
      </c>
      <c r="B450" s="18">
        <f>IFERROR(IF($A450="","",INDEX(Registros!$C$2:$C$501,MATCH($A450,Registros!$Z$2:$Z$501,0))),"")</f>
        <v/>
      </c>
      <c r="C450" s="21">
        <f>IFERROR(IF($A450="","",INDEX(Registros!$D$2:$D$501,MATCH($A450,Registros!$Z$2:$Z$501,0))),"")</f>
        <v/>
      </c>
      <c r="D450" s="21">
        <f>IFERROR(IF($A450="","",INDEX(Registros!$E$2:$E$501,MATCH($A450,Registros!$Z$2:$Z$501,0))),"")</f>
        <v/>
      </c>
      <c r="E450" s="18">
        <f>IF($A450="","",IF(AND(Resumo!$F$3&lt;&gt;"Todas",$D450&lt;&gt;Resumo!$F$3),0,COUNTIFS(Registros!$AB$2:$AB$501,"Sim",Registros!$B$2:$B$501,"&gt;="&amp;Resumo!$B$3,Registros!$B$2:$B$501,"&lt;="&amp;Resumo!$D$3,Registros!$C$2:$C$501,$B450,Registros!$E$2:$E$501,$D450)))</f>
        <v/>
      </c>
      <c r="F450" s="48">
        <f>IFERROR(IF($E450=0,"",COUNTIFS(Registros!$AB$2:$AB$501,"Sim",Registros!$B$2:$B$501,"&gt;="&amp;Resumo!$B$3,Registros!$B$2:$B$501,"&lt;="&amp;Resumo!$D$3,Registros!$C$2:$C$501,$B450,Registros!$E$2:$E$501,$D450,Registros!$T$2:$T$501,"Sim")/$E450),"")</f>
        <v/>
      </c>
      <c r="G450" s="48">
        <f>IFERROR(IF($E450=0,"",AVERAGEIFS(Registros!$U$2:$U$501,Registros!$AB$2:$AB$501,"Sim",Registros!$B$2:$B$501,"&gt;="&amp;Resumo!$B$3,Registros!$B$2:$B$501,"&lt;="&amp;Resumo!$D$3,Registros!$C$2:$C$501,$B450,Registros!$E$2:$E$501,$D450)),"")</f>
        <v/>
      </c>
      <c r="H450" s="18">
        <f>IF($E450=0,"",SUMIFS(Registros!$Q$2:$Q$501,Registros!$AB$2:$AB$501,"Sim",Registros!$B$2:$B$501,"&gt;="&amp;Resumo!$B$3,Registros!$B$2:$B$501,"&lt;="&amp;Resumo!$D$3,Registros!$C$2:$C$501,$B450,Registros!$E$2:$E$501,$D450))</f>
        <v/>
      </c>
      <c r="I450" s="49">
        <f>IF($E450=0,"",SUMIFS(Registros!$S$2:$S$501,Registros!$AB$2:$AB$501,"Sim",Registros!$B$2:$B$501,"&gt;="&amp;Resumo!$B$3,Registros!$B$2:$B$501,"&lt;="&amp;Resumo!$D$3,Registros!$C$2:$C$501,$B450,Registros!$E$2:$E$501,$D450))</f>
        <v/>
      </c>
      <c r="J450" s="18">
        <f>IF($E450=0,"",COUNTIFS(Registros!$AB$2:$AB$501,"Sim",Registros!$B$2:$B$501,"&gt;="&amp;Resumo!$B$3,Registros!$B$2:$B$501,"&lt;="&amp;Resumo!$D$3,Registros!$C$2:$C$501,$B450,Registros!$E$2:$E$501,$D450,Registros!$T$2:$T$501,"Não",Registros!$K$2:$K$501,"&lt;&gt;Concluída",Registros!$K$2:$K$501,"&lt;&gt;Dispensada"))</f>
        <v/>
      </c>
      <c r="K450" s="52">
        <f>IFERROR(IF($E450=0,"",_xlfn.MAXIFS(Registros!$B$2:$B$501,Registros!$AB$2:$AB$501,"Sim",Registros!$B$2:$B$501,"&gt;="&amp;Resumo!$B$3,Registros!$B$2:$B$501,"&lt;="&amp;Resumo!$D$3,Registros!$C$2:$C$501,$B450,Registros!$E$2:$E$501,$D450)),"")</f>
        <v/>
      </c>
      <c r="L450" s="18">
        <f>IF($E450=0,"",COUNTIFS($E$6:$E$505,"&gt;0",$F$6:$F$505,"&lt;"&amp;$F450)+COUNTIFS($E$6:$E450,"&gt;0",$F$6:$F450,$F450))</f>
        <v/>
      </c>
      <c r="N450" s="21">
        <f>IFERROR('Configurações'!F448,"")</f>
        <v/>
      </c>
      <c r="O450" s="18">
        <f>IF($N450="","",IF(Resumo!$F$3="Todas",COUNTIFS(Registros!$AB$2:$AB$501,"Sim",Registros!$B$2:$B$501,"&gt;="&amp;Resumo!$B$3,Registros!$B$2:$B$501,"&lt;="&amp;Resumo!$D$3,Registros!$V$2:$V$501,$N450),COUNTIFS(Registros!$AB$2:$AB$501,"Sim",Registros!$B$2:$B$501,"&gt;="&amp;Resumo!$B$3,Registros!$B$2:$B$501,"&lt;="&amp;Resumo!$D$3,Registros!$E$2:$E$501,Resumo!$F$3,Registros!$V$2:$V$501,$N450)))</f>
        <v/>
      </c>
      <c r="P450" s="49">
        <f>IF($N450="","",IF(Resumo!$F$3="Todas",SUMIFS(Registros!$S$2:$S$501,Registros!$AB$2:$AB$501,"Sim",Registros!$B$2:$B$501,"&gt;="&amp;Resumo!$B$3,Registros!$B$2:$B$501,"&lt;="&amp;Resumo!$D$3,Registros!$V$2:$V$501,$N450),SUMIFS(Registros!$S$2:$S$501,Registros!$AB$2:$AB$501,"Sim",Registros!$B$2:$B$501,"&gt;="&amp;Resumo!$B$3,Registros!$B$2:$B$501,"&lt;="&amp;Resumo!$D$3,Registros!$E$2:$E$501,Resumo!$F$3,Registros!$V$2:$V$501,$N450)))</f>
        <v/>
      </c>
      <c r="Q450" s="48">
        <f>IFERROR(IF(SUM($P$6:$P$15)=0,"",$P450/SUM($P$6:$P$15)),"")</f>
        <v/>
      </c>
      <c r="R450" s="18">
        <f>IF($O450=0,"",COUNTIFS($O$6:$O$15,"&gt;0",$P$6:$P$15,"&gt;"&amp;$P450)+COUNTIFS($O$6:$O450,"&gt;0",$P$6:$P450,$P450))</f>
        <v/>
      </c>
    </row>
    <row r="451">
      <c r="A451" s="16">
        <f>IFERROR(INDEX(Registros!$Z$2:$Z$501,AGGREGATE(15,6,(ROW(Registros!$Z$2:$Z$501)-ROW(Registros!$Z$2)+1)/(Registros!$AA$2:$AA$501&lt;&gt;""),ROWS($A$6:A451))),"")</f>
        <v/>
      </c>
      <c r="B451" s="13">
        <f>IFERROR(IF($A451="","",INDEX(Registros!$C$2:$C$501,MATCH($A451,Registros!$Z$2:$Z$501,0))),"")</f>
        <v/>
      </c>
      <c r="C451" s="16">
        <f>IFERROR(IF($A451="","",INDEX(Registros!$D$2:$D$501,MATCH($A451,Registros!$Z$2:$Z$501,0))),"")</f>
        <v/>
      </c>
      <c r="D451" s="16">
        <f>IFERROR(IF($A451="","",INDEX(Registros!$E$2:$E$501,MATCH($A451,Registros!$Z$2:$Z$501,0))),"")</f>
        <v/>
      </c>
      <c r="E451" s="13">
        <f>IF($A451="","",IF(AND(Resumo!$F$3&lt;&gt;"Todas",$D451&lt;&gt;Resumo!$F$3),0,COUNTIFS(Registros!$AB$2:$AB$501,"Sim",Registros!$B$2:$B$501,"&gt;="&amp;Resumo!$B$3,Registros!$B$2:$B$501,"&lt;="&amp;Resumo!$D$3,Registros!$C$2:$C$501,$B451,Registros!$E$2:$E$501,$D451)))</f>
        <v/>
      </c>
      <c r="F451" s="45">
        <f>IFERROR(IF($E451=0,"",COUNTIFS(Registros!$AB$2:$AB$501,"Sim",Registros!$B$2:$B$501,"&gt;="&amp;Resumo!$B$3,Registros!$B$2:$B$501,"&lt;="&amp;Resumo!$D$3,Registros!$C$2:$C$501,$B451,Registros!$E$2:$E$501,$D451,Registros!$T$2:$T$501,"Sim")/$E451),"")</f>
        <v/>
      </c>
      <c r="G451" s="45">
        <f>IFERROR(IF($E451=0,"",AVERAGEIFS(Registros!$U$2:$U$501,Registros!$AB$2:$AB$501,"Sim",Registros!$B$2:$B$501,"&gt;="&amp;Resumo!$B$3,Registros!$B$2:$B$501,"&lt;="&amp;Resumo!$D$3,Registros!$C$2:$C$501,$B451,Registros!$E$2:$E$501,$D451)),"")</f>
        <v/>
      </c>
      <c r="H451" s="13">
        <f>IF($E451=0,"",SUMIFS(Registros!$Q$2:$Q$501,Registros!$AB$2:$AB$501,"Sim",Registros!$B$2:$B$501,"&gt;="&amp;Resumo!$B$3,Registros!$B$2:$B$501,"&lt;="&amp;Resumo!$D$3,Registros!$C$2:$C$501,$B451,Registros!$E$2:$E$501,$D451))</f>
        <v/>
      </c>
      <c r="I451" s="46">
        <f>IF($E451=0,"",SUMIFS(Registros!$S$2:$S$501,Registros!$AB$2:$AB$501,"Sim",Registros!$B$2:$B$501,"&gt;="&amp;Resumo!$B$3,Registros!$B$2:$B$501,"&lt;="&amp;Resumo!$D$3,Registros!$C$2:$C$501,$B451,Registros!$E$2:$E$501,$D451))</f>
        <v/>
      </c>
      <c r="J451" s="13">
        <f>IF($E451=0,"",COUNTIFS(Registros!$AB$2:$AB$501,"Sim",Registros!$B$2:$B$501,"&gt;="&amp;Resumo!$B$3,Registros!$B$2:$B$501,"&lt;="&amp;Resumo!$D$3,Registros!$C$2:$C$501,$B451,Registros!$E$2:$E$501,$D451,Registros!$T$2:$T$501,"Não",Registros!$K$2:$K$501,"&lt;&gt;Concluída",Registros!$K$2:$K$501,"&lt;&gt;Dispensada"))</f>
        <v/>
      </c>
      <c r="K451" s="53">
        <f>IFERROR(IF($E451=0,"",_xlfn.MAXIFS(Registros!$B$2:$B$501,Registros!$AB$2:$AB$501,"Sim",Registros!$B$2:$B$501,"&gt;="&amp;Resumo!$B$3,Registros!$B$2:$B$501,"&lt;="&amp;Resumo!$D$3,Registros!$C$2:$C$501,$B451,Registros!$E$2:$E$501,$D451)),"")</f>
        <v/>
      </c>
      <c r="L451" s="13">
        <f>IF($E451=0,"",COUNTIFS($E$6:$E$505,"&gt;0",$F$6:$F$505,"&lt;"&amp;$F451)+COUNTIFS($E$6:$E451,"&gt;0",$F$6:$F451,$F451))</f>
        <v/>
      </c>
      <c r="N451" s="16">
        <f>IFERROR('Configurações'!F449,"")</f>
        <v/>
      </c>
      <c r="O451" s="13">
        <f>IF($N451="","",IF(Resumo!$F$3="Todas",COUNTIFS(Registros!$AB$2:$AB$501,"Sim",Registros!$B$2:$B$501,"&gt;="&amp;Resumo!$B$3,Registros!$B$2:$B$501,"&lt;="&amp;Resumo!$D$3,Registros!$V$2:$V$501,$N451),COUNTIFS(Registros!$AB$2:$AB$501,"Sim",Registros!$B$2:$B$501,"&gt;="&amp;Resumo!$B$3,Registros!$B$2:$B$501,"&lt;="&amp;Resumo!$D$3,Registros!$E$2:$E$501,Resumo!$F$3,Registros!$V$2:$V$501,$N451)))</f>
        <v/>
      </c>
      <c r="P451" s="46">
        <f>IF($N451="","",IF(Resumo!$F$3="Todas",SUMIFS(Registros!$S$2:$S$501,Registros!$AB$2:$AB$501,"Sim",Registros!$B$2:$B$501,"&gt;="&amp;Resumo!$B$3,Registros!$B$2:$B$501,"&lt;="&amp;Resumo!$D$3,Registros!$V$2:$V$501,$N451),SUMIFS(Registros!$S$2:$S$501,Registros!$AB$2:$AB$501,"Sim",Registros!$B$2:$B$501,"&gt;="&amp;Resumo!$B$3,Registros!$B$2:$B$501,"&lt;="&amp;Resumo!$D$3,Registros!$E$2:$E$501,Resumo!$F$3,Registros!$V$2:$V$501,$N451)))</f>
        <v/>
      </c>
      <c r="Q451" s="45">
        <f>IFERROR(IF(SUM($P$6:$P$15)=0,"",$P451/SUM($P$6:$P$15)),"")</f>
        <v/>
      </c>
      <c r="R451" s="13">
        <f>IF($O451=0,"",COUNTIFS($O$6:$O$15,"&gt;0",$P$6:$P$15,"&gt;"&amp;$P451)+COUNTIFS($O$6:$O451,"&gt;0",$P$6:$P451,$P451))</f>
        <v/>
      </c>
    </row>
    <row r="452">
      <c r="A452" s="21">
        <f>IFERROR(INDEX(Registros!$Z$2:$Z$501,AGGREGATE(15,6,(ROW(Registros!$Z$2:$Z$501)-ROW(Registros!$Z$2)+1)/(Registros!$AA$2:$AA$501&lt;&gt;""),ROWS($A$6:A452))),"")</f>
        <v/>
      </c>
      <c r="B452" s="18">
        <f>IFERROR(IF($A452="","",INDEX(Registros!$C$2:$C$501,MATCH($A452,Registros!$Z$2:$Z$501,0))),"")</f>
        <v/>
      </c>
      <c r="C452" s="21">
        <f>IFERROR(IF($A452="","",INDEX(Registros!$D$2:$D$501,MATCH($A452,Registros!$Z$2:$Z$501,0))),"")</f>
        <v/>
      </c>
      <c r="D452" s="21">
        <f>IFERROR(IF($A452="","",INDEX(Registros!$E$2:$E$501,MATCH($A452,Registros!$Z$2:$Z$501,0))),"")</f>
        <v/>
      </c>
      <c r="E452" s="18">
        <f>IF($A452="","",IF(AND(Resumo!$F$3&lt;&gt;"Todas",$D452&lt;&gt;Resumo!$F$3),0,COUNTIFS(Registros!$AB$2:$AB$501,"Sim",Registros!$B$2:$B$501,"&gt;="&amp;Resumo!$B$3,Registros!$B$2:$B$501,"&lt;="&amp;Resumo!$D$3,Registros!$C$2:$C$501,$B452,Registros!$E$2:$E$501,$D452)))</f>
        <v/>
      </c>
      <c r="F452" s="48">
        <f>IFERROR(IF($E452=0,"",COUNTIFS(Registros!$AB$2:$AB$501,"Sim",Registros!$B$2:$B$501,"&gt;="&amp;Resumo!$B$3,Registros!$B$2:$B$501,"&lt;="&amp;Resumo!$D$3,Registros!$C$2:$C$501,$B452,Registros!$E$2:$E$501,$D452,Registros!$T$2:$T$501,"Sim")/$E452),"")</f>
        <v/>
      </c>
      <c r="G452" s="48">
        <f>IFERROR(IF($E452=0,"",AVERAGEIFS(Registros!$U$2:$U$501,Registros!$AB$2:$AB$501,"Sim",Registros!$B$2:$B$501,"&gt;="&amp;Resumo!$B$3,Registros!$B$2:$B$501,"&lt;="&amp;Resumo!$D$3,Registros!$C$2:$C$501,$B452,Registros!$E$2:$E$501,$D452)),"")</f>
        <v/>
      </c>
      <c r="H452" s="18">
        <f>IF($E452=0,"",SUMIFS(Registros!$Q$2:$Q$501,Registros!$AB$2:$AB$501,"Sim",Registros!$B$2:$B$501,"&gt;="&amp;Resumo!$B$3,Registros!$B$2:$B$501,"&lt;="&amp;Resumo!$D$3,Registros!$C$2:$C$501,$B452,Registros!$E$2:$E$501,$D452))</f>
        <v/>
      </c>
      <c r="I452" s="49">
        <f>IF($E452=0,"",SUMIFS(Registros!$S$2:$S$501,Registros!$AB$2:$AB$501,"Sim",Registros!$B$2:$B$501,"&gt;="&amp;Resumo!$B$3,Registros!$B$2:$B$501,"&lt;="&amp;Resumo!$D$3,Registros!$C$2:$C$501,$B452,Registros!$E$2:$E$501,$D452))</f>
        <v/>
      </c>
      <c r="J452" s="18">
        <f>IF($E452=0,"",COUNTIFS(Registros!$AB$2:$AB$501,"Sim",Registros!$B$2:$B$501,"&gt;="&amp;Resumo!$B$3,Registros!$B$2:$B$501,"&lt;="&amp;Resumo!$D$3,Registros!$C$2:$C$501,$B452,Registros!$E$2:$E$501,$D452,Registros!$T$2:$T$501,"Não",Registros!$K$2:$K$501,"&lt;&gt;Concluída",Registros!$K$2:$K$501,"&lt;&gt;Dispensada"))</f>
        <v/>
      </c>
      <c r="K452" s="52">
        <f>IFERROR(IF($E452=0,"",_xlfn.MAXIFS(Registros!$B$2:$B$501,Registros!$AB$2:$AB$501,"Sim",Registros!$B$2:$B$501,"&gt;="&amp;Resumo!$B$3,Registros!$B$2:$B$501,"&lt;="&amp;Resumo!$D$3,Registros!$C$2:$C$501,$B452,Registros!$E$2:$E$501,$D452)),"")</f>
        <v/>
      </c>
      <c r="L452" s="18">
        <f>IF($E452=0,"",COUNTIFS($E$6:$E$505,"&gt;0",$F$6:$F$505,"&lt;"&amp;$F452)+COUNTIFS($E$6:$E452,"&gt;0",$F$6:$F452,$F452))</f>
        <v/>
      </c>
      <c r="N452" s="21">
        <f>IFERROR('Configurações'!F450,"")</f>
        <v/>
      </c>
      <c r="O452" s="18">
        <f>IF($N452="","",IF(Resumo!$F$3="Todas",COUNTIFS(Registros!$AB$2:$AB$501,"Sim",Registros!$B$2:$B$501,"&gt;="&amp;Resumo!$B$3,Registros!$B$2:$B$501,"&lt;="&amp;Resumo!$D$3,Registros!$V$2:$V$501,$N452),COUNTIFS(Registros!$AB$2:$AB$501,"Sim",Registros!$B$2:$B$501,"&gt;="&amp;Resumo!$B$3,Registros!$B$2:$B$501,"&lt;="&amp;Resumo!$D$3,Registros!$E$2:$E$501,Resumo!$F$3,Registros!$V$2:$V$501,$N452)))</f>
        <v/>
      </c>
      <c r="P452" s="49">
        <f>IF($N452="","",IF(Resumo!$F$3="Todas",SUMIFS(Registros!$S$2:$S$501,Registros!$AB$2:$AB$501,"Sim",Registros!$B$2:$B$501,"&gt;="&amp;Resumo!$B$3,Registros!$B$2:$B$501,"&lt;="&amp;Resumo!$D$3,Registros!$V$2:$V$501,$N452),SUMIFS(Registros!$S$2:$S$501,Registros!$AB$2:$AB$501,"Sim",Registros!$B$2:$B$501,"&gt;="&amp;Resumo!$B$3,Registros!$B$2:$B$501,"&lt;="&amp;Resumo!$D$3,Registros!$E$2:$E$501,Resumo!$F$3,Registros!$V$2:$V$501,$N452)))</f>
        <v/>
      </c>
      <c r="Q452" s="48">
        <f>IFERROR(IF(SUM($P$6:$P$15)=0,"",$P452/SUM($P$6:$P$15)),"")</f>
        <v/>
      </c>
      <c r="R452" s="18">
        <f>IF($O452=0,"",COUNTIFS($O$6:$O$15,"&gt;0",$P$6:$P$15,"&gt;"&amp;$P452)+COUNTIFS($O$6:$O452,"&gt;0",$P$6:$P452,$P452))</f>
        <v/>
      </c>
    </row>
    <row r="453">
      <c r="A453" s="16">
        <f>IFERROR(INDEX(Registros!$Z$2:$Z$501,AGGREGATE(15,6,(ROW(Registros!$Z$2:$Z$501)-ROW(Registros!$Z$2)+1)/(Registros!$AA$2:$AA$501&lt;&gt;""),ROWS($A$6:A453))),"")</f>
        <v/>
      </c>
      <c r="B453" s="13">
        <f>IFERROR(IF($A453="","",INDEX(Registros!$C$2:$C$501,MATCH($A453,Registros!$Z$2:$Z$501,0))),"")</f>
        <v/>
      </c>
      <c r="C453" s="16">
        <f>IFERROR(IF($A453="","",INDEX(Registros!$D$2:$D$501,MATCH($A453,Registros!$Z$2:$Z$501,0))),"")</f>
        <v/>
      </c>
      <c r="D453" s="16">
        <f>IFERROR(IF($A453="","",INDEX(Registros!$E$2:$E$501,MATCH($A453,Registros!$Z$2:$Z$501,0))),"")</f>
        <v/>
      </c>
      <c r="E453" s="13">
        <f>IF($A453="","",IF(AND(Resumo!$F$3&lt;&gt;"Todas",$D453&lt;&gt;Resumo!$F$3),0,COUNTIFS(Registros!$AB$2:$AB$501,"Sim",Registros!$B$2:$B$501,"&gt;="&amp;Resumo!$B$3,Registros!$B$2:$B$501,"&lt;="&amp;Resumo!$D$3,Registros!$C$2:$C$501,$B453,Registros!$E$2:$E$501,$D453)))</f>
        <v/>
      </c>
      <c r="F453" s="45">
        <f>IFERROR(IF($E453=0,"",COUNTIFS(Registros!$AB$2:$AB$501,"Sim",Registros!$B$2:$B$501,"&gt;="&amp;Resumo!$B$3,Registros!$B$2:$B$501,"&lt;="&amp;Resumo!$D$3,Registros!$C$2:$C$501,$B453,Registros!$E$2:$E$501,$D453,Registros!$T$2:$T$501,"Sim")/$E453),"")</f>
        <v/>
      </c>
      <c r="G453" s="45">
        <f>IFERROR(IF($E453=0,"",AVERAGEIFS(Registros!$U$2:$U$501,Registros!$AB$2:$AB$501,"Sim",Registros!$B$2:$B$501,"&gt;="&amp;Resumo!$B$3,Registros!$B$2:$B$501,"&lt;="&amp;Resumo!$D$3,Registros!$C$2:$C$501,$B453,Registros!$E$2:$E$501,$D453)),"")</f>
        <v/>
      </c>
      <c r="H453" s="13">
        <f>IF($E453=0,"",SUMIFS(Registros!$Q$2:$Q$501,Registros!$AB$2:$AB$501,"Sim",Registros!$B$2:$B$501,"&gt;="&amp;Resumo!$B$3,Registros!$B$2:$B$501,"&lt;="&amp;Resumo!$D$3,Registros!$C$2:$C$501,$B453,Registros!$E$2:$E$501,$D453))</f>
        <v/>
      </c>
      <c r="I453" s="46">
        <f>IF($E453=0,"",SUMIFS(Registros!$S$2:$S$501,Registros!$AB$2:$AB$501,"Sim",Registros!$B$2:$B$501,"&gt;="&amp;Resumo!$B$3,Registros!$B$2:$B$501,"&lt;="&amp;Resumo!$D$3,Registros!$C$2:$C$501,$B453,Registros!$E$2:$E$501,$D453))</f>
        <v/>
      </c>
      <c r="J453" s="13">
        <f>IF($E453=0,"",COUNTIFS(Registros!$AB$2:$AB$501,"Sim",Registros!$B$2:$B$501,"&gt;="&amp;Resumo!$B$3,Registros!$B$2:$B$501,"&lt;="&amp;Resumo!$D$3,Registros!$C$2:$C$501,$B453,Registros!$E$2:$E$501,$D453,Registros!$T$2:$T$501,"Não",Registros!$K$2:$K$501,"&lt;&gt;Concluída",Registros!$K$2:$K$501,"&lt;&gt;Dispensada"))</f>
        <v/>
      </c>
      <c r="K453" s="53">
        <f>IFERROR(IF($E453=0,"",_xlfn.MAXIFS(Registros!$B$2:$B$501,Registros!$AB$2:$AB$501,"Sim",Registros!$B$2:$B$501,"&gt;="&amp;Resumo!$B$3,Registros!$B$2:$B$501,"&lt;="&amp;Resumo!$D$3,Registros!$C$2:$C$501,$B453,Registros!$E$2:$E$501,$D453)),"")</f>
        <v/>
      </c>
      <c r="L453" s="13">
        <f>IF($E453=0,"",COUNTIFS($E$6:$E$505,"&gt;0",$F$6:$F$505,"&lt;"&amp;$F453)+COUNTIFS($E$6:$E453,"&gt;0",$F$6:$F453,$F453))</f>
        <v/>
      </c>
      <c r="N453" s="16">
        <f>IFERROR('Configurações'!F451,"")</f>
        <v/>
      </c>
      <c r="O453" s="13">
        <f>IF($N453="","",IF(Resumo!$F$3="Todas",COUNTIFS(Registros!$AB$2:$AB$501,"Sim",Registros!$B$2:$B$501,"&gt;="&amp;Resumo!$B$3,Registros!$B$2:$B$501,"&lt;="&amp;Resumo!$D$3,Registros!$V$2:$V$501,$N453),COUNTIFS(Registros!$AB$2:$AB$501,"Sim",Registros!$B$2:$B$501,"&gt;="&amp;Resumo!$B$3,Registros!$B$2:$B$501,"&lt;="&amp;Resumo!$D$3,Registros!$E$2:$E$501,Resumo!$F$3,Registros!$V$2:$V$501,$N453)))</f>
        <v/>
      </c>
      <c r="P453" s="46">
        <f>IF($N453="","",IF(Resumo!$F$3="Todas",SUMIFS(Registros!$S$2:$S$501,Registros!$AB$2:$AB$501,"Sim",Registros!$B$2:$B$501,"&gt;="&amp;Resumo!$B$3,Registros!$B$2:$B$501,"&lt;="&amp;Resumo!$D$3,Registros!$V$2:$V$501,$N453),SUMIFS(Registros!$S$2:$S$501,Registros!$AB$2:$AB$501,"Sim",Registros!$B$2:$B$501,"&gt;="&amp;Resumo!$B$3,Registros!$B$2:$B$501,"&lt;="&amp;Resumo!$D$3,Registros!$E$2:$E$501,Resumo!$F$3,Registros!$V$2:$V$501,$N453)))</f>
        <v/>
      </c>
      <c r="Q453" s="45">
        <f>IFERROR(IF(SUM($P$6:$P$15)=0,"",$P453/SUM($P$6:$P$15)),"")</f>
        <v/>
      </c>
      <c r="R453" s="13">
        <f>IF($O453=0,"",COUNTIFS($O$6:$O$15,"&gt;0",$P$6:$P$15,"&gt;"&amp;$P453)+COUNTIFS($O$6:$O453,"&gt;0",$P$6:$P453,$P453))</f>
        <v/>
      </c>
    </row>
    <row r="454">
      <c r="A454" s="21">
        <f>IFERROR(INDEX(Registros!$Z$2:$Z$501,AGGREGATE(15,6,(ROW(Registros!$Z$2:$Z$501)-ROW(Registros!$Z$2)+1)/(Registros!$AA$2:$AA$501&lt;&gt;""),ROWS($A$6:A454))),"")</f>
        <v/>
      </c>
      <c r="B454" s="18">
        <f>IFERROR(IF($A454="","",INDEX(Registros!$C$2:$C$501,MATCH($A454,Registros!$Z$2:$Z$501,0))),"")</f>
        <v/>
      </c>
      <c r="C454" s="21">
        <f>IFERROR(IF($A454="","",INDEX(Registros!$D$2:$D$501,MATCH($A454,Registros!$Z$2:$Z$501,0))),"")</f>
        <v/>
      </c>
      <c r="D454" s="21">
        <f>IFERROR(IF($A454="","",INDEX(Registros!$E$2:$E$501,MATCH($A454,Registros!$Z$2:$Z$501,0))),"")</f>
        <v/>
      </c>
      <c r="E454" s="18">
        <f>IF($A454="","",IF(AND(Resumo!$F$3&lt;&gt;"Todas",$D454&lt;&gt;Resumo!$F$3),0,COUNTIFS(Registros!$AB$2:$AB$501,"Sim",Registros!$B$2:$B$501,"&gt;="&amp;Resumo!$B$3,Registros!$B$2:$B$501,"&lt;="&amp;Resumo!$D$3,Registros!$C$2:$C$501,$B454,Registros!$E$2:$E$501,$D454)))</f>
        <v/>
      </c>
      <c r="F454" s="48">
        <f>IFERROR(IF($E454=0,"",COUNTIFS(Registros!$AB$2:$AB$501,"Sim",Registros!$B$2:$B$501,"&gt;="&amp;Resumo!$B$3,Registros!$B$2:$B$501,"&lt;="&amp;Resumo!$D$3,Registros!$C$2:$C$501,$B454,Registros!$E$2:$E$501,$D454,Registros!$T$2:$T$501,"Sim")/$E454),"")</f>
        <v/>
      </c>
      <c r="G454" s="48">
        <f>IFERROR(IF($E454=0,"",AVERAGEIFS(Registros!$U$2:$U$501,Registros!$AB$2:$AB$501,"Sim",Registros!$B$2:$B$501,"&gt;="&amp;Resumo!$B$3,Registros!$B$2:$B$501,"&lt;="&amp;Resumo!$D$3,Registros!$C$2:$C$501,$B454,Registros!$E$2:$E$501,$D454)),"")</f>
        <v/>
      </c>
      <c r="H454" s="18">
        <f>IF($E454=0,"",SUMIFS(Registros!$Q$2:$Q$501,Registros!$AB$2:$AB$501,"Sim",Registros!$B$2:$B$501,"&gt;="&amp;Resumo!$B$3,Registros!$B$2:$B$501,"&lt;="&amp;Resumo!$D$3,Registros!$C$2:$C$501,$B454,Registros!$E$2:$E$501,$D454))</f>
        <v/>
      </c>
      <c r="I454" s="49">
        <f>IF($E454=0,"",SUMIFS(Registros!$S$2:$S$501,Registros!$AB$2:$AB$501,"Sim",Registros!$B$2:$B$501,"&gt;="&amp;Resumo!$B$3,Registros!$B$2:$B$501,"&lt;="&amp;Resumo!$D$3,Registros!$C$2:$C$501,$B454,Registros!$E$2:$E$501,$D454))</f>
        <v/>
      </c>
      <c r="J454" s="18">
        <f>IF($E454=0,"",COUNTIFS(Registros!$AB$2:$AB$501,"Sim",Registros!$B$2:$B$501,"&gt;="&amp;Resumo!$B$3,Registros!$B$2:$B$501,"&lt;="&amp;Resumo!$D$3,Registros!$C$2:$C$501,$B454,Registros!$E$2:$E$501,$D454,Registros!$T$2:$T$501,"Não",Registros!$K$2:$K$501,"&lt;&gt;Concluída",Registros!$K$2:$K$501,"&lt;&gt;Dispensada"))</f>
        <v/>
      </c>
      <c r="K454" s="52">
        <f>IFERROR(IF($E454=0,"",_xlfn.MAXIFS(Registros!$B$2:$B$501,Registros!$AB$2:$AB$501,"Sim",Registros!$B$2:$B$501,"&gt;="&amp;Resumo!$B$3,Registros!$B$2:$B$501,"&lt;="&amp;Resumo!$D$3,Registros!$C$2:$C$501,$B454,Registros!$E$2:$E$501,$D454)),"")</f>
        <v/>
      </c>
      <c r="L454" s="18">
        <f>IF($E454=0,"",COUNTIFS($E$6:$E$505,"&gt;0",$F$6:$F$505,"&lt;"&amp;$F454)+COUNTIFS($E$6:$E454,"&gt;0",$F$6:$F454,$F454))</f>
        <v/>
      </c>
      <c r="N454" s="21">
        <f>IFERROR('Configurações'!F452,"")</f>
        <v/>
      </c>
      <c r="O454" s="18">
        <f>IF($N454="","",IF(Resumo!$F$3="Todas",COUNTIFS(Registros!$AB$2:$AB$501,"Sim",Registros!$B$2:$B$501,"&gt;="&amp;Resumo!$B$3,Registros!$B$2:$B$501,"&lt;="&amp;Resumo!$D$3,Registros!$V$2:$V$501,$N454),COUNTIFS(Registros!$AB$2:$AB$501,"Sim",Registros!$B$2:$B$501,"&gt;="&amp;Resumo!$B$3,Registros!$B$2:$B$501,"&lt;="&amp;Resumo!$D$3,Registros!$E$2:$E$501,Resumo!$F$3,Registros!$V$2:$V$501,$N454)))</f>
        <v/>
      </c>
      <c r="P454" s="49">
        <f>IF($N454="","",IF(Resumo!$F$3="Todas",SUMIFS(Registros!$S$2:$S$501,Registros!$AB$2:$AB$501,"Sim",Registros!$B$2:$B$501,"&gt;="&amp;Resumo!$B$3,Registros!$B$2:$B$501,"&lt;="&amp;Resumo!$D$3,Registros!$V$2:$V$501,$N454),SUMIFS(Registros!$S$2:$S$501,Registros!$AB$2:$AB$501,"Sim",Registros!$B$2:$B$501,"&gt;="&amp;Resumo!$B$3,Registros!$B$2:$B$501,"&lt;="&amp;Resumo!$D$3,Registros!$E$2:$E$501,Resumo!$F$3,Registros!$V$2:$V$501,$N454)))</f>
        <v/>
      </c>
      <c r="Q454" s="48">
        <f>IFERROR(IF(SUM($P$6:$P$15)=0,"",$P454/SUM($P$6:$P$15)),"")</f>
        <v/>
      </c>
      <c r="R454" s="18">
        <f>IF($O454=0,"",COUNTIFS($O$6:$O$15,"&gt;0",$P$6:$P$15,"&gt;"&amp;$P454)+COUNTIFS($O$6:$O454,"&gt;0",$P$6:$P454,$P454))</f>
        <v/>
      </c>
    </row>
    <row r="455">
      <c r="A455" s="16">
        <f>IFERROR(INDEX(Registros!$Z$2:$Z$501,AGGREGATE(15,6,(ROW(Registros!$Z$2:$Z$501)-ROW(Registros!$Z$2)+1)/(Registros!$AA$2:$AA$501&lt;&gt;""),ROWS($A$6:A455))),"")</f>
        <v/>
      </c>
      <c r="B455" s="13">
        <f>IFERROR(IF($A455="","",INDEX(Registros!$C$2:$C$501,MATCH($A455,Registros!$Z$2:$Z$501,0))),"")</f>
        <v/>
      </c>
      <c r="C455" s="16">
        <f>IFERROR(IF($A455="","",INDEX(Registros!$D$2:$D$501,MATCH($A455,Registros!$Z$2:$Z$501,0))),"")</f>
        <v/>
      </c>
      <c r="D455" s="16">
        <f>IFERROR(IF($A455="","",INDEX(Registros!$E$2:$E$501,MATCH($A455,Registros!$Z$2:$Z$501,0))),"")</f>
        <v/>
      </c>
      <c r="E455" s="13">
        <f>IF($A455="","",IF(AND(Resumo!$F$3&lt;&gt;"Todas",$D455&lt;&gt;Resumo!$F$3),0,COUNTIFS(Registros!$AB$2:$AB$501,"Sim",Registros!$B$2:$B$501,"&gt;="&amp;Resumo!$B$3,Registros!$B$2:$B$501,"&lt;="&amp;Resumo!$D$3,Registros!$C$2:$C$501,$B455,Registros!$E$2:$E$501,$D455)))</f>
        <v/>
      </c>
      <c r="F455" s="45">
        <f>IFERROR(IF($E455=0,"",COUNTIFS(Registros!$AB$2:$AB$501,"Sim",Registros!$B$2:$B$501,"&gt;="&amp;Resumo!$B$3,Registros!$B$2:$B$501,"&lt;="&amp;Resumo!$D$3,Registros!$C$2:$C$501,$B455,Registros!$E$2:$E$501,$D455,Registros!$T$2:$T$501,"Sim")/$E455),"")</f>
        <v/>
      </c>
      <c r="G455" s="45">
        <f>IFERROR(IF($E455=0,"",AVERAGEIFS(Registros!$U$2:$U$501,Registros!$AB$2:$AB$501,"Sim",Registros!$B$2:$B$501,"&gt;="&amp;Resumo!$B$3,Registros!$B$2:$B$501,"&lt;="&amp;Resumo!$D$3,Registros!$C$2:$C$501,$B455,Registros!$E$2:$E$501,$D455)),"")</f>
        <v/>
      </c>
      <c r="H455" s="13">
        <f>IF($E455=0,"",SUMIFS(Registros!$Q$2:$Q$501,Registros!$AB$2:$AB$501,"Sim",Registros!$B$2:$B$501,"&gt;="&amp;Resumo!$B$3,Registros!$B$2:$B$501,"&lt;="&amp;Resumo!$D$3,Registros!$C$2:$C$501,$B455,Registros!$E$2:$E$501,$D455))</f>
        <v/>
      </c>
      <c r="I455" s="46">
        <f>IF($E455=0,"",SUMIFS(Registros!$S$2:$S$501,Registros!$AB$2:$AB$501,"Sim",Registros!$B$2:$B$501,"&gt;="&amp;Resumo!$B$3,Registros!$B$2:$B$501,"&lt;="&amp;Resumo!$D$3,Registros!$C$2:$C$501,$B455,Registros!$E$2:$E$501,$D455))</f>
        <v/>
      </c>
      <c r="J455" s="13">
        <f>IF($E455=0,"",COUNTIFS(Registros!$AB$2:$AB$501,"Sim",Registros!$B$2:$B$501,"&gt;="&amp;Resumo!$B$3,Registros!$B$2:$B$501,"&lt;="&amp;Resumo!$D$3,Registros!$C$2:$C$501,$B455,Registros!$E$2:$E$501,$D455,Registros!$T$2:$T$501,"Não",Registros!$K$2:$K$501,"&lt;&gt;Concluída",Registros!$K$2:$K$501,"&lt;&gt;Dispensada"))</f>
        <v/>
      </c>
      <c r="K455" s="53">
        <f>IFERROR(IF($E455=0,"",_xlfn.MAXIFS(Registros!$B$2:$B$501,Registros!$AB$2:$AB$501,"Sim",Registros!$B$2:$B$501,"&gt;="&amp;Resumo!$B$3,Registros!$B$2:$B$501,"&lt;="&amp;Resumo!$D$3,Registros!$C$2:$C$501,$B455,Registros!$E$2:$E$501,$D455)),"")</f>
        <v/>
      </c>
      <c r="L455" s="13">
        <f>IF($E455=0,"",COUNTIFS($E$6:$E$505,"&gt;0",$F$6:$F$505,"&lt;"&amp;$F455)+COUNTIFS($E$6:$E455,"&gt;0",$F$6:$F455,$F455))</f>
        <v/>
      </c>
      <c r="N455" s="16">
        <f>IFERROR('Configurações'!F453,"")</f>
        <v/>
      </c>
      <c r="O455" s="13">
        <f>IF($N455="","",IF(Resumo!$F$3="Todas",COUNTIFS(Registros!$AB$2:$AB$501,"Sim",Registros!$B$2:$B$501,"&gt;="&amp;Resumo!$B$3,Registros!$B$2:$B$501,"&lt;="&amp;Resumo!$D$3,Registros!$V$2:$V$501,$N455),COUNTIFS(Registros!$AB$2:$AB$501,"Sim",Registros!$B$2:$B$501,"&gt;="&amp;Resumo!$B$3,Registros!$B$2:$B$501,"&lt;="&amp;Resumo!$D$3,Registros!$E$2:$E$501,Resumo!$F$3,Registros!$V$2:$V$501,$N455)))</f>
        <v/>
      </c>
      <c r="P455" s="46">
        <f>IF($N455="","",IF(Resumo!$F$3="Todas",SUMIFS(Registros!$S$2:$S$501,Registros!$AB$2:$AB$501,"Sim",Registros!$B$2:$B$501,"&gt;="&amp;Resumo!$B$3,Registros!$B$2:$B$501,"&lt;="&amp;Resumo!$D$3,Registros!$V$2:$V$501,$N455),SUMIFS(Registros!$S$2:$S$501,Registros!$AB$2:$AB$501,"Sim",Registros!$B$2:$B$501,"&gt;="&amp;Resumo!$B$3,Registros!$B$2:$B$501,"&lt;="&amp;Resumo!$D$3,Registros!$E$2:$E$501,Resumo!$F$3,Registros!$V$2:$V$501,$N455)))</f>
        <v/>
      </c>
      <c r="Q455" s="45">
        <f>IFERROR(IF(SUM($P$6:$P$15)=0,"",$P455/SUM($P$6:$P$15)),"")</f>
        <v/>
      </c>
      <c r="R455" s="13">
        <f>IF($O455=0,"",COUNTIFS($O$6:$O$15,"&gt;0",$P$6:$P$15,"&gt;"&amp;$P455)+COUNTIFS($O$6:$O455,"&gt;0",$P$6:$P455,$P455))</f>
        <v/>
      </c>
    </row>
    <row r="456">
      <c r="A456" s="21">
        <f>IFERROR(INDEX(Registros!$Z$2:$Z$501,AGGREGATE(15,6,(ROW(Registros!$Z$2:$Z$501)-ROW(Registros!$Z$2)+1)/(Registros!$AA$2:$AA$501&lt;&gt;""),ROWS($A$6:A456))),"")</f>
        <v/>
      </c>
      <c r="B456" s="18">
        <f>IFERROR(IF($A456="","",INDEX(Registros!$C$2:$C$501,MATCH($A456,Registros!$Z$2:$Z$501,0))),"")</f>
        <v/>
      </c>
      <c r="C456" s="21">
        <f>IFERROR(IF($A456="","",INDEX(Registros!$D$2:$D$501,MATCH($A456,Registros!$Z$2:$Z$501,0))),"")</f>
        <v/>
      </c>
      <c r="D456" s="21">
        <f>IFERROR(IF($A456="","",INDEX(Registros!$E$2:$E$501,MATCH($A456,Registros!$Z$2:$Z$501,0))),"")</f>
        <v/>
      </c>
      <c r="E456" s="18">
        <f>IF($A456="","",IF(AND(Resumo!$F$3&lt;&gt;"Todas",$D456&lt;&gt;Resumo!$F$3),0,COUNTIFS(Registros!$AB$2:$AB$501,"Sim",Registros!$B$2:$B$501,"&gt;="&amp;Resumo!$B$3,Registros!$B$2:$B$501,"&lt;="&amp;Resumo!$D$3,Registros!$C$2:$C$501,$B456,Registros!$E$2:$E$501,$D456)))</f>
        <v/>
      </c>
      <c r="F456" s="48">
        <f>IFERROR(IF($E456=0,"",COUNTIFS(Registros!$AB$2:$AB$501,"Sim",Registros!$B$2:$B$501,"&gt;="&amp;Resumo!$B$3,Registros!$B$2:$B$501,"&lt;="&amp;Resumo!$D$3,Registros!$C$2:$C$501,$B456,Registros!$E$2:$E$501,$D456,Registros!$T$2:$T$501,"Sim")/$E456),"")</f>
        <v/>
      </c>
      <c r="G456" s="48">
        <f>IFERROR(IF($E456=0,"",AVERAGEIFS(Registros!$U$2:$U$501,Registros!$AB$2:$AB$501,"Sim",Registros!$B$2:$B$501,"&gt;="&amp;Resumo!$B$3,Registros!$B$2:$B$501,"&lt;="&amp;Resumo!$D$3,Registros!$C$2:$C$501,$B456,Registros!$E$2:$E$501,$D456)),"")</f>
        <v/>
      </c>
      <c r="H456" s="18">
        <f>IF($E456=0,"",SUMIFS(Registros!$Q$2:$Q$501,Registros!$AB$2:$AB$501,"Sim",Registros!$B$2:$B$501,"&gt;="&amp;Resumo!$B$3,Registros!$B$2:$B$501,"&lt;="&amp;Resumo!$D$3,Registros!$C$2:$C$501,$B456,Registros!$E$2:$E$501,$D456))</f>
        <v/>
      </c>
      <c r="I456" s="49">
        <f>IF($E456=0,"",SUMIFS(Registros!$S$2:$S$501,Registros!$AB$2:$AB$501,"Sim",Registros!$B$2:$B$501,"&gt;="&amp;Resumo!$B$3,Registros!$B$2:$B$501,"&lt;="&amp;Resumo!$D$3,Registros!$C$2:$C$501,$B456,Registros!$E$2:$E$501,$D456))</f>
        <v/>
      </c>
      <c r="J456" s="18">
        <f>IF($E456=0,"",COUNTIFS(Registros!$AB$2:$AB$501,"Sim",Registros!$B$2:$B$501,"&gt;="&amp;Resumo!$B$3,Registros!$B$2:$B$501,"&lt;="&amp;Resumo!$D$3,Registros!$C$2:$C$501,$B456,Registros!$E$2:$E$501,$D456,Registros!$T$2:$T$501,"Não",Registros!$K$2:$K$501,"&lt;&gt;Concluída",Registros!$K$2:$K$501,"&lt;&gt;Dispensada"))</f>
        <v/>
      </c>
      <c r="K456" s="52">
        <f>IFERROR(IF($E456=0,"",_xlfn.MAXIFS(Registros!$B$2:$B$501,Registros!$AB$2:$AB$501,"Sim",Registros!$B$2:$B$501,"&gt;="&amp;Resumo!$B$3,Registros!$B$2:$B$501,"&lt;="&amp;Resumo!$D$3,Registros!$C$2:$C$501,$B456,Registros!$E$2:$E$501,$D456)),"")</f>
        <v/>
      </c>
      <c r="L456" s="18">
        <f>IF($E456=0,"",COUNTIFS($E$6:$E$505,"&gt;0",$F$6:$F$505,"&lt;"&amp;$F456)+COUNTIFS($E$6:$E456,"&gt;0",$F$6:$F456,$F456))</f>
        <v/>
      </c>
      <c r="N456" s="21">
        <f>IFERROR('Configurações'!F454,"")</f>
        <v/>
      </c>
      <c r="O456" s="18">
        <f>IF($N456="","",IF(Resumo!$F$3="Todas",COUNTIFS(Registros!$AB$2:$AB$501,"Sim",Registros!$B$2:$B$501,"&gt;="&amp;Resumo!$B$3,Registros!$B$2:$B$501,"&lt;="&amp;Resumo!$D$3,Registros!$V$2:$V$501,$N456),COUNTIFS(Registros!$AB$2:$AB$501,"Sim",Registros!$B$2:$B$501,"&gt;="&amp;Resumo!$B$3,Registros!$B$2:$B$501,"&lt;="&amp;Resumo!$D$3,Registros!$E$2:$E$501,Resumo!$F$3,Registros!$V$2:$V$501,$N456)))</f>
        <v/>
      </c>
      <c r="P456" s="49">
        <f>IF($N456="","",IF(Resumo!$F$3="Todas",SUMIFS(Registros!$S$2:$S$501,Registros!$AB$2:$AB$501,"Sim",Registros!$B$2:$B$501,"&gt;="&amp;Resumo!$B$3,Registros!$B$2:$B$501,"&lt;="&amp;Resumo!$D$3,Registros!$V$2:$V$501,$N456),SUMIFS(Registros!$S$2:$S$501,Registros!$AB$2:$AB$501,"Sim",Registros!$B$2:$B$501,"&gt;="&amp;Resumo!$B$3,Registros!$B$2:$B$501,"&lt;="&amp;Resumo!$D$3,Registros!$E$2:$E$501,Resumo!$F$3,Registros!$V$2:$V$501,$N456)))</f>
        <v/>
      </c>
      <c r="Q456" s="48">
        <f>IFERROR(IF(SUM($P$6:$P$15)=0,"",$P456/SUM($P$6:$P$15)),"")</f>
        <v/>
      </c>
      <c r="R456" s="18">
        <f>IF($O456=0,"",COUNTIFS($O$6:$O$15,"&gt;0",$P$6:$P$15,"&gt;"&amp;$P456)+COUNTIFS($O$6:$O456,"&gt;0",$P$6:$P456,$P456))</f>
        <v/>
      </c>
    </row>
    <row r="457">
      <c r="A457" s="16">
        <f>IFERROR(INDEX(Registros!$Z$2:$Z$501,AGGREGATE(15,6,(ROW(Registros!$Z$2:$Z$501)-ROW(Registros!$Z$2)+1)/(Registros!$AA$2:$AA$501&lt;&gt;""),ROWS($A$6:A457))),"")</f>
        <v/>
      </c>
      <c r="B457" s="13">
        <f>IFERROR(IF($A457="","",INDEX(Registros!$C$2:$C$501,MATCH($A457,Registros!$Z$2:$Z$501,0))),"")</f>
        <v/>
      </c>
      <c r="C457" s="16">
        <f>IFERROR(IF($A457="","",INDEX(Registros!$D$2:$D$501,MATCH($A457,Registros!$Z$2:$Z$501,0))),"")</f>
        <v/>
      </c>
      <c r="D457" s="16">
        <f>IFERROR(IF($A457="","",INDEX(Registros!$E$2:$E$501,MATCH($A457,Registros!$Z$2:$Z$501,0))),"")</f>
        <v/>
      </c>
      <c r="E457" s="13">
        <f>IF($A457="","",IF(AND(Resumo!$F$3&lt;&gt;"Todas",$D457&lt;&gt;Resumo!$F$3),0,COUNTIFS(Registros!$AB$2:$AB$501,"Sim",Registros!$B$2:$B$501,"&gt;="&amp;Resumo!$B$3,Registros!$B$2:$B$501,"&lt;="&amp;Resumo!$D$3,Registros!$C$2:$C$501,$B457,Registros!$E$2:$E$501,$D457)))</f>
        <v/>
      </c>
      <c r="F457" s="45">
        <f>IFERROR(IF($E457=0,"",COUNTIFS(Registros!$AB$2:$AB$501,"Sim",Registros!$B$2:$B$501,"&gt;="&amp;Resumo!$B$3,Registros!$B$2:$B$501,"&lt;="&amp;Resumo!$D$3,Registros!$C$2:$C$501,$B457,Registros!$E$2:$E$501,$D457,Registros!$T$2:$T$501,"Sim")/$E457),"")</f>
        <v/>
      </c>
      <c r="G457" s="45">
        <f>IFERROR(IF($E457=0,"",AVERAGEIFS(Registros!$U$2:$U$501,Registros!$AB$2:$AB$501,"Sim",Registros!$B$2:$B$501,"&gt;="&amp;Resumo!$B$3,Registros!$B$2:$B$501,"&lt;="&amp;Resumo!$D$3,Registros!$C$2:$C$501,$B457,Registros!$E$2:$E$501,$D457)),"")</f>
        <v/>
      </c>
      <c r="H457" s="13">
        <f>IF($E457=0,"",SUMIFS(Registros!$Q$2:$Q$501,Registros!$AB$2:$AB$501,"Sim",Registros!$B$2:$B$501,"&gt;="&amp;Resumo!$B$3,Registros!$B$2:$B$501,"&lt;="&amp;Resumo!$D$3,Registros!$C$2:$C$501,$B457,Registros!$E$2:$E$501,$D457))</f>
        <v/>
      </c>
      <c r="I457" s="46">
        <f>IF($E457=0,"",SUMIFS(Registros!$S$2:$S$501,Registros!$AB$2:$AB$501,"Sim",Registros!$B$2:$B$501,"&gt;="&amp;Resumo!$B$3,Registros!$B$2:$B$501,"&lt;="&amp;Resumo!$D$3,Registros!$C$2:$C$501,$B457,Registros!$E$2:$E$501,$D457))</f>
        <v/>
      </c>
      <c r="J457" s="13">
        <f>IF($E457=0,"",COUNTIFS(Registros!$AB$2:$AB$501,"Sim",Registros!$B$2:$B$501,"&gt;="&amp;Resumo!$B$3,Registros!$B$2:$B$501,"&lt;="&amp;Resumo!$D$3,Registros!$C$2:$C$501,$B457,Registros!$E$2:$E$501,$D457,Registros!$T$2:$T$501,"Não",Registros!$K$2:$K$501,"&lt;&gt;Concluída",Registros!$K$2:$K$501,"&lt;&gt;Dispensada"))</f>
        <v/>
      </c>
      <c r="K457" s="53">
        <f>IFERROR(IF($E457=0,"",_xlfn.MAXIFS(Registros!$B$2:$B$501,Registros!$AB$2:$AB$501,"Sim",Registros!$B$2:$B$501,"&gt;="&amp;Resumo!$B$3,Registros!$B$2:$B$501,"&lt;="&amp;Resumo!$D$3,Registros!$C$2:$C$501,$B457,Registros!$E$2:$E$501,$D457)),"")</f>
        <v/>
      </c>
      <c r="L457" s="13">
        <f>IF($E457=0,"",COUNTIFS($E$6:$E$505,"&gt;0",$F$6:$F$505,"&lt;"&amp;$F457)+COUNTIFS($E$6:$E457,"&gt;0",$F$6:$F457,$F457))</f>
        <v/>
      </c>
      <c r="N457" s="16">
        <f>IFERROR('Configurações'!F455,"")</f>
        <v/>
      </c>
      <c r="O457" s="13">
        <f>IF($N457="","",IF(Resumo!$F$3="Todas",COUNTIFS(Registros!$AB$2:$AB$501,"Sim",Registros!$B$2:$B$501,"&gt;="&amp;Resumo!$B$3,Registros!$B$2:$B$501,"&lt;="&amp;Resumo!$D$3,Registros!$V$2:$V$501,$N457),COUNTIFS(Registros!$AB$2:$AB$501,"Sim",Registros!$B$2:$B$501,"&gt;="&amp;Resumo!$B$3,Registros!$B$2:$B$501,"&lt;="&amp;Resumo!$D$3,Registros!$E$2:$E$501,Resumo!$F$3,Registros!$V$2:$V$501,$N457)))</f>
        <v/>
      </c>
      <c r="P457" s="46">
        <f>IF($N457="","",IF(Resumo!$F$3="Todas",SUMIFS(Registros!$S$2:$S$501,Registros!$AB$2:$AB$501,"Sim",Registros!$B$2:$B$501,"&gt;="&amp;Resumo!$B$3,Registros!$B$2:$B$501,"&lt;="&amp;Resumo!$D$3,Registros!$V$2:$V$501,$N457),SUMIFS(Registros!$S$2:$S$501,Registros!$AB$2:$AB$501,"Sim",Registros!$B$2:$B$501,"&gt;="&amp;Resumo!$B$3,Registros!$B$2:$B$501,"&lt;="&amp;Resumo!$D$3,Registros!$E$2:$E$501,Resumo!$F$3,Registros!$V$2:$V$501,$N457)))</f>
        <v/>
      </c>
      <c r="Q457" s="45">
        <f>IFERROR(IF(SUM($P$6:$P$15)=0,"",$P457/SUM($P$6:$P$15)),"")</f>
        <v/>
      </c>
      <c r="R457" s="13">
        <f>IF($O457=0,"",COUNTIFS($O$6:$O$15,"&gt;0",$P$6:$P$15,"&gt;"&amp;$P457)+COUNTIFS($O$6:$O457,"&gt;0",$P$6:$P457,$P457))</f>
        <v/>
      </c>
    </row>
    <row r="458">
      <c r="A458" s="21">
        <f>IFERROR(INDEX(Registros!$Z$2:$Z$501,AGGREGATE(15,6,(ROW(Registros!$Z$2:$Z$501)-ROW(Registros!$Z$2)+1)/(Registros!$AA$2:$AA$501&lt;&gt;""),ROWS($A$6:A458))),"")</f>
        <v/>
      </c>
      <c r="B458" s="18">
        <f>IFERROR(IF($A458="","",INDEX(Registros!$C$2:$C$501,MATCH($A458,Registros!$Z$2:$Z$501,0))),"")</f>
        <v/>
      </c>
      <c r="C458" s="21">
        <f>IFERROR(IF($A458="","",INDEX(Registros!$D$2:$D$501,MATCH($A458,Registros!$Z$2:$Z$501,0))),"")</f>
        <v/>
      </c>
      <c r="D458" s="21">
        <f>IFERROR(IF($A458="","",INDEX(Registros!$E$2:$E$501,MATCH($A458,Registros!$Z$2:$Z$501,0))),"")</f>
        <v/>
      </c>
      <c r="E458" s="18">
        <f>IF($A458="","",IF(AND(Resumo!$F$3&lt;&gt;"Todas",$D458&lt;&gt;Resumo!$F$3),0,COUNTIFS(Registros!$AB$2:$AB$501,"Sim",Registros!$B$2:$B$501,"&gt;="&amp;Resumo!$B$3,Registros!$B$2:$B$501,"&lt;="&amp;Resumo!$D$3,Registros!$C$2:$C$501,$B458,Registros!$E$2:$E$501,$D458)))</f>
        <v/>
      </c>
      <c r="F458" s="48">
        <f>IFERROR(IF($E458=0,"",COUNTIFS(Registros!$AB$2:$AB$501,"Sim",Registros!$B$2:$B$501,"&gt;="&amp;Resumo!$B$3,Registros!$B$2:$B$501,"&lt;="&amp;Resumo!$D$3,Registros!$C$2:$C$501,$B458,Registros!$E$2:$E$501,$D458,Registros!$T$2:$T$501,"Sim")/$E458),"")</f>
        <v/>
      </c>
      <c r="G458" s="48">
        <f>IFERROR(IF($E458=0,"",AVERAGEIFS(Registros!$U$2:$U$501,Registros!$AB$2:$AB$501,"Sim",Registros!$B$2:$B$501,"&gt;="&amp;Resumo!$B$3,Registros!$B$2:$B$501,"&lt;="&amp;Resumo!$D$3,Registros!$C$2:$C$501,$B458,Registros!$E$2:$E$501,$D458)),"")</f>
        <v/>
      </c>
      <c r="H458" s="18">
        <f>IF($E458=0,"",SUMIFS(Registros!$Q$2:$Q$501,Registros!$AB$2:$AB$501,"Sim",Registros!$B$2:$B$501,"&gt;="&amp;Resumo!$B$3,Registros!$B$2:$B$501,"&lt;="&amp;Resumo!$D$3,Registros!$C$2:$C$501,$B458,Registros!$E$2:$E$501,$D458))</f>
        <v/>
      </c>
      <c r="I458" s="49">
        <f>IF($E458=0,"",SUMIFS(Registros!$S$2:$S$501,Registros!$AB$2:$AB$501,"Sim",Registros!$B$2:$B$501,"&gt;="&amp;Resumo!$B$3,Registros!$B$2:$B$501,"&lt;="&amp;Resumo!$D$3,Registros!$C$2:$C$501,$B458,Registros!$E$2:$E$501,$D458))</f>
        <v/>
      </c>
      <c r="J458" s="18">
        <f>IF($E458=0,"",COUNTIFS(Registros!$AB$2:$AB$501,"Sim",Registros!$B$2:$B$501,"&gt;="&amp;Resumo!$B$3,Registros!$B$2:$B$501,"&lt;="&amp;Resumo!$D$3,Registros!$C$2:$C$501,$B458,Registros!$E$2:$E$501,$D458,Registros!$T$2:$T$501,"Não",Registros!$K$2:$K$501,"&lt;&gt;Concluída",Registros!$K$2:$K$501,"&lt;&gt;Dispensada"))</f>
        <v/>
      </c>
      <c r="K458" s="52">
        <f>IFERROR(IF($E458=0,"",_xlfn.MAXIFS(Registros!$B$2:$B$501,Registros!$AB$2:$AB$501,"Sim",Registros!$B$2:$B$501,"&gt;="&amp;Resumo!$B$3,Registros!$B$2:$B$501,"&lt;="&amp;Resumo!$D$3,Registros!$C$2:$C$501,$B458,Registros!$E$2:$E$501,$D458)),"")</f>
        <v/>
      </c>
      <c r="L458" s="18">
        <f>IF($E458=0,"",COUNTIFS($E$6:$E$505,"&gt;0",$F$6:$F$505,"&lt;"&amp;$F458)+COUNTIFS($E$6:$E458,"&gt;0",$F$6:$F458,$F458))</f>
        <v/>
      </c>
      <c r="N458" s="21">
        <f>IFERROR('Configurações'!F456,"")</f>
        <v/>
      </c>
      <c r="O458" s="18">
        <f>IF($N458="","",IF(Resumo!$F$3="Todas",COUNTIFS(Registros!$AB$2:$AB$501,"Sim",Registros!$B$2:$B$501,"&gt;="&amp;Resumo!$B$3,Registros!$B$2:$B$501,"&lt;="&amp;Resumo!$D$3,Registros!$V$2:$V$501,$N458),COUNTIFS(Registros!$AB$2:$AB$501,"Sim",Registros!$B$2:$B$501,"&gt;="&amp;Resumo!$B$3,Registros!$B$2:$B$501,"&lt;="&amp;Resumo!$D$3,Registros!$E$2:$E$501,Resumo!$F$3,Registros!$V$2:$V$501,$N458)))</f>
        <v/>
      </c>
      <c r="P458" s="49">
        <f>IF($N458="","",IF(Resumo!$F$3="Todas",SUMIFS(Registros!$S$2:$S$501,Registros!$AB$2:$AB$501,"Sim",Registros!$B$2:$B$501,"&gt;="&amp;Resumo!$B$3,Registros!$B$2:$B$501,"&lt;="&amp;Resumo!$D$3,Registros!$V$2:$V$501,$N458),SUMIFS(Registros!$S$2:$S$501,Registros!$AB$2:$AB$501,"Sim",Registros!$B$2:$B$501,"&gt;="&amp;Resumo!$B$3,Registros!$B$2:$B$501,"&lt;="&amp;Resumo!$D$3,Registros!$E$2:$E$501,Resumo!$F$3,Registros!$V$2:$V$501,$N458)))</f>
        <v/>
      </c>
      <c r="Q458" s="48">
        <f>IFERROR(IF(SUM($P$6:$P$15)=0,"",$P458/SUM($P$6:$P$15)),"")</f>
        <v/>
      </c>
      <c r="R458" s="18">
        <f>IF($O458=0,"",COUNTIFS($O$6:$O$15,"&gt;0",$P$6:$P$15,"&gt;"&amp;$P458)+COUNTIFS($O$6:$O458,"&gt;0",$P$6:$P458,$P458))</f>
        <v/>
      </c>
    </row>
    <row r="459">
      <c r="A459" s="16">
        <f>IFERROR(INDEX(Registros!$Z$2:$Z$501,AGGREGATE(15,6,(ROW(Registros!$Z$2:$Z$501)-ROW(Registros!$Z$2)+1)/(Registros!$AA$2:$AA$501&lt;&gt;""),ROWS($A$6:A459))),"")</f>
        <v/>
      </c>
      <c r="B459" s="13">
        <f>IFERROR(IF($A459="","",INDEX(Registros!$C$2:$C$501,MATCH($A459,Registros!$Z$2:$Z$501,0))),"")</f>
        <v/>
      </c>
      <c r="C459" s="16">
        <f>IFERROR(IF($A459="","",INDEX(Registros!$D$2:$D$501,MATCH($A459,Registros!$Z$2:$Z$501,0))),"")</f>
        <v/>
      </c>
      <c r="D459" s="16">
        <f>IFERROR(IF($A459="","",INDEX(Registros!$E$2:$E$501,MATCH($A459,Registros!$Z$2:$Z$501,0))),"")</f>
        <v/>
      </c>
      <c r="E459" s="13">
        <f>IF($A459="","",IF(AND(Resumo!$F$3&lt;&gt;"Todas",$D459&lt;&gt;Resumo!$F$3),0,COUNTIFS(Registros!$AB$2:$AB$501,"Sim",Registros!$B$2:$B$501,"&gt;="&amp;Resumo!$B$3,Registros!$B$2:$B$501,"&lt;="&amp;Resumo!$D$3,Registros!$C$2:$C$501,$B459,Registros!$E$2:$E$501,$D459)))</f>
        <v/>
      </c>
      <c r="F459" s="45">
        <f>IFERROR(IF($E459=0,"",COUNTIFS(Registros!$AB$2:$AB$501,"Sim",Registros!$B$2:$B$501,"&gt;="&amp;Resumo!$B$3,Registros!$B$2:$B$501,"&lt;="&amp;Resumo!$D$3,Registros!$C$2:$C$501,$B459,Registros!$E$2:$E$501,$D459,Registros!$T$2:$T$501,"Sim")/$E459),"")</f>
        <v/>
      </c>
      <c r="G459" s="45">
        <f>IFERROR(IF($E459=0,"",AVERAGEIFS(Registros!$U$2:$U$501,Registros!$AB$2:$AB$501,"Sim",Registros!$B$2:$B$501,"&gt;="&amp;Resumo!$B$3,Registros!$B$2:$B$501,"&lt;="&amp;Resumo!$D$3,Registros!$C$2:$C$501,$B459,Registros!$E$2:$E$501,$D459)),"")</f>
        <v/>
      </c>
      <c r="H459" s="13">
        <f>IF($E459=0,"",SUMIFS(Registros!$Q$2:$Q$501,Registros!$AB$2:$AB$501,"Sim",Registros!$B$2:$B$501,"&gt;="&amp;Resumo!$B$3,Registros!$B$2:$B$501,"&lt;="&amp;Resumo!$D$3,Registros!$C$2:$C$501,$B459,Registros!$E$2:$E$501,$D459))</f>
        <v/>
      </c>
      <c r="I459" s="46">
        <f>IF($E459=0,"",SUMIFS(Registros!$S$2:$S$501,Registros!$AB$2:$AB$501,"Sim",Registros!$B$2:$B$501,"&gt;="&amp;Resumo!$B$3,Registros!$B$2:$B$501,"&lt;="&amp;Resumo!$D$3,Registros!$C$2:$C$501,$B459,Registros!$E$2:$E$501,$D459))</f>
        <v/>
      </c>
      <c r="J459" s="13">
        <f>IF($E459=0,"",COUNTIFS(Registros!$AB$2:$AB$501,"Sim",Registros!$B$2:$B$501,"&gt;="&amp;Resumo!$B$3,Registros!$B$2:$B$501,"&lt;="&amp;Resumo!$D$3,Registros!$C$2:$C$501,$B459,Registros!$E$2:$E$501,$D459,Registros!$T$2:$T$501,"Não",Registros!$K$2:$K$501,"&lt;&gt;Concluída",Registros!$K$2:$K$501,"&lt;&gt;Dispensada"))</f>
        <v/>
      </c>
      <c r="K459" s="53">
        <f>IFERROR(IF($E459=0,"",_xlfn.MAXIFS(Registros!$B$2:$B$501,Registros!$AB$2:$AB$501,"Sim",Registros!$B$2:$B$501,"&gt;="&amp;Resumo!$B$3,Registros!$B$2:$B$501,"&lt;="&amp;Resumo!$D$3,Registros!$C$2:$C$501,$B459,Registros!$E$2:$E$501,$D459)),"")</f>
        <v/>
      </c>
      <c r="L459" s="13">
        <f>IF($E459=0,"",COUNTIFS($E$6:$E$505,"&gt;0",$F$6:$F$505,"&lt;"&amp;$F459)+COUNTIFS($E$6:$E459,"&gt;0",$F$6:$F459,$F459))</f>
        <v/>
      </c>
      <c r="N459" s="16">
        <f>IFERROR('Configurações'!F457,"")</f>
        <v/>
      </c>
      <c r="O459" s="13">
        <f>IF($N459="","",IF(Resumo!$F$3="Todas",COUNTIFS(Registros!$AB$2:$AB$501,"Sim",Registros!$B$2:$B$501,"&gt;="&amp;Resumo!$B$3,Registros!$B$2:$B$501,"&lt;="&amp;Resumo!$D$3,Registros!$V$2:$V$501,$N459),COUNTIFS(Registros!$AB$2:$AB$501,"Sim",Registros!$B$2:$B$501,"&gt;="&amp;Resumo!$B$3,Registros!$B$2:$B$501,"&lt;="&amp;Resumo!$D$3,Registros!$E$2:$E$501,Resumo!$F$3,Registros!$V$2:$V$501,$N459)))</f>
        <v/>
      </c>
      <c r="P459" s="46">
        <f>IF($N459="","",IF(Resumo!$F$3="Todas",SUMIFS(Registros!$S$2:$S$501,Registros!$AB$2:$AB$501,"Sim",Registros!$B$2:$B$501,"&gt;="&amp;Resumo!$B$3,Registros!$B$2:$B$501,"&lt;="&amp;Resumo!$D$3,Registros!$V$2:$V$501,$N459),SUMIFS(Registros!$S$2:$S$501,Registros!$AB$2:$AB$501,"Sim",Registros!$B$2:$B$501,"&gt;="&amp;Resumo!$B$3,Registros!$B$2:$B$501,"&lt;="&amp;Resumo!$D$3,Registros!$E$2:$E$501,Resumo!$F$3,Registros!$V$2:$V$501,$N459)))</f>
        <v/>
      </c>
      <c r="Q459" s="45">
        <f>IFERROR(IF(SUM($P$6:$P$15)=0,"",$P459/SUM($P$6:$P$15)),"")</f>
        <v/>
      </c>
      <c r="R459" s="13">
        <f>IF($O459=0,"",COUNTIFS($O$6:$O$15,"&gt;0",$P$6:$P$15,"&gt;"&amp;$P459)+COUNTIFS($O$6:$O459,"&gt;0",$P$6:$P459,$P459))</f>
        <v/>
      </c>
    </row>
    <row r="460">
      <c r="A460" s="21">
        <f>IFERROR(INDEX(Registros!$Z$2:$Z$501,AGGREGATE(15,6,(ROW(Registros!$Z$2:$Z$501)-ROW(Registros!$Z$2)+1)/(Registros!$AA$2:$AA$501&lt;&gt;""),ROWS($A$6:A460))),"")</f>
        <v/>
      </c>
      <c r="B460" s="18">
        <f>IFERROR(IF($A460="","",INDEX(Registros!$C$2:$C$501,MATCH($A460,Registros!$Z$2:$Z$501,0))),"")</f>
        <v/>
      </c>
      <c r="C460" s="21">
        <f>IFERROR(IF($A460="","",INDEX(Registros!$D$2:$D$501,MATCH($A460,Registros!$Z$2:$Z$501,0))),"")</f>
        <v/>
      </c>
      <c r="D460" s="21">
        <f>IFERROR(IF($A460="","",INDEX(Registros!$E$2:$E$501,MATCH($A460,Registros!$Z$2:$Z$501,0))),"")</f>
        <v/>
      </c>
      <c r="E460" s="18">
        <f>IF($A460="","",IF(AND(Resumo!$F$3&lt;&gt;"Todas",$D460&lt;&gt;Resumo!$F$3),0,COUNTIFS(Registros!$AB$2:$AB$501,"Sim",Registros!$B$2:$B$501,"&gt;="&amp;Resumo!$B$3,Registros!$B$2:$B$501,"&lt;="&amp;Resumo!$D$3,Registros!$C$2:$C$501,$B460,Registros!$E$2:$E$501,$D460)))</f>
        <v/>
      </c>
      <c r="F460" s="48">
        <f>IFERROR(IF($E460=0,"",COUNTIFS(Registros!$AB$2:$AB$501,"Sim",Registros!$B$2:$B$501,"&gt;="&amp;Resumo!$B$3,Registros!$B$2:$B$501,"&lt;="&amp;Resumo!$D$3,Registros!$C$2:$C$501,$B460,Registros!$E$2:$E$501,$D460,Registros!$T$2:$T$501,"Sim")/$E460),"")</f>
        <v/>
      </c>
      <c r="G460" s="48">
        <f>IFERROR(IF($E460=0,"",AVERAGEIFS(Registros!$U$2:$U$501,Registros!$AB$2:$AB$501,"Sim",Registros!$B$2:$B$501,"&gt;="&amp;Resumo!$B$3,Registros!$B$2:$B$501,"&lt;="&amp;Resumo!$D$3,Registros!$C$2:$C$501,$B460,Registros!$E$2:$E$501,$D460)),"")</f>
        <v/>
      </c>
      <c r="H460" s="18">
        <f>IF($E460=0,"",SUMIFS(Registros!$Q$2:$Q$501,Registros!$AB$2:$AB$501,"Sim",Registros!$B$2:$B$501,"&gt;="&amp;Resumo!$B$3,Registros!$B$2:$B$501,"&lt;="&amp;Resumo!$D$3,Registros!$C$2:$C$501,$B460,Registros!$E$2:$E$501,$D460))</f>
        <v/>
      </c>
      <c r="I460" s="49">
        <f>IF($E460=0,"",SUMIFS(Registros!$S$2:$S$501,Registros!$AB$2:$AB$501,"Sim",Registros!$B$2:$B$501,"&gt;="&amp;Resumo!$B$3,Registros!$B$2:$B$501,"&lt;="&amp;Resumo!$D$3,Registros!$C$2:$C$501,$B460,Registros!$E$2:$E$501,$D460))</f>
        <v/>
      </c>
      <c r="J460" s="18">
        <f>IF($E460=0,"",COUNTIFS(Registros!$AB$2:$AB$501,"Sim",Registros!$B$2:$B$501,"&gt;="&amp;Resumo!$B$3,Registros!$B$2:$B$501,"&lt;="&amp;Resumo!$D$3,Registros!$C$2:$C$501,$B460,Registros!$E$2:$E$501,$D460,Registros!$T$2:$T$501,"Não",Registros!$K$2:$K$501,"&lt;&gt;Concluída",Registros!$K$2:$K$501,"&lt;&gt;Dispensada"))</f>
        <v/>
      </c>
      <c r="K460" s="52">
        <f>IFERROR(IF($E460=0,"",_xlfn.MAXIFS(Registros!$B$2:$B$501,Registros!$AB$2:$AB$501,"Sim",Registros!$B$2:$B$501,"&gt;="&amp;Resumo!$B$3,Registros!$B$2:$B$501,"&lt;="&amp;Resumo!$D$3,Registros!$C$2:$C$501,$B460,Registros!$E$2:$E$501,$D460)),"")</f>
        <v/>
      </c>
      <c r="L460" s="18">
        <f>IF($E460=0,"",COUNTIFS($E$6:$E$505,"&gt;0",$F$6:$F$505,"&lt;"&amp;$F460)+COUNTIFS($E$6:$E460,"&gt;0",$F$6:$F460,$F460))</f>
        <v/>
      </c>
      <c r="N460" s="21">
        <f>IFERROR('Configurações'!F458,"")</f>
        <v/>
      </c>
      <c r="O460" s="18">
        <f>IF($N460="","",IF(Resumo!$F$3="Todas",COUNTIFS(Registros!$AB$2:$AB$501,"Sim",Registros!$B$2:$B$501,"&gt;="&amp;Resumo!$B$3,Registros!$B$2:$B$501,"&lt;="&amp;Resumo!$D$3,Registros!$V$2:$V$501,$N460),COUNTIFS(Registros!$AB$2:$AB$501,"Sim",Registros!$B$2:$B$501,"&gt;="&amp;Resumo!$B$3,Registros!$B$2:$B$501,"&lt;="&amp;Resumo!$D$3,Registros!$E$2:$E$501,Resumo!$F$3,Registros!$V$2:$V$501,$N460)))</f>
        <v/>
      </c>
      <c r="P460" s="49">
        <f>IF($N460="","",IF(Resumo!$F$3="Todas",SUMIFS(Registros!$S$2:$S$501,Registros!$AB$2:$AB$501,"Sim",Registros!$B$2:$B$501,"&gt;="&amp;Resumo!$B$3,Registros!$B$2:$B$501,"&lt;="&amp;Resumo!$D$3,Registros!$V$2:$V$501,$N460),SUMIFS(Registros!$S$2:$S$501,Registros!$AB$2:$AB$501,"Sim",Registros!$B$2:$B$501,"&gt;="&amp;Resumo!$B$3,Registros!$B$2:$B$501,"&lt;="&amp;Resumo!$D$3,Registros!$E$2:$E$501,Resumo!$F$3,Registros!$V$2:$V$501,$N460)))</f>
        <v/>
      </c>
      <c r="Q460" s="48">
        <f>IFERROR(IF(SUM($P$6:$P$15)=0,"",$P460/SUM($P$6:$P$15)),"")</f>
        <v/>
      </c>
      <c r="R460" s="18">
        <f>IF($O460=0,"",COUNTIFS($O$6:$O$15,"&gt;0",$P$6:$P$15,"&gt;"&amp;$P460)+COUNTIFS($O$6:$O460,"&gt;0",$P$6:$P460,$P460))</f>
        <v/>
      </c>
    </row>
    <row r="461">
      <c r="A461" s="16">
        <f>IFERROR(INDEX(Registros!$Z$2:$Z$501,AGGREGATE(15,6,(ROW(Registros!$Z$2:$Z$501)-ROW(Registros!$Z$2)+1)/(Registros!$AA$2:$AA$501&lt;&gt;""),ROWS($A$6:A461))),"")</f>
        <v/>
      </c>
      <c r="B461" s="13">
        <f>IFERROR(IF($A461="","",INDEX(Registros!$C$2:$C$501,MATCH($A461,Registros!$Z$2:$Z$501,0))),"")</f>
        <v/>
      </c>
      <c r="C461" s="16">
        <f>IFERROR(IF($A461="","",INDEX(Registros!$D$2:$D$501,MATCH($A461,Registros!$Z$2:$Z$501,0))),"")</f>
        <v/>
      </c>
      <c r="D461" s="16">
        <f>IFERROR(IF($A461="","",INDEX(Registros!$E$2:$E$501,MATCH($A461,Registros!$Z$2:$Z$501,0))),"")</f>
        <v/>
      </c>
      <c r="E461" s="13">
        <f>IF($A461="","",IF(AND(Resumo!$F$3&lt;&gt;"Todas",$D461&lt;&gt;Resumo!$F$3),0,COUNTIFS(Registros!$AB$2:$AB$501,"Sim",Registros!$B$2:$B$501,"&gt;="&amp;Resumo!$B$3,Registros!$B$2:$B$501,"&lt;="&amp;Resumo!$D$3,Registros!$C$2:$C$501,$B461,Registros!$E$2:$E$501,$D461)))</f>
        <v/>
      </c>
      <c r="F461" s="45">
        <f>IFERROR(IF($E461=0,"",COUNTIFS(Registros!$AB$2:$AB$501,"Sim",Registros!$B$2:$B$501,"&gt;="&amp;Resumo!$B$3,Registros!$B$2:$B$501,"&lt;="&amp;Resumo!$D$3,Registros!$C$2:$C$501,$B461,Registros!$E$2:$E$501,$D461,Registros!$T$2:$T$501,"Sim")/$E461),"")</f>
        <v/>
      </c>
      <c r="G461" s="45">
        <f>IFERROR(IF($E461=0,"",AVERAGEIFS(Registros!$U$2:$U$501,Registros!$AB$2:$AB$501,"Sim",Registros!$B$2:$B$501,"&gt;="&amp;Resumo!$B$3,Registros!$B$2:$B$501,"&lt;="&amp;Resumo!$D$3,Registros!$C$2:$C$501,$B461,Registros!$E$2:$E$501,$D461)),"")</f>
        <v/>
      </c>
      <c r="H461" s="13">
        <f>IF($E461=0,"",SUMIFS(Registros!$Q$2:$Q$501,Registros!$AB$2:$AB$501,"Sim",Registros!$B$2:$B$501,"&gt;="&amp;Resumo!$B$3,Registros!$B$2:$B$501,"&lt;="&amp;Resumo!$D$3,Registros!$C$2:$C$501,$B461,Registros!$E$2:$E$501,$D461))</f>
        <v/>
      </c>
      <c r="I461" s="46">
        <f>IF($E461=0,"",SUMIFS(Registros!$S$2:$S$501,Registros!$AB$2:$AB$501,"Sim",Registros!$B$2:$B$501,"&gt;="&amp;Resumo!$B$3,Registros!$B$2:$B$501,"&lt;="&amp;Resumo!$D$3,Registros!$C$2:$C$501,$B461,Registros!$E$2:$E$501,$D461))</f>
        <v/>
      </c>
      <c r="J461" s="13">
        <f>IF($E461=0,"",COUNTIFS(Registros!$AB$2:$AB$501,"Sim",Registros!$B$2:$B$501,"&gt;="&amp;Resumo!$B$3,Registros!$B$2:$B$501,"&lt;="&amp;Resumo!$D$3,Registros!$C$2:$C$501,$B461,Registros!$E$2:$E$501,$D461,Registros!$T$2:$T$501,"Não",Registros!$K$2:$K$501,"&lt;&gt;Concluída",Registros!$K$2:$K$501,"&lt;&gt;Dispensada"))</f>
        <v/>
      </c>
      <c r="K461" s="53">
        <f>IFERROR(IF($E461=0,"",_xlfn.MAXIFS(Registros!$B$2:$B$501,Registros!$AB$2:$AB$501,"Sim",Registros!$B$2:$B$501,"&gt;="&amp;Resumo!$B$3,Registros!$B$2:$B$501,"&lt;="&amp;Resumo!$D$3,Registros!$C$2:$C$501,$B461,Registros!$E$2:$E$501,$D461)),"")</f>
        <v/>
      </c>
      <c r="L461" s="13">
        <f>IF($E461=0,"",COUNTIFS($E$6:$E$505,"&gt;0",$F$6:$F$505,"&lt;"&amp;$F461)+COUNTIFS($E$6:$E461,"&gt;0",$F$6:$F461,$F461))</f>
        <v/>
      </c>
      <c r="N461" s="16">
        <f>IFERROR('Configurações'!F459,"")</f>
        <v/>
      </c>
      <c r="O461" s="13">
        <f>IF($N461="","",IF(Resumo!$F$3="Todas",COUNTIFS(Registros!$AB$2:$AB$501,"Sim",Registros!$B$2:$B$501,"&gt;="&amp;Resumo!$B$3,Registros!$B$2:$B$501,"&lt;="&amp;Resumo!$D$3,Registros!$V$2:$V$501,$N461),COUNTIFS(Registros!$AB$2:$AB$501,"Sim",Registros!$B$2:$B$501,"&gt;="&amp;Resumo!$B$3,Registros!$B$2:$B$501,"&lt;="&amp;Resumo!$D$3,Registros!$E$2:$E$501,Resumo!$F$3,Registros!$V$2:$V$501,$N461)))</f>
        <v/>
      </c>
      <c r="P461" s="46">
        <f>IF($N461="","",IF(Resumo!$F$3="Todas",SUMIFS(Registros!$S$2:$S$501,Registros!$AB$2:$AB$501,"Sim",Registros!$B$2:$B$501,"&gt;="&amp;Resumo!$B$3,Registros!$B$2:$B$501,"&lt;="&amp;Resumo!$D$3,Registros!$V$2:$V$501,$N461),SUMIFS(Registros!$S$2:$S$501,Registros!$AB$2:$AB$501,"Sim",Registros!$B$2:$B$501,"&gt;="&amp;Resumo!$B$3,Registros!$B$2:$B$501,"&lt;="&amp;Resumo!$D$3,Registros!$E$2:$E$501,Resumo!$F$3,Registros!$V$2:$V$501,$N461)))</f>
        <v/>
      </c>
      <c r="Q461" s="45">
        <f>IFERROR(IF(SUM($P$6:$P$15)=0,"",$P461/SUM($P$6:$P$15)),"")</f>
        <v/>
      </c>
      <c r="R461" s="13">
        <f>IF($O461=0,"",COUNTIFS($O$6:$O$15,"&gt;0",$P$6:$P$15,"&gt;"&amp;$P461)+COUNTIFS($O$6:$O461,"&gt;0",$P$6:$P461,$P461))</f>
        <v/>
      </c>
    </row>
    <row r="462">
      <c r="A462" s="21">
        <f>IFERROR(INDEX(Registros!$Z$2:$Z$501,AGGREGATE(15,6,(ROW(Registros!$Z$2:$Z$501)-ROW(Registros!$Z$2)+1)/(Registros!$AA$2:$AA$501&lt;&gt;""),ROWS($A$6:A462))),"")</f>
        <v/>
      </c>
      <c r="B462" s="18">
        <f>IFERROR(IF($A462="","",INDEX(Registros!$C$2:$C$501,MATCH($A462,Registros!$Z$2:$Z$501,0))),"")</f>
        <v/>
      </c>
      <c r="C462" s="21">
        <f>IFERROR(IF($A462="","",INDEX(Registros!$D$2:$D$501,MATCH($A462,Registros!$Z$2:$Z$501,0))),"")</f>
        <v/>
      </c>
      <c r="D462" s="21">
        <f>IFERROR(IF($A462="","",INDEX(Registros!$E$2:$E$501,MATCH($A462,Registros!$Z$2:$Z$501,0))),"")</f>
        <v/>
      </c>
      <c r="E462" s="18">
        <f>IF($A462="","",IF(AND(Resumo!$F$3&lt;&gt;"Todas",$D462&lt;&gt;Resumo!$F$3),0,COUNTIFS(Registros!$AB$2:$AB$501,"Sim",Registros!$B$2:$B$501,"&gt;="&amp;Resumo!$B$3,Registros!$B$2:$B$501,"&lt;="&amp;Resumo!$D$3,Registros!$C$2:$C$501,$B462,Registros!$E$2:$E$501,$D462)))</f>
        <v/>
      </c>
      <c r="F462" s="48">
        <f>IFERROR(IF($E462=0,"",COUNTIFS(Registros!$AB$2:$AB$501,"Sim",Registros!$B$2:$B$501,"&gt;="&amp;Resumo!$B$3,Registros!$B$2:$B$501,"&lt;="&amp;Resumo!$D$3,Registros!$C$2:$C$501,$B462,Registros!$E$2:$E$501,$D462,Registros!$T$2:$T$501,"Sim")/$E462),"")</f>
        <v/>
      </c>
      <c r="G462" s="48">
        <f>IFERROR(IF($E462=0,"",AVERAGEIFS(Registros!$U$2:$U$501,Registros!$AB$2:$AB$501,"Sim",Registros!$B$2:$B$501,"&gt;="&amp;Resumo!$B$3,Registros!$B$2:$B$501,"&lt;="&amp;Resumo!$D$3,Registros!$C$2:$C$501,$B462,Registros!$E$2:$E$501,$D462)),"")</f>
        <v/>
      </c>
      <c r="H462" s="18">
        <f>IF($E462=0,"",SUMIFS(Registros!$Q$2:$Q$501,Registros!$AB$2:$AB$501,"Sim",Registros!$B$2:$B$501,"&gt;="&amp;Resumo!$B$3,Registros!$B$2:$B$501,"&lt;="&amp;Resumo!$D$3,Registros!$C$2:$C$501,$B462,Registros!$E$2:$E$501,$D462))</f>
        <v/>
      </c>
      <c r="I462" s="49">
        <f>IF($E462=0,"",SUMIFS(Registros!$S$2:$S$501,Registros!$AB$2:$AB$501,"Sim",Registros!$B$2:$B$501,"&gt;="&amp;Resumo!$B$3,Registros!$B$2:$B$501,"&lt;="&amp;Resumo!$D$3,Registros!$C$2:$C$501,$B462,Registros!$E$2:$E$501,$D462))</f>
        <v/>
      </c>
      <c r="J462" s="18">
        <f>IF($E462=0,"",COUNTIFS(Registros!$AB$2:$AB$501,"Sim",Registros!$B$2:$B$501,"&gt;="&amp;Resumo!$B$3,Registros!$B$2:$B$501,"&lt;="&amp;Resumo!$D$3,Registros!$C$2:$C$501,$B462,Registros!$E$2:$E$501,$D462,Registros!$T$2:$T$501,"Não",Registros!$K$2:$K$501,"&lt;&gt;Concluída",Registros!$K$2:$K$501,"&lt;&gt;Dispensada"))</f>
        <v/>
      </c>
      <c r="K462" s="52">
        <f>IFERROR(IF($E462=0,"",_xlfn.MAXIFS(Registros!$B$2:$B$501,Registros!$AB$2:$AB$501,"Sim",Registros!$B$2:$B$501,"&gt;="&amp;Resumo!$B$3,Registros!$B$2:$B$501,"&lt;="&amp;Resumo!$D$3,Registros!$C$2:$C$501,$B462,Registros!$E$2:$E$501,$D462)),"")</f>
        <v/>
      </c>
      <c r="L462" s="18">
        <f>IF($E462=0,"",COUNTIFS($E$6:$E$505,"&gt;0",$F$6:$F$505,"&lt;"&amp;$F462)+COUNTIFS($E$6:$E462,"&gt;0",$F$6:$F462,$F462))</f>
        <v/>
      </c>
      <c r="N462" s="21">
        <f>IFERROR('Configurações'!F460,"")</f>
        <v/>
      </c>
      <c r="O462" s="18">
        <f>IF($N462="","",IF(Resumo!$F$3="Todas",COUNTIFS(Registros!$AB$2:$AB$501,"Sim",Registros!$B$2:$B$501,"&gt;="&amp;Resumo!$B$3,Registros!$B$2:$B$501,"&lt;="&amp;Resumo!$D$3,Registros!$V$2:$V$501,$N462),COUNTIFS(Registros!$AB$2:$AB$501,"Sim",Registros!$B$2:$B$501,"&gt;="&amp;Resumo!$B$3,Registros!$B$2:$B$501,"&lt;="&amp;Resumo!$D$3,Registros!$E$2:$E$501,Resumo!$F$3,Registros!$V$2:$V$501,$N462)))</f>
        <v/>
      </c>
      <c r="P462" s="49">
        <f>IF($N462="","",IF(Resumo!$F$3="Todas",SUMIFS(Registros!$S$2:$S$501,Registros!$AB$2:$AB$501,"Sim",Registros!$B$2:$B$501,"&gt;="&amp;Resumo!$B$3,Registros!$B$2:$B$501,"&lt;="&amp;Resumo!$D$3,Registros!$V$2:$V$501,$N462),SUMIFS(Registros!$S$2:$S$501,Registros!$AB$2:$AB$501,"Sim",Registros!$B$2:$B$501,"&gt;="&amp;Resumo!$B$3,Registros!$B$2:$B$501,"&lt;="&amp;Resumo!$D$3,Registros!$E$2:$E$501,Resumo!$F$3,Registros!$V$2:$V$501,$N462)))</f>
        <v/>
      </c>
      <c r="Q462" s="48">
        <f>IFERROR(IF(SUM($P$6:$P$15)=0,"",$P462/SUM($P$6:$P$15)),"")</f>
        <v/>
      </c>
      <c r="R462" s="18">
        <f>IF($O462=0,"",COUNTIFS($O$6:$O$15,"&gt;0",$P$6:$P$15,"&gt;"&amp;$P462)+COUNTIFS($O$6:$O462,"&gt;0",$P$6:$P462,$P462))</f>
        <v/>
      </c>
    </row>
    <row r="463">
      <c r="A463" s="16">
        <f>IFERROR(INDEX(Registros!$Z$2:$Z$501,AGGREGATE(15,6,(ROW(Registros!$Z$2:$Z$501)-ROW(Registros!$Z$2)+1)/(Registros!$AA$2:$AA$501&lt;&gt;""),ROWS($A$6:A463))),"")</f>
        <v/>
      </c>
      <c r="B463" s="13">
        <f>IFERROR(IF($A463="","",INDEX(Registros!$C$2:$C$501,MATCH($A463,Registros!$Z$2:$Z$501,0))),"")</f>
        <v/>
      </c>
      <c r="C463" s="16">
        <f>IFERROR(IF($A463="","",INDEX(Registros!$D$2:$D$501,MATCH($A463,Registros!$Z$2:$Z$501,0))),"")</f>
        <v/>
      </c>
      <c r="D463" s="16">
        <f>IFERROR(IF($A463="","",INDEX(Registros!$E$2:$E$501,MATCH($A463,Registros!$Z$2:$Z$501,0))),"")</f>
        <v/>
      </c>
      <c r="E463" s="13">
        <f>IF($A463="","",IF(AND(Resumo!$F$3&lt;&gt;"Todas",$D463&lt;&gt;Resumo!$F$3),0,COUNTIFS(Registros!$AB$2:$AB$501,"Sim",Registros!$B$2:$B$501,"&gt;="&amp;Resumo!$B$3,Registros!$B$2:$B$501,"&lt;="&amp;Resumo!$D$3,Registros!$C$2:$C$501,$B463,Registros!$E$2:$E$501,$D463)))</f>
        <v/>
      </c>
      <c r="F463" s="45">
        <f>IFERROR(IF($E463=0,"",COUNTIFS(Registros!$AB$2:$AB$501,"Sim",Registros!$B$2:$B$501,"&gt;="&amp;Resumo!$B$3,Registros!$B$2:$B$501,"&lt;="&amp;Resumo!$D$3,Registros!$C$2:$C$501,$B463,Registros!$E$2:$E$501,$D463,Registros!$T$2:$T$501,"Sim")/$E463),"")</f>
        <v/>
      </c>
      <c r="G463" s="45">
        <f>IFERROR(IF($E463=0,"",AVERAGEIFS(Registros!$U$2:$U$501,Registros!$AB$2:$AB$501,"Sim",Registros!$B$2:$B$501,"&gt;="&amp;Resumo!$B$3,Registros!$B$2:$B$501,"&lt;="&amp;Resumo!$D$3,Registros!$C$2:$C$501,$B463,Registros!$E$2:$E$501,$D463)),"")</f>
        <v/>
      </c>
      <c r="H463" s="13">
        <f>IF($E463=0,"",SUMIFS(Registros!$Q$2:$Q$501,Registros!$AB$2:$AB$501,"Sim",Registros!$B$2:$B$501,"&gt;="&amp;Resumo!$B$3,Registros!$B$2:$B$501,"&lt;="&amp;Resumo!$D$3,Registros!$C$2:$C$501,$B463,Registros!$E$2:$E$501,$D463))</f>
        <v/>
      </c>
      <c r="I463" s="46">
        <f>IF($E463=0,"",SUMIFS(Registros!$S$2:$S$501,Registros!$AB$2:$AB$501,"Sim",Registros!$B$2:$B$501,"&gt;="&amp;Resumo!$B$3,Registros!$B$2:$B$501,"&lt;="&amp;Resumo!$D$3,Registros!$C$2:$C$501,$B463,Registros!$E$2:$E$501,$D463))</f>
        <v/>
      </c>
      <c r="J463" s="13">
        <f>IF($E463=0,"",COUNTIFS(Registros!$AB$2:$AB$501,"Sim",Registros!$B$2:$B$501,"&gt;="&amp;Resumo!$B$3,Registros!$B$2:$B$501,"&lt;="&amp;Resumo!$D$3,Registros!$C$2:$C$501,$B463,Registros!$E$2:$E$501,$D463,Registros!$T$2:$T$501,"Não",Registros!$K$2:$K$501,"&lt;&gt;Concluída",Registros!$K$2:$K$501,"&lt;&gt;Dispensada"))</f>
        <v/>
      </c>
      <c r="K463" s="53">
        <f>IFERROR(IF($E463=0,"",_xlfn.MAXIFS(Registros!$B$2:$B$501,Registros!$AB$2:$AB$501,"Sim",Registros!$B$2:$B$501,"&gt;="&amp;Resumo!$B$3,Registros!$B$2:$B$501,"&lt;="&amp;Resumo!$D$3,Registros!$C$2:$C$501,$B463,Registros!$E$2:$E$501,$D463)),"")</f>
        <v/>
      </c>
      <c r="L463" s="13">
        <f>IF($E463=0,"",COUNTIFS($E$6:$E$505,"&gt;0",$F$6:$F$505,"&lt;"&amp;$F463)+COUNTIFS($E$6:$E463,"&gt;0",$F$6:$F463,$F463))</f>
        <v/>
      </c>
      <c r="N463" s="16">
        <f>IFERROR('Configurações'!F461,"")</f>
        <v/>
      </c>
      <c r="O463" s="13">
        <f>IF($N463="","",IF(Resumo!$F$3="Todas",COUNTIFS(Registros!$AB$2:$AB$501,"Sim",Registros!$B$2:$B$501,"&gt;="&amp;Resumo!$B$3,Registros!$B$2:$B$501,"&lt;="&amp;Resumo!$D$3,Registros!$V$2:$V$501,$N463),COUNTIFS(Registros!$AB$2:$AB$501,"Sim",Registros!$B$2:$B$501,"&gt;="&amp;Resumo!$B$3,Registros!$B$2:$B$501,"&lt;="&amp;Resumo!$D$3,Registros!$E$2:$E$501,Resumo!$F$3,Registros!$V$2:$V$501,$N463)))</f>
        <v/>
      </c>
      <c r="P463" s="46">
        <f>IF($N463="","",IF(Resumo!$F$3="Todas",SUMIFS(Registros!$S$2:$S$501,Registros!$AB$2:$AB$501,"Sim",Registros!$B$2:$B$501,"&gt;="&amp;Resumo!$B$3,Registros!$B$2:$B$501,"&lt;="&amp;Resumo!$D$3,Registros!$V$2:$V$501,$N463),SUMIFS(Registros!$S$2:$S$501,Registros!$AB$2:$AB$501,"Sim",Registros!$B$2:$B$501,"&gt;="&amp;Resumo!$B$3,Registros!$B$2:$B$501,"&lt;="&amp;Resumo!$D$3,Registros!$E$2:$E$501,Resumo!$F$3,Registros!$V$2:$V$501,$N463)))</f>
        <v/>
      </c>
      <c r="Q463" s="45">
        <f>IFERROR(IF(SUM($P$6:$P$15)=0,"",$P463/SUM($P$6:$P$15)),"")</f>
        <v/>
      </c>
      <c r="R463" s="13">
        <f>IF($O463=0,"",COUNTIFS($O$6:$O$15,"&gt;0",$P$6:$P$15,"&gt;"&amp;$P463)+COUNTIFS($O$6:$O463,"&gt;0",$P$6:$P463,$P463))</f>
        <v/>
      </c>
    </row>
    <row r="464">
      <c r="A464" s="21">
        <f>IFERROR(INDEX(Registros!$Z$2:$Z$501,AGGREGATE(15,6,(ROW(Registros!$Z$2:$Z$501)-ROW(Registros!$Z$2)+1)/(Registros!$AA$2:$AA$501&lt;&gt;""),ROWS($A$6:A464))),"")</f>
        <v/>
      </c>
      <c r="B464" s="18">
        <f>IFERROR(IF($A464="","",INDEX(Registros!$C$2:$C$501,MATCH($A464,Registros!$Z$2:$Z$501,0))),"")</f>
        <v/>
      </c>
      <c r="C464" s="21">
        <f>IFERROR(IF($A464="","",INDEX(Registros!$D$2:$D$501,MATCH($A464,Registros!$Z$2:$Z$501,0))),"")</f>
        <v/>
      </c>
      <c r="D464" s="21">
        <f>IFERROR(IF($A464="","",INDEX(Registros!$E$2:$E$501,MATCH($A464,Registros!$Z$2:$Z$501,0))),"")</f>
        <v/>
      </c>
      <c r="E464" s="18">
        <f>IF($A464="","",IF(AND(Resumo!$F$3&lt;&gt;"Todas",$D464&lt;&gt;Resumo!$F$3),0,COUNTIFS(Registros!$AB$2:$AB$501,"Sim",Registros!$B$2:$B$501,"&gt;="&amp;Resumo!$B$3,Registros!$B$2:$B$501,"&lt;="&amp;Resumo!$D$3,Registros!$C$2:$C$501,$B464,Registros!$E$2:$E$501,$D464)))</f>
        <v/>
      </c>
      <c r="F464" s="48">
        <f>IFERROR(IF($E464=0,"",COUNTIFS(Registros!$AB$2:$AB$501,"Sim",Registros!$B$2:$B$501,"&gt;="&amp;Resumo!$B$3,Registros!$B$2:$B$501,"&lt;="&amp;Resumo!$D$3,Registros!$C$2:$C$501,$B464,Registros!$E$2:$E$501,$D464,Registros!$T$2:$T$501,"Sim")/$E464),"")</f>
        <v/>
      </c>
      <c r="G464" s="48">
        <f>IFERROR(IF($E464=0,"",AVERAGEIFS(Registros!$U$2:$U$501,Registros!$AB$2:$AB$501,"Sim",Registros!$B$2:$B$501,"&gt;="&amp;Resumo!$B$3,Registros!$B$2:$B$501,"&lt;="&amp;Resumo!$D$3,Registros!$C$2:$C$501,$B464,Registros!$E$2:$E$501,$D464)),"")</f>
        <v/>
      </c>
      <c r="H464" s="18">
        <f>IF($E464=0,"",SUMIFS(Registros!$Q$2:$Q$501,Registros!$AB$2:$AB$501,"Sim",Registros!$B$2:$B$501,"&gt;="&amp;Resumo!$B$3,Registros!$B$2:$B$501,"&lt;="&amp;Resumo!$D$3,Registros!$C$2:$C$501,$B464,Registros!$E$2:$E$501,$D464))</f>
        <v/>
      </c>
      <c r="I464" s="49">
        <f>IF($E464=0,"",SUMIFS(Registros!$S$2:$S$501,Registros!$AB$2:$AB$501,"Sim",Registros!$B$2:$B$501,"&gt;="&amp;Resumo!$B$3,Registros!$B$2:$B$501,"&lt;="&amp;Resumo!$D$3,Registros!$C$2:$C$501,$B464,Registros!$E$2:$E$501,$D464))</f>
        <v/>
      </c>
      <c r="J464" s="18">
        <f>IF($E464=0,"",COUNTIFS(Registros!$AB$2:$AB$501,"Sim",Registros!$B$2:$B$501,"&gt;="&amp;Resumo!$B$3,Registros!$B$2:$B$501,"&lt;="&amp;Resumo!$D$3,Registros!$C$2:$C$501,$B464,Registros!$E$2:$E$501,$D464,Registros!$T$2:$T$501,"Não",Registros!$K$2:$K$501,"&lt;&gt;Concluída",Registros!$K$2:$K$501,"&lt;&gt;Dispensada"))</f>
        <v/>
      </c>
      <c r="K464" s="52">
        <f>IFERROR(IF($E464=0,"",_xlfn.MAXIFS(Registros!$B$2:$B$501,Registros!$AB$2:$AB$501,"Sim",Registros!$B$2:$B$501,"&gt;="&amp;Resumo!$B$3,Registros!$B$2:$B$501,"&lt;="&amp;Resumo!$D$3,Registros!$C$2:$C$501,$B464,Registros!$E$2:$E$501,$D464)),"")</f>
        <v/>
      </c>
      <c r="L464" s="18">
        <f>IF($E464=0,"",COUNTIFS($E$6:$E$505,"&gt;0",$F$6:$F$505,"&lt;"&amp;$F464)+COUNTIFS($E$6:$E464,"&gt;0",$F$6:$F464,$F464))</f>
        <v/>
      </c>
      <c r="N464" s="21">
        <f>IFERROR('Configurações'!F462,"")</f>
        <v/>
      </c>
      <c r="O464" s="18">
        <f>IF($N464="","",IF(Resumo!$F$3="Todas",COUNTIFS(Registros!$AB$2:$AB$501,"Sim",Registros!$B$2:$B$501,"&gt;="&amp;Resumo!$B$3,Registros!$B$2:$B$501,"&lt;="&amp;Resumo!$D$3,Registros!$V$2:$V$501,$N464),COUNTIFS(Registros!$AB$2:$AB$501,"Sim",Registros!$B$2:$B$501,"&gt;="&amp;Resumo!$B$3,Registros!$B$2:$B$501,"&lt;="&amp;Resumo!$D$3,Registros!$E$2:$E$501,Resumo!$F$3,Registros!$V$2:$V$501,$N464)))</f>
        <v/>
      </c>
      <c r="P464" s="49">
        <f>IF($N464="","",IF(Resumo!$F$3="Todas",SUMIFS(Registros!$S$2:$S$501,Registros!$AB$2:$AB$501,"Sim",Registros!$B$2:$B$501,"&gt;="&amp;Resumo!$B$3,Registros!$B$2:$B$501,"&lt;="&amp;Resumo!$D$3,Registros!$V$2:$V$501,$N464),SUMIFS(Registros!$S$2:$S$501,Registros!$AB$2:$AB$501,"Sim",Registros!$B$2:$B$501,"&gt;="&amp;Resumo!$B$3,Registros!$B$2:$B$501,"&lt;="&amp;Resumo!$D$3,Registros!$E$2:$E$501,Resumo!$F$3,Registros!$V$2:$V$501,$N464)))</f>
        <v/>
      </c>
      <c r="Q464" s="48">
        <f>IFERROR(IF(SUM($P$6:$P$15)=0,"",$P464/SUM($P$6:$P$15)),"")</f>
        <v/>
      </c>
      <c r="R464" s="18">
        <f>IF($O464=0,"",COUNTIFS($O$6:$O$15,"&gt;0",$P$6:$P$15,"&gt;"&amp;$P464)+COUNTIFS($O$6:$O464,"&gt;0",$P$6:$P464,$P464))</f>
        <v/>
      </c>
    </row>
    <row r="465">
      <c r="A465" s="16">
        <f>IFERROR(INDEX(Registros!$Z$2:$Z$501,AGGREGATE(15,6,(ROW(Registros!$Z$2:$Z$501)-ROW(Registros!$Z$2)+1)/(Registros!$AA$2:$AA$501&lt;&gt;""),ROWS($A$6:A465))),"")</f>
        <v/>
      </c>
      <c r="B465" s="13">
        <f>IFERROR(IF($A465="","",INDEX(Registros!$C$2:$C$501,MATCH($A465,Registros!$Z$2:$Z$501,0))),"")</f>
        <v/>
      </c>
      <c r="C465" s="16">
        <f>IFERROR(IF($A465="","",INDEX(Registros!$D$2:$D$501,MATCH($A465,Registros!$Z$2:$Z$501,0))),"")</f>
        <v/>
      </c>
      <c r="D465" s="16">
        <f>IFERROR(IF($A465="","",INDEX(Registros!$E$2:$E$501,MATCH($A465,Registros!$Z$2:$Z$501,0))),"")</f>
        <v/>
      </c>
      <c r="E465" s="13">
        <f>IF($A465="","",IF(AND(Resumo!$F$3&lt;&gt;"Todas",$D465&lt;&gt;Resumo!$F$3),0,COUNTIFS(Registros!$AB$2:$AB$501,"Sim",Registros!$B$2:$B$501,"&gt;="&amp;Resumo!$B$3,Registros!$B$2:$B$501,"&lt;="&amp;Resumo!$D$3,Registros!$C$2:$C$501,$B465,Registros!$E$2:$E$501,$D465)))</f>
        <v/>
      </c>
      <c r="F465" s="45">
        <f>IFERROR(IF($E465=0,"",COUNTIFS(Registros!$AB$2:$AB$501,"Sim",Registros!$B$2:$B$501,"&gt;="&amp;Resumo!$B$3,Registros!$B$2:$B$501,"&lt;="&amp;Resumo!$D$3,Registros!$C$2:$C$501,$B465,Registros!$E$2:$E$501,$D465,Registros!$T$2:$T$501,"Sim")/$E465),"")</f>
        <v/>
      </c>
      <c r="G465" s="45">
        <f>IFERROR(IF($E465=0,"",AVERAGEIFS(Registros!$U$2:$U$501,Registros!$AB$2:$AB$501,"Sim",Registros!$B$2:$B$501,"&gt;="&amp;Resumo!$B$3,Registros!$B$2:$B$501,"&lt;="&amp;Resumo!$D$3,Registros!$C$2:$C$501,$B465,Registros!$E$2:$E$501,$D465)),"")</f>
        <v/>
      </c>
      <c r="H465" s="13">
        <f>IF($E465=0,"",SUMIFS(Registros!$Q$2:$Q$501,Registros!$AB$2:$AB$501,"Sim",Registros!$B$2:$B$501,"&gt;="&amp;Resumo!$B$3,Registros!$B$2:$B$501,"&lt;="&amp;Resumo!$D$3,Registros!$C$2:$C$501,$B465,Registros!$E$2:$E$501,$D465))</f>
        <v/>
      </c>
      <c r="I465" s="46">
        <f>IF($E465=0,"",SUMIFS(Registros!$S$2:$S$501,Registros!$AB$2:$AB$501,"Sim",Registros!$B$2:$B$501,"&gt;="&amp;Resumo!$B$3,Registros!$B$2:$B$501,"&lt;="&amp;Resumo!$D$3,Registros!$C$2:$C$501,$B465,Registros!$E$2:$E$501,$D465))</f>
        <v/>
      </c>
      <c r="J465" s="13">
        <f>IF($E465=0,"",COUNTIFS(Registros!$AB$2:$AB$501,"Sim",Registros!$B$2:$B$501,"&gt;="&amp;Resumo!$B$3,Registros!$B$2:$B$501,"&lt;="&amp;Resumo!$D$3,Registros!$C$2:$C$501,$B465,Registros!$E$2:$E$501,$D465,Registros!$T$2:$T$501,"Não",Registros!$K$2:$K$501,"&lt;&gt;Concluída",Registros!$K$2:$K$501,"&lt;&gt;Dispensada"))</f>
        <v/>
      </c>
      <c r="K465" s="53">
        <f>IFERROR(IF($E465=0,"",_xlfn.MAXIFS(Registros!$B$2:$B$501,Registros!$AB$2:$AB$501,"Sim",Registros!$B$2:$B$501,"&gt;="&amp;Resumo!$B$3,Registros!$B$2:$B$501,"&lt;="&amp;Resumo!$D$3,Registros!$C$2:$C$501,$B465,Registros!$E$2:$E$501,$D465)),"")</f>
        <v/>
      </c>
      <c r="L465" s="13">
        <f>IF($E465=0,"",COUNTIFS($E$6:$E$505,"&gt;0",$F$6:$F$505,"&lt;"&amp;$F465)+COUNTIFS($E$6:$E465,"&gt;0",$F$6:$F465,$F465))</f>
        <v/>
      </c>
      <c r="N465" s="16">
        <f>IFERROR('Configurações'!F463,"")</f>
        <v/>
      </c>
      <c r="O465" s="13">
        <f>IF($N465="","",IF(Resumo!$F$3="Todas",COUNTIFS(Registros!$AB$2:$AB$501,"Sim",Registros!$B$2:$B$501,"&gt;="&amp;Resumo!$B$3,Registros!$B$2:$B$501,"&lt;="&amp;Resumo!$D$3,Registros!$V$2:$V$501,$N465),COUNTIFS(Registros!$AB$2:$AB$501,"Sim",Registros!$B$2:$B$501,"&gt;="&amp;Resumo!$B$3,Registros!$B$2:$B$501,"&lt;="&amp;Resumo!$D$3,Registros!$E$2:$E$501,Resumo!$F$3,Registros!$V$2:$V$501,$N465)))</f>
        <v/>
      </c>
      <c r="P465" s="46">
        <f>IF($N465="","",IF(Resumo!$F$3="Todas",SUMIFS(Registros!$S$2:$S$501,Registros!$AB$2:$AB$501,"Sim",Registros!$B$2:$B$501,"&gt;="&amp;Resumo!$B$3,Registros!$B$2:$B$501,"&lt;="&amp;Resumo!$D$3,Registros!$V$2:$V$501,$N465),SUMIFS(Registros!$S$2:$S$501,Registros!$AB$2:$AB$501,"Sim",Registros!$B$2:$B$501,"&gt;="&amp;Resumo!$B$3,Registros!$B$2:$B$501,"&lt;="&amp;Resumo!$D$3,Registros!$E$2:$E$501,Resumo!$F$3,Registros!$V$2:$V$501,$N465)))</f>
        <v/>
      </c>
      <c r="Q465" s="45">
        <f>IFERROR(IF(SUM($P$6:$P$15)=0,"",$P465/SUM($P$6:$P$15)),"")</f>
        <v/>
      </c>
      <c r="R465" s="13">
        <f>IF($O465=0,"",COUNTIFS($O$6:$O$15,"&gt;0",$P$6:$P$15,"&gt;"&amp;$P465)+COUNTIFS($O$6:$O465,"&gt;0",$P$6:$P465,$P465))</f>
        <v/>
      </c>
    </row>
    <row r="466">
      <c r="A466" s="21">
        <f>IFERROR(INDEX(Registros!$Z$2:$Z$501,AGGREGATE(15,6,(ROW(Registros!$Z$2:$Z$501)-ROW(Registros!$Z$2)+1)/(Registros!$AA$2:$AA$501&lt;&gt;""),ROWS($A$6:A466))),"")</f>
        <v/>
      </c>
      <c r="B466" s="18">
        <f>IFERROR(IF($A466="","",INDEX(Registros!$C$2:$C$501,MATCH($A466,Registros!$Z$2:$Z$501,0))),"")</f>
        <v/>
      </c>
      <c r="C466" s="21">
        <f>IFERROR(IF($A466="","",INDEX(Registros!$D$2:$D$501,MATCH($A466,Registros!$Z$2:$Z$501,0))),"")</f>
        <v/>
      </c>
      <c r="D466" s="21">
        <f>IFERROR(IF($A466="","",INDEX(Registros!$E$2:$E$501,MATCH($A466,Registros!$Z$2:$Z$501,0))),"")</f>
        <v/>
      </c>
      <c r="E466" s="18">
        <f>IF($A466="","",IF(AND(Resumo!$F$3&lt;&gt;"Todas",$D466&lt;&gt;Resumo!$F$3),0,COUNTIFS(Registros!$AB$2:$AB$501,"Sim",Registros!$B$2:$B$501,"&gt;="&amp;Resumo!$B$3,Registros!$B$2:$B$501,"&lt;="&amp;Resumo!$D$3,Registros!$C$2:$C$501,$B466,Registros!$E$2:$E$501,$D466)))</f>
        <v/>
      </c>
      <c r="F466" s="48">
        <f>IFERROR(IF($E466=0,"",COUNTIFS(Registros!$AB$2:$AB$501,"Sim",Registros!$B$2:$B$501,"&gt;="&amp;Resumo!$B$3,Registros!$B$2:$B$501,"&lt;="&amp;Resumo!$D$3,Registros!$C$2:$C$501,$B466,Registros!$E$2:$E$501,$D466,Registros!$T$2:$T$501,"Sim")/$E466),"")</f>
        <v/>
      </c>
      <c r="G466" s="48">
        <f>IFERROR(IF($E466=0,"",AVERAGEIFS(Registros!$U$2:$U$501,Registros!$AB$2:$AB$501,"Sim",Registros!$B$2:$B$501,"&gt;="&amp;Resumo!$B$3,Registros!$B$2:$B$501,"&lt;="&amp;Resumo!$D$3,Registros!$C$2:$C$501,$B466,Registros!$E$2:$E$501,$D466)),"")</f>
        <v/>
      </c>
      <c r="H466" s="18">
        <f>IF($E466=0,"",SUMIFS(Registros!$Q$2:$Q$501,Registros!$AB$2:$AB$501,"Sim",Registros!$B$2:$B$501,"&gt;="&amp;Resumo!$B$3,Registros!$B$2:$B$501,"&lt;="&amp;Resumo!$D$3,Registros!$C$2:$C$501,$B466,Registros!$E$2:$E$501,$D466))</f>
        <v/>
      </c>
      <c r="I466" s="49">
        <f>IF($E466=0,"",SUMIFS(Registros!$S$2:$S$501,Registros!$AB$2:$AB$501,"Sim",Registros!$B$2:$B$501,"&gt;="&amp;Resumo!$B$3,Registros!$B$2:$B$501,"&lt;="&amp;Resumo!$D$3,Registros!$C$2:$C$501,$B466,Registros!$E$2:$E$501,$D466))</f>
        <v/>
      </c>
      <c r="J466" s="18">
        <f>IF($E466=0,"",COUNTIFS(Registros!$AB$2:$AB$501,"Sim",Registros!$B$2:$B$501,"&gt;="&amp;Resumo!$B$3,Registros!$B$2:$B$501,"&lt;="&amp;Resumo!$D$3,Registros!$C$2:$C$501,$B466,Registros!$E$2:$E$501,$D466,Registros!$T$2:$T$501,"Não",Registros!$K$2:$K$501,"&lt;&gt;Concluída",Registros!$K$2:$K$501,"&lt;&gt;Dispensada"))</f>
        <v/>
      </c>
      <c r="K466" s="52">
        <f>IFERROR(IF($E466=0,"",_xlfn.MAXIFS(Registros!$B$2:$B$501,Registros!$AB$2:$AB$501,"Sim",Registros!$B$2:$B$501,"&gt;="&amp;Resumo!$B$3,Registros!$B$2:$B$501,"&lt;="&amp;Resumo!$D$3,Registros!$C$2:$C$501,$B466,Registros!$E$2:$E$501,$D466)),"")</f>
        <v/>
      </c>
      <c r="L466" s="18">
        <f>IF($E466=0,"",COUNTIFS($E$6:$E$505,"&gt;0",$F$6:$F$505,"&lt;"&amp;$F466)+COUNTIFS($E$6:$E466,"&gt;0",$F$6:$F466,$F466))</f>
        <v/>
      </c>
      <c r="N466" s="21">
        <f>IFERROR('Configurações'!F464,"")</f>
        <v/>
      </c>
      <c r="O466" s="18">
        <f>IF($N466="","",IF(Resumo!$F$3="Todas",COUNTIFS(Registros!$AB$2:$AB$501,"Sim",Registros!$B$2:$B$501,"&gt;="&amp;Resumo!$B$3,Registros!$B$2:$B$501,"&lt;="&amp;Resumo!$D$3,Registros!$V$2:$V$501,$N466),COUNTIFS(Registros!$AB$2:$AB$501,"Sim",Registros!$B$2:$B$501,"&gt;="&amp;Resumo!$B$3,Registros!$B$2:$B$501,"&lt;="&amp;Resumo!$D$3,Registros!$E$2:$E$501,Resumo!$F$3,Registros!$V$2:$V$501,$N466)))</f>
        <v/>
      </c>
      <c r="P466" s="49">
        <f>IF($N466="","",IF(Resumo!$F$3="Todas",SUMIFS(Registros!$S$2:$S$501,Registros!$AB$2:$AB$501,"Sim",Registros!$B$2:$B$501,"&gt;="&amp;Resumo!$B$3,Registros!$B$2:$B$501,"&lt;="&amp;Resumo!$D$3,Registros!$V$2:$V$501,$N466),SUMIFS(Registros!$S$2:$S$501,Registros!$AB$2:$AB$501,"Sim",Registros!$B$2:$B$501,"&gt;="&amp;Resumo!$B$3,Registros!$B$2:$B$501,"&lt;="&amp;Resumo!$D$3,Registros!$E$2:$E$501,Resumo!$F$3,Registros!$V$2:$V$501,$N466)))</f>
        <v/>
      </c>
      <c r="Q466" s="48">
        <f>IFERROR(IF(SUM($P$6:$P$15)=0,"",$P466/SUM($P$6:$P$15)),"")</f>
        <v/>
      </c>
      <c r="R466" s="18">
        <f>IF($O466=0,"",COUNTIFS($O$6:$O$15,"&gt;0",$P$6:$P$15,"&gt;"&amp;$P466)+COUNTIFS($O$6:$O466,"&gt;0",$P$6:$P466,$P466))</f>
        <v/>
      </c>
    </row>
    <row r="467">
      <c r="A467" s="16">
        <f>IFERROR(INDEX(Registros!$Z$2:$Z$501,AGGREGATE(15,6,(ROW(Registros!$Z$2:$Z$501)-ROW(Registros!$Z$2)+1)/(Registros!$AA$2:$AA$501&lt;&gt;""),ROWS($A$6:A467))),"")</f>
        <v/>
      </c>
      <c r="B467" s="13">
        <f>IFERROR(IF($A467="","",INDEX(Registros!$C$2:$C$501,MATCH($A467,Registros!$Z$2:$Z$501,0))),"")</f>
        <v/>
      </c>
      <c r="C467" s="16">
        <f>IFERROR(IF($A467="","",INDEX(Registros!$D$2:$D$501,MATCH($A467,Registros!$Z$2:$Z$501,0))),"")</f>
        <v/>
      </c>
      <c r="D467" s="16">
        <f>IFERROR(IF($A467="","",INDEX(Registros!$E$2:$E$501,MATCH($A467,Registros!$Z$2:$Z$501,0))),"")</f>
        <v/>
      </c>
      <c r="E467" s="13">
        <f>IF($A467="","",IF(AND(Resumo!$F$3&lt;&gt;"Todas",$D467&lt;&gt;Resumo!$F$3),0,COUNTIFS(Registros!$AB$2:$AB$501,"Sim",Registros!$B$2:$B$501,"&gt;="&amp;Resumo!$B$3,Registros!$B$2:$B$501,"&lt;="&amp;Resumo!$D$3,Registros!$C$2:$C$501,$B467,Registros!$E$2:$E$501,$D467)))</f>
        <v/>
      </c>
      <c r="F467" s="45">
        <f>IFERROR(IF($E467=0,"",COUNTIFS(Registros!$AB$2:$AB$501,"Sim",Registros!$B$2:$B$501,"&gt;="&amp;Resumo!$B$3,Registros!$B$2:$B$501,"&lt;="&amp;Resumo!$D$3,Registros!$C$2:$C$501,$B467,Registros!$E$2:$E$501,$D467,Registros!$T$2:$T$501,"Sim")/$E467),"")</f>
        <v/>
      </c>
      <c r="G467" s="45">
        <f>IFERROR(IF($E467=0,"",AVERAGEIFS(Registros!$U$2:$U$501,Registros!$AB$2:$AB$501,"Sim",Registros!$B$2:$B$501,"&gt;="&amp;Resumo!$B$3,Registros!$B$2:$B$501,"&lt;="&amp;Resumo!$D$3,Registros!$C$2:$C$501,$B467,Registros!$E$2:$E$501,$D467)),"")</f>
        <v/>
      </c>
      <c r="H467" s="13">
        <f>IF($E467=0,"",SUMIFS(Registros!$Q$2:$Q$501,Registros!$AB$2:$AB$501,"Sim",Registros!$B$2:$B$501,"&gt;="&amp;Resumo!$B$3,Registros!$B$2:$B$501,"&lt;="&amp;Resumo!$D$3,Registros!$C$2:$C$501,$B467,Registros!$E$2:$E$501,$D467))</f>
        <v/>
      </c>
      <c r="I467" s="46">
        <f>IF($E467=0,"",SUMIFS(Registros!$S$2:$S$501,Registros!$AB$2:$AB$501,"Sim",Registros!$B$2:$B$501,"&gt;="&amp;Resumo!$B$3,Registros!$B$2:$B$501,"&lt;="&amp;Resumo!$D$3,Registros!$C$2:$C$501,$B467,Registros!$E$2:$E$501,$D467))</f>
        <v/>
      </c>
      <c r="J467" s="13">
        <f>IF($E467=0,"",COUNTIFS(Registros!$AB$2:$AB$501,"Sim",Registros!$B$2:$B$501,"&gt;="&amp;Resumo!$B$3,Registros!$B$2:$B$501,"&lt;="&amp;Resumo!$D$3,Registros!$C$2:$C$501,$B467,Registros!$E$2:$E$501,$D467,Registros!$T$2:$T$501,"Não",Registros!$K$2:$K$501,"&lt;&gt;Concluída",Registros!$K$2:$K$501,"&lt;&gt;Dispensada"))</f>
        <v/>
      </c>
      <c r="K467" s="53">
        <f>IFERROR(IF($E467=0,"",_xlfn.MAXIFS(Registros!$B$2:$B$501,Registros!$AB$2:$AB$501,"Sim",Registros!$B$2:$B$501,"&gt;="&amp;Resumo!$B$3,Registros!$B$2:$B$501,"&lt;="&amp;Resumo!$D$3,Registros!$C$2:$C$501,$B467,Registros!$E$2:$E$501,$D467)),"")</f>
        <v/>
      </c>
      <c r="L467" s="13">
        <f>IF($E467=0,"",COUNTIFS($E$6:$E$505,"&gt;0",$F$6:$F$505,"&lt;"&amp;$F467)+COUNTIFS($E$6:$E467,"&gt;0",$F$6:$F467,$F467))</f>
        <v/>
      </c>
      <c r="N467" s="16">
        <f>IFERROR('Configurações'!F465,"")</f>
        <v/>
      </c>
      <c r="O467" s="13">
        <f>IF($N467="","",IF(Resumo!$F$3="Todas",COUNTIFS(Registros!$AB$2:$AB$501,"Sim",Registros!$B$2:$B$501,"&gt;="&amp;Resumo!$B$3,Registros!$B$2:$B$501,"&lt;="&amp;Resumo!$D$3,Registros!$V$2:$V$501,$N467),COUNTIFS(Registros!$AB$2:$AB$501,"Sim",Registros!$B$2:$B$501,"&gt;="&amp;Resumo!$B$3,Registros!$B$2:$B$501,"&lt;="&amp;Resumo!$D$3,Registros!$E$2:$E$501,Resumo!$F$3,Registros!$V$2:$V$501,$N467)))</f>
        <v/>
      </c>
      <c r="P467" s="46">
        <f>IF($N467="","",IF(Resumo!$F$3="Todas",SUMIFS(Registros!$S$2:$S$501,Registros!$AB$2:$AB$501,"Sim",Registros!$B$2:$B$501,"&gt;="&amp;Resumo!$B$3,Registros!$B$2:$B$501,"&lt;="&amp;Resumo!$D$3,Registros!$V$2:$V$501,$N467),SUMIFS(Registros!$S$2:$S$501,Registros!$AB$2:$AB$501,"Sim",Registros!$B$2:$B$501,"&gt;="&amp;Resumo!$B$3,Registros!$B$2:$B$501,"&lt;="&amp;Resumo!$D$3,Registros!$E$2:$E$501,Resumo!$F$3,Registros!$V$2:$V$501,$N467)))</f>
        <v/>
      </c>
      <c r="Q467" s="45">
        <f>IFERROR(IF(SUM($P$6:$P$15)=0,"",$P467/SUM($P$6:$P$15)),"")</f>
        <v/>
      </c>
      <c r="R467" s="13">
        <f>IF($O467=0,"",COUNTIFS($O$6:$O$15,"&gt;0",$P$6:$P$15,"&gt;"&amp;$P467)+COUNTIFS($O$6:$O467,"&gt;0",$P$6:$P467,$P467))</f>
        <v/>
      </c>
    </row>
    <row r="468">
      <c r="A468" s="21">
        <f>IFERROR(INDEX(Registros!$Z$2:$Z$501,AGGREGATE(15,6,(ROW(Registros!$Z$2:$Z$501)-ROW(Registros!$Z$2)+1)/(Registros!$AA$2:$AA$501&lt;&gt;""),ROWS($A$6:A468))),"")</f>
        <v/>
      </c>
      <c r="B468" s="18">
        <f>IFERROR(IF($A468="","",INDEX(Registros!$C$2:$C$501,MATCH($A468,Registros!$Z$2:$Z$501,0))),"")</f>
        <v/>
      </c>
      <c r="C468" s="21">
        <f>IFERROR(IF($A468="","",INDEX(Registros!$D$2:$D$501,MATCH($A468,Registros!$Z$2:$Z$501,0))),"")</f>
        <v/>
      </c>
      <c r="D468" s="21">
        <f>IFERROR(IF($A468="","",INDEX(Registros!$E$2:$E$501,MATCH($A468,Registros!$Z$2:$Z$501,0))),"")</f>
        <v/>
      </c>
      <c r="E468" s="18">
        <f>IF($A468="","",IF(AND(Resumo!$F$3&lt;&gt;"Todas",$D468&lt;&gt;Resumo!$F$3),0,COUNTIFS(Registros!$AB$2:$AB$501,"Sim",Registros!$B$2:$B$501,"&gt;="&amp;Resumo!$B$3,Registros!$B$2:$B$501,"&lt;="&amp;Resumo!$D$3,Registros!$C$2:$C$501,$B468,Registros!$E$2:$E$501,$D468)))</f>
        <v/>
      </c>
      <c r="F468" s="48">
        <f>IFERROR(IF($E468=0,"",COUNTIFS(Registros!$AB$2:$AB$501,"Sim",Registros!$B$2:$B$501,"&gt;="&amp;Resumo!$B$3,Registros!$B$2:$B$501,"&lt;="&amp;Resumo!$D$3,Registros!$C$2:$C$501,$B468,Registros!$E$2:$E$501,$D468,Registros!$T$2:$T$501,"Sim")/$E468),"")</f>
        <v/>
      </c>
      <c r="G468" s="48">
        <f>IFERROR(IF($E468=0,"",AVERAGEIFS(Registros!$U$2:$U$501,Registros!$AB$2:$AB$501,"Sim",Registros!$B$2:$B$501,"&gt;="&amp;Resumo!$B$3,Registros!$B$2:$B$501,"&lt;="&amp;Resumo!$D$3,Registros!$C$2:$C$501,$B468,Registros!$E$2:$E$501,$D468)),"")</f>
        <v/>
      </c>
      <c r="H468" s="18">
        <f>IF($E468=0,"",SUMIFS(Registros!$Q$2:$Q$501,Registros!$AB$2:$AB$501,"Sim",Registros!$B$2:$B$501,"&gt;="&amp;Resumo!$B$3,Registros!$B$2:$B$501,"&lt;="&amp;Resumo!$D$3,Registros!$C$2:$C$501,$B468,Registros!$E$2:$E$501,$D468))</f>
        <v/>
      </c>
      <c r="I468" s="49">
        <f>IF($E468=0,"",SUMIFS(Registros!$S$2:$S$501,Registros!$AB$2:$AB$501,"Sim",Registros!$B$2:$B$501,"&gt;="&amp;Resumo!$B$3,Registros!$B$2:$B$501,"&lt;="&amp;Resumo!$D$3,Registros!$C$2:$C$501,$B468,Registros!$E$2:$E$501,$D468))</f>
        <v/>
      </c>
      <c r="J468" s="18">
        <f>IF($E468=0,"",COUNTIFS(Registros!$AB$2:$AB$501,"Sim",Registros!$B$2:$B$501,"&gt;="&amp;Resumo!$B$3,Registros!$B$2:$B$501,"&lt;="&amp;Resumo!$D$3,Registros!$C$2:$C$501,$B468,Registros!$E$2:$E$501,$D468,Registros!$T$2:$T$501,"Não",Registros!$K$2:$K$501,"&lt;&gt;Concluída",Registros!$K$2:$K$501,"&lt;&gt;Dispensada"))</f>
        <v/>
      </c>
      <c r="K468" s="52">
        <f>IFERROR(IF($E468=0,"",_xlfn.MAXIFS(Registros!$B$2:$B$501,Registros!$AB$2:$AB$501,"Sim",Registros!$B$2:$B$501,"&gt;="&amp;Resumo!$B$3,Registros!$B$2:$B$501,"&lt;="&amp;Resumo!$D$3,Registros!$C$2:$C$501,$B468,Registros!$E$2:$E$501,$D468)),"")</f>
        <v/>
      </c>
      <c r="L468" s="18">
        <f>IF($E468=0,"",COUNTIFS($E$6:$E$505,"&gt;0",$F$6:$F$505,"&lt;"&amp;$F468)+COUNTIFS($E$6:$E468,"&gt;0",$F$6:$F468,$F468))</f>
        <v/>
      </c>
      <c r="N468" s="21">
        <f>IFERROR('Configurações'!F466,"")</f>
        <v/>
      </c>
      <c r="O468" s="18">
        <f>IF($N468="","",IF(Resumo!$F$3="Todas",COUNTIFS(Registros!$AB$2:$AB$501,"Sim",Registros!$B$2:$B$501,"&gt;="&amp;Resumo!$B$3,Registros!$B$2:$B$501,"&lt;="&amp;Resumo!$D$3,Registros!$V$2:$V$501,$N468),COUNTIFS(Registros!$AB$2:$AB$501,"Sim",Registros!$B$2:$B$501,"&gt;="&amp;Resumo!$B$3,Registros!$B$2:$B$501,"&lt;="&amp;Resumo!$D$3,Registros!$E$2:$E$501,Resumo!$F$3,Registros!$V$2:$V$501,$N468)))</f>
        <v/>
      </c>
      <c r="P468" s="49">
        <f>IF($N468="","",IF(Resumo!$F$3="Todas",SUMIFS(Registros!$S$2:$S$501,Registros!$AB$2:$AB$501,"Sim",Registros!$B$2:$B$501,"&gt;="&amp;Resumo!$B$3,Registros!$B$2:$B$501,"&lt;="&amp;Resumo!$D$3,Registros!$V$2:$V$501,$N468),SUMIFS(Registros!$S$2:$S$501,Registros!$AB$2:$AB$501,"Sim",Registros!$B$2:$B$501,"&gt;="&amp;Resumo!$B$3,Registros!$B$2:$B$501,"&lt;="&amp;Resumo!$D$3,Registros!$E$2:$E$501,Resumo!$F$3,Registros!$V$2:$V$501,$N468)))</f>
        <v/>
      </c>
      <c r="Q468" s="48">
        <f>IFERROR(IF(SUM($P$6:$P$15)=0,"",$P468/SUM($P$6:$P$15)),"")</f>
        <v/>
      </c>
      <c r="R468" s="18">
        <f>IF($O468=0,"",COUNTIFS($O$6:$O$15,"&gt;0",$P$6:$P$15,"&gt;"&amp;$P468)+COUNTIFS($O$6:$O468,"&gt;0",$P$6:$P468,$P468))</f>
        <v/>
      </c>
    </row>
    <row r="469">
      <c r="A469" s="16">
        <f>IFERROR(INDEX(Registros!$Z$2:$Z$501,AGGREGATE(15,6,(ROW(Registros!$Z$2:$Z$501)-ROW(Registros!$Z$2)+1)/(Registros!$AA$2:$AA$501&lt;&gt;""),ROWS($A$6:A469))),"")</f>
        <v/>
      </c>
      <c r="B469" s="13">
        <f>IFERROR(IF($A469="","",INDEX(Registros!$C$2:$C$501,MATCH($A469,Registros!$Z$2:$Z$501,0))),"")</f>
        <v/>
      </c>
      <c r="C469" s="16">
        <f>IFERROR(IF($A469="","",INDEX(Registros!$D$2:$D$501,MATCH($A469,Registros!$Z$2:$Z$501,0))),"")</f>
        <v/>
      </c>
      <c r="D469" s="16">
        <f>IFERROR(IF($A469="","",INDEX(Registros!$E$2:$E$501,MATCH($A469,Registros!$Z$2:$Z$501,0))),"")</f>
        <v/>
      </c>
      <c r="E469" s="13">
        <f>IF($A469="","",IF(AND(Resumo!$F$3&lt;&gt;"Todas",$D469&lt;&gt;Resumo!$F$3),0,COUNTIFS(Registros!$AB$2:$AB$501,"Sim",Registros!$B$2:$B$501,"&gt;="&amp;Resumo!$B$3,Registros!$B$2:$B$501,"&lt;="&amp;Resumo!$D$3,Registros!$C$2:$C$501,$B469,Registros!$E$2:$E$501,$D469)))</f>
        <v/>
      </c>
      <c r="F469" s="45">
        <f>IFERROR(IF($E469=0,"",COUNTIFS(Registros!$AB$2:$AB$501,"Sim",Registros!$B$2:$B$501,"&gt;="&amp;Resumo!$B$3,Registros!$B$2:$B$501,"&lt;="&amp;Resumo!$D$3,Registros!$C$2:$C$501,$B469,Registros!$E$2:$E$501,$D469,Registros!$T$2:$T$501,"Sim")/$E469),"")</f>
        <v/>
      </c>
      <c r="G469" s="45">
        <f>IFERROR(IF($E469=0,"",AVERAGEIFS(Registros!$U$2:$U$501,Registros!$AB$2:$AB$501,"Sim",Registros!$B$2:$B$501,"&gt;="&amp;Resumo!$B$3,Registros!$B$2:$B$501,"&lt;="&amp;Resumo!$D$3,Registros!$C$2:$C$501,$B469,Registros!$E$2:$E$501,$D469)),"")</f>
        <v/>
      </c>
      <c r="H469" s="13">
        <f>IF($E469=0,"",SUMIFS(Registros!$Q$2:$Q$501,Registros!$AB$2:$AB$501,"Sim",Registros!$B$2:$B$501,"&gt;="&amp;Resumo!$B$3,Registros!$B$2:$B$501,"&lt;="&amp;Resumo!$D$3,Registros!$C$2:$C$501,$B469,Registros!$E$2:$E$501,$D469))</f>
        <v/>
      </c>
      <c r="I469" s="46">
        <f>IF($E469=0,"",SUMIFS(Registros!$S$2:$S$501,Registros!$AB$2:$AB$501,"Sim",Registros!$B$2:$B$501,"&gt;="&amp;Resumo!$B$3,Registros!$B$2:$B$501,"&lt;="&amp;Resumo!$D$3,Registros!$C$2:$C$501,$B469,Registros!$E$2:$E$501,$D469))</f>
        <v/>
      </c>
      <c r="J469" s="13">
        <f>IF($E469=0,"",COUNTIFS(Registros!$AB$2:$AB$501,"Sim",Registros!$B$2:$B$501,"&gt;="&amp;Resumo!$B$3,Registros!$B$2:$B$501,"&lt;="&amp;Resumo!$D$3,Registros!$C$2:$C$501,$B469,Registros!$E$2:$E$501,$D469,Registros!$T$2:$T$501,"Não",Registros!$K$2:$K$501,"&lt;&gt;Concluída",Registros!$K$2:$K$501,"&lt;&gt;Dispensada"))</f>
        <v/>
      </c>
      <c r="K469" s="53">
        <f>IFERROR(IF($E469=0,"",_xlfn.MAXIFS(Registros!$B$2:$B$501,Registros!$AB$2:$AB$501,"Sim",Registros!$B$2:$B$501,"&gt;="&amp;Resumo!$B$3,Registros!$B$2:$B$501,"&lt;="&amp;Resumo!$D$3,Registros!$C$2:$C$501,$B469,Registros!$E$2:$E$501,$D469)),"")</f>
        <v/>
      </c>
      <c r="L469" s="13">
        <f>IF($E469=0,"",COUNTIFS($E$6:$E$505,"&gt;0",$F$6:$F$505,"&lt;"&amp;$F469)+COUNTIFS($E$6:$E469,"&gt;0",$F$6:$F469,$F469))</f>
        <v/>
      </c>
      <c r="N469" s="16">
        <f>IFERROR('Configurações'!F467,"")</f>
        <v/>
      </c>
      <c r="O469" s="13">
        <f>IF($N469="","",IF(Resumo!$F$3="Todas",COUNTIFS(Registros!$AB$2:$AB$501,"Sim",Registros!$B$2:$B$501,"&gt;="&amp;Resumo!$B$3,Registros!$B$2:$B$501,"&lt;="&amp;Resumo!$D$3,Registros!$V$2:$V$501,$N469),COUNTIFS(Registros!$AB$2:$AB$501,"Sim",Registros!$B$2:$B$501,"&gt;="&amp;Resumo!$B$3,Registros!$B$2:$B$501,"&lt;="&amp;Resumo!$D$3,Registros!$E$2:$E$501,Resumo!$F$3,Registros!$V$2:$V$501,$N469)))</f>
        <v/>
      </c>
      <c r="P469" s="46">
        <f>IF($N469="","",IF(Resumo!$F$3="Todas",SUMIFS(Registros!$S$2:$S$501,Registros!$AB$2:$AB$501,"Sim",Registros!$B$2:$B$501,"&gt;="&amp;Resumo!$B$3,Registros!$B$2:$B$501,"&lt;="&amp;Resumo!$D$3,Registros!$V$2:$V$501,$N469),SUMIFS(Registros!$S$2:$S$501,Registros!$AB$2:$AB$501,"Sim",Registros!$B$2:$B$501,"&gt;="&amp;Resumo!$B$3,Registros!$B$2:$B$501,"&lt;="&amp;Resumo!$D$3,Registros!$E$2:$E$501,Resumo!$F$3,Registros!$V$2:$V$501,$N469)))</f>
        <v/>
      </c>
      <c r="Q469" s="45">
        <f>IFERROR(IF(SUM($P$6:$P$15)=0,"",$P469/SUM($P$6:$P$15)),"")</f>
        <v/>
      </c>
      <c r="R469" s="13">
        <f>IF($O469=0,"",COUNTIFS($O$6:$O$15,"&gt;0",$P$6:$P$15,"&gt;"&amp;$P469)+COUNTIFS($O$6:$O469,"&gt;0",$P$6:$P469,$P469))</f>
        <v/>
      </c>
    </row>
    <row r="470">
      <c r="A470" s="21">
        <f>IFERROR(INDEX(Registros!$Z$2:$Z$501,AGGREGATE(15,6,(ROW(Registros!$Z$2:$Z$501)-ROW(Registros!$Z$2)+1)/(Registros!$AA$2:$AA$501&lt;&gt;""),ROWS($A$6:A470))),"")</f>
        <v/>
      </c>
      <c r="B470" s="18">
        <f>IFERROR(IF($A470="","",INDEX(Registros!$C$2:$C$501,MATCH($A470,Registros!$Z$2:$Z$501,0))),"")</f>
        <v/>
      </c>
      <c r="C470" s="21">
        <f>IFERROR(IF($A470="","",INDEX(Registros!$D$2:$D$501,MATCH($A470,Registros!$Z$2:$Z$501,0))),"")</f>
        <v/>
      </c>
      <c r="D470" s="21">
        <f>IFERROR(IF($A470="","",INDEX(Registros!$E$2:$E$501,MATCH($A470,Registros!$Z$2:$Z$501,0))),"")</f>
        <v/>
      </c>
      <c r="E470" s="18">
        <f>IF($A470="","",IF(AND(Resumo!$F$3&lt;&gt;"Todas",$D470&lt;&gt;Resumo!$F$3),0,COUNTIFS(Registros!$AB$2:$AB$501,"Sim",Registros!$B$2:$B$501,"&gt;="&amp;Resumo!$B$3,Registros!$B$2:$B$501,"&lt;="&amp;Resumo!$D$3,Registros!$C$2:$C$501,$B470,Registros!$E$2:$E$501,$D470)))</f>
        <v/>
      </c>
      <c r="F470" s="48">
        <f>IFERROR(IF($E470=0,"",COUNTIFS(Registros!$AB$2:$AB$501,"Sim",Registros!$B$2:$B$501,"&gt;="&amp;Resumo!$B$3,Registros!$B$2:$B$501,"&lt;="&amp;Resumo!$D$3,Registros!$C$2:$C$501,$B470,Registros!$E$2:$E$501,$D470,Registros!$T$2:$T$501,"Sim")/$E470),"")</f>
        <v/>
      </c>
      <c r="G470" s="48">
        <f>IFERROR(IF($E470=0,"",AVERAGEIFS(Registros!$U$2:$U$501,Registros!$AB$2:$AB$501,"Sim",Registros!$B$2:$B$501,"&gt;="&amp;Resumo!$B$3,Registros!$B$2:$B$501,"&lt;="&amp;Resumo!$D$3,Registros!$C$2:$C$501,$B470,Registros!$E$2:$E$501,$D470)),"")</f>
        <v/>
      </c>
      <c r="H470" s="18">
        <f>IF($E470=0,"",SUMIFS(Registros!$Q$2:$Q$501,Registros!$AB$2:$AB$501,"Sim",Registros!$B$2:$B$501,"&gt;="&amp;Resumo!$B$3,Registros!$B$2:$B$501,"&lt;="&amp;Resumo!$D$3,Registros!$C$2:$C$501,$B470,Registros!$E$2:$E$501,$D470))</f>
        <v/>
      </c>
      <c r="I470" s="49">
        <f>IF($E470=0,"",SUMIFS(Registros!$S$2:$S$501,Registros!$AB$2:$AB$501,"Sim",Registros!$B$2:$B$501,"&gt;="&amp;Resumo!$B$3,Registros!$B$2:$B$501,"&lt;="&amp;Resumo!$D$3,Registros!$C$2:$C$501,$B470,Registros!$E$2:$E$501,$D470))</f>
        <v/>
      </c>
      <c r="J470" s="18">
        <f>IF($E470=0,"",COUNTIFS(Registros!$AB$2:$AB$501,"Sim",Registros!$B$2:$B$501,"&gt;="&amp;Resumo!$B$3,Registros!$B$2:$B$501,"&lt;="&amp;Resumo!$D$3,Registros!$C$2:$C$501,$B470,Registros!$E$2:$E$501,$D470,Registros!$T$2:$T$501,"Não",Registros!$K$2:$K$501,"&lt;&gt;Concluída",Registros!$K$2:$K$501,"&lt;&gt;Dispensada"))</f>
        <v/>
      </c>
      <c r="K470" s="52">
        <f>IFERROR(IF($E470=0,"",_xlfn.MAXIFS(Registros!$B$2:$B$501,Registros!$AB$2:$AB$501,"Sim",Registros!$B$2:$B$501,"&gt;="&amp;Resumo!$B$3,Registros!$B$2:$B$501,"&lt;="&amp;Resumo!$D$3,Registros!$C$2:$C$501,$B470,Registros!$E$2:$E$501,$D470)),"")</f>
        <v/>
      </c>
      <c r="L470" s="18">
        <f>IF($E470=0,"",COUNTIFS($E$6:$E$505,"&gt;0",$F$6:$F$505,"&lt;"&amp;$F470)+COUNTIFS($E$6:$E470,"&gt;0",$F$6:$F470,$F470))</f>
        <v/>
      </c>
      <c r="N470" s="21">
        <f>IFERROR('Configurações'!F468,"")</f>
        <v/>
      </c>
      <c r="O470" s="18">
        <f>IF($N470="","",IF(Resumo!$F$3="Todas",COUNTIFS(Registros!$AB$2:$AB$501,"Sim",Registros!$B$2:$B$501,"&gt;="&amp;Resumo!$B$3,Registros!$B$2:$B$501,"&lt;="&amp;Resumo!$D$3,Registros!$V$2:$V$501,$N470),COUNTIFS(Registros!$AB$2:$AB$501,"Sim",Registros!$B$2:$B$501,"&gt;="&amp;Resumo!$B$3,Registros!$B$2:$B$501,"&lt;="&amp;Resumo!$D$3,Registros!$E$2:$E$501,Resumo!$F$3,Registros!$V$2:$V$501,$N470)))</f>
        <v/>
      </c>
      <c r="P470" s="49">
        <f>IF($N470="","",IF(Resumo!$F$3="Todas",SUMIFS(Registros!$S$2:$S$501,Registros!$AB$2:$AB$501,"Sim",Registros!$B$2:$B$501,"&gt;="&amp;Resumo!$B$3,Registros!$B$2:$B$501,"&lt;="&amp;Resumo!$D$3,Registros!$V$2:$V$501,$N470),SUMIFS(Registros!$S$2:$S$501,Registros!$AB$2:$AB$501,"Sim",Registros!$B$2:$B$501,"&gt;="&amp;Resumo!$B$3,Registros!$B$2:$B$501,"&lt;="&amp;Resumo!$D$3,Registros!$E$2:$E$501,Resumo!$F$3,Registros!$V$2:$V$501,$N470)))</f>
        <v/>
      </c>
      <c r="Q470" s="48">
        <f>IFERROR(IF(SUM($P$6:$P$15)=0,"",$P470/SUM($P$6:$P$15)),"")</f>
        <v/>
      </c>
      <c r="R470" s="18">
        <f>IF($O470=0,"",COUNTIFS($O$6:$O$15,"&gt;0",$P$6:$P$15,"&gt;"&amp;$P470)+COUNTIFS($O$6:$O470,"&gt;0",$P$6:$P470,$P470))</f>
        <v/>
      </c>
    </row>
    <row r="471">
      <c r="A471" s="16">
        <f>IFERROR(INDEX(Registros!$Z$2:$Z$501,AGGREGATE(15,6,(ROW(Registros!$Z$2:$Z$501)-ROW(Registros!$Z$2)+1)/(Registros!$AA$2:$AA$501&lt;&gt;""),ROWS($A$6:A471))),"")</f>
        <v/>
      </c>
      <c r="B471" s="13">
        <f>IFERROR(IF($A471="","",INDEX(Registros!$C$2:$C$501,MATCH($A471,Registros!$Z$2:$Z$501,0))),"")</f>
        <v/>
      </c>
      <c r="C471" s="16">
        <f>IFERROR(IF($A471="","",INDEX(Registros!$D$2:$D$501,MATCH($A471,Registros!$Z$2:$Z$501,0))),"")</f>
        <v/>
      </c>
      <c r="D471" s="16">
        <f>IFERROR(IF($A471="","",INDEX(Registros!$E$2:$E$501,MATCH($A471,Registros!$Z$2:$Z$501,0))),"")</f>
        <v/>
      </c>
      <c r="E471" s="13">
        <f>IF($A471="","",IF(AND(Resumo!$F$3&lt;&gt;"Todas",$D471&lt;&gt;Resumo!$F$3),0,COUNTIFS(Registros!$AB$2:$AB$501,"Sim",Registros!$B$2:$B$501,"&gt;="&amp;Resumo!$B$3,Registros!$B$2:$B$501,"&lt;="&amp;Resumo!$D$3,Registros!$C$2:$C$501,$B471,Registros!$E$2:$E$501,$D471)))</f>
        <v/>
      </c>
      <c r="F471" s="45">
        <f>IFERROR(IF($E471=0,"",COUNTIFS(Registros!$AB$2:$AB$501,"Sim",Registros!$B$2:$B$501,"&gt;="&amp;Resumo!$B$3,Registros!$B$2:$B$501,"&lt;="&amp;Resumo!$D$3,Registros!$C$2:$C$501,$B471,Registros!$E$2:$E$501,$D471,Registros!$T$2:$T$501,"Sim")/$E471),"")</f>
        <v/>
      </c>
      <c r="G471" s="45">
        <f>IFERROR(IF($E471=0,"",AVERAGEIFS(Registros!$U$2:$U$501,Registros!$AB$2:$AB$501,"Sim",Registros!$B$2:$B$501,"&gt;="&amp;Resumo!$B$3,Registros!$B$2:$B$501,"&lt;="&amp;Resumo!$D$3,Registros!$C$2:$C$501,$B471,Registros!$E$2:$E$501,$D471)),"")</f>
        <v/>
      </c>
      <c r="H471" s="13">
        <f>IF($E471=0,"",SUMIFS(Registros!$Q$2:$Q$501,Registros!$AB$2:$AB$501,"Sim",Registros!$B$2:$B$501,"&gt;="&amp;Resumo!$B$3,Registros!$B$2:$B$501,"&lt;="&amp;Resumo!$D$3,Registros!$C$2:$C$501,$B471,Registros!$E$2:$E$501,$D471))</f>
        <v/>
      </c>
      <c r="I471" s="46">
        <f>IF($E471=0,"",SUMIFS(Registros!$S$2:$S$501,Registros!$AB$2:$AB$501,"Sim",Registros!$B$2:$B$501,"&gt;="&amp;Resumo!$B$3,Registros!$B$2:$B$501,"&lt;="&amp;Resumo!$D$3,Registros!$C$2:$C$501,$B471,Registros!$E$2:$E$501,$D471))</f>
        <v/>
      </c>
      <c r="J471" s="13">
        <f>IF($E471=0,"",COUNTIFS(Registros!$AB$2:$AB$501,"Sim",Registros!$B$2:$B$501,"&gt;="&amp;Resumo!$B$3,Registros!$B$2:$B$501,"&lt;="&amp;Resumo!$D$3,Registros!$C$2:$C$501,$B471,Registros!$E$2:$E$501,$D471,Registros!$T$2:$T$501,"Não",Registros!$K$2:$K$501,"&lt;&gt;Concluída",Registros!$K$2:$K$501,"&lt;&gt;Dispensada"))</f>
        <v/>
      </c>
      <c r="K471" s="53">
        <f>IFERROR(IF($E471=0,"",_xlfn.MAXIFS(Registros!$B$2:$B$501,Registros!$AB$2:$AB$501,"Sim",Registros!$B$2:$B$501,"&gt;="&amp;Resumo!$B$3,Registros!$B$2:$B$501,"&lt;="&amp;Resumo!$D$3,Registros!$C$2:$C$501,$B471,Registros!$E$2:$E$501,$D471)),"")</f>
        <v/>
      </c>
      <c r="L471" s="13">
        <f>IF($E471=0,"",COUNTIFS($E$6:$E$505,"&gt;0",$F$6:$F$505,"&lt;"&amp;$F471)+COUNTIFS($E$6:$E471,"&gt;0",$F$6:$F471,$F471))</f>
        <v/>
      </c>
      <c r="N471" s="16">
        <f>IFERROR('Configurações'!F469,"")</f>
        <v/>
      </c>
      <c r="O471" s="13">
        <f>IF($N471="","",IF(Resumo!$F$3="Todas",COUNTIFS(Registros!$AB$2:$AB$501,"Sim",Registros!$B$2:$B$501,"&gt;="&amp;Resumo!$B$3,Registros!$B$2:$B$501,"&lt;="&amp;Resumo!$D$3,Registros!$V$2:$V$501,$N471),COUNTIFS(Registros!$AB$2:$AB$501,"Sim",Registros!$B$2:$B$501,"&gt;="&amp;Resumo!$B$3,Registros!$B$2:$B$501,"&lt;="&amp;Resumo!$D$3,Registros!$E$2:$E$501,Resumo!$F$3,Registros!$V$2:$V$501,$N471)))</f>
        <v/>
      </c>
      <c r="P471" s="46">
        <f>IF($N471="","",IF(Resumo!$F$3="Todas",SUMIFS(Registros!$S$2:$S$501,Registros!$AB$2:$AB$501,"Sim",Registros!$B$2:$B$501,"&gt;="&amp;Resumo!$B$3,Registros!$B$2:$B$501,"&lt;="&amp;Resumo!$D$3,Registros!$V$2:$V$501,$N471),SUMIFS(Registros!$S$2:$S$501,Registros!$AB$2:$AB$501,"Sim",Registros!$B$2:$B$501,"&gt;="&amp;Resumo!$B$3,Registros!$B$2:$B$501,"&lt;="&amp;Resumo!$D$3,Registros!$E$2:$E$501,Resumo!$F$3,Registros!$V$2:$V$501,$N471)))</f>
        <v/>
      </c>
      <c r="Q471" s="45">
        <f>IFERROR(IF(SUM($P$6:$P$15)=0,"",$P471/SUM($P$6:$P$15)),"")</f>
        <v/>
      </c>
      <c r="R471" s="13">
        <f>IF($O471=0,"",COUNTIFS($O$6:$O$15,"&gt;0",$P$6:$P$15,"&gt;"&amp;$P471)+COUNTIFS($O$6:$O471,"&gt;0",$P$6:$P471,$P471))</f>
        <v/>
      </c>
    </row>
    <row r="472">
      <c r="A472" s="21">
        <f>IFERROR(INDEX(Registros!$Z$2:$Z$501,AGGREGATE(15,6,(ROW(Registros!$Z$2:$Z$501)-ROW(Registros!$Z$2)+1)/(Registros!$AA$2:$AA$501&lt;&gt;""),ROWS($A$6:A472))),"")</f>
        <v/>
      </c>
      <c r="B472" s="18">
        <f>IFERROR(IF($A472="","",INDEX(Registros!$C$2:$C$501,MATCH($A472,Registros!$Z$2:$Z$501,0))),"")</f>
        <v/>
      </c>
      <c r="C472" s="21">
        <f>IFERROR(IF($A472="","",INDEX(Registros!$D$2:$D$501,MATCH($A472,Registros!$Z$2:$Z$501,0))),"")</f>
        <v/>
      </c>
      <c r="D472" s="21">
        <f>IFERROR(IF($A472="","",INDEX(Registros!$E$2:$E$501,MATCH($A472,Registros!$Z$2:$Z$501,0))),"")</f>
        <v/>
      </c>
      <c r="E472" s="18">
        <f>IF($A472="","",IF(AND(Resumo!$F$3&lt;&gt;"Todas",$D472&lt;&gt;Resumo!$F$3),0,COUNTIFS(Registros!$AB$2:$AB$501,"Sim",Registros!$B$2:$B$501,"&gt;="&amp;Resumo!$B$3,Registros!$B$2:$B$501,"&lt;="&amp;Resumo!$D$3,Registros!$C$2:$C$501,$B472,Registros!$E$2:$E$501,$D472)))</f>
        <v/>
      </c>
      <c r="F472" s="48">
        <f>IFERROR(IF($E472=0,"",COUNTIFS(Registros!$AB$2:$AB$501,"Sim",Registros!$B$2:$B$501,"&gt;="&amp;Resumo!$B$3,Registros!$B$2:$B$501,"&lt;="&amp;Resumo!$D$3,Registros!$C$2:$C$501,$B472,Registros!$E$2:$E$501,$D472,Registros!$T$2:$T$501,"Sim")/$E472),"")</f>
        <v/>
      </c>
      <c r="G472" s="48">
        <f>IFERROR(IF($E472=0,"",AVERAGEIFS(Registros!$U$2:$U$501,Registros!$AB$2:$AB$501,"Sim",Registros!$B$2:$B$501,"&gt;="&amp;Resumo!$B$3,Registros!$B$2:$B$501,"&lt;="&amp;Resumo!$D$3,Registros!$C$2:$C$501,$B472,Registros!$E$2:$E$501,$D472)),"")</f>
        <v/>
      </c>
      <c r="H472" s="18">
        <f>IF($E472=0,"",SUMIFS(Registros!$Q$2:$Q$501,Registros!$AB$2:$AB$501,"Sim",Registros!$B$2:$B$501,"&gt;="&amp;Resumo!$B$3,Registros!$B$2:$B$501,"&lt;="&amp;Resumo!$D$3,Registros!$C$2:$C$501,$B472,Registros!$E$2:$E$501,$D472))</f>
        <v/>
      </c>
      <c r="I472" s="49">
        <f>IF($E472=0,"",SUMIFS(Registros!$S$2:$S$501,Registros!$AB$2:$AB$501,"Sim",Registros!$B$2:$B$501,"&gt;="&amp;Resumo!$B$3,Registros!$B$2:$B$501,"&lt;="&amp;Resumo!$D$3,Registros!$C$2:$C$501,$B472,Registros!$E$2:$E$501,$D472))</f>
        <v/>
      </c>
      <c r="J472" s="18">
        <f>IF($E472=0,"",COUNTIFS(Registros!$AB$2:$AB$501,"Sim",Registros!$B$2:$B$501,"&gt;="&amp;Resumo!$B$3,Registros!$B$2:$B$501,"&lt;="&amp;Resumo!$D$3,Registros!$C$2:$C$501,$B472,Registros!$E$2:$E$501,$D472,Registros!$T$2:$T$501,"Não",Registros!$K$2:$K$501,"&lt;&gt;Concluída",Registros!$K$2:$K$501,"&lt;&gt;Dispensada"))</f>
        <v/>
      </c>
      <c r="K472" s="52">
        <f>IFERROR(IF($E472=0,"",_xlfn.MAXIFS(Registros!$B$2:$B$501,Registros!$AB$2:$AB$501,"Sim",Registros!$B$2:$B$501,"&gt;="&amp;Resumo!$B$3,Registros!$B$2:$B$501,"&lt;="&amp;Resumo!$D$3,Registros!$C$2:$C$501,$B472,Registros!$E$2:$E$501,$D472)),"")</f>
        <v/>
      </c>
      <c r="L472" s="18">
        <f>IF($E472=0,"",COUNTIFS($E$6:$E$505,"&gt;0",$F$6:$F$505,"&lt;"&amp;$F472)+COUNTIFS($E$6:$E472,"&gt;0",$F$6:$F472,$F472))</f>
        <v/>
      </c>
      <c r="N472" s="21">
        <f>IFERROR('Configurações'!F470,"")</f>
        <v/>
      </c>
      <c r="O472" s="18">
        <f>IF($N472="","",IF(Resumo!$F$3="Todas",COUNTIFS(Registros!$AB$2:$AB$501,"Sim",Registros!$B$2:$B$501,"&gt;="&amp;Resumo!$B$3,Registros!$B$2:$B$501,"&lt;="&amp;Resumo!$D$3,Registros!$V$2:$V$501,$N472),COUNTIFS(Registros!$AB$2:$AB$501,"Sim",Registros!$B$2:$B$501,"&gt;="&amp;Resumo!$B$3,Registros!$B$2:$B$501,"&lt;="&amp;Resumo!$D$3,Registros!$E$2:$E$501,Resumo!$F$3,Registros!$V$2:$V$501,$N472)))</f>
        <v/>
      </c>
      <c r="P472" s="49">
        <f>IF($N472="","",IF(Resumo!$F$3="Todas",SUMIFS(Registros!$S$2:$S$501,Registros!$AB$2:$AB$501,"Sim",Registros!$B$2:$B$501,"&gt;="&amp;Resumo!$B$3,Registros!$B$2:$B$501,"&lt;="&amp;Resumo!$D$3,Registros!$V$2:$V$501,$N472),SUMIFS(Registros!$S$2:$S$501,Registros!$AB$2:$AB$501,"Sim",Registros!$B$2:$B$501,"&gt;="&amp;Resumo!$B$3,Registros!$B$2:$B$501,"&lt;="&amp;Resumo!$D$3,Registros!$E$2:$E$501,Resumo!$F$3,Registros!$V$2:$V$501,$N472)))</f>
        <v/>
      </c>
      <c r="Q472" s="48">
        <f>IFERROR(IF(SUM($P$6:$P$15)=0,"",$P472/SUM($P$6:$P$15)),"")</f>
        <v/>
      </c>
      <c r="R472" s="18">
        <f>IF($O472=0,"",COUNTIFS($O$6:$O$15,"&gt;0",$P$6:$P$15,"&gt;"&amp;$P472)+COUNTIFS($O$6:$O472,"&gt;0",$P$6:$P472,$P472))</f>
        <v/>
      </c>
    </row>
    <row r="473">
      <c r="A473" s="16">
        <f>IFERROR(INDEX(Registros!$Z$2:$Z$501,AGGREGATE(15,6,(ROW(Registros!$Z$2:$Z$501)-ROW(Registros!$Z$2)+1)/(Registros!$AA$2:$AA$501&lt;&gt;""),ROWS($A$6:A473))),"")</f>
        <v/>
      </c>
      <c r="B473" s="13">
        <f>IFERROR(IF($A473="","",INDEX(Registros!$C$2:$C$501,MATCH($A473,Registros!$Z$2:$Z$501,0))),"")</f>
        <v/>
      </c>
      <c r="C473" s="16">
        <f>IFERROR(IF($A473="","",INDEX(Registros!$D$2:$D$501,MATCH($A473,Registros!$Z$2:$Z$501,0))),"")</f>
        <v/>
      </c>
      <c r="D473" s="16">
        <f>IFERROR(IF($A473="","",INDEX(Registros!$E$2:$E$501,MATCH($A473,Registros!$Z$2:$Z$501,0))),"")</f>
        <v/>
      </c>
      <c r="E473" s="13">
        <f>IF($A473="","",IF(AND(Resumo!$F$3&lt;&gt;"Todas",$D473&lt;&gt;Resumo!$F$3),0,COUNTIFS(Registros!$AB$2:$AB$501,"Sim",Registros!$B$2:$B$501,"&gt;="&amp;Resumo!$B$3,Registros!$B$2:$B$501,"&lt;="&amp;Resumo!$D$3,Registros!$C$2:$C$501,$B473,Registros!$E$2:$E$501,$D473)))</f>
        <v/>
      </c>
      <c r="F473" s="45">
        <f>IFERROR(IF($E473=0,"",COUNTIFS(Registros!$AB$2:$AB$501,"Sim",Registros!$B$2:$B$501,"&gt;="&amp;Resumo!$B$3,Registros!$B$2:$B$501,"&lt;="&amp;Resumo!$D$3,Registros!$C$2:$C$501,$B473,Registros!$E$2:$E$501,$D473,Registros!$T$2:$T$501,"Sim")/$E473),"")</f>
        <v/>
      </c>
      <c r="G473" s="45">
        <f>IFERROR(IF($E473=0,"",AVERAGEIFS(Registros!$U$2:$U$501,Registros!$AB$2:$AB$501,"Sim",Registros!$B$2:$B$501,"&gt;="&amp;Resumo!$B$3,Registros!$B$2:$B$501,"&lt;="&amp;Resumo!$D$3,Registros!$C$2:$C$501,$B473,Registros!$E$2:$E$501,$D473)),"")</f>
        <v/>
      </c>
      <c r="H473" s="13">
        <f>IF($E473=0,"",SUMIFS(Registros!$Q$2:$Q$501,Registros!$AB$2:$AB$501,"Sim",Registros!$B$2:$B$501,"&gt;="&amp;Resumo!$B$3,Registros!$B$2:$B$501,"&lt;="&amp;Resumo!$D$3,Registros!$C$2:$C$501,$B473,Registros!$E$2:$E$501,$D473))</f>
        <v/>
      </c>
      <c r="I473" s="46">
        <f>IF($E473=0,"",SUMIFS(Registros!$S$2:$S$501,Registros!$AB$2:$AB$501,"Sim",Registros!$B$2:$B$501,"&gt;="&amp;Resumo!$B$3,Registros!$B$2:$B$501,"&lt;="&amp;Resumo!$D$3,Registros!$C$2:$C$501,$B473,Registros!$E$2:$E$501,$D473))</f>
        <v/>
      </c>
      <c r="J473" s="13">
        <f>IF($E473=0,"",COUNTIFS(Registros!$AB$2:$AB$501,"Sim",Registros!$B$2:$B$501,"&gt;="&amp;Resumo!$B$3,Registros!$B$2:$B$501,"&lt;="&amp;Resumo!$D$3,Registros!$C$2:$C$501,$B473,Registros!$E$2:$E$501,$D473,Registros!$T$2:$T$501,"Não",Registros!$K$2:$K$501,"&lt;&gt;Concluída",Registros!$K$2:$K$501,"&lt;&gt;Dispensada"))</f>
        <v/>
      </c>
      <c r="K473" s="53">
        <f>IFERROR(IF($E473=0,"",_xlfn.MAXIFS(Registros!$B$2:$B$501,Registros!$AB$2:$AB$501,"Sim",Registros!$B$2:$B$501,"&gt;="&amp;Resumo!$B$3,Registros!$B$2:$B$501,"&lt;="&amp;Resumo!$D$3,Registros!$C$2:$C$501,$B473,Registros!$E$2:$E$501,$D473)),"")</f>
        <v/>
      </c>
      <c r="L473" s="13">
        <f>IF($E473=0,"",COUNTIFS($E$6:$E$505,"&gt;0",$F$6:$F$505,"&lt;"&amp;$F473)+COUNTIFS($E$6:$E473,"&gt;0",$F$6:$F473,$F473))</f>
        <v/>
      </c>
      <c r="N473" s="16">
        <f>IFERROR('Configurações'!F471,"")</f>
        <v/>
      </c>
      <c r="O473" s="13">
        <f>IF($N473="","",IF(Resumo!$F$3="Todas",COUNTIFS(Registros!$AB$2:$AB$501,"Sim",Registros!$B$2:$B$501,"&gt;="&amp;Resumo!$B$3,Registros!$B$2:$B$501,"&lt;="&amp;Resumo!$D$3,Registros!$V$2:$V$501,$N473),COUNTIFS(Registros!$AB$2:$AB$501,"Sim",Registros!$B$2:$B$501,"&gt;="&amp;Resumo!$B$3,Registros!$B$2:$B$501,"&lt;="&amp;Resumo!$D$3,Registros!$E$2:$E$501,Resumo!$F$3,Registros!$V$2:$V$501,$N473)))</f>
        <v/>
      </c>
      <c r="P473" s="46">
        <f>IF($N473="","",IF(Resumo!$F$3="Todas",SUMIFS(Registros!$S$2:$S$501,Registros!$AB$2:$AB$501,"Sim",Registros!$B$2:$B$501,"&gt;="&amp;Resumo!$B$3,Registros!$B$2:$B$501,"&lt;="&amp;Resumo!$D$3,Registros!$V$2:$V$501,$N473),SUMIFS(Registros!$S$2:$S$501,Registros!$AB$2:$AB$501,"Sim",Registros!$B$2:$B$501,"&gt;="&amp;Resumo!$B$3,Registros!$B$2:$B$501,"&lt;="&amp;Resumo!$D$3,Registros!$E$2:$E$501,Resumo!$F$3,Registros!$V$2:$V$501,$N473)))</f>
        <v/>
      </c>
      <c r="Q473" s="45">
        <f>IFERROR(IF(SUM($P$6:$P$15)=0,"",$P473/SUM($P$6:$P$15)),"")</f>
        <v/>
      </c>
      <c r="R473" s="13">
        <f>IF($O473=0,"",COUNTIFS($O$6:$O$15,"&gt;0",$P$6:$P$15,"&gt;"&amp;$P473)+COUNTIFS($O$6:$O473,"&gt;0",$P$6:$P473,$P473))</f>
        <v/>
      </c>
    </row>
    <row r="474">
      <c r="A474" s="21">
        <f>IFERROR(INDEX(Registros!$Z$2:$Z$501,AGGREGATE(15,6,(ROW(Registros!$Z$2:$Z$501)-ROW(Registros!$Z$2)+1)/(Registros!$AA$2:$AA$501&lt;&gt;""),ROWS($A$6:A474))),"")</f>
        <v/>
      </c>
      <c r="B474" s="18">
        <f>IFERROR(IF($A474="","",INDEX(Registros!$C$2:$C$501,MATCH($A474,Registros!$Z$2:$Z$501,0))),"")</f>
        <v/>
      </c>
      <c r="C474" s="21">
        <f>IFERROR(IF($A474="","",INDEX(Registros!$D$2:$D$501,MATCH($A474,Registros!$Z$2:$Z$501,0))),"")</f>
        <v/>
      </c>
      <c r="D474" s="21">
        <f>IFERROR(IF($A474="","",INDEX(Registros!$E$2:$E$501,MATCH($A474,Registros!$Z$2:$Z$501,0))),"")</f>
        <v/>
      </c>
      <c r="E474" s="18">
        <f>IF($A474="","",IF(AND(Resumo!$F$3&lt;&gt;"Todas",$D474&lt;&gt;Resumo!$F$3),0,COUNTIFS(Registros!$AB$2:$AB$501,"Sim",Registros!$B$2:$B$501,"&gt;="&amp;Resumo!$B$3,Registros!$B$2:$B$501,"&lt;="&amp;Resumo!$D$3,Registros!$C$2:$C$501,$B474,Registros!$E$2:$E$501,$D474)))</f>
        <v/>
      </c>
      <c r="F474" s="48">
        <f>IFERROR(IF($E474=0,"",COUNTIFS(Registros!$AB$2:$AB$501,"Sim",Registros!$B$2:$B$501,"&gt;="&amp;Resumo!$B$3,Registros!$B$2:$B$501,"&lt;="&amp;Resumo!$D$3,Registros!$C$2:$C$501,$B474,Registros!$E$2:$E$501,$D474,Registros!$T$2:$T$501,"Sim")/$E474),"")</f>
        <v/>
      </c>
      <c r="G474" s="48">
        <f>IFERROR(IF($E474=0,"",AVERAGEIFS(Registros!$U$2:$U$501,Registros!$AB$2:$AB$501,"Sim",Registros!$B$2:$B$501,"&gt;="&amp;Resumo!$B$3,Registros!$B$2:$B$501,"&lt;="&amp;Resumo!$D$3,Registros!$C$2:$C$501,$B474,Registros!$E$2:$E$501,$D474)),"")</f>
        <v/>
      </c>
      <c r="H474" s="18">
        <f>IF($E474=0,"",SUMIFS(Registros!$Q$2:$Q$501,Registros!$AB$2:$AB$501,"Sim",Registros!$B$2:$B$501,"&gt;="&amp;Resumo!$B$3,Registros!$B$2:$B$501,"&lt;="&amp;Resumo!$D$3,Registros!$C$2:$C$501,$B474,Registros!$E$2:$E$501,$D474))</f>
        <v/>
      </c>
      <c r="I474" s="49">
        <f>IF($E474=0,"",SUMIFS(Registros!$S$2:$S$501,Registros!$AB$2:$AB$501,"Sim",Registros!$B$2:$B$501,"&gt;="&amp;Resumo!$B$3,Registros!$B$2:$B$501,"&lt;="&amp;Resumo!$D$3,Registros!$C$2:$C$501,$B474,Registros!$E$2:$E$501,$D474))</f>
        <v/>
      </c>
      <c r="J474" s="18">
        <f>IF($E474=0,"",COUNTIFS(Registros!$AB$2:$AB$501,"Sim",Registros!$B$2:$B$501,"&gt;="&amp;Resumo!$B$3,Registros!$B$2:$B$501,"&lt;="&amp;Resumo!$D$3,Registros!$C$2:$C$501,$B474,Registros!$E$2:$E$501,$D474,Registros!$T$2:$T$501,"Não",Registros!$K$2:$K$501,"&lt;&gt;Concluída",Registros!$K$2:$K$501,"&lt;&gt;Dispensada"))</f>
        <v/>
      </c>
      <c r="K474" s="52">
        <f>IFERROR(IF($E474=0,"",_xlfn.MAXIFS(Registros!$B$2:$B$501,Registros!$AB$2:$AB$501,"Sim",Registros!$B$2:$B$501,"&gt;="&amp;Resumo!$B$3,Registros!$B$2:$B$501,"&lt;="&amp;Resumo!$D$3,Registros!$C$2:$C$501,$B474,Registros!$E$2:$E$501,$D474)),"")</f>
        <v/>
      </c>
      <c r="L474" s="18">
        <f>IF($E474=0,"",COUNTIFS($E$6:$E$505,"&gt;0",$F$6:$F$505,"&lt;"&amp;$F474)+COUNTIFS($E$6:$E474,"&gt;0",$F$6:$F474,$F474))</f>
        <v/>
      </c>
      <c r="N474" s="21">
        <f>IFERROR('Configurações'!F472,"")</f>
        <v/>
      </c>
      <c r="O474" s="18">
        <f>IF($N474="","",IF(Resumo!$F$3="Todas",COUNTIFS(Registros!$AB$2:$AB$501,"Sim",Registros!$B$2:$B$501,"&gt;="&amp;Resumo!$B$3,Registros!$B$2:$B$501,"&lt;="&amp;Resumo!$D$3,Registros!$V$2:$V$501,$N474),COUNTIFS(Registros!$AB$2:$AB$501,"Sim",Registros!$B$2:$B$501,"&gt;="&amp;Resumo!$B$3,Registros!$B$2:$B$501,"&lt;="&amp;Resumo!$D$3,Registros!$E$2:$E$501,Resumo!$F$3,Registros!$V$2:$V$501,$N474)))</f>
        <v/>
      </c>
      <c r="P474" s="49">
        <f>IF($N474="","",IF(Resumo!$F$3="Todas",SUMIFS(Registros!$S$2:$S$501,Registros!$AB$2:$AB$501,"Sim",Registros!$B$2:$B$501,"&gt;="&amp;Resumo!$B$3,Registros!$B$2:$B$501,"&lt;="&amp;Resumo!$D$3,Registros!$V$2:$V$501,$N474),SUMIFS(Registros!$S$2:$S$501,Registros!$AB$2:$AB$501,"Sim",Registros!$B$2:$B$501,"&gt;="&amp;Resumo!$B$3,Registros!$B$2:$B$501,"&lt;="&amp;Resumo!$D$3,Registros!$E$2:$E$501,Resumo!$F$3,Registros!$V$2:$V$501,$N474)))</f>
        <v/>
      </c>
      <c r="Q474" s="48">
        <f>IFERROR(IF(SUM($P$6:$P$15)=0,"",$P474/SUM($P$6:$P$15)),"")</f>
        <v/>
      </c>
      <c r="R474" s="18">
        <f>IF($O474=0,"",COUNTIFS($O$6:$O$15,"&gt;0",$P$6:$P$15,"&gt;"&amp;$P474)+COUNTIFS($O$6:$O474,"&gt;0",$P$6:$P474,$P474))</f>
        <v/>
      </c>
    </row>
    <row r="475">
      <c r="A475" s="16">
        <f>IFERROR(INDEX(Registros!$Z$2:$Z$501,AGGREGATE(15,6,(ROW(Registros!$Z$2:$Z$501)-ROW(Registros!$Z$2)+1)/(Registros!$AA$2:$AA$501&lt;&gt;""),ROWS($A$6:A475))),"")</f>
        <v/>
      </c>
      <c r="B475" s="13">
        <f>IFERROR(IF($A475="","",INDEX(Registros!$C$2:$C$501,MATCH($A475,Registros!$Z$2:$Z$501,0))),"")</f>
        <v/>
      </c>
      <c r="C475" s="16">
        <f>IFERROR(IF($A475="","",INDEX(Registros!$D$2:$D$501,MATCH($A475,Registros!$Z$2:$Z$501,0))),"")</f>
        <v/>
      </c>
      <c r="D475" s="16">
        <f>IFERROR(IF($A475="","",INDEX(Registros!$E$2:$E$501,MATCH($A475,Registros!$Z$2:$Z$501,0))),"")</f>
        <v/>
      </c>
      <c r="E475" s="13">
        <f>IF($A475="","",IF(AND(Resumo!$F$3&lt;&gt;"Todas",$D475&lt;&gt;Resumo!$F$3),0,COUNTIFS(Registros!$AB$2:$AB$501,"Sim",Registros!$B$2:$B$501,"&gt;="&amp;Resumo!$B$3,Registros!$B$2:$B$501,"&lt;="&amp;Resumo!$D$3,Registros!$C$2:$C$501,$B475,Registros!$E$2:$E$501,$D475)))</f>
        <v/>
      </c>
      <c r="F475" s="45">
        <f>IFERROR(IF($E475=0,"",COUNTIFS(Registros!$AB$2:$AB$501,"Sim",Registros!$B$2:$B$501,"&gt;="&amp;Resumo!$B$3,Registros!$B$2:$B$501,"&lt;="&amp;Resumo!$D$3,Registros!$C$2:$C$501,$B475,Registros!$E$2:$E$501,$D475,Registros!$T$2:$T$501,"Sim")/$E475),"")</f>
        <v/>
      </c>
      <c r="G475" s="45">
        <f>IFERROR(IF($E475=0,"",AVERAGEIFS(Registros!$U$2:$U$501,Registros!$AB$2:$AB$501,"Sim",Registros!$B$2:$B$501,"&gt;="&amp;Resumo!$B$3,Registros!$B$2:$B$501,"&lt;="&amp;Resumo!$D$3,Registros!$C$2:$C$501,$B475,Registros!$E$2:$E$501,$D475)),"")</f>
        <v/>
      </c>
      <c r="H475" s="13">
        <f>IF($E475=0,"",SUMIFS(Registros!$Q$2:$Q$501,Registros!$AB$2:$AB$501,"Sim",Registros!$B$2:$B$501,"&gt;="&amp;Resumo!$B$3,Registros!$B$2:$B$501,"&lt;="&amp;Resumo!$D$3,Registros!$C$2:$C$501,$B475,Registros!$E$2:$E$501,$D475))</f>
        <v/>
      </c>
      <c r="I475" s="46">
        <f>IF($E475=0,"",SUMIFS(Registros!$S$2:$S$501,Registros!$AB$2:$AB$501,"Sim",Registros!$B$2:$B$501,"&gt;="&amp;Resumo!$B$3,Registros!$B$2:$B$501,"&lt;="&amp;Resumo!$D$3,Registros!$C$2:$C$501,$B475,Registros!$E$2:$E$501,$D475))</f>
        <v/>
      </c>
      <c r="J475" s="13">
        <f>IF($E475=0,"",COUNTIFS(Registros!$AB$2:$AB$501,"Sim",Registros!$B$2:$B$501,"&gt;="&amp;Resumo!$B$3,Registros!$B$2:$B$501,"&lt;="&amp;Resumo!$D$3,Registros!$C$2:$C$501,$B475,Registros!$E$2:$E$501,$D475,Registros!$T$2:$T$501,"Não",Registros!$K$2:$K$501,"&lt;&gt;Concluída",Registros!$K$2:$K$501,"&lt;&gt;Dispensada"))</f>
        <v/>
      </c>
      <c r="K475" s="53">
        <f>IFERROR(IF($E475=0,"",_xlfn.MAXIFS(Registros!$B$2:$B$501,Registros!$AB$2:$AB$501,"Sim",Registros!$B$2:$B$501,"&gt;="&amp;Resumo!$B$3,Registros!$B$2:$B$501,"&lt;="&amp;Resumo!$D$3,Registros!$C$2:$C$501,$B475,Registros!$E$2:$E$501,$D475)),"")</f>
        <v/>
      </c>
      <c r="L475" s="13">
        <f>IF($E475=0,"",COUNTIFS($E$6:$E$505,"&gt;0",$F$6:$F$505,"&lt;"&amp;$F475)+COUNTIFS($E$6:$E475,"&gt;0",$F$6:$F475,$F475))</f>
        <v/>
      </c>
      <c r="N475" s="16">
        <f>IFERROR('Configurações'!F473,"")</f>
        <v/>
      </c>
      <c r="O475" s="13">
        <f>IF($N475="","",IF(Resumo!$F$3="Todas",COUNTIFS(Registros!$AB$2:$AB$501,"Sim",Registros!$B$2:$B$501,"&gt;="&amp;Resumo!$B$3,Registros!$B$2:$B$501,"&lt;="&amp;Resumo!$D$3,Registros!$V$2:$V$501,$N475),COUNTIFS(Registros!$AB$2:$AB$501,"Sim",Registros!$B$2:$B$501,"&gt;="&amp;Resumo!$B$3,Registros!$B$2:$B$501,"&lt;="&amp;Resumo!$D$3,Registros!$E$2:$E$501,Resumo!$F$3,Registros!$V$2:$V$501,$N475)))</f>
        <v/>
      </c>
      <c r="P475" s="46">
        <f>IF($N475="","",IF(Resumo!$F$3="Todas",SUMIFS(Registros!$S$2:$S$501,Registros!$AB$2:$AB$501,"Sim",Registros!$B$2:$B$501,"&gt;="&amp;Resumo!$B$3,Registros!$B$2:$B$501,"&lt;="&amp;Resumo!$D$3,Registros!$V$2:$V$501,$N475),SUMIFS(Registros!$S$2:$S$501,Registros!$AB$2:$AB$501,"Sim",Registros!$B$2:$B$501,"&gt;="&amp;Resumo!$B$3,Registros!$B$2:$B$501,"&lt;="&amp;Resumo!$D$3,Registros!$E$2:$E$501,Resumo!$F$3,Registros!$V$2:$V$501,$N475)))</f>
        <v/>
      </c>
      <c r="Q475" s="45">
        <f>IFERROR(IF(SUM($P$6:$P$15)=0,"",$P475/SUM($P$6:$P$15)),"")</f>
        <v/>
      </c>
      <c r="R475" s="13">
        <f>IF($O475=0,"",COUNTIFS($O$6:$O$15,"&gt;0",$P$6:$P$15,"&gt;"&amp;$P475)+COUNTIFS($O$6:$O475,"&gt;0",$P$6:$P475,$P475))</f>
        <v/>
      </c>
    </row>
    <row r="476">
      <c r="A476" s="21">
        <f>IFERROR(INDEX(Registros!$Z$2:$Z$501,AGGREGATE(15,6,(ROW(Registros!$Z$2:$Z$501)-ROW(Registros!$Z$2)+1)/(Registros!$AA$2:$AA$501&lt;&gt;""),ROWS($A$6:A476))),"")</f>
        <v/>
      </c>
      <c r="B476" s="18">
        <f>IFERROR(IF($A476="","",INDEX(Registros!$C$2:$C$501,MATCH($A476,Registros!$Z$2:$Z$501,0))),"")</f>
        <v/>
      </c>
      <c r="C476" s="21">
        <f>IFERROR(IF($A476="","",INDEX(Registros!$D$2:$D$501,MATCH($A476,Registros!$Z$2:$Z$501,0))),"")</f>
        <v/>
      </c>
      <c r="D476" s="21">
        <f>IFERROR(IF($A476="","",INDEX(Registros!$E$2:$E$501,MATCH($A476,Registros!$Z$2:$Z$501,0))),"")</f>
        <v/>
      </c>
      <c r="E476" s="18">
        <f>IF($A476="","",IF(AND(Resumo!$F$3&lt;&gt;"Todas",$D476&lt;&gt;Resumo!$F$3),0,COUNTIFS(Registros!$AB$2:$AB$501,"Sim",Registros!$B$2:$B$501,"&gt;="&amp;Resumo!$B$3,Registros!$B$2:$B$501,"&lt;="&amp;Resumo!$D$3,Registros!$C$2:$C$501,$B476,Registros!$E$2:$E$501,$D476)))</f>
        <v/>
      </c>
      <c r="F476" s="48">
        <f>IFERROR(IF($E476=0,"",COUNTIFS(Registros!$AB$2:$AB$501,"Sim",Registros!$B$2:$B$501,"&gt;="&amp;Resumo!$B$3,Registros!$B$2:$B$501,"&lt;="&amp;Resumo!$D$3,Registros!$C$2:$C$501,$B476,Registros!$E$2:$E$501,$D476,Registros!$T$2:$T$501,"Sim")/$E476),"")</f>
        <v/>
      </c>
      <c r="G476" s="48">
        <f>IFERROR(IF($E476=0,"",AVERAGEIFS(Registros!$U$2:$U$501,Registros!$AB$2:$AB$501,"Sim",Registros!$B$2:$B$501,"&gt;="&amp;Resumo!$B$3,Registros!$B$2:$B$501,"&lt;="&amp;Resumo!$D$3,Registros!$C$2:$C$501,$B476,Registros!$E$2:$E$501,$D476)),"")</f>
        <v/>
      </c>
      <c r="H476" s="18">
        <f>IF($E476=0,"",SUMIFS(Registros!$Q$2:$Q$501,Registros!$AB$2:$AB$501,"Sim",Registros!$B$2:$B$501,"&gt;="&amp;Resumo!$B$3,Registros!$B$2:$B$501,"&lt;="&amp;Resumo!$D$3,Registros!$C$2:$C$501,$B476,Registros!$E$2:$E$501,$D476))</f>
        <v/>
      </c>
      <c r="I476" s="49">
        <f>IF($E476=0,"",SUMIFS(Registros!$S$2:$S$501,Registros!$AB$2:$AB$501,"Sim",Registros!$B$2:$B$501,"&gt;="&amp;Resumo!$B$3,Registros!$B$2:$B$501,"&lt;="&amp;Resumo!$D$3,Registros!$C$2:$C$501,$B476,Registros!$E$2:$E$501,$D476))</f>
        <v/>
      </c>
      <c r="J476" s="18">
        <f>IF($E476=0,"",COUNTIFS(Registros!$AB$2:$AB$501,"Sim",Registros!$B$2:$B$501,"&gt;="&amp;Resumo!$B$3,Registros!$B$2:$B$501,"&lt;="&amp;Resumo!$D$3,Registros!$C$2:$C$501,$B476,Registros!$E$2:$E$501,$D476,Registros!$T$2:$T$501,"Não",Registros!$K$2:$K$501,"&lt;&gt;Concluída",Registros!$K$2:$K$501,"&lt;&gt;Dispensada"))</f>
        <v/>
      </c>
      <c r="K476" s="52">
        <f>IFERROR(IF($E476=0,"",_xlfn.MAXIFS(Registros!$B$2:$B$501,Registros!$AB$2:$AB$501,"Sim",Registros!$B$2:$B$501,"&gt;="&amp;Resumo!$B$3,Registros!$B$2:$B$501,"&lt;="&amp;Resumo!$D$3,Registros!$C$2:$C$501,$B476,Registros!$E$2:$E$501,$D476)),"")</f>
        <v/>
      </c>
      <c r="L476" s="18">
        <f>IF($E476=0,"",COUNTIFS($E$6:$E$505,"&gt;0",$F$6:$F$505,"&lt;"&amp;$F476)+COUNTIFS($E$6:$E476,"&gt;0",$F$6:$F476,$F476))</f>
        <v/>
      </c>
      <c r="N476" s="21">
        <f>IFERROR('Configurações'!F474,"")</f>
        <v/>
      </c>
      <c r="O476" s="18">
        <f>IF($N476="","",IF(Resumo!$F$3="Todas",COUNTIFS(Registros!$AB$2:$AB$501,"Sim",Registros!$B$2:$B$501,"&gt;="&amp;Resumo!$B$3,Registros!$B$2:$B$501,"&lt;="&amp;Resumo!$D$3,Registros!$V$2:$V$501,$N476),COUNTIFS(Registros!$AB$2:$AB$501,"Sim",Registros!$B$2:$B$501,"&gt;="&amp;Resumo!$B$3,Registros!$B$2:$B$501,"&lt;="&amp;Resumo!$D$3,Registros!$E$2:$E$501,Resumo!$F$3,Registros!$V$2:$V$501,$N476)))</f>
        <v/>
      </c>
      <c r="P476" s="49">
        <f>IF($N476="","",IF(Resumo!$F$3="Todas",SUMIFS(Registros!$S$2:$S$501,Registros!$AB$2:$AB$501,"Sim",Registros!$B$2:$B$501,"&gt;="&amp;Resumo!$B$3,Registros!$B$2:$B$501,"&lt;="&amp;Resumo!$D$3,Registros!$V$2:$V$501,$N476),SUMIFS(Registros!$S$2:$S$501,Registros!$AB$2:$AB$501,"Sim",Registros!$B$2:$B$501,"&gt;="&amp;Resumo!$B$3,Registros!$B$2:$B$501,"&lt;="&amp;Resumo!$D$3,Registros!$E$2:$E$501,Resumo!$F$3,Registros!$V$2:$V$501,$N476)))</f>
        <v/>
      </c>
      <c r="Q476" s="48">
        <f>IFERROR(IF(SUM($P$6:$P$15)=0,"",$P476/SUM($P$6:$P$15)),"")</f>
        <v/>
      </c>
      <c r="R476" s="18">
        <f>IF($O476=0,"",COUNTIFS($O$6:$O$15,"&gt;0",$P$6:$P$15,"&gt;"&amp;$P476)+COUNTIFS($O$6:$O476,"&gt;0",$P$6:$P476,$P476))</f>
        <v/>
      </c>
    </row>
    <row r="477">
      <c r="A477" s="16">
        <f>IFERROR(INDEX(Registros!$Z$2:$Z$501,AGGREGATE(15,6,(ROW(Registros!$Z$2:$Z$501)-ROW(Registros!$Z$2)+1)/(Registros!$AA$2:$AA$501&lt;&gt;""),ROWS($A$6:A477))),"")</f>
        <v/>
      </c>
      <c r="B477" s="13">
        <f>IFERROR(IF($A477="","",INDEX(Registros!$C$2:$C$501,MATCH($A477,Registros!$Z$2:$Z$501,0))),"")</f>
        <v/>
      </c>
      <c r="C477" s="16">
        <f>IFERROR(IF($A477="","",INDEX(Registros!$D$2:$D$501,MATCH($A477,Registros!$Z$2:$Z$501,0))),"")</f>
        <v/>
      </c>
      <c r="D477" s="16">
        <f>IFERROR(IF($A477="","",INDEX(Registros!$E$2:$E$501,MATCH($A477,Registros!$Z$2:$Z$501,0))),"")</f>
        <v/>
      </c>
      <c r="E477" s="13">
        <f>IF($A477="","",IF(AND(Resumo!$F$3&lt;&gt;"Todas",$D477&lt;&gt;Resumo!$F$3),0,COUNTIFS(Registros!$AB$2:$AB$501,"Sim",Registros!$B$2:$B$501,"&gt;="&amp;Resumo!$B$3,Registros!$B$2:$B$501,"&lt;="&amp;Resumo!$D$3,Registros!$C$2:$C$501,$B477,Registros!$E$2:$E$501,$D477)))</f>
        <v/>
      </c>
      <c r="F477" s="45">
        <f>IFERROR(IF($E477=0,"",COUNTIFS(Registros!$AB$2:$AB$501,"Sim",Registros!$B$2:$B$501,"&gt;="&amp;Resumo!$B$3,Registros!$B$2:$B$501,"&lt;="&amp;Resumo!$D$3,Registros!$C$2:$C$501,$B477,Registros!$E$2:$E$501,$D477,Registros!$T$2:$T$501,"Sim")/$E477),"")</f>
        <v/>
      </c>
      <c r="G477" s="45">
        <f>IFERROR(IF($E477=0,"",AVERAGEIFS(Registros!$U$2:$U$501,Registros!$AB$2:$AB$501,"Sim",Registros!$B$2:$B$501,"&gt;="&amp;Resumo!$B$3,Registros!$B$2:$B$501,"&lt;="&amp;Resumo!$D$3,Registros!$C$2:$C$501,$B477,Registros!$E$2:$E$501,$D477)),"")</f>
        <v/>
      </c>
      <c r="H477" s="13">
        <f>IF($E477=0,"",SUMIFS(Registros!$Q$2:$Q$501,Registros!$AB$2:$AB$501,"Sim",Registros!$B$2:$B$501,"&gt;="&amp;Resumo!$B$3,Registros!$B$2:$B$501,"&lt;="&amp;Resumo!$D$3,Registros!$C$2:$C$501,$B477,Registros!$E$2:$E$501,$D477))</f>
        <v/>
      </c>
      <c r="I477" s="46">
        <f>IF($E477=0,"",SUMIFS(Registros!$S$2:$S$501,Registros!$AB$2:$AB$501,"Sim",Registros!$B$2:$B$501,"&gt;="&amp;Resumo!$B$3,Registros!$B$2:$B$501,"&lt;="&amp;Resumo!$D$3,Registros!$C$2:$C$501,$B477,Registros!$E$2:$E$501,$D477))</f>
        <v/>
      </c>
      <c r="J477" s="13">
        <f>IF($E477=0,"",COUNTIFS(Registros!$AB$2:$AB$501,"Sim",Registros!$B$2:$B$501,"&gt;="&amp;Resumo!$B$3,Registros!$B$2:$B$501,"&lt;="&amp;Resumo!$D$3,Registros!$C$2:$C$501,$B477,Registros!$E$2:$E$501,$D477,Registros!$T$2:$T$501,"Não",Registros!$K$2:$K$501,"&lt;&gt;Concluída",Registros!$K$2:$K$501,"&lt;&gt;Dispensada"))</f>
        <v/>
      </c>
      <c r="K477" s="53">
        <f>IFERROR(IF($E477=0,"",_xlfn.MAXIFS(Registros!$B$2:$B$501,Registros!$AB$2:$AB$501,"Sim",Registros!$B$2:$B$501,"&gt;="&amp;Resumo!$B$3,Registros!$B$2:$B$501,"&lt;="&amp;Resumo!$D$3,Registros!$C$2:$C$501,$B477,Registros!$E$2:$E$501,$D477)),"")</f>
        <v/>
      </c>
      <c r="L477" s="13">
        <f>IF($E477=0,"",COUNTIFS($E$6:$E$505,"&gt;0",$F$6:$F$505,"&lt;"&amp;$F477)+COUNTIFS($E$6:$E477,"&gt;0",$F$6:$F477,$F477))</f>
        <v/>
      </c>
      <c r="N477" s="16">
        <f>IFERROR('Configurações'!F475,"")</f>
        <v/>
      </c>
      <c r="O477" s="13">
        <f>IF($N477="","",IF(Resumo!$F$3="Todas",COUNTIFS(Registros!$AB$2:$AB$501,"Sim",Registros!$B$2:$B$501,"&gt;="&amp;Resumo!$B$3,Registros!$B$2:$B$501,"&lt;="&amp;Resumo!$D$3,Registros!$V$2:$V$501,$N477),COUNTIFS(Registros!$AB$2:$AB$501,"Sim",Registros!$B$2:$B$501,"&gt;="&amp;Resumo!$B$3,Registros!$B$2:$B$501,"&lt;="&amp;Resumo!$D$3,Registros!$E$2:$E$501,Resumo!$F$3,Registros!$V$2:$V$501,$N477)))</f>
        <v/>
      </c>
      <c r="P477" s="46">
        <f>IF($N477="","",IF(Resumo!$F$3="Todas",SUMIFS(Registros!$S$2:$S$501,Registros!$AB$2:$AB$501,"Sim",Registros!$B$2:$B$501,"&gt;="&amp;Resumo!$B$3,Registros!$B$2:$B$501,"&lt;="&amp;Resumo!$D$3,Registros!$V$2:$V$501,$N477),SUMIFS(Registros!$S$2:$S$501,Registros!$AB$2:$AB$501,"Sim",Registros!$B$2:$B$501,"&gt;="&amp;Resumo!$B$3,Registros!$B$2:$B$501,"&lt;="&amp;Resumo!$D$3,Registros!$E$2:$E$501,Resumo!$F$3,Registros!$V$2:$V$501,$N477)))</f>
        <v/>
      </c>
      <c r="Q477" s="45">
        <f>IFERROR(IF(SUM($P$6:$P$15)=0,"",$P477/SUM($P$6:$P$15)),"")</f>
        <v/>
      </c>
      <c r="R477" s="13">
        <f>IF($O477=0,"",COUNTIFS($O$6:$O$15,"&gt;0",$P$6:$P$15,"&gt;"&amp;$P477)+COUNTIFS($O$6:$O477,"&gt;0",$P$6:$P477,$P477))</f>
        <v/>
      </c>
    </row>
    <row r="478">
      <c r="A478" s="21">
        <f>IFERROR(INDEX(Registros!$Z$2:$Z$501,AGGREGATE(15,6,(ROW(Registros!$Z$2:$Z$501)-ROW(Registros!$Z$2)+1)/(Registros!$AA$2:$AA$501&lt;&gt;""),ROWS($A$6:A478))),"")</f>
        <v/>
      </c>
      <c r="B478" s="18">
        <f>IFERROR(IF($A478="","",INDEX(Registros!$C$2:$C$501,MATCH($A478,Registros!$Z$2:$Z$501,0))),"")</f>
        <v/>
      </c>
      <c r="C478" s="21">
        <f>IFERROR(IF($A478="","",INDEX(Registros!$D$2:$D$501,MATCH($A478,Registros!$Z$2:$Z$501,0))),"")</f>
        <v/>
      </c>
      <c r="D478" s="21">
        <f>IFERROR(IF($A478="","",INDEX(Registros!$E$2:$E$501,MATCH($A478,Registros!$Z$2:$Z$501,0))),"")</f>
        <v/>
      </c>
      <c r="E478" s="18">
        <f>IF($A478="","",IF(AND(Resumo!$F$3&lt;&gt;"Todas",$D478&lt;&gt;Resumo!$F$3),0,COUNTIFS(Registros!$AB$2:$AB$501,"Sim",Registros!$B$2:$B$501,"&gt;="&amp;Resumo!$B$3,Registros!$B$2:$B$501,"&lt;="&amp;Resumo!$D$3,Registros!$C$2:$C$501,$B478,Registros!$E$2:$E$501,$D478)))</f>
        <v/>
      </c>
      <c r="F478" s="48">
        <f>IFERROR(IF($E478=0,"",COUNTIFS(Registros!$AB$2:$AB$501,"Sim",Registros!$B$2:$B$501,"&gt;="&amp;Resumo!$B$3,Registros!$B$2:$B$501,"&lt;="&amp;Resumo!$D$3,Registros!$C$2:$C$501,$B478,Registros!$E$2:$E$501,$D478,Registros!$T$2:$T$501,"Sim")/$E478),"")</f>
        <v/>
      </c>
      <c r="G478" s="48">
        <f>IFERROR(IF($E478=0,"",AVERAGEIFS(Registros!$U$2:$U$501,Registros!$AB$2:$AB$501,"Sim",Registros!$B$2:$B$501,"&gt;="&amp;Resumo!$B$3,Registros!$B$2:$B$501,"&lt;="&amp;Resumo!$D$3,Registros!$C$2:$C$501,$B478,Registros!$E$2:$E$501,$D478)),"")</f>
        <v/>
      </c>
      <c r="H478" s="18">
        <f>IF($E478=0,"",SUMIFS(Registros!$Q$2:$Q$501,Registros!$AB$2:$AB$501,"Sim",Registros!$B$2:$B$501,"&gt;="&amp;Resumo!$B$3,Registros!$B$2:$B$501,"&lt;="&amp;Resumo!$D$3,Registros!$C$2:$C$501,$B478,Registros!$E$2:$E$501,$D478))</f>
        <v/>
      </c>
      <c r="I478" s="49">
        <f>IF($E478=0,"",SUMIFS(Registros!$S$2:$S$501,Registros!$AB$2:$AB$501,"Sim",Registros!$B$2:$B$501,"&gt;="&amp;Resumo!$B$3,Registros!$B$2:$B$501,"&lt;="&amp;Resumo!$D$3,Registros!$C$2:$C$501,$B478,Registros!$E$2:$E$501,$D478))</f>
        <v/>
      </c>
      <c r="J478" s="18">
        <f>IF($E478=0,"",COUNTIFS(Registros!$AB$2:$AB$501,"Sim",Registros!$B$2:$B$501,"&gt;="&amp;Resumo!$B$3,Registros!$B$2:$B$501,"&lt;="&amp;Resumo!$D$3,Registros!$C$2:$C$501,$B478,Registros!$E$2:$E$501,$D478,Registros!$T$2:$T$501,"Não",Registros!$K$2:$K$501,"&lt;&gt;Concluída",Registros!$K$2:$K$501,"&lt;&gt;Dispensada"))</f>
        <v/>
      </c>
      <c r="K478" s="52">
        <f>IFERROR(IF($E478=0,"",_xlfn.MAXIFS(Registros!$B$2:$B$501,Registros!$AB$2:$AB$501,"Sim",Registros!$B$2:$B$501,"&gt;="&amp;Resumo!$B$3,Registros!$B$2:$B$501,"&lt;="&amp;Resumo!$D$3,Registros!$C$2:$C$501,$B478,Registros!$E$2:$E$501,$D478)),"")</f>
        <v/>
      </c>
      <c r="L478" s="18">
        <f>IF($E478=0,"",COUNTIFS($E$6:$E$505,"&gt;0",$F$6:$F$505,"&lt;"&amp;$F478)+COUNTIFS($E$6:$E478,"&gt;0",$F$6:$F478,$F478))</f>
        <v/>
      </c>
      <c r="N478" s="21">
        <f>IFERROR('Configurações'!F476,"")</f>
        <v/>
      </c>
      <c r="O478" s="18">
        <f>IF($N478="","",IF(Resumo!$F$3="Todas",COUNTIFS(Registros!$AB$2:$AB$501,"Sim",Registros!$B$2:$B$501,"&gt;="&amp;Resumo!$B$3,Registros!$B$2:$B$501,"&lt;="&amp;Resumo!$D$3,Registros!$V$2:$V$501,$N478),COUNTIFS(Registros!$AB$2:$AB$501,"Sim",Registros!$B$2:$B$501,"&gt;="&amp;Resumo!$B$3,Registros!$B$2:$B$501,"&lt;="&amp;Resumo!$D$3,Registros!$E$2:$E$501,Resumo!$F$3,Registros!$V$2:$V$501,$N478)))</f>
        <v/>
      </c>
      <c r="P478" s="49">
        <f>IF($N478="","",IF(Resumo!$F$3="Todas",SUMIFS(Registros!$S$2:$S$501,Registros!$AB$2:$AB$501,"Sim",Registros!$B$2:$B$501,"&gt;="&amp;Resumo!$B$3,Registros!$B$2:$B$501,"&lt;="&amp;Resumo!$D$3,Registros!$V$2:$V$501,$N478),SUMIFS(Registros!$S$2:$S$501,Registros!$AB$2:$AB$501,"Sim",Registros!$B$2:$B$501,"&gt;="&amp;Resumo!$B$3,Registros!$B$2:$B$501,"&lt;="&amp;Resumo!$D$3,Registros!$E$2:$E$501,Resumo!$F$3,Registros!$V$2:$V$501,$N478)))</f>
        <v/>
      </c>
      <c r="Q478" s="48">
        <f>IFERROR(IF(SUM($P$6:$P$15)=0,"",$P478/SUM($P$6:$P$15)),"")</f>
        <v/>
      </c>
      <c r="R478" s="18">
        <f>IF($O478=0,"",COUNTIFS($O$6:$O$15,"&gt;0",$P$6:$P$15,"&gt;"&amp;$P478)+COUNTIFS($O$6:$O478,"&gt;0",$P$6:$P478,$P478))</f>
        <v/>
      </c>
    </row>
    <row r="479">
      <c r="A479" s="16">
        <f>IFERROR(INDEX(Registros!$Z$2:$Z$501,AGGREGATE(15,6,(ROW(Registros!$Z$2:$Z$501)-ROW(Registros!$Z$2)+1)/(Registros!$AA$2:$AA$501&lt;&gt;""),ROWS($A$6:A479))),"")</f>
        <v/>
      </c>
      <c r="B479" s="13">
        <f>IFERROR(IF($A479="","",INDEX(Registros!$C$2:$C$501,MATCH($A479,Registros!$Z$2:$Z$501,0))),"")</f>
        <v/>
      </c>
      <c r="C479" s="16">
        <f>IFERROR(IF($A479="","",INDEX(Registros!$D$2:$D$501,MATCH($A479,Registros!$Z$2:$Z$501,0))),"")</f>
        <v/>
      </c>
      <c r="D479" s="16">
        <f>IFERROR(IF($A479="","",INDEX(Registros!$E$2:$E$501,MATCH($A479,Registros!$Z$2:$Z$501,0))),"")</f>
        <v/>
      </c>
      <c r="E479" s="13">
        <f>IF($A479="","",IF(AND(Resumo!$F$3&lt;&gt;"Todas",$D479&lt;&gt;Resumo!$F$3),0,COUNTIFS(Registros!$AB$2:$AB$501,"Sim",Registros!$B$2:$B$501,"&gt;="&amp;Resumo!$B$3,Registros!$B$2:$B$501,"&lt;="&amp;Resumo!$D$3,Registros!$C$2:$C$501,$B479,Registros!$E$2:$E$501,$D479)))</f>
        <v/>
      </c>
      <c r="F479" s="45">
        <f>IFERROR(IF($E479=0,"",COUNTIFS(Registros!$AB$2:$AB$501,"Sim",Registros!$B$2:$B$501,"&gt;="&amp;Resumo!$B$3,Registros!$B$2:$B$501,"&lt;="&amp;Resumo!$D$3,Registros!$C$2:$C$501,$B479,Registros!$E$2:$E$501,$D479,Registros!$T$2:$T$501,"Sim")/$E479),"")</f>
        <v/>
      </c>
      <c r="G479" s="45">
        <f>IFERROR(IF($E479=0,"",AVERAGEIFS(Registros!$U$2:$U$501,Registros!$AB$2:$AB$501,"Sim",Registros!$B$2:$B$501,"&gt;="&amp;Resumo!$B$3,Registros!$B$2:$B$501,"&lt;="&amp;Resumo!$D$3,Registros!$C$2:$C$501,$B479,Registros!$E$2:$E$501,$D479)),"")</f>
        <v/>
      </c>
      <c r="H479" s="13">
        <f>IF($E479=0,"",SUMIFS(Registros!$Q$2:$Q$501,Registros!$AB$2:$AB$501,"Sim",Registros!$B$2:$B$501,"&gt;="&amp;Resumo!$B$3,Registros!$B$2:$B$501,"&lt;="&amp;Resumo!$D$3,Registros!$C$2:$C$501,$B479,Registros!$E$2:$E$501,$D479))</f>
        <v/>
      </c>
      <c r="I479" s="46">
        <f>IF($E479=0,"",SUMIFS(Registros!$S$2:$S$501,Registros!$AB$2:$AB$501,"Sim",Registros!$B$2:$B$501,"&gt;="&amp;Resumo!$B$3,Registros!$B$2:$B$501,"&lt;="&amp;Resumo!$D$3,Registros!$C$2:$C$501,$B479,Registros!$E$2:$E$501,$D479))</f>
        <v/>
      </c>
      <c r="J479" s="13">
        <f>IF($E479=0,"",COUNTIFS(Registros!$AB$2:$AB$501,"Sim",Registros!$B$2:$B$501,"&gt;="&amp;Resumo!$B$3,Registros!$B$2:$B$501,"&lt;="&amp;Resumo!$D$3,Registros!$C$2:$C$501,$B479,Registros!$E$2:$E$501,$D479,Registros!$T$2:$T$501,"Não",Registros!$K$2:$K$501,"&lt;&gt;Concluída",Registros!$K$2:$K$501,"&lt;&gt;Dispensada"))</f>
        <v/>
      </c>
      <c r="K479" s="53">
        <f>IFERROR(IF($E479=0,"",_xlfn.MAXIFS(Registros!$B$2:$B$501,Registros!$AB$2:$AB$501,"Sim",Registros!$B$2:$B$501,"&gt;="&amp;Resumo!$B$3,Registros!$B$2:$B$501,"&lt;="&amp;Resumo!$D$3,Registros!$C$2:$C$501,$B479,Registros!$E$2:$E$501,$D479)),"")</f>
        <v/>
      </c>
      <c r="L479" s="13">
        <f>IF($E479=0,"",COUNTIFS($E$6:$E$505,"&gt;0",$F$6:$F$505,"&lt;"&amp;$F479)+COUNTIFS($E$6:$E479,"&gt;0",$F$6:$F479,$F479))</f>
        <v/>
      </c>
      <c r="N479" s="16">
        <f>IFERROR('Configurações'!F477,"")</f>
        <v/>
      </c>
      <c r="O479" s="13">
        <f>IF($N479="","",IF(Resumo!$F$3="Todas",COUNTIFS(Registros!$AB$2:$AB$501,"Sim",Registros!$B$2:$B$501,"&gt;="&amp;Resumo!$B$3,Registros!$B$2:$B$501,"&lt;="&amp;Resumo!$D$3,Registros!$V$2:$V$501,$N479),COUNTIFS(Registros!$AB$2:$AB$501,"Sim",Registros!$B$2:$B$501,"&gt;="&amp;Resumo!$B$3,Registros!$B$2:$B$501,"&lt;="&amp;Resumo!$D$3,Registros!$E$2:$E$501,Resumo!$F$3,Registros!$V$2:$V$501,$N479)))</f>
        <v/>
      </c>
      <c r="P479" s="46">
        <f>IF($N479="","",IF(Resumo!$F$3="Todas",SUMIFS(Registros!$S$2:$S$501,Registros!$AB$2:$AB$501,"Sim",Registros!$B$2:$B$501,"&gt;="&amp;Resumo!$B$3,Registros!$B$2:$B$501,"&lt;="&amp;Resumo!$D$3,Registros!$V$2:$V$501,$N479),SUMIFS(Registros!$S$2:$S$501,Registros!$AB$2:$AB$501,"Sim",Registros!$B$2:$B$501,"&gt;="&amp;Resumo!$B$3,Registros!$B$2:$B$501,"&lt;="&amp;Resumo!$D$3,Registros!$E$2:$E$501,Resumo!$F$3,Registros!$V$2:$V$501,$N479)))</f>
        <v/>
      </c>
      <c r="Q479" s="45">
        <f>IFERROR(IF(SUM($P$6:$P$15)=0,"",$P479/SUM($P$6:$P$15)),"")</f>
        <v/>
      </c>
      <c r="R479" s="13">
        <f>IF($O479=0,"",COUNTIFS($O$6:$O$15,"&gt;0",$P$6:$P$15,"&gt;"&amp;$P479)+COUNTIFS($O$6:$O479,"&gt;0",$P$6:$P479,$P479))</f>
        <v/>
      </c>
    </row>
    <row r="480">
      <c r="A480" s="21">
        <f>IFERROR(INDEX(Registros!$Z$2:$Z$501,AGGREGATE(15,6,(ROW(Registros!$Z$2:$Z$501)-ROW(Registros!$Z$2)+1)/(Registros!$AA$2:$AA$501&lt;&gt;""),ROWS($A$6:A480))),"")</f>
        <v/>
      </c>
      <c r="B480" s="18">
        <f>IFERROR(IF($A480="","",INDEX(Registros!$C$2:$C$501,MATCH($A480,Registros!$Z$2:$Z$501,0))),"")</f>
        <v/>
      </c>
      <c r="C480" s="21">
        <f>IFERROR(IF($A480="","",INDEX(Registros!$D$2:$D$501,MATCH($A480,Registros!$Z$2:$Z$501,0))),"")</f>
        <v/>
      </c>
      <c r="D480" s="21">
        <f>IFERROR(IF($A480="","",INDEX(Registros!$E$2:$E$501,MATCH($A480,Registros!$Z$2:$Z$501,0))),"")</f>
        <v/>
      </c>
      <c r="E480" s="18">
        <f>IF($A480="","",IF(AND(Resumo!$F$3&lt;&gt;"Todas",$D480&lt;&gt;Resumo!$F$3),0,COUNTIFS(Registros!$AB$2:$AB$501,"Sim",Registros!$B$2:$B$501,"&gt;="&amp;Resumo!$B$3,Registros!$B$2:$B$501,"&lt;="&amp;Resumo!$D$3,Registros!$C$2:$C$501,$B480,Registros!$E$2:$E$501,$D480)))</f>
        <v/>
      </c>
      <c r="F480" s="48">
        <f>IFERROR(IF($E480=0,"",COUNTIFS(Registros!$AB$2:$AB$501,"Sim",Registros!$B$2:$B$501,"&gt;="&amp;Resumo!$B$3,Registros!$B$2:$B$501,"&lt;="&amp;Resumo!$D$3,Registros!$C$2:$C$501,$B480,Registros!$E$2:$E$501,$D480,Registros!$T$2:$T$501,"Sim")/$E480),"")</f>
        <v/>
      </c>
      <c r="G480" s="48">
        <f>IFERROR(IF($E480=0,"",AVERAGEIFS(Registros!$U$2:$U$501,Registros!$AB$2:$AB$501,"Sim",Registros!$B$2:$B$501,"&gt;="&amp;Resumo!$B$3,Registros!$B$2:$B$501,"&lt;="&amp;Resumo!$D$3,Registros!$C$2:$C$501,$B480,Registros!$E$2:$E$501,$D480)),"")</f>
        <v/>
      </c>
      <c r="H480" s="18">
        <f>IF($E480=0,"",SUMIFS(Registros!$Q$2:$Q$501,Registros!$AB$2:$AB$501,"Sim",Registros!$B$2:$B$501,"&gt;="&amp;Resumo!$B$3,Registros!$B$2:$B$501,"&lt;="&amp;Resumo!$D$3,Registros!$C$2:$C$501,$B480,Registros!$E$2:$E$501,$D480))</f>
        <v/>
      </c>
      <c r="I480" s="49">
        <f>IF($E480=0,"",SUMIFS(Registros!$S$2:$S$501,Registros!$AB$2:$AB$501,"Sim",Registros!$B$2:$B$501,"&gt;="&amp;Resumo!$B$3,Registros!$B$2:$B$501,"&lt;="&amp;Resumo!$D$3,Registros!$C$2:$C$501,$B480,Registros!$E$2:$E$501,$D480))</f>
        <v/>
      </c>
      <c r="J480" s="18">
        <f>IF($E480=0,"",COUNTIFS(Registros!$AB$2:$AB$501,"Sim",Registros!$B$2:$B$501,"&gt;="&amp;Resumo!$B$3,Registros!$B$2:$B$501,"&lt;="&amp;Resumo!$D$3,Registros!$C$2:$C$501,$B480,Registros!$E$2:$E$501,$D480,Registros!$T$2:$T$501,"Não",Registros!$K$2:$K$501,"&lt;&gt;Concluída",Registros!$K$2:$K$501,"&lt;&gt;Dispensada"))</f>
        <v/>
      </c>
      <c r="K480" s="52">
        <f>IFERROR(IF($E480=0,"",_xlfn.MAXIFS(Registros!$B$2:$B$501,Registros!$AB$2:$AB$501,"Sim",Registros!$B$2:$B$501,"&gt;="&amp;Resumo!$B$3,Registros!$B$2:$B$501,"&lt;="&amp;Resumo!$D$3,Registros!$C$2:$C$501,$B480,Registros!$E$2:$E$501,$D480)),"")</f>
        <v/>
      </c>
      <c r="L480" s="18">
        <f>IF($E480=0,"",COUNTIFS($E$6:$E$505,"&gt;0",$F$6:$F$505,"&lt;"&amp;$F480)+COUNTIFS($E$6:$E480,"&gt;0",$F$6:$F480,$F480))</f>
        <v/>
      </c>
      <c r="N480" s="21">
        <f>IFERROR('Configurações'!F478,"")</f>
        <v/>
      </c>
      <c r="O480" s="18">
        <f>IF($N480="","",IF(Resumo!$F$3="Todas",COUNTIFS(Registros!$AB$2:$AB$501,"Sim",Registros!$B$2:$B$501,"&gt;="&amp;Resumo!$B$3,Registros!$B$2:$B$501,"&lt;="&amp;Resumo!$D$3,Registros!$V$2:$V$501,$N480),COUNTIFS(Registros!$AB$2:$AB$501,"Sim",Registros!$B$2:$B$501,"&gt;="&amp;Resumo!$B$3,Registros!$B$2:$B$501,"&lt;="&amp;Resumo!$D$3,Registros!$E$2:$E$501,Resumo!$F$3,Registros!$V$2:$V$501,$N480)))</f>
        <v/>
      </c>
      <c r="P480" s="49">
        <f>IF($N480="","",IF(Resumo!$F$3="Todas",SUMIFS(Registros!$S$2:$S$501,Registros!$AB$2:$AB$501,"Sim",Registros!$B$2:$B$501,"&gt;="&amp;Resumo!$B$3,Registros!$B$2:$B$501,"&lt;="&amp;Resumo!$D$3,Registros!$V$2:$V$501,$N480),SUMIFS(Registros!$S$2:$S$501,Registros!$AB$2:$AB$501,"Sim",Registros!$B$2:$B$501,"&gt;="&amp;Resumo!$B$3,Registros!$B$2:$B$501,"&lt;="&amp;Resumo!$D$3,Registros!$E$2:$E$501,Resumo!$F$3,Registros!$V$2:$V$501,$N480)))</f>
        <v/>
      </c>
      <c r="Q480" s="48">
        <f>IFERROR(IF(SUM($P$6:$P$15)=0,"",$P480/SUM($P$6:$P$15)),"")</f>
        <v/>
      </c>
      <c r="R480" s="18">
        <f>IF($O480=0,"",COUNTIFS($O$6:$O$15,"&gt;0",$P$6:$P$15,"&gt;"&amp;$P480)+COUNTIFS($O$6:$O480,"&gt;0",$P$6:$P480,$P480))</f>
        <v/>
      </c>
    </row>
    <row r="481">
      <c r="A481" s="16">
        <f>IFERROR(INDEX(Registros!$Z$2:$Z$501,AGGREGATE(15,6,(ROW(Registros!$Z$2:$Z$501)-ROW(Registros!$Z$2)+1)/(Registros!$AA$2:$AA$501&lt;&gt;""),ROWS($A$6:A481))),"")</f>
        <v/>
      </c>
      <c r="B481" s="13">
        <f>IFERROR(IF($A481="","",INDEX(Registros!$C$2:$C$501,MATCH($A481,Registros!$Z$2:$Z$501,0))),"")</f>
        <v/>
      </c>
      <c r="C481" s="16">
        <f>IFERROR(IF($A481="","",INDEX(Registros!$D$2:$D$501,MATCH($A481,Registros!$Z$2:$Z$501,0))),"")</f>
        <v/>
      </c>
      <c r="D481" s="16">
        <f>IFERROR(IF($A481="","",INDEX(Registros!$E$2:$E$501,MATCH($A481,Registros!$Z$2:$Z$501,0))),"")</f>
        <v/>
      </c>
      <c r="E481" s="13">
        <f>IF($A481="","",IF(AND(Resumo!$F$3&lt;&gt;"Todas",$D481&lt;&gt;Resumo!$F$3),0,COUNTIFS(Registros!$AB$2:$AB$501,"Sim",Registros!$B$2:$B$501,"&gt;="&amp;Resumo!$B$3,Registros!$B$2:$B$501,"&lt;="&amp;Resumo!$D$3,Registros!$C$2:$C$501,$B481,Registros!$E$2:$E$501,$D481)))</f>
        <v/>
      </c>
      <c r="F481" s="45">
        <f>IFERROR(IF($E481=0,"",COUNTIFS(Registros!$AB$2:$AB$501,"Sim",Registros!$B$2:$B$501,"&gt;="&amp;Resumo!$B$3,Registros!$B$2:$B$501,"&lt;="&amp;Resumo!$D$3,Registros!$C$2:$C$501,$B481,Registros!$E$2:$E$501,$D481,Registros!$T$2:$T$501,"Sim")/$E481),"")</f>
        <v/>
      </c>
      <c r="G481" s="45">
        <f>IFERROR(IF($E481=0,"",AVERAGEIFS(Registros!$U$2:$U$501,Registros!$AB$2:$AB$501,"Sim",Registros!$B$2:$B$501,"&gt;="&amp;Resumo!$B$3,Registros!$B$2:$B$501,"&lt;="&amp;Resumo!$D$3,Registros!$C$2:$C$501,$B481,Registros!$E$2:$E$501,$D481)),"")</f>
        <v/>
      </c>
      <c r="H481" s="13">
        <f>IF($E481=0,"",SUMIFS(Registros!$Q$2:$Q$501,Registros!$AB$2:$AB$501,"Sim",Registros!$B$2:$B$501,"&gt;="&amp;Resumo!$B$3,Registros!$B$2:$B$501,"&lt;="&amp;Resumo!$D$3,Registros!$C$2:$C$501,$B481,Registros!$E$2:$E$501,$D481))</f>
        <v/>
      </c>
      <c r="I481" s="46">
        <f>IF($E481=0,"",SUMIFS(Registros!$S$2:$S$501,Registros!$AB$2:$AB$501,"Sim",Registros!$B$2:$B$501,"&gt;="&amp;Resumo!$B$3,Registros!$B$2:$B$501,"&lt;="&amp;Resumo!$D$3,Registros!$C$2:$C$501,$B481,Registros!$E$2:$E$501,$D481))</f>
        <v/>
      </c>
      <c r="J481" s="13">
        <f>IF($E481=0,"",COUNTIFS(Registros!$AB$2:$AB$501,"Sim",Registros!$B$2:$B$501,"&gt;="&amp;Resumo!$B$3,Registros!$B$2:$B$501,"&lt;="&amp;Resumo!$D$3,Registros!$C$2:$C$501,$B481,Registros!$E$2:$E$501,$D481,Registros!$T$2:$T$501,"Não",Registros!$K$2:$K$501,"&lt;&gt;Concluída",Registros!$K$2:$K$501,"&lt;&gt;Dispensada"))</f>
        <v/>
      </c>
      <c r="K481" s="53">
        <f>IFERROR(IF($E481=0,"",_xlfn.MAXIFS(Registros!$B$2:$B$501,Registros!$AB$2:$AB$501,"Sim",Registros!$B$2:$B$501,"&gt;="&amp;Resumo!$B$3,Registros!$B$2:$B$501,"&lt;="&amp;Resumo!$D$3,Registros!$C$2:$C$501,$B481,Registros!$E$2:$E$501,$D481)),"")</f>
        <v/>
      </c>
      <c r="L481" s="13">
        <f>IF($E481=0,"",COUNTIFS($E$6:$E$505,"&gt;0",$F$6:$F$505,"&lt;"&amp;$F481)+COUNTIFS($E$6:$E481,"&gt;0",$F$6:$F481,$F481))</f>
        <v/>
      </c>
      <c r="N481" s="16">
        <f>IFERROR('Configurações'!F479,"")</f>
        <v/>
      </c>
      <c r="O481" s="13">
        <f>IF($N481="","",IF(Resumo!$F$3="Todas",COUNTIFS(Registros!$AB$2:$AB$501,"Sim",Registros!$B$2:$B$501,"&gt;="&amp;Resumo!$B$3,Registros!$B$2:$B$501,"&lt;="&amp;Resumo!$D$3,Registros!$V$2:$V$501,$N481),COUNTIFS(Registros!$AB$2:$AB$501,"Sim",Registros!$B$2:$B$501,"&gt;="&amp;Resumo!$B$3,Registros!$B$2:$B$501,"&lt;="&amp;Resumo!$D$3,Registros!$E$2:$E$501,Resumo!$F$3,Registros!$V$2:$V$501,$N481)))</f>
        <v/>
      </c>
      <c r="P481" s="46">
        <f>IF($N481="","",IF(Resumo!$F$3="Todas",SUMIFS(Registros!$S$2:$S$501,Registros!$AB$2:$AB$501,"Sim",Registros!$B$2:$B$501,"&gt;="&amp;Resumo!$B$3,Registros!$B$2:$B$501,"&lt;="&amp;Resumo!$D$3,Registros!$V$2:$V$501,$N481),SUMIFS(Registros!$S$2:$S$501,Registros!$AB$2:$AB$501,"Sim",Registros!$B$2:$B$501,"&gt;="&amp;Resumo!$B$3,Registros!$B$2:$B$501,"&lt;="&amp;Resumo!$D$3,Registros!$E$2:$E$501,Resumo!$F$3,Registros!$V$2:$V$501,$N481)))</f>
        <v/>
      </c>
      <c r="Q481" s="45">
        <f>IFERROR(IF(SUM($P$6:$P$15)=0,"",$P481/SUM($P$6:$P$15)),"")</f>
        <v/>
      </c>
      <c r="R481" s="13">
        <f>IF($O481=0,"",COUNTIFS($O$6:$O$15,"&gt;0",$P$6:$P$15,"&gt;"&amp;$P481)+COUNTIFS($O$6:$O481,"&gt;0",$P$6:$P481,$P481))</f>
        <v/>
      </c>
    </row>
    <row r="482">
      <c r="A482" s="21">
        <f>IFERROR(INDEX(Registros!$Z$2:$Z$501,AGGREGATE(15,6,(ROW(Registros!$Z$2:$Z$501)-ROW(Registros!$Z$2)+1)/(Registros!$AA$2:$AA$501&lt;&gt;""),ROWS($A$6:A482))),"")</f>
        <v/>
      </c>
      <c r="B482" s="18">
        <f>IFERROR(IF($A482="","",INDEX(Registros!$C$2:$C$501,MATCH($A482,Registros!$Z$2:$Z$501,0))),"")</f>
        <v/>
      </c>
      <c r="C482" s="21">
        <f>IFERROR(IF($A482="","",INDEX(Registros!$D$2:$D$501,MATCH($A482,Registros!$Z$2:$Z$501,0))),"")</f>
        <v/>
      </c>
      <c r="D482" s="21">
        <f>IFERROR(IF($A482="","",INDEX(Registros!$E$2:$E$501,MATCH($A482,Registros!$Z$2:$Z$501,0))),"")</f>
        <v/>
      </c>
      <c r="E482" s="18">
        <f>IF($A482="","",IF(AND(Resumo!$F$3&lt;&gt;"Todas",$D482&lt;&gt;Resumo!$F$3),0,COUNTIFS(Registros!$AB$2:$AB$501,"Sim",Registros!$B$2:$B$501,"&gt;="&amp;Resumo!$B$3,Registros!$B$2:$B$501,"&lt;="&amp;Resumo!$D$3,Registros!$C$2:$C$501,$B482,Registros!$E$2:$E$501,$D482)))</f>
        <v/>
      </c>
      <c r="F482" s="48">
        <f>IFERROR(IF($E482=0,"",COUNTIFS(Registros!$AB$2:$AB$501,"Sim",Registros!$B$2:$B$501,"&gt;="&amp;Resumo!$B$3,Registros!$B$2:$B$501,"&lt;="&amp;Resumo!$D$3,Registros!$C$2:$C$501,$B482,Registros!$E$2:$E$501,$D482,Registros!$T$2:$T$501,"Sim")/$E482),"")</f>
        <v/>
      </c>
      <c r="G482" s="48">
        <f>IFERROR(IF($E482=0,"",AVERAGEIFS(Registros!$U$2:$U$501,Registros!$AB$2:$AB$501,"Sim",Registros!$B$2:$B$501,"&gt;="&amp;Resumo!$B$3,Registros!$B$2:$B$501,"&lt;="&amp;Resumo!$D$3,Registros!$C$2:$C$501,$B482,Registros!$E$2:$E$501,$D482)),"")</f>
        <v/>
      </c>
      <c r="H482" s="18">
        <f>IF($E482=0,"",SUMIFS(Registros!$Q$2:$Q$501,Registros!$AB$2:$AB$501,"Sim",Registros!$B$2:$B$501,"&gt;="&amp;Resumo!$B$3,Registros!$B$2:$B$501,"&lt;="&amp;Resumo!$D$3,Registros!$C$2:$C$501,$B482,Registros!$E$2:$E$501,$D482))</f>
        <v/>
      </c>
      <c r="I482" s="49">
        <f>IF($E482=0,"",SUMIFS(Registros!$S$2:$S$501,Registros!$AB$2:$AB$501,"Sim",Registros!$B$2:$B$501,"&gt;="&amp;Resumo!$B$3,Registros!$B$2:$B$501,"&lt;="&amp;Resumo!$D$3,Registros!$C$2:$C$501,$B482,Registros!$E$2:$E$501,$D482))</f>
        <v/>
      </c>
      <c r="J482" s="18">
        <f>IF($E482=0,"",COUNTIFS(Registros!$AB$2:$AB$501,"Sim",Registros!$B$2:$B$501,"&gt;="&amp;Resumo!$B$3,Registros!$B$2:$B$501,"&lt;="&amp;Resumo!$D$3,Registros!$C$2:$C$501,$B482,Registros!$E$2:$E$501,$D482,Registros!$T$2:$T$501,"Não",Registros!$K$2:$K$501,"&lt;&gt;Concluída",Registros!$K$2:$K$501,"&lt;&gt;Dispensada"))</f>
        <v/>
      </c>
      <c r="K482" s="52">
        <f>IFERROR(IF($E482=0,"",_xlfn.MAXIFS(Registros!$B$2:$B$501,Registros!$AB$2:$AB$501,"Sim",Registros!$B$2:$B$501,"&gt;="&amp;Resumo!$B$3,Registros!$B$2:$B$501,"&lt;="&amp;Resumo!$D$3,Registros!$C$2:$C$501,$B482,Registros!$E$2:$E$501,$D482)),"")</f>
        <v/>
      </c>
      <c r="L482" s="18">
        <f>IF($E482=0,"",COUNTIFS($E$6:$E$505,"&gt;0",$F$6:$F$505,"&lt;"&amp;$F482)+COUNTIFS($E$6:$E482,"&gt;0",$F$6:$F482,$F482))</f>
        <v/>
      </c>
      <c r="N482" s="21">
        <f>IFERROR('Configurações'!F480,"")</f>
        <v/>
      </c>
      <c r="O482" s="18">
        <f>IF($N482="","",IF(Resumo!$F$3="Todas",COUNTIFS(Registros!$AB$2:$AB$501,"Sim",Registros!$B$2:$B$501,"&gt;="&amp;Resumo!$B$3,Registros!$B$2:$B$501,"&lt;="&amp;Resumo!$D$3,Registros!$V$2:$V$501,$N482),COUNTIFS(Registros!$AB$2:$AB$501,"Sim",Registros!$B$2:$B$501,"&gt;="&amp;Resumo!$B$3,Registros!$B$2:$B$501,"&lt;="&amp;Resumo!$D$3,Registros!$E$2:$E$501,Resumo!$F$3,Registros!$V$2:$V$501,$N482)))</f>
        <v/>
      </c>
      <c r="P482" s="49">
        <f>IF($N482="","",IF(Resumo!$F$3="Todas",SUMIFS(Registros!$S$2:$S$501,Registros!$AB$2:$AB$501,"Sim",Registros!$B$2:$B$501,"&gt;="&amp;Resumo!$B$3,Registros!$B$2:$B$501,"&lt;="&amp;Resumo!$D$3,Registros!$V$2:$V$501,$N482),SUMIFS(Registros!$S$2:$S$501,Registros!$AB$2:$AB$501,"Sim",Registros!$B$2:$B$501,"&gt;="&amp;Resumo!$B$3,Registros!$B$2:$B$501,"&lt;="&amp;Resumo!$D$3,Registros!$E$2:$E$501,Resumo!$F$3,Registros!$V$2:$V$501,$N482)))</f>
        <v/>
      </c>
      <c r="Q482" s="48">
        <f>IFERROR(IF(SUM($P$6:$P$15)=0,"",$P482/SUM($P$6:$P$15)),"")</f>
        <v/>
      </c>
      <c r="R482" s="18">
        <f>IF($O482=0,"",COUNTIFS($O$6:$O$15,"&gt;0",$P$6:$P$15,"&gt;"&amp;$P482)+COUNTIFS($O$6:$O482,"&gt;0",$P$6:$P482,$P482))</f>
        <v/>
      </c>
    </row>
    <row r="483">
      <c r="A483" s="16">
        <f>IFERROR(INDEX(Registros!$Z$2:$Z$501,AGGREGATE(15,6,(ROW(Registros!$Z$2:$Z$501)-ROW(Registros!$Z$2)+1)/(Registros!$AA$2:$AA$501&lt;&gt;""),ROWS($A$6:A483))),"")</f>
        <v/>
      </c>
      <c r="B483" s="13">
        <f>IFERROR(IF($A483="","",INDEX(Registros!$C$2:$C$501,MATCH($A483,Registros!$Z$2:$Z$501,0))),"")</f>
        <v/>
      </c>
      <c r="C483" s="16">
        <f>IFERROR(IF($A483="","",INDEX(Registros!$D$2:$D$501,MATCH($A483,Registros!$Z$2:$Z$501,0))),"")</f>
        <v/>
      </c>
      <c r="D483" s="16">
        <f>IFERROR(IF($A483="","",INDEX(Registros!$E$2:$E$501,MATCH($A483,Registros!$Z$2:$Z$501,0))),"")</f>
        <v/>
      </c>
      <c r="E483" s="13">
        <f>IF($A483="","",IF(AND(Resumo!$F$3&lt;&gt;"Todas",$D483&lt;&gt;Resumo!$F$3),0,COUNTIFS(Registros!$AB$2:$AB$501,"Sim",Registros!$B$2:$B$501,"&gt;="&amp;Resumo!$B$3,Registros!$B$2:$B$501,"&lt;="&amp;Resumo!$D$3,Registros!$C$2:$C$501,$B483,Registros!$E$2:$E$501,$D483)))</f>
        <v/>
      </c>
      <c r="F483" s="45">
        <f>IFERROR(IF($E483=0,"",COUNTIFS(Registros!$AB$2:$AB$501,"Sim",Registros!$B$2:$B$501,"&gt;="&amp;Resumo!$B$3,Registros!$B$2:$B$501,"&lt;="&amp;Resumo!$D$3,Registros!$C$2:$C$501,$B483,Registros!$E$2:$E$501,$D483,Registros!$T$2:$T$501,"Sim")/$E483),"")</f>
        <v/>
      </c>
      <c r="G483" s="45">
        <f>IFERROR(IF($E483=0,"",AVERAGEIFS(Registros!$U$2:$U$501,Registros!$AB$2:$AB$501,"Sim",Registros!$B$2:$B$501,"&gt;="&amp;Resumo!$B$3,Registros!$B$2:$B$501,"&lt;="&amp;Resumo!$D$3,Registros!$C$2:$C$501,$B483,Registros!$E$2:$E$501,$D483)),"")</f>
        <v/>
      </c>
      <c r="H483" s="13">
        <f>IF($E483=0,"",SUMIFS(Registros!$Q$2:$Q$501,Registros!$AB$2:$AB$501,"Sim",Registros!$B$2:$B$501,"&gt;="&amp;Resumo!$B$3,Registros!$B$2:$B$501,"&lt;="&amp;Resumo!$D$3,Registros!$C$2:$C$501,$B483,Registros!$E$2:$E$501,$D483))</f>
        <v/>
      </c>
      <c r="I483" s="46">
        <f>IF($E483=0,"",SUMIFS(Registros!$S$2:$S$501,Registros!$AB$2:$AB$501,"Sim",Registros!$B$2:$B$501,"&gt;="&amp;Resumo!$B$3,Registros!$B$2:$B$501,"&lt;="&amp;Resumo!$D$3,Registros!$C$2:$C$501,$B483,Registros!$E$2:$E$501,$D483))</f>
        <v/>
      </c>
      <c r="J483" s="13">
        <f>IF($E483=0,"",COUNTIFS(Registros!$AB$2:$AB$501,"Sim",Registros!$B$2:$B$501,"&gt;="&amp;Resumo!$B$3,Registros!$B$2:$B$501,"&lt;="&amp;Resumo!$D$3,Registros!$C$2:$C$501,$B483,Registros!$E$2:$E$501,$D483,Registros!$T$2:$T$501,"Não",Registros!$K$2:$K$501,"&lt;&gt;Concluída",Registros!$K$2:$K$501,"&lt;&gt;Dispensada"))</f>
        <v/>
      </c>
      <c r="K483" s="53">
        <f>IFERROR(IF($E483=0,"",_xlfn.MAXIFS(Registros!$B$2:$B$501,Registros!$AB$2:$AB$501,"Sim",Registros!$B$2:$B$501,"&gt;="&amp;Resumo!$B$3,Registros!$B$2:$B$501,"&lt;="&amp;Resumo!$D$3,Registros!$C$2:$C$501,$B483,Registros!$E$2:$E$501,$D483)),"")</f>
        <v/>
      </c>
      <c r="L483" s="13">
        <f>IF($E483=0,"",COUNTIFS($E$6:$E$505,"&gt;0",$F$6:$F$505,"&lt;"&amp;$F483)+COUNTIFS($E$6:$E483,"&gt;0",$F$6:$F483,$F483))</f>
        <v/>
      </c>
      <c r="N483" s="16">
        <f>IFERROR('Configurações'!F481,"")</f>
        <v/>
      </c>
      <c r="O483" s="13">
        <f>IF($N483="","",IF(Resumo!$F$3="Todas",COUNTIFS(Registros!$AB$2:$AB$501,"Sim",Registros!$B$2:$B$501,"&gt;="&amp;Resumo!$B$3,Registros!$B$2:$B$501,"&lt;="&amp;Resumo!$D$3,Registros!$V$2:$V$501,$N483),COUNTIFS(Registros!$AB$2:$AB$501,"Sim",Registros!$B$2:$B$501,"&gt;="&amp;Resumo!$B$3,Registros!$B$2:$B$501,"&lt;="&amp;Resumo!$D$3,Registros!$E$2:$E$501,Resumo!$F$3,Registros!$V$2:$V$501,$N483)))</f>
        <v/>
      </c>
      <c r="P483" s="46">
        <f>IF($N483="","",IF(Resumo!$F$3="Todas",SUMIFS(Registros!$S$2:$S$501,Registros!$AB$2:$AB$501,"Sim",Registros!$B$2:$B$501,"&gt;="&amp;Resumo!$B$3,Registros!$B$2:$B$501,"&lt;="&amp;Resumo!$D$3,Registros!$V$2:$V$501,$N483),SUMIFS(Registros!$S$2:$S$501,Registros!$AB$2:$AB$501,"Sim",Registros!$B$2:$B$501,"&gt;="&amp;Resumo!$B$3,Registros!$B$2:$B$501,"&lt;="&amp;Resumo!$D$3,Registros!$E$2:$E$501,Resumo!$F$3,Registros!$V$2:$V$501,$N483)))</f>
        <v/>
      </c>
      <c r="Q483" s="45">
        <f>IFERROR(IF(SUM($P$6:$P$15)=0,"",$P483/SUM($P$6:$P$15)),"")</f>
        <v/>
      </c>
      <c r="R483" s="13">
        <f>IF($O483=0,"",COUNTIFS($O$6:$O$15,"&gt;0",$P$6:$P$15,"&gt;"&amp;$P483)+COUNTIFS($O$6:$O483,"&gt;0",$P$6:$P483,$P483))</f>
        <v/>
      </c>
    </row>
    <row r="484">
      <c r="A484" s="21">
        <f>IFERROR(INDEX(Registros!$Z$2:$Z$501,AGGREGATE(15,6,(ROW(Registros!$Z$2:$Z$501)-ROW(Registros!$Z$2)+1)/(Registros!$AA$2:$AA$501&lt;&gt;""),ROWS($A$6:A484))),"")</f>
        <v/>
      </c>
      <c r="B484" s="18">
        <f>IFERROR(IF($A484="","",INDEX(Registros!$C$2:$C$501,MATCH($A484,Registros!$Z$2:$Z$501,0))),"")</f>
        <v/>
      </c>
      <c r="C484" s="21">
        <f>IFERROR(IF($A484="","",INDEX(Registros!$D$2:$D$501,MATCH($A484,Registros!$Z$2:$Z$501,0))),"")</f>
        <v/>
      </c>
      <c r="D484" s="21">
        <f>IFERROR(IF($A484="","",INDEX(Registros!$E$2:$E$501,MATCH($A484,Registros!$Z$2:$Z$501,0))),"")</f>
        <v/>
      </c>
      <c r="E484" s="18">
        <f>IF($A484="","",IF(AND(Resumo!$F$3&lt;&gt;"Todas",$D484&lt;&gt;Resumo!$F$3),0,COUNTIFS(Registros!$AB$2:$AB$501,"Sim",Registros!$B$2:$B$501,"&gt;="&amp;Resumo!$B$3,Registros!$B$2:$B$501,"&lt;="&amp;Resumo!$D$3,Registros!$C$2:$C$501,$B484,Registros!$E$2:$E$501,$D484)))</f>
        <v/>
      </c>
      <c r="F484" s="48">
        <f>IFERROR(IF($E484=0,"",COUNTIFS(Registros!$AB$2:$AB$501,"Sim",Registros!$B$2:$B$501,"&gt;="&amp;Resumo!$B$3,Registros!$B$2:$B$501,"&lt;="&amp;Resumo!$D$3,Registros!$C$2:$C$501,$B484,Registros!$E$2:$E$501,$D484,Registros!$T$2:$T$501,"Sim")/$E484),"")</f>
        <v/>
      </c>
      <c r="G484" s="48">
        <f>IFERROR(IF($E484=0,"",AVERAGEIFS(Registros!$U$2:$U$501,Registros!$AB$2:$AB$501,"Sim",Registros!$B$2:$B$501,"&gt;="&amp;Resumo!$B$3,Registros!$B$2:$B$501,"&lt;="&amp;Resumo!$D$3,Registros!$C$2:$C$501,$B484,Registros!$E$2:$E$501,$D484)),"")</f>
        <v/>
      </c>
      <c r="H484" s="18">
        <f>IF($E484=0,"",SUMIFS(Registros!$Q$2:$Q$501,Registros!$AB$2:$AB$501,"Sim",Registros!$B$2:$B$501,"&gt;="&amp;Resumo!$B$3,Registros!$B$2:$B$501,"&lt;="&amp;Resumo!$D$3,Registros!$C$2:$C$501,$B484,Registros!$E$2:$E$501,$D484))</f>
        <v/>
      </c>
      <c r="I484" s="49">
        <f>IF($E484=0,"",SUMIFS(Registros!$S$2:$S$501,Registros!$AB$2:$AB$501,"Sim",Registros!$B$2:$B$501,"&gt;="&amp;Resumo!$B$3,Registros!$B$2:$B$501,"&lt;="&amp;Resumo!$D$3,Registros!$C$2:$C$501,$B484,Registros!$E$2:$E$501,$D484))</f>
        <v/>
      </c>
      <c r="J484" s="18">
        <f>IF($E484=0,"",COUNTIFS(Registros!$AB$2:$AB$501,"Sim",Registros!$B$2:$B$501,"&gt;="&amp;Resumo!$B$3,Registros!$B$2:$B$501,"&lt;="&amp;Resumo!$D$3,Registros!$C$2:$C$501,$B484,Registros!$E$2:$E$501,$D484,Registros!$T$2:$T$501,"Não",Registros!$K$2:$K$501,"&lt;&gt;Concluída",Registros!$K$2:$K$501,"&lt;&gt;Dispensada"))</f>
        <v/>
      </c>
      <c r="K484" s="52">
        <f>IFERROR(IF($E484=0,"",_xlfn.MAXIFS(Registros!$B$2:$B$501,Registros!$AB$2:$AB$501,"Sim",Registros!$B$2:$B$501,"&gt;="&amp;Resumo!$B$3,Registros!$B$2:$B$501,"&lt;="&amp;Resumo!$D$3,Registros!$C$2:$C$501,$B484,Registros!$E$2:$E$501,$D484)),"")</f>
        <v/>
      </c>
      <c r="L484" s="18">
        <f>IF($E484=0,"",COUNTIFS($E$6:$E$505,"&gt;0",$F$6:$F$505,"&lt;"&amp;$F484)+COUNTIFS($E$6:$E484,"&gt;0",$F$6:$F484,$F484))</f>
        <v/>
      </c>
      <c r="N484" s="21">
        <f>IFERROR('Configurações'!F482,"")</f>
        <v/>
      </c>
      <c r="O484" s="18">
        <f>IF($N484="","",IF(Resumo!$F$3="Todas",COUNTIFS(Registros!$AB$2:$AB$501,"Sim",Registros!$B$2:$B$501,"&gt;="&amp;Resumo!$B$3,Registros!$B$2:$B$501,"&lt;="&amp;Resumo!$D$3,Registros!$V$2:$V$501,$N484),COUNTIFS(Registros!$AB$2:$AB$501,"Sim",Registros!$B$2:$B$501,"&gt;="&amp;Resumo!$B$3,Registros!$B$2:$B$501,"&lt;="&amp;Resumo!$D$3,Registros!$E$2:$E$501,Resumo!$F$3,Registros!$V$2:$V$501,$N484)))</f>
        <v/>
      </c>
      <c r="P484" s="49">
        <f>IF($N484="","",IF(Resumo!$F$3="Todas",SUMIFS(Registros!$S$2:$S$501,Registros!$AB$2:$AB$501,"Sim",Registros!$B$2:$B$501,"&gt;="&amp;Resumo!$B$3,Registros!$B$2:$B$501,"&lt;="&amp;Resumo!$D$3,Registros!$V$2:$V$501,$N484),SUMIFS(Registros!$S$2:$S$501,Registros!$AB$2:$AB$501,"Sim",Registros!$B$2:$B$501,"&gt;="&amp;Resumo!$B$3,Registros!$B$2:$B$501,"&lt;="&amp;Resumo!$D$3,Registros!$E$2:$E$501,Resumo!$F$3,Registros!$V$2:$V$501,$N484)))</f>
        <v/>
      </c>
      <c r="Q484" s="48">
        <f>IFERROR(IF(SUM($P$6:$P$15)=0,"",$P484/SUM($P$6:$P$15)),"")</f>
        <v/>
      </c>
      <c r="R484" s="18">
        <f>IF($O484=0,"",COUNTIFS($O$6:$O$15,"&gt;0",$P$6:$P$15,"&gt;"&amp;$P484)+COUNTIFS($O$6:$O484,"&gt;0",$P$6:$P484,$P484))</f>
        <v/>
      </c>
    </row>
    <row r="485">
      <c r="A485" s="16">
        <f>IFERROR(INDEX(Registros!$Z$2:$Z$501,AGGREGATE(15,6,(ROW(Registros!$Z$2:$Z$501)-ROW(Registros!$Z$2)+1)/(Registros!$AA$2:$AA$501&lt;&gt;""),ROWS($A$6:A485))),"")</f>
        <v/>
      </c>
      <c r="B485" s="13">
        <f>IFERROR(IF($A485="","",INDEX(Registros!$C$2:$C$501,MATCH($A485,Registros!$Z$2:$Z$501,0))),"")</f>
        <v/>
      </c>
      <c r="C485" s="16">
        <f>IFERROR(IF($A485="","",INDEX(Registros!$D$2:$D$501,MATCH($A485,Registros!$Z$2:$Z$501,0))),"")</f>
        <v/>
      </c>
      <c r="D485" s="16">
        <f>IFERROR(IF($A485="","",INDEX(Registros!$E$2:$E$501,MATCH($A485,Registros!$Z$2:$Z$501,0))),"")</f>
        <v/>
      </c>
      <c r="E485" s="13">
        <f>IF($A485="","",IF(AND(Resumo!$F$3&lt;&gt;"Todas",$D485&lt;&gt;Resumo!$F$3),0,COUNTIFS(Registros!$AB$2:$AB$501,"Sim",Registros!$B$2:$B$501,"&gt;="&amp;Resumo!$B$3,Registros!$B$2:$B$501,"&lt;="&amp;Resumo!$D$3,Registros!$C$2:$C$501,$B485,Registros!$E$2:$E$501,$D485)))</f>
        <v/>
      </c>
      <c r="F485" s="45">
        <f>IFERROR(IF($E485=0,"",COUNTIFS(Registros!$AB$2:$AB$501,"Sim",Registros!$B$2:$B$501,"&gt;="&amp;Resumo!$B$3,Registros!$B$2:$B$501,"&lt;="&amp;Resumo!$D$3,Registros!$C$2:$C$501,$B485,Registros!$E$2:$E$501,$D485,Registros!$T$2:$T$501,"Sim")/$E485),"")</f>
        <v/>
      </c>
      <c r="G485" s="45">
        <f>IFERROR(IF($E485=0,"",AVERAGEIFS(Registros!$U$2:$U$501,Registros!$AB$2:$AB$501,"Sim",Registros!$B$2:$B$501,"&gt;="&amp;Resumo!$B$3,Registros!$B$2:$B$501,"&lt;="&amp;Resumo!$D$3,Registros!$C$2:$C$501,$B485,Registros!$E$2:$E$501,$D485)),"")</f>
        <v/>
      </c>
      <c r="H485" s="13">
        <f>IF($E485=0,"",SUMIFS(Registros!$Q$2:$Q$501,Registros!$AB$2:$AB$501,"Sim",Registros!$B$2:$B$501,"&gt;="&amp;Resumo!$B$3,Registros!$B$2:$B$501,"&lt;="&amp;Resumo!$D$3,Registros!$C$2:$C$501,$B485,Registros!$E$2:$E$501,$D485))</f>
        <v/>
      </c>
      <c r="I485" s="46">
        <f>IF($E485=0,"",SUMIFS(Registros!$S$2:$S$501,Registros!$AB$2:$AB$501,"Sim",Registros!$B$2:$B$501,"&gt;="&amp;Resumo!$B$3,Registros!$B$2:$B$501,"&lt;="&amp;Resumo!$D$3,Registros!$C$2:$C$501,$B485,Registros!$E$2:$E$501,$D485))</f>
        <v/>
      </c>
      <c r="J485" s="13">
        <f>IF($E485=0,"",COUNTIFS(Registros!$AB$2:$AB$501,"Sim",Registros!$B$2:$B$501,"&gt;="&amp;Resumo!$B$3,Registros!$B$2:$B$501,"&lt;="&amp;Resumo!$D$3,Registros!$C$2:$C$501,$B485,Registros!$E$2:$E$501,$D485,Registros!$T$2:$T$501,"Não",Registros!$K$2:$K$501,"&lt;&gt;Concluída",Registros!$K$2:$K$501,"&lt;&gt;Dispensada"))</f>
        <v/>
      </c>
      <c r="K485" s="53">
        <f>IFERROR(IF($E485=0,"",_xlfn.MAXIFS(Registros!$B$2:$B$501,Registros!$AB$2:$AB$501,"Sim",Registros!$B$2:$B$501,"&gt;="&amp;Resumo!$B$3,Registros!$B$2:$B$501,"&lt;="&amp;Resumo!$D$3,Registros!$C$2:$C$501,$B485,Registros!$E$2:$E$501,$D485)),"")</f>
        <v/>
      </c>
      <c r="L485" s="13">
        <f>IF($E485=0,"",COUNTIFS($E$6:$E$505,"&gt;0",$F$6:$F$505,"&lt;"&amp;$F485)+COUNTIFS($E$6:$E485,"&gt;0",$F$6:$F485,$F485))</f>
        <v/>
      </c>
      <c r="N485" s="16">
        <f>IFERROR('Configurações'!F483,"")</f>
        <v/>
      </c>
      <c r="O485" s="13">
        <f>IF($N485="","",IF(Resumo!$F$3="Todas",COUNTIFS(Registros!$AB$2:$AB$501,"Sim",Registros!$B$2:$B$501,"&gt;="&amp;Resumo!$B$3,Registros!$B$2:$B$501,"&lt;="&amp;Resumo!$D$3,Registros!$V$2:$V$501,$N485),COUNTIFS(Registros!$AB$2:$AB$501,"Sim",Registros!$B$2:$B$501,"&gt;="&amp;Resumo!$B$3,Registros!$B$2:$B$501,"&lt;="&amp;Resumo!$D$3,Registros!$E$2:$E$501,Resumo!$F$3,Registros!$V$2:$V$501,$N485)))</f>
        <v/>
      </c>
      <c r="P485" s="46">
        <f>IF($N485="","",IF(Resumo!$F$3="Todas",SUMIFS(Registros!$S$2:$S$501,Registros!$AB$2:$AB$501,"Sim",Registros!$B$2:$B$501,"&gt;="&amp;Resumo!$B$3,Registros!$B$2:$B$501,"&lt;="&amp;Resumo!$D$3,Registros!$V$2:$V$501,$N485),SUMIFS(Registros!$S$2:$S$501,Registros!$AB$2:$AB$501,"Sim",Registros!$B$2:$B$501,"&gt;="&amp;Resumo!$B$3,Registros!$B$2:$B$501,"&lt;="&amp;Resumo!$D$3,Registros!$E$2:$E$501,Resumo!$F$3,Registros!$V$2:$V$501,$N485)))</f>
        <v/>
      </c>
      <c r="Q485" s="45">
        <f>IFERROR(IF(SUM($P$6:$P$15)=0,"",$P485/SUM($P$6:$P$15)),"")</f>
        <v/>
      </c>
      <c r="R485" s="13">
        <f>IF($O485=0,"",COUNTIFS($O$6:$O$15,"&gt;0",$P$6:$P$15,"&gt;"&amp;$P485)+COUNTIFS($O$6:$O485,"&gt;0",$P$6:$P485,$P485))</f>
        <v/>
      </c>
    </row>
    <row r="486">
      <c r="A486" s="21">
        <f>IFERROR(INDEX(Registros!$Z$2:$Z$501,AGGREGATE(15,6,(ROW(Registros!$Z$2:$Z$501)-ROW(Registros!$Z$2)+1)/(Registros!$AA$2:$AA$501&lt;&gt;""),ROWS($A$6:A486))),"")</f>
        <v/>
      </c>
      <c r="B486" s="18">
        <f>IFERROR(IF($A486="","",INDEX(Registros!$C$2:$C$501,MATCH($A486,Registros!$Z$2:$Z$501,0))),"")</f>
        <v/>
      </c>
      <c r="C486" s="21">
        <f>IFERROR(IF($A486="","",INDEX(Registros!$D$2:$D$501,MATCH($A486,Registros!$Z$2:$Z$501,0))),"")</f>
        <v/>
      </c>
      <c r="D486" s="21">
        <f>IFERROR(IF($A486="","",INDEX(Registros!$E$2:$E$501,MATCH($A486,Registros!$Z$2:$Z$501,0))),"")</f>
        <v/>
      </c>
      <c r="E486" s="18">
        <f>IF($A486="","",IF(AND(Resumo!$F$3&lt;&gt;"Todas",$D486&lt;&gt;Resumo!$F$3),0,COUNTIFS(Registros!$AB$2:$AB$501,"Sim",Registros!$B$2:$B$501,"&gt;="&amp;Resumo!$B$3,Registros!$B$2:$B$501,"&lt;="&amp;Resumo!$D$3,Registros!$C$2:$C$501,$B486,Registros!$E$2:$E$501,$D486)))</f>
        <v/>
      </c>
      <c r="F486" s="48">
        <f>IFERROR(IF($E486=0,"",COUNTIFS(Registros!$AB$2:$AB$501,"Sim",Registros!$B$2:$B$501,"&gt;="&amp;Resumo!$B$3,Registros!$B$2:$B$501,"&lt;="&amp;Resumo!$D$3,Registros!$C$2:$C$501,$B486,Registros!$E$2:$E$501,$D486,Registros!$T$2:$T$501,"Sim")/$E486),"")</f>
        <v/>
      </c>
      <c r="G486" s="48">
        <f>IFERROR(IF($E486=0,"",AVERAGEIFS(Registros!$U$2:$U$501,Registros!$AB$2:$AB$501,"Sim",Registros!$B$2:$B$501,"&gt;="&amp;Resumo!$B$3,Registros!$B$2:$B$501,"&lt;="&amp;Resumo!$D$3,Registros!$C$2:$C$501,$B486,Registros!$E$2:$E$501,$D486)),"")</f>
        <v/>
      </c>
      <c r="H486" s="18">
        <f>IF($E486=0,"",SUMIFS(Registros!$Q$2:$Q$501,Registros!$AB$2:$AB$501,"Sim",Registros!$B$2:$B$501,"&gt;="&amp;Resumo!$B$3,Registros!$B$2:$B$501,"&lt;="&amp;Resumo!$D$3,Registros!$C$2:$C$501,$B486,Registros!$E$2:$E$501,$D486))</f>
        <v/>
      </c>
      <c r="I486" s="49">
        <f>IF($E486=0,"",SUMIFS(Registros!$S$2:$S$501,Registros!$AB$2:$AB$501,"Sim",Registros!$B$2:$B$501,"&gt;="&amp;Resumo!$B$3,Registros!$B$2:$B$501,"&lt;="&amp;Resumo!$D$3,Registros!$C$2:$C$501,$B486,Registros!$E$2:$E$501,$D486))</f>
        <v/>
      </c>
      <c r="J486" s="18">
        <f>IF($E486=0,"",COUNTIFS(Registros!$AB$2:$AB$501,"Sim",Registros!$B$2:$B$501,"&gt;="&amp;Resumo!$B$3,Registros!$B$2:$B$501,"&lt;="&amp;Resumo!$D$3,Registros!$C$2:$C$501,$B486,Registros!$E$2:$E$501,$D486,Registros!$T$2:$T$501,"Não",Registros!$K$2:$K$501,"&lt;&gt;Concluída",Registros!$K$2:$K$501,"&lt;&gt;Dispensada"))</f>
        <v/>
      </c>
      <c r="K486" s="52">
        <f>IFERROR(IF($E486=0,"",_xlfn.MAXIFS(Registros!$B$2:$B$501,Registros!$AB$2:$AB$501,"Sim",Registros!$B$2:$B$501,"&gt;="&amp;Resumo!$B$3,Registros!$B$2:$B$501,"&lt;="&amp;Resumo!$D$3,Registros!$C$2:$C$501,$B486,Registros!$E$2:$E$501,$D486)),"")</f>
        <v/>
      </c>
      <c r="L486" s="18">
        <f>IF($E486=0,"",COUNTIFS($E$6:$E$505,"&gt;0",$F$6:$F$505,"&lt;"&amp;$F486)+COUNTIFS($E$6:$E486,"&gt;0",$F$6:$F486,$F486))</f>
        <v/>
      </c>
      <c r="N486" s="21">
        <f>IFERROR('Configurações'!F484,"")</f>
        <v/>
      </c>
      <c r="O486" s="18">
        <f>IF($N486="","",IF(Resumo!$F$3="Todas",COUNTIFS(Registros!$AB$2:$AB$501,"Sim",Registros!$B$2:$B$501,"&gt;="&amp;Resumo!$B$3,Registros!$B$2:$B$501,"&lt;="&amp;Resumo!$D$3,Registros!$V$2:$V$501,$N486),COUNTIFS(Registros!$AB$2:$AB$501,"Sim",Registros!$B$2:$B$501,"&gt;="&amp;Resumo!$B$3,Registros!$B$2:$B$501,"&lt;="&amp;Resumo!$D$3,Registros!$E$2:$E$501,Resumo!$F$3,Registros!$V$2:$V$501,$N486)))</f>
        <v/>
      </c>
      <c r="P486" s="49">
        <f>IF($N486="","",IF(Resumo!$F$3="Todas",SUMIFS(Registros!$S$2:$S$501,Registros!$AB$2:$AB$501,"Sim",Registros!$B$2:$B$501,"&gt;="&amp;Resumo!$B$3,Registros!$B$2:$B$501,"&lt;="&amp;Resumo!$D$3,Registros!$V$2:$V$501,$N486),SUMIFS(Registros!$S$2:$S$501,Registros!$AB$2:$AB$501,"Sim",Registros!$B$2:$B$501,"&gt;="&amp;Resumo!$B$3,Registros!$B$2:$B$501,"&lt;="&amp;Resumo!$D$3,Registros!$E$2:$E$501,Resumo!$F$3,Registros!$V$2:$V$501,$N486)))</f>
        <v/>
      </c>
      <c r="Q486" s="48">
        <f>IFERROR(IF(SUM($P$6:$P$15)=0,"",$P486/SUM($P$6:$P$15)),"")</f>
        <v/>
      </c>
      <c r="R486" s="18">
        <f>IF($O486=0,"",COUNTIFS($O$6:$O$15,"&gt;0",$P$6:$P$15,"&gt;"&amp;$P486)+COUNTIFS($O$6:$O486,"&gt;0",$P$6:$P486,$P486))</f>
        <v/>
      </c>
    </row>
    <row r="487">
      <c r="A487" s="16">
        <f>IFERROR(INDEX(Registros!$Z$2:$Z$501,AGGREGATE(15,6,(ROW(Registros!$Z$2:$Z$501)-ROW(Registros!$Z$2)+1)/(Registros!$AA$2:$AA$501&lt;&gt;""),ROWS($A$6:A487))),"")</f>
        <v/>
      </c>
      <c r="B487" s="13">
        <f>IFERROR(IF($A487="","",INDEX(Registros!$C$2:$C$501,MATCH($A487,Registros!$Z$2:$Z$501,0))),"")</f>
        <v/>
      </c>
      <c r="C487" s="16">
        <f>IFERROR(IF($A487="","",INDEX(Registros!$D$2:$D$501,MATCH($A487,Registros!$Z$2:$Z$501,0))),"")</f>
        <v/>
      </c>
      <c r="D487" s="16">
        <f>IFERROR(IF($A487="","",INDEX(Registros!$E$2:$E$501,MATCH($A487,Registros!$Z$2:$Z$501,0))),"")</f>
        <v/>
      </c>
      <c r="E487" s="13">
        <f>IF($A487="","",IF(AND(Resumo!$F$3&lt;&gt;"Todas",$D487&lt;&gt;Resumo!$F$3),0,COUNTIFS(Registros!$AB$2:$AB$501,"Sim",Registros!$B$2:$B$501,"&gt;="&amp;Resumo!$B$3,Registros!$B$2:$B$501,"&lt;="&amp;Resumo!$D$3,Registros!$C$2:$C$501,$B487,Registros!$E$2:$E$501,$D487)))</f>
        <v/>
      </c>
      <c r="F487" s="45">
        <f>IFERROR(IF($E487=0,"",COUNTIFS(Registros!$AB$2:$AB$501,"Sim",Registros!$B$2:$B$501,"&gt;="&amp;Resumo!$B$3,Registros!$B$2:$B$501,"&lt;="&amp;Resumo!$D$3,Registros!$C$2:$C$501,$B487,Registros!$E$2:$E$501,$D487,Registros!$T$2:$T$501,"Sim")/$E487),"")</f>
        <v/>
      </c>
      <c r="G487" s="45">
        <f>IFERROR(IF($E487=0,"",AVERAGEIFS(Registros!$U$2:$U$501,Registros!$AB$2:$AB$501,"Sim",Registros!$B$2:$B$501,"&gt;="&amp;Resumo!$B$3,Registros!$B$2:$B$501,"&lt;="&amp;Resumo!$D$3,Registros!$C$2:$C$501,$B487,Registros!$E$2:$E$501,$D487)),"")</f>
        <v/>
      </c>
      <c r="H487" s="13">
        <f>IF($E487=0,"",SUMIFS(Registros!$Q$2:$Q$501,Registros!$AB$2:$AB$501,"Sim",Registros!$B$2:$B$501,"&gt;="&amp;Resumo!$B$3,Registros!$B$2:$B$501,"&lt;="&amp;Resumo!$D$3,Registros!$C$2:$C$501,$B487,Registros!$E$2:$E$501,$D487))</f>
        <v/>
      </c>
      <c r="I487" s="46">
        <f>IF($E487=0,"",SUMIFS(Registros!$S$2:$S$501,Registros!$AB$2:$AB$501,"Sim",Registros!$B$2:$B$501,"&gt;="&amp;Resumo!$B$3,Registros!$B$2:$B$501,"&lt;="&amp;Resumo!$D$3,Registros!$C$2:$C$501,$B487,Registros!$E$2:$E$501,$D487))</f>
        <v/>
      </c>
      <c r="J487" s="13">
        <f>IF($E487=0,"",COUNTIFS(Registros!$AB$2:$AB$501,"Sim",Registros!$B$2:$B$501,"&gt;="&amp;Resumo!$B$3,Registros!$B$2:$B$501,"&lt;="&amp;Resumo!$D$3,Registros!$C$2:$C$501,$B487,Registros!$E$2:$E$501,$D487,Registros!$T$2:$T$501,"Não",Registros!$K$2:$K$501,"&lt;&gt;Concluída",Registros!$K$2:$K$501,"&lt;&gt;Dispensada"))</f>
        <v/>
      </c>
      <c r="K487" s="53">
        <f>IFERROR(IF($E487=0,"",_xlfn.MAXIFS(Registros!$B$2:$B$501,Registros!$AB$2:$AB$501,"Sim",Registros!$B$2:$B$501,"&gt;="&amp;Resumo!$B$3,Registros!$B$2:$B$501,"&lt;="&amp;Resumo!$D$3,Registros!$C$2:$C$501,$B487,Registros!$E$2:$E$501,$D487)),"")</f>
        <v/>
      </c>
      <c r="L487" s="13">
        <f>IF($E487=0,"",COUNTIFS($E$6:$E$505,"&gt;0",$F$6:$F$505,"&lt;"&amp;$F487)+COUNTIFS($E$6:$E487,"&gt;0",$F$6:$F487,$F487))</f>
        <v/>
      </c>
      <c r="N487" s="16">
        <f>IFERROR('Configurações'!F485,"")</f>
        <v/>
      </c>
      <c r="O487" s="13">
        <f>IF($N487="","",IF(Resumo!$F$3="Todas",COUNTIFS(Registros!$AB$2:$AB$501,"Sim",Registros!$B$2:$B$501,"&gt;="&amp;Resumo!$B$3,Registros!$B$2:$B$501,"&lt;="&amp;Resumo!$D$3,Registros!$V$2:$V$501,$N487),COUNTIFS(Registros!$AB$2:$AB$501,"Sim",Registros!$B$2:$B$501,"&gt;="&amp;Resumo!$B$3,Registros!$B$2:$B$501,"&lt;="&amp;Resumo!$D$3,Registros!$E$2:$E$501,Resumo!$F$3,Registros!$V$2:$V$501,$N487)))</f>
        <v/>
      </c>
      <c r="P487" s="46">
        <f>IF($N487="","",IF(Resumo!$F$3="Todas",SUMIFS(Registros!$S$2:$S$501,Registros!$AB$2:$AB$501,"Sim",Registros!$B$2:$B$501,"&gt;="&amp;Resumo!$B$3,Registros!$B$2:$B$501,"&lt;="&amp;Resumo!$D$3,Registros!$V$2:$V$501,$N487),SUMIFS(Registros!$S$2:$S$501,Registros!$AB$2:$AB$501,"Sim",Registros!$B$2:$B$501,"&gt;="&amp;Resumo!$B$3,Registros!$B$2:$B$501,"&lt;="&amp;Resumo!$D$3,Registros!$E$2:$E$501,Resumo!$F$3,Registros!$V$2:$V$501,$N487)))</f>
        <v/>
      </c>
      <c r="Q487" s="45">
        <f>IFERROR(IF(SUM($P$6:$P$15)=0,"",$P487/SUM($P$6:$P$15)),"")</f>
        <v/>
      </c>
      <c r="R487" s="13">
        <f>IF($O487=0,"",COUNTIFS($O$6:$O$15,"&gt;0",$P$6:$P$15,"&gt;"&amp;$P487)+COUNTIFS($O$6:$O487,"&gt;0",$P$6:$P487,$P487))</f>
        <v/>
      </c>
    </row>
    <row r="488">
      <c r="A488" s="21">
        <f>IFERROR(INDEX(Registros!$Z$2:$Z$501,AGGREGATE(15,6,(ROW(Registros!$Z$2:$Z$501)-ROW(Registros!$Z$2)+1)/(Registros!$AA$2:$AA$501&lt;&gt;""),ROWS($A$6:A488))),"")</f>
        <v/>
      </c>
      <c r="B488" s="18">
        <f>IFERROR(IF($A488="","",INDEX(Registros!$C$2:$C$501,MATCH($A488,Registros!$Z$2:$Z$501,0))),"")</f>
        <v/>
      </c>
      <c r="C488" s="21">
        <f>IFERROR(IF($A488="","",INDEX(Registros!$D$2:$D$501,MATCH($A488,Registros!$Z$2:$Z$501,0))),"")</f>
        <v/>
      </c>
      <c r="D488" s="21">
        <f>IFERROR(IF($A488="","",INDEX(Registros!$E$2:$E$501,MATCH($A488,Registros!$Z$2:$Z$501,0))),"")</f>
        <v/>
      </c>
      <c r="E488" s="18">
        <f>IF($A488="","",IF(AND(Resumo!$F$3&lt;&gt;"Todas",$D488&lt;&gt;Resumo!$F$3),0,COUNTIFS(Registros!$AB$2:$AB$501,"Sim",Registros!$B$2:$B$501,"&gt;="&amp;Resumo!$B$3,Registros!$B$2:$B$501,"&lt;="&amp;Resumo!$D$3,Registros!$C$2:$C$501,$B488,Registros!$E$2:$E$501,$D488)))</f>
        <v/>
      </c>
      <c r="F488" s="48">
        <f>IFERROR(IF($E488=0,"",COUNTIFS(Registros!$AB$2:$AB$501,"Sim",Registros!$B$2:$B$501,"&gt;="&amp;Resumo!$B$3,Registros!$B$2:$B$501,"&lt;="&amp;Resumo!$D$3,Registros!$C$2:$C$501,$B488,Registros!$E$2:$E$501,$D488,Registros!$T$2:$T$501,"Sim")/$E488),"")</f>
        <v/>
      </c>
      <c r="G488" s="48">
        <f>IFERROR(IF($E488=0,"",AVERAGEIFS(Registros!$U$2:$U$501,Registros!$AB$2:$AB$501,"Sim",Registros!$B$2:$B$501,"&gt;="&amp;Resumo!$B$3,Registros!$B$2:$B$501,"&lt;="&amp;Resumo!$D$3,Registros!$C$2:$C$501,$B488,Registros!$E$2:$E$501,$D488)),"")</f>
        <v/>
      </c>
      <c r="H488" s="18">
        <f>IF($E488=0,"",SUMIFS(Registros!$Q$2:$Q$501,Registros!$AB$2:$AB$501,"Sim",Registros!$B$2:$B$501,"&gt;="&amp;Resumo!$B$3,Registros!$B$2:$B$501,"&lt;="&amp;Resumo!$D$3,Registros!$C$2:$C$501,$B488,Registros!$E$2:$E$501,$D488))</f>
        <v/>
      </c>
      <c r="I488" s="49">
        <f>IF($E488=0,"",SUMIFS(Registros!$S$2:$S$501,Registros!$AB$2:$AB$501,"Sim",Registros!$B$2:$B$501,"&gt;="&amp;Resumo!$B$3,Registros!$B$2:$B$501,"&lt;="&amp;Resumo!$D$3,Registros!$C$2:$C$501,$B488,Registros!$E$2:$E$501,$D488))</f>
        <v/>
      </c>
      <c r="J488" s="18">
        <f>IF($E488=0,"",COUNTIFS(Registros!$AB$2:$AB$501,"Sim",Registros!$B$2:$B$501,"&gt;="&amp;Resumo!$B$3,Registros!$B$2:$B$501,"&lt;="&amp;Resumo!$D$3,Registros!$C$2:$C$501,$B488,Registros!$E$2:$E$501,$D488,Registros!$T$2:$T$501,"Não",Registros!$K$2:$K$501,"&lt;&gt;Concluída",Registros!$K$2:$K$501,"&lt;&gt;Dispensada"))</f>
        <v/>
      </c>
      <c r="K488" s="52">
        <f>IFERROR(IF($E488=0,"",_xlfn.MAXIFS(Registros!$B$2:$B$501,Registros!$AB$2:$AB$501,"Sim",Registros!$B$2:$B$501,"&gt;="&amp;Resumo!$B$3,Registros!$B$2:$B$501,"&lt;="&amp;Resumo!$D$3,Registros!$C$2:$C$501,$B488,Registros!$E$2:$E$501,$D488)),"")</f>
        <v/>
      </c>
      <c r="L488" s="18">
        <f>IF($E488=0,"",COUNTIFS($E$6:$E$505,"&gt;0",$F$6:$F$505,"&lt;"&amp;$F488)+COUNTIFS($E$6:$E488,"&gt;0",$F$6:$F488,$F488))</f>
        <v/>
      </c>
      <c r="N488" s="21">
        <f>IFERROR('Configurações'!F486,"")</f>
        <v/>
      </c>
      <c r="O488" s="18">
        <f>IF($N488="","",IF(Resumo!$F$3="Todas",COUNTIFS(Registros!$AB$2:$AB$501,"Sim",Registros!$B$2:$B$501,"&gt;="&amp;Resumo!$B$3,Registros!$B$2:$B$501,"&lt;="&amp;Resumo!$D$3,Registros!$V$2:$V$501,$N488),COUNTIFS(Registros!$AB$2:$AB$501,"Sim",Registros!$B$2:$B$501,"&gt;="&amp;Resumo!$B$3,Registros!$B$2:$B$501,"&lt;="&amp;Resumo!$D$3,Registros!$E$2:$E$501,Resumo!$F$3,Registros!$V$2:$V$501,$N488)))</f>
        <v/>
      </c>
      <c r="P488" s="49">
        <f>IF($N488="","",IF(Resumo!$F$3="Todas",SUMIFS(Registros!$S$2:$S$501,Registros!$AB$2:$AB$501,"Sim",Registros!$B$2:$B$501,"&gt;="&amp;Resumo!$B$3,Registros!$B$2:$B$501,"&lt;="&amp;Resumo!$D$3,Registros!$V$2:$V$501,$N488),SUMIFS(Registros!$S$2:$S$501,Registros!$AB$2:$AB$501,"Sim",Registros!$B$2:$B$501,"&gt;="&amp;Resumo!$B$3,Registros!$B$2:$B$501,"&lt;="&amp;Resumo!$D$3,Registros!$E$2:$E$501,Resumo!$F$3,Registros!$V$2:$V$501,$N488)))</f>
        <v/>
      </c>
      <c r="Q488" s="48">
        <f>IFERROR(IF(SUM($P$6:$P$15)=0,"",$P488/SUM($P$6:$P$15)),"")</f>
        <v/>
      </c>
      <c r="R488" s="18">
        <f>IF($O488=0,"",COUNTIFS($O$6:$O$15,"&gt;0",$P$6:$P$15,"&gt;"&amp;$P488)+COUNTIFS($O$6:$O488,"&gt;0",$P$6:$P488,$P488))</f>
        <v/>
      </c>
    </row>
    <row r="489">
      <c r="A489" s="16">
        <f>IFERROR(INDEX(Registros!$Z$2:$Z$501,AGGREGATE(15,6,(ROW(Registros!$Z$2:$Z$501)-ROW(Registros!$Z$2)+1)/(Registros!$AA$2:$AA$501&lt;&gt;""),ROWS($A$6:A489))),"")</f>
        <v/>
      </c>
      <c r="B489" s="13">
        <f>IFERROR(IF($A489="","",INDEX(Registros!$C$2:$C$501,MATCH($A489,Registros!$Z$2:$Z$501,0))),"")</f>
        <v/>
      </c>
      <c r="C489" s="16">
        <f>IFERROR(IF($A489="","",INDEX(Registros!$D$2:$D$501,MATCH($A489,Registros!$Z$2:$Z$501,0))),"")</f>
        <v/>
      </c>
      <c r="D489" s="16">
        <f>IFERROR(IF($A489="","",INDEX(Registros!$E$2:$E$501,MATCH($A489,Registros!$Z$2:$Z$501,0))),"")</f>
        <v/>
      </c>
      <c r="E489" s="13">
        <f>IF($A489="","",IF(AND(Resumo!$F$3&lt;&gt;"Todas",$D489&lt;&gt;Resumo!$F$3),0,COUNTIFS(Registros!$AB$2:$AB$501,"Sim",Registros!$B$2:$B$501,"&gt;="&amp;Resumo!$B$3,Registros!$B$2:$B$501,"&lt;="&amp;Resumo!$D$3,Registros!$C$2:$C$501,$B489,Registros!$E$2:$E$501,$D489)))</f>
        <v/>
      </c>
      <c r="F489" s="45">
        <f>IFERROR(IF($E489=0,"",COUNTIFS(Registros!$AB$2:$AB$501,"Sim",Registros!$B$2:$B$501,"&gt;="&amp;Resumo!$B$3,Registros!$B$2:$B$501,"&lt;="&amp;Resumo!$D$3,Registros!$C$2:$C$501,$B489,Registros!$E$2:$E$501,$D489,Registros!$T$2:$T$501,"Sim")/$E489),"")</f>
        <v/>
      </c>
      <c r="G489" s="45">
        <f>IFERROR(IF($E489=0,"",AVERAGEIFS(Registros!$U$2:$U$501,Registros!$AB$2:$AB$501,"Sim",Registros!$B$2:$B$501,"&gt;="&amp;Resumo!$B$3,Registros!$B$2:$B$501,"&lt;="&amp;Resumo!$D$3,Registros!$C$2:$C$501,$B489,Registros!$E$2:$E$501,$D489)),"")</f>
        <v/>
      </c>
      <c r="H489" s="13">
        <f>IF($E489=0,"",SUMIFS(Registros!$Q$2:$Q$501,Registros!$AB$2:$AB$501,"Sim",Registros!$B$2:$B$501,"&gt;="&amp;Resumo!$B$3,Registros!$B$2:$B$501,"&lt;="&amp;Resumo!$D$3,Registros!$C$2:$C$501,$B489,Registros!$E$2:$E$501,$D489))</f>
        <v/>
      </c>
      <c r="I489" s="46">
        <f>IF($E489=0,"",SUMIFS(Registros!$S$2:$S$501,Registros!$AB$2:$AB$501,"Sim",Registros!$B$2:$B$501,"&gt;="&amp;Resumo!$B$3,Registros!$B$2:$B$501,"&lt;="&amp;Resumo!$D$3,Registros!$C$2:$C$501,$B489,Registros!$E$2:$E$501,$D489))</f>
        <v/>
      </c>
      <c r="J489" s="13">
        <f>IF($E489=0,"",COUNTIFS(Registros!$AB$2:$AB$501,"Sim",Registros!$B$2:$B$501,"&gt;="&amp;Resumo!$B$3,Registros!$B$2:$B$501,"&lt;="&amp;Resumo!$D$3,Registros!$C$2:$C$501,$B489,Registros!$E$2:$E$501,$D489,Registros!$T$2:$T$501,"Não",Registros!$K$2:$K$501,"&lt;&gt;Concluída",Registros!$K$2:$K$501,"&lt;&gt;Dispensada"))</f>
        <v/>
      </c>
      <c r="K489" s="53">
        <f>IFERROR(IF($E489=0,"",_xlfn.MAXIFS(Registros!$B$2:$B$501,Registros!$AB$2:$AB$501,"Sim",Registros!$B$2:$B$501,"&gt;="&amp;Resumo!$B$3,Registros!$B$2:$B$501,"&lt;="&amp;Resumo!$D$3,Registros!$C$2:$C$501,$B489,Registros!$E$2:$E$501,$D489)),"")</f>
        <v/>
      </c>
      <c r="L489" s="13">
        <f>IF($E489=0,"",COUNTIFS($E$6:$E$505,"&gt;0",$F$6:$F$505,"&lt;"&amp;$F489)+COUNTIFS($E$6:$E489,"&gt;0",$F$6:$F489,$F489))</f>
        <v/>
      </c>
      <c r="N489" s="16">
        <f>IFERROR('Configurações'!F487,"")</f>
        <v/>
      </c>
      <c r="O489" s="13">
        <f>IF($N489="","",IF(Resumo!$F$3="Todas",COUNTIFS(Registros!$AB$2:$AB$501,"Sim",Registros!$B$2:$B$501,"&gt;="&amp;Resumo!$B$3,Registros!$B$2:$B$501,"&lt;="&amp;Resumo!$D$3,Registros!$V$2:$V$501,$N489),COUNTIFS(Registros!$AB$2:$AB$501,"Sim",Registros!$B$2:$B$501,"&gt;="&amp;Resumo!$B$3,Registros!$B$2:$B$501,"&lt;="&amp;Resumo!$D$3,Registros!$E$2:$E$501,Resumo!$F$3,Registros!$V$2:$V$501,$N489)))</f>
        <v/>
      </c>
      <c r="P489" s="46">
        <f>IF($N489="","",IF(Resumo!$F$3="Todas",SUMIFS(Registros!$S$2:$S$501,Registros!$AB$2:$AB$501,"Sim",Registros!$B$2:$B$501,"&gt;="&amp;Resumo!$B$3,Registros!$B$2:$B$501,"&lt;="&amp;Resumo!$D$3,Registros!$V$2:$V$501,$N489),SUMIFS(Registros!$S$2:$S$501,Registros!$AB$2:$AB$501,"Sim",Registros!$B$2:$B$501,"&gt;="&amp;Resumo!$B$3,Registros!$B$2:$B$501,"&lt;="&amp;Resumo!$D$3,Registros!$E$2:$E$501,Resumo!$F$3,Registros!$V$2:$V$501,$N489)))</f>
        <v/>
      </c>
      <c r="Q489" s="45">
        <f>IFERROR(IF(SUM($P$6:$P$15)=0,"",$P489/SUM($P$6:$P$15)),"")</f>
        <v/>
      </c>
      <c r="R489" s="13">
        <f>IF($O489=0,"",COUNTIFS($O$6:$O$15,"&gt;0",$P$6:$P$15,"&gt;"&amp;$P489)+COUNTIFS($O$6:$O489,"&gt;0",$P$6:$P489,$P489))</f>
        <v/>
      </c>
    </row>
    <row r="490">
      <c r="A490" s="21">
        <f>IFERROR(INDEX(Registros!$Z$2:$Z$501,AGGREGATE(15,6,(ROW(Registros!$Z$2:$Z$501)-ROW(Registros!$Z$2)+1)/(Registros!$AA$2:$AA$501&lt;&gt;""),ROWS($A$6:A490))),"")</f>
        <v/>
      </c>
      <c r="B490" s="18">
        <f>IFERROR(IF($A490="","",INDEX(Registros!$C$2:$C$501,MATCH($A490,Registros!$Z$2:$Z$501,0))),"")</f>
        <v/>
      </c>
      <c r="C490" s="21">
        <f>IFERROR(IF($A490="","",INDEX(Registros!$D$2:$D$501,MATCH($A490,Registros!$Z$2:$Z$501,0))),"")</f>
        <v/>
      </c>
      <c r="D490" s="21">
        <f>IFERROR(IF($A490="","",INDEX(Registros!$E$2:$E$501,MATCH($A490,Registros!$Z$2:$Z$501,0))),"")</f>
        <v/>
      </c>
      <c r="E490" s="18">
        <f>IF($A490="","",IF(AND(Resumo!$F$3&lt;&gt;"Todas",$D490&lt;&gt;Resumo!$F$3),0,COUNTIFS(Registros!$AB$2:$AB$501,"Sim",Registros!$B$2:$B$501,"&gt;="&amp;Resumo!$B$3,Registros!$B$2:$B$501,"&lt;="&amp;Resumo!$D$3,Registros!$C$2:$C$501,$B490,Registros!$E$2:$E$501,$D490)))</f>
        <v/>
      </c>
      <c r="F490" s="48">
        <f>IFERROR(IF($E490=0,"",COUNTIFS(Registros!$AB$2:$AB$501,"Sim",Registros!$B$2:$B$501,"&gt;="&amp;Resumo!$B$3,Registros!$B$2:$B$501,"&lt;="&amp;Resumo!$D$3,Registros!$C$2:$C$501,$B490,Registros!$E$2:$E$501,$D490,Registros!$T$2:$T$501,"Sim")/$E490),"")</f>
        <v/>
      </c>
      <c r="G490" s="48">
        <f>IFERROR(IF($E490=0,"",AVERAGEIFS(Registros!$U$2:$U$501,Registros!$AB$2:$AB$501,"Sim",Registros!$B$2:$B$501,"&gt;="&amp;Resumo!$B$3,Registros!$B$2:$B$501,"&lt;="&amp;Resumo!$D$3,Registros!$C$2:$C$501,$B490,Registros!$E$2:$E$501,$D490)),"")</f>
        <v/>
      </c>
      <c r="H490" s="18">
        <f>IF($E490=0,"",SUMIFS(Registros!$Q$2:$Q$501,Registros!$AB$2:$AB$501,"Sim",Registros!$B$2:$B$501,"&gt;="&amp;Resumo!$B$3,Registros!$B$2:$B$501,"&lt;="&amp;Resumo!$D$3,Registros!$C$2:$C$501,$B490,Registros!$E$2:$E$501,$D490))</f>
        <v/>
      </c>
      <c r="I490" s="49">
        <f>IF($E490=0,"",SUMIFS(Registros!$S$2:$S$501,Registros!$AB$2:$AB$501,"Sim",Registros!$B$2:$B$501,"&gt;="&amp;Resumo!$B$3,Registros!$B$2:$B$501,"&lt;="&amp;Resumo!$D$3,Registros!$C$2:$C$501,$B490,Registros!$E$2:$E$501,$D490))</f>
        <v/>
      </c>
      <c r="J490" s="18">
        <f>IF($E490=0,"",COUNTIFS(Registros!$AB$2:$AB$501,"Sim",Registros!$B$2:$B$501,"&gt;="&amp;Resumo!$B$3,Registros!$B$2:$B$501,"&lt;="&amp;Resumo!$D$3,Registros!$C$2:$C$501,$B490,Registros!$E$2:$E$501,$D490,Registros!$T$2:$T$501,"Não",Registros!$K$2:$K$501,"&lt;&gt;Concluída",Registros!$K$2:$K$501,"&lt;&gt;Dispensada"))</f>
        <v/>
      </c>
      <c r="K490" s="52">
        <f>IFERROR(IF($E490=0,"",_xlfn.MAXIFS(Registros!$B$2:$B$501,Registros!$AB$2:$AB$501,"Sim",Registros!$B$2:$B$501,"&gt;="&amp;Resumo!$B$3,Registros!$B$2:$B$501,"&lt;="&amp;Resumo!$D$3,Registros!$C$2:$C$501,$B490,Registros!$E$2:$E$501,$D490)),"")</f>
        <v/>
      </c>
      <c r="L490" s="18">
        <f>IF($E490=0,"",COUNTIFS($E$6:$E$505,"&gt;0",$F$6:$F$505,"&lt;"&amp;$F490)+COUNTIFS($E$6:$E490,"&gt;0",$F$6:$F490,$F490))</f>
        <v/>
      </c>
      <c r="N490" s="21">
        <f>IFERROR('Configurações'!F488,"")</f>
        <v/>
      </c>
      <c r="O490" s="18">
        <f>IF($N490="","",IF(Resumo!$F$3="Todas",COUNTIFS(Registros!$AB$2:$AB$501,"Sim",Registros!$B$2:$B$501,"&gt;="&amp;Resumo!$B$3,Registros!$B$2:$B$501,"&lt;="&amp;Resumo!$D$3,Registros!$V$2:$V$501,$N490),COUNTIFS(Registros!$AB$2:$AB$501,"Sim",Registros!$B$2:$B$501,"&gt;="&amp;Resumo!$B$3,Registros!$B$2:$B$501,"&lt;="&amp;Resumo!$D$3,Registros!$E$2:$E$501,Resumo!$F$3,Registros!$V$2:$V$501,$N490)))</f>
        <v/>
      </c>
      <c r="P490" s="49">
        <f>IF($N490="","",IF(Resumo!$F$3="Todas",SUMIFS(Registros!$S$2:$S$501,Registros!$AB$2:$AB$501,"Sim",Registros!$B$2:$B$501,"&gt;="&amp;Resumo!$B$3,Registros!$B$2:$B$501,"&lt;="&amp;Resumo!$D$3,Registros!$V$2:$V$501,$N490),SUMIFS(Registros!$S$2:$S$501,Registros!$AB$2:$AB$501,"Sim",Registros!$B$2:$B$501,"&gt;="&amp;Resumo!$B$3,Registros!$B$2:$B$501,"&lt;="&amp;Resumo!$D$3,Registros!$E$2:$E$501,Resumo!$F$3,Registros!$V$2:$V$501,$N490)))</f>
        <v/>
      </c>
      <c r="Q490" s="48">
        <f>IFERROR(IF(SUM($P$6:$P$15)=0,"",$P490/SUM($P$6:$P$15)),"")</f>
        <v/>
      </c>
      <c r="R490" s="18">
        <f>IF($O490=0,"",COUNTIFS($O$6:$O$15,"&gt;0",$P$6:$P$15,"&gt;"&amp;$P490)+COUNTIFS($O$6:$O490,"&gt;0",$P$6:$P490,$P490))</f>
        <v/>
      </c>
    </row>
    <row r="491">
      <c r="A491" s="16">
        <f>IFERROR(INDEX(Registros!$Z$2:$Z$501,AGGREGATE(15,6,(ROW(Registros!$Z$2:$Z$501)-ROW(Registros!$Z$2)+1)/(Registros!$AA$2:$AA$501&lt;&gt;""),ROWS($A$6:A491))),"")</f>
        <v/>
      </c>
      <c r="B491" s="13">
        <f>IFERROR(IF($A491="","",INDEX(Registros!$C$2:$C$501,MATCH($A491,Registros!$Z$2:$Z$501,0))),"")</f>
        <v/>
      </c>
      <c r="C491" s="16">
        <f>IFERROR(IF($A491="","",INDEX(Registros!$D$2:$D$501,MATCH($A491,Registros!$Z$2:$Z$501,0))),"")</f>
        <v/>
      </c>
      <c r="D491" s="16">
        <f>IFERROR(IF($A491="","",INDEX(Registros!$E$2:$E$501,MATCH($A491,Registros!$Z$2:$Z$501,0))),"")</f>
        <v/>
      </c>
      <c r="E491" s="13">
        <f>IF($A491="","",IF(AND(Resumo!$F$3&lt;&gt;"Todas",$D491&lt;&gt;Resumo!$F$3),0,COUNTIFS(Registros!$AB$2:$AB$501,"Sim",Registros!$B$2:$B$501,"&gt;="&amp;Resumo!$B$3,Registros!$B$2:$B$501,"&lt;="&amp;Resumo!$D$3,Registros!$C$2:$C$501,$B491,Registros!$E$2:$E$501,$D491)))</f>
        <v/>
      </c>
      <c r="F491" s="45">
        <f>IFERROR(IF($E491=0,"",COUNTIFS(Registros!$AB$2:$AB$501,"Sim",Registros!$B$2:$B$501,"&gt;="&amp;Resumo!$B$3,Registros!$B$2:$B$501,"&lt;="&amp;Resumo!$D$3,Registros!$C$2:$C$501,$B491,Registros!$E$2:$E$501,$D491,Registros!$T$2:$T$501,"Sim")/$E491),"")</f>
        <v/>
      </c>
      <c r="G491" s="45">
        <f>IFERROR(IF($E491=0,"",AVERAGEIFS(Registros!$U$2:$U$501,Registros!$AB$2:$AB$501,"Sim",Registros!$B$2:$B$501,"&gt;="&amp;Resumo!$B$3,Registros!$B$2:$B$501,"&lt;="&amp;Resumo!$D$3,Registros!$C$2:$C$501,$B491,Registros!$E$2:$E$501,$D491)),"")</f>
        <v/>
      </c>
      <c r="H491" s="13">
        <f>IF($E491=0,"",SUMIFS(Registros!$Q$2:$Q$501,Registros!$AB$2:$AB$501,"Sim",Registros!$B$2:$B$501,"&gt;="&amp;Resumo!$B$3,Registros!$B$2:$B$501,"&lt;="&amp;Resumo!$D$3,Registros!$C$2:$C$501,$B491,Registros!$E$2:$E$501,$D491))</f>
        <v/>
      </c>
      <c r="I491" s="46">
        <f>IF($E491=0,"",SUMIFS(Registros!$S$2:$S$501,Registros!$AB$2:$AB$501,"Sim",Registros!$B$2:$B$501,"&gt;="&amp;Resumo!$B$3,Registros!$B$2:$B$501,"&lt;="&amp;Resumo!$D$3,Registros!$C$2:$C$501,$B491,Registros!$E$2:$E$501,$D491))</f>
        <v/>
      </c>
      <c r="J491" s="13">
        <f>IF($E491=0,"",COUNTIFS(Registros!$AB$2:$AB$501,"Sim",Registros!$B$2:$B$501,"&gt;="&amp;Resumo!$B$3,Registros!$B$2:$B$501,"&lt;="&amp;Resumo!$D$3,Registros!$C$2:$C$501,$B491,Registros!$E$2:$E$501,$D491,Registros!$T$2:$T$501,"Não",Registros!$K$2:$K$501,"&lt;&gt;Concluída",Registros!$K$2:$K$501,"&lt;&gt;Dispensada"))</f>
        <v/>
      </c>
      <c r="K491" s="53">
        <f>IFERROR(IF($E491=0,"",_xlfn.MAXIFS(Registros!$B$2:$B$501,Registros!$AB$2:$AB$501,"Sim",Registros!$B$2:$B$501,"&gt;="&amp;Resumo!$B$3,Registros!$B$2:$B$501,"&lt;="&amp;Resumo!$D$3,Registros!$C$2:$C$501,$B491,Registros!$E$2:$E$501,$D491)),"")</f>
        <v/>
      </c>
      <c r="L491" s="13">
        <f>IF($E491=0,"",COUNTIFS($E$6:$E$505,"&gt;0",$F$6:$F$505,"&lt;"&amp;$F491)+COUNTIFS($E$6:$E491,"&gt;0",$F$6:$F491,$F491))</f>
        <v/>
      </c>
      <c r="N491" s="16">
        <f>IFERROR('Configurações'!F489,"")</f>
        <v/>
      </c>
      <c r="O491" s="13">
        <f>IF($N491="","",IF(Resumo!$F$3="Todas",COUNTIFS(Registros!$AB$2:$AB$501,"Sim",Registros!$B$2:$B$501,"&gt;="&amp;Resumo!$B$3,Registros!$B$2:$B$501,"&lt;="&amp;Resumo!$D$3,Registros!$V$2:$V$501,$N491),COUNTIFS(Registros!$AB$2:$AB$501,"Sim",Registros!$B$2:$B$501,"&gt;="&amp;Resumo!$B$3,Registros!$B$2:$B$501,"&lt;="&amp;Resumo!$D$3,Registros!$E$2:$E$501,Resumo!$F$3,Registros!$V$2:$V$501,$N491)))</f>
        <v/>
      </c>
      <c r="P491" s="46">
        <f>IF($N491="","",IF(Resumo!$F$3="Todas",SUMIFS(Registros!$S$2:$S$501,Registros!$AB$2:$AB$501,"Sim",Registros!$B$2:$B$501,"&gt;="&amp;Resumo!$B$3,Registros!$B$2:$B$501,"&lt;="&amp;Resumo!$D$3,Registros!$V$2:$V$501,$N491),SUMIFS(Registros!$S$2:$S$501,Registros!$AB$2:$AB$501,"Sim",Registros!$B$2:$B$501,"&gt;="&amp;Resumo!$B$3,Registros!$B$2:$B$501,"&lt;="&amp;Resumo!$D$3,Registros!$E$2:$E$501,Resumo!$F$3,Registros!$V$2:$V$501,$N491)))</f>
        <v/>
      </c>
      <c r="Q491" s="45">
        <f>IFERROR(IF(SUM($P$6:$P$15)=0,"",$P491/SUM($P$6:$P$15)),"")</f>
        <v/>
      </c>
      <c r="R491" s="13">
        <f>IF($O491=0,"",COUNTIFS($O$6:$O$15,"&gt;0",$P$6:$P$15,"&gt;"&amp;$P491)+COUNTIFS($O$6:$O491,"&gt;0",$P$6:$P491,$P491))</f>
        <v/>
      </c>
    </row>
    <row r="492">
      <c r="A492" s="21">
        <f>IFERROR(INDEX(Registros!$Z$2:$Z$501,AGGREGATE(15,6,(ROW(Registros!$Z$2:$Z$501)-ROW(Registros!$Z$2)+1)/(Registros!$AA$2:$AA$501&lt;&gt;""),ROWS($A$6:A492))),"")</f>
        <v/>
      </c>
      <c r="B492" s="18">
        <f>IFERROR(IF($A492="","",INDEX(Registros!$C$2:$C$501,MATCH($A492,Registros!$Z$2:$Z$501,0))),"")</f>
        <v/>
      </c>
      <c r="C492" s="21">
        <f>IFERROR(IF($A492="","",INDEX(Registros!$D$2:$D$501,MATCH($A492,Registros!$Z$2:$Z$501,0))),"")</f>
        <v/>
      </c>
      <c r="D492" s="21">
        <f>IFERROR(IF($A492="","",INDEX(Registros!$E$2:$E$501,MATCH($A492,Registros!$Z$2:$Z$501,0))),"")</f>
        <v/>
      </c>
      <c r="E492" s="18">
        <f>IF($A492="","",IF(AND(Resumo!$F$3&lt;&gt;"Todas",$D492&lt;&gt;Resumo!$F$3),0,COUNTIFS(Registros!$AB$2:$AB$501,"Sim",Registros!$B$2:$B$501,"&gt;="&amp;Resumo!$B$3,Registros!$B$2:$B$501,"&lt;="&amp;Resumo!$D$3,Registros!$C$2:$C$501,$B492,Registros!$E$2:$E$501,$D492)))</f>
        <v/>
      </c>
      <c r="F492" s="48">
        <f>IFERROR(IF($E492=0,"",COUNTIFS(Registros!$AB$2:$AB$501,"Sim",Registros!$B$2:$B$501,"&gt;="&amp;Resumo!$B$3,Registros!$B$2:$B$501,"&lt;="&amp;Resumo!$D$3,Registros!$C$2:$C$501,$B492,Registros!$E$2:$E$501,$D492,Registros!$T$2:$T$501,"Sim")/$E492),"")</f>
        <v/>
      </c>
      <c r="G492" s="48">
        <f>IFERROR(IF($E492=0,"",AVERAGEIFS(Registros!$U$2:$U$501,Registros!$AB$2:$AB$501,"Sim",Registros!$B$2:$B$501,"&gt;="&amp;Resumo!$B$3,Registros!$B$2:$B$501,"&lt;="&amp;Resumo!$D$3,Registros!$C$2:$C$501,$B492,Registros!$E$2:$E$501,$D492)),"")</f>
        <v/>
      </c>
      <c r="H492" s="18">
        <f>IF($E492=0,"",SUMIFS(Registros!$Q$2:$Q$501,Registros!$AB$2:$AB$501,"Sim",Registros!$B$2:$B$501,"&gt;="&amp;Resumo!$B$3,Registros!$B$2:$B$501,"&lt;="&amp;Resumo!$D$3,Registros!$C$2:$C$501,$B492,Registros!$E$2:$E$501,$D492))</f>
        <v/>
      </c>
      <c r="I492" s="49">
        <f>IF($E492=0,"",SUMIFS(Registros!$S$2:$S$501,Registros!$AB$2:$AB$501,"Sim",Registros!$B$2:$B$501,"&gt;="&amp;Resumo!$B$3,Registros!$B$2:$B$501,"&lt;="&amp;Resumo!$D$3,Registros!$C$2:$C$501,$B492,Registros!$E$2:$E$501,$D492))</f>
        <v/>
      </c>
      <c r="J492" s="18">
        <f>IF($E492=0,"",COUNTIFS(Registros!$AB$2:$AB$501,"Sim",Registros!$B$2:$B$501,"&gt;="&amp;Resumo!$B$3,Registros!$B$2:$B$501,"&lt;="&amp;Resumo!$D$3,Registros!$C$2:$C$501,$B492,Registros!$E$2:$E$501,$D492,Registros!$T$2:$T$501,"Não",Registros!$K$2:$K$501,"&lt;&gt;Concluída",Registros!$K$2:$K$501,"&lt;&gt;Dispensada"))</f>
        <v/>
      </c>
      <c r="K492" s="52">
        <f>IFERROR(IF($E492=0,"",_xlfn.MAXIFS(Registros!$B$2:$B$501,Registros!$AB$2:$AB$501,"Sim",Registros!$B$2:$B$501,"&gt;="&amp;Resumo!$B$3,Registros!$B$2:$B$501,"&lt;="&amp;Resumo!$D$3,Registros!$C$2:$C$501,$B492,Registros!$E$2:$E$501,$D492)),"")</f>
        <v/>
      </c>
      <c r="L492" s="18">
        <f>IF($E492=0,"",COUNTIFS($E$6:$E$505,"&gt;0",$F$6:$F$505,"&lt;"&amp;$F492)+COUNTIFS($E$6:$E492,"&gt;0",$F$6:$F492,$F492))</f>
        <v/>
      </c>
      <c r="N492" s="21">
        <f>IFERROR('Configurações'!F490,"")</f>
        <v/>
      </c>
      <c r="O492" s="18">
        <f>IF($N492="","",IF(Resumo!$F$3="Todas",COUNTIFS(Registros!$AB$2:$AB$501,"Sim",Registros!$B$2:$B$501,"&gt;="&amp;Resumo!$B$3,Registros!$B$2:$B$501,"&lt;="&amp;Resumo!$D$3,Registros!$V$2:$V$501,$N492),COUNTIFS(Registros!$AB$2:$AB$501,"Sim",Registros!$B$2:$B$501,"&gt;="&amp;Resumo!$B$3,Registros!$B$2:$B$501,"&lt;="&amp;Resumo!$D$3,Registros!$E$2:$E$501,Resumo!$F$3,Registros!$V$2:$V$501,$N492)))</f>
        <v/>
      </c>
      <c r="P492" s="49">
        <f>IF($N492="","",IF(Resumo!$F$3="Todas",SUMIFS(Registros!$S$2:$S$501,Registros!$AB$2:$AB$501,"Sim",Registros!$B$2:$B$501,"&gt;="&amp;Resumo!$B$3,Registros!$B$2:$B$501,"&lt;="&amp;Resumo!$D$3,Registros!$V$2:$V$501,$N492),SUMIFS(Registros!$S$2:$S$501,Registros!$AB$2:$AB$501,"Sim",Registros!$B$2:$B$501,"&gt;="&amp;Resumo!$B$3,Registros!$B$2:$B$501,"&lt;="&amp;Resumo!$D$3,Registros!$E$2:$E$501,Resumo!$F$3,Registros!$V$2:$V$501,$N492)))</f>
        <v/>
      </c>
      <c r="Q492" s="48">
        <f>IFERROR(IF(SUM($P$6:$P$15)=0,"",$P492/SUM($P$6:$P$15)),"")</f>
        <v/>
      </c>
      <c r="R492" s="18">
        <f>IF($O492=0,"",COUNTIFS($O$6:$O$15,"&gt;0",$P$6:$P$15,"&gt;"&amp;$P492)+COUNTIFS($O$6:$O492,"&gt;0",$P$6:$P492,$P492))</f>
        <v/>
      </c>
    </row>
    <row r="493">
      <c r="A493" s="16">
        <f>IFERROR(INDEX(Registros!$Z$2:$Z$501,AGGREGATE(15,6,(ROW(Registros!$Z$2:$Z$501)-ROW(Registros!$Z$2)+1)/(Registros!$AA$2:$AA$501&lt;&gt;""),ROWS($A$6:A493))),"")</f>
        <v/>
      </c>
      <c r="B493" s="13">
        <f>IFERROR(IF($A493="","",INDEX(Registros!$C$2:$C$501,MATCH($A493,Registros!$Z$2:$Z$501,0))),"")</f>
        <v/>
      </c>
      <c r="C493" s="16">
        <f>IFERROR(IF($A493="","",INDEX(Registros!$D$2:$D$501,MATCH($A493,Registros!$Z$2:$Z$501,0))),"")</f>
        <v/>
      </c>
      <c r="D493" s="16">
        <f>IFERROR(IF($A493="","",INDEX(Registros!$E$2:$E$501,MATCH($A493,Registros!$Z$2:$Z$501,0))),"")</f>
        <v/>
      </c>
      <c r="E493" s="13">
        <f>IF($A493="","",IF(AND(Resumo!$F$3&lt;&gt;"Todas",$D493&lt;&gt;Resumo!$F$3),0,COUNTIFS(Registros!$AB$2:$AB$501,"Sim",Registros!$B$2:$B$501,"&gt;="&amp;Resumo!$B$3,Registros!$B$2:$B$501,"&lt;="&amp;Resumo!$D$3,Registros!$C$2:$C$501,$B493,Registros!$E$2:$E$501,$D493)))</f>
        <v/>
      </c>
      <c r="F493" s="45">
        <f>IFERROR(IF($E493=0,"",COUNTIFS(Registros!$AB$2:$AB$501,"Sim",Registros!$B$2:$B$501,"&gt;="&amp;Resumo!$B$3,Registros!$B$2:$B$501,"&lt;="&amp;Resumo!$D$3,Registros!$C$2:$C$501,$B493,Registros!$E$2:$E$501,$D493,Registros!$T$2:$T$501,"Sim")/$E493),"")</f>
        <v/>
      </c>
      <c r="G493" s="45">
        <f>IFERROR(IF($E493=0,"",AVERAGEIFS(Registros!$U$2:$U$501,Registros!$AB$2:$AB$501,"Sim",Registros!$B$2:$B$501,"&gt;="&amp;Resumo!$B$3,Registros!$B$2:$B$501,"&lt;="&amp;Resumo!$D$3,Registros!$C$2:$C$501,$B493,Registros!$E$2:$E$501,$D493)),"")</f>
        <v/>
      </c>
      <c r="H493" s="13">
        <f>IF($E493=0,"",SUMIFS(Registros!$Q$2:$Q$501,Registros!$AB$2:$AB$501,"Sim",Registros!$B$2:$B$501,"&gt;="&amp;Resumo!$B$3,Registros!$B$2:$B$501,"&lt;="&amp;Resumo!$D$3,Registros!$C$2:$C$501,$B493,Registros!$E$2:$E$501,$D493))</f>
        <v/>
      </c>
      <c r="I493" s="46">
        <f>IF($E493=0,"",SUMIFS(Registros!$S$2:$S$501,Registros!$AB$2:$AB$501,"Sim",Registros!$B$2:$B$501,"&gt;="&amp;Resumo!$B$3,Registros!$B$2:$B$501,"&lt;="&amp;Resumo!$D$3,Registros!$C$2:$C$501,$B493,Registros!$E$2:$E$501,$D493))</f>
        <v/>
      </c>
      <c r="J493" s="13">
        <f>IF($E493=0,"",COUNTIFS(Registros!$AB$2:$AB$501,"Sim",Registros!$B$2:$B$501,"&gt;="&amp;Resumo!$B$3,Registros!$B$2:$B$501,"&lt;="&amp;Resumo!$D$3,Registros!$C$2:$C$501,$B493,Registros!$E$2:$E$501,$D493,Registros!$T$2:$T$501,"Não",Registros!$K$2:$K$501,"&lt;&gt;Concluída",Registros!$K$2:$K$501,"&lt;&gt;Dispensada"))</f>
        <v/>
      </c>
      <c r="K493" s="53">
        <f>IFERROR(IF($E493=0,"",_xlfn.MAXIFS(Registros!$B$2:$B$501,Registros!$AB$2:$AB$501,"Sim",Registros!$B$2:$B$501,"&gt;="&amp;Resumo!$B$3,Registros!$B$2:$B$501,"&lt;="&amp;Resumo!$D$3,Registros!$C$2:$C$501,$B493,Registros!$E$2:$E$501,$D493)),"")</f>
        <v/>
      </c>
      <c r="L493" s="13">
        <f>IF($E493=0,"",COUNTIFS($E$6:$E$505,"&gt;0",$F$6:$F$505,"&lt;"&amp;$F493)+COUNTIFS($E$6:$E493,"&gt;0",$F$6:$F493,$F493))</f>
        <v/>
      </c>
      <c r="N493" s="16">
        <f>IFERROR('Configurações'!F491,"")</f>
        <v/>
      </c>
      <c r="O493" s="13">
        <f>IF($N493="","",IF(Resumo!$F$3="Todas",COUNTIFS(Registros!$AB$2:$AB$501,"Sim",Registros!$B$2:$B$501,"&gt;="&amp;Resumo!$B$3,Registros!$B$2:$B$501,"&lt;="&amp;Resumo!$D$3,Registros!$V$2:$V$501,$N493),COUNTIFS(Registros!$AB$2:$AB$501,"Sim",Registros!$B$2:$B$501,"&gt;="&amp;Resumo!$B$3,Registros!$B$2:$B$501,"&lt;="&amp;Resumo!$D$3,Registros!$E$2:$E$501,Resumo!$F$3,Registros!$V$2:$V$501,$N493)))</f>
        <v/>
      </c>
      <c r="P493" s="46">
        <f>IF($N493="","",IF(Resumo!$F$3="Todas",SUMIFS(Registros!$S$2:$S$501,Registros!$AB$2:$AB$501,"Sim",Registros!$B$2:$B$501,"&gt;="&amp;Resumo!$B$3,Registros!$B$2:$B$501,"&lt;="&amp;Resumo!$D$3,Registros!$V$2:$V$501,$N493),SUMIFS(Registros!$S$2:$S$501,Registros!$AB$2:$AB$501,"Sim",Registros!$B$2:$B$501,"&gt;="&amp;Resumo!$B$3,Registros!$B$2:$B$501,"&lt;="&amp;Resumo!$D$3,Registros!$E$2:$E$501,Resumo!$F$3,Registros!$V$2:$V$501,$N493)))</f>
        <v/>
      </c>
      <c r="Q493" s="45">
        <f>IFERROR(IF(SUM($P$6:$P$15)=0,"",$P493/SUM($P$6:$P$15)),"")</f>
        <v/>
      </c>
      <c r="R493" s="13">
        <f>IF($O493=0,"",COUNTIFS($O$6:$O$15,"&gt;0",$P$6:$P$15,"&gt;"&amp;$P493)+COUNTIFS($O$6:$O493,"&gt;0",$P$6:$P493,$P493))</f>
        <v/>
      </c>
    </row>
    <row r="494">
      <c r="A494" s="21">
        <f>IFERROR(INDEX(Registros!$Z$2:$Z$501,AGGREGATE(15,6,(ROW(Registros!$Z$2:$Z$501)-ROW(Registros!$Z$2)+1)/(Registros!$AA$2:$AA$501&lt;&gt;""),ROWS($A$6:A494))),"")</f>
        <v/>
      </c>
      <c r="B494" s="18">
        <f>IFERROR(IF($A494="","",INDEX(Registros!$C$2:$C$501,MATCH($A494,Registros!$Z$2:$Z$501,0))),"")</f>
        <v/>
      </c>
      <c r="C494" s="21">
        <f>IFERROR(IF($A494="","",INDEX(Registros!$D$2:$D$501,MATCH($A494,Registros!$Z$2:$Z$501,0))),"")</f>
        <v/>
      </c>
      <c r="D494" s="21">
        <f>IFERROR(IF($A494="","",INDEX(Registros!$E$2:$E$501,MATCH($A494,Registros!$Z$2:$Z$501,0))),"")</f>
        <v/>
      </c>
      <c r="E494" s="18">
        <f>IF($A494="","",IF(AND(Resumo!$F$3&lt;&gt;"Todas",$D494&lt;&gt;Resumo!$F$3),0,COUNTIFS(Registros!$AB$2:$AB$501,"Sim",Registros!$B$2:$B$501,"&gt;="&amp;Resumo!$B$3,Registros!$B$2:$B$501,"&lt;="&amp;Resumo!$D$3,Registros!$C$2:$C$501,$B494,Registros!$E$2:$E$501,$D494)))</f>
        <v/>
      </c>
      <c r="F494" s="48">
        <f>IFERROR(IF($E494=0,"",COUNTIFS(Registros!$AB$2:$AB$501,"Sim",Registros!$B$2:$B$501,"&gt;="&amp;Resumo!$B$3,Registros!$B$2:$B$501,"&lt;="&amp;Resumo!$D$3,Registros!$C$2:$C$501,$B494,Registros!$E$2:$E$501,$D494,Registros!$T$2:$T$501,"Sim")/$E494),"")</f>
        <v/>
      </c>
      <c r="G494" s="48">
        <f>IFERROR(IF($E494=0,"",AVERAGEIFS(Registros!$U$2:$U$501,Registros!$AB$2:$AB$501,"Sim",Registros!$B$2:$B$501,"&gt;="&amp;Resumo!$B$3,Registros!$B$2:$B$501,"&lt;="&amp;Resumo!$D$3,Registros!$C$2:$C$501,$B494,Registros!$E$2:$E$501,$D494)),"")</f>
        <v/>
      </c>
      <c r="H494" s="18">
        <f>IF($E494=0,"",SUMIFS(Registros!$Q$2:$Q$501,Registros!$AB$2:$AB$501,"Sim",Registros!$B$2:$B$501,"&gt;="&amp;Resumo!$B$3,Registros!$B$2:$B$501,"&lt;="&amp;Resumo!$D$3,Registros!$C$2:$C$501,$B494,Registros!$E$2:$E$501,$D494))</f>
        <v/>
      </c>
      <c r="I494" s="49">
        <f>IF($E494=0,"",SUMIFS(Registros!$S$2:$S$501,Registros!$AB$2:$AB$501,"Sim",Registros!$B$2:$B$501,"&gt;="&amp;Resumo!$B$3,Registros!$B$2:$B$501,"&lt;="&amp;Resumo!$D$3,Registros!$C$2:$C$501,$B494,Registros!$E$2:$E$501,$D494))</f>
        <v/>
      </c>
      <c r="J494" s="18">
        <f>IF($E494=0,"",COUNTIFS(Registros!$AB$2:$AB$501,"Sim",Registros!$B$2:$B$501,"&gt;="&amp;Resumo!$B$3,Registros!$B$2:$B$501,"&lt;="&amp;Resumo!$D$3,Registros!$C$2:$C$501,$B494,Registros!$E$2:$E$501,$D494,Registros!$T$2:$T$501,"Não",Registros!$K$2:$K$501,"&lt;&gt;Concluída",Registros!$K$2:$K$501,"&lt;&gt;Dispensada"))</f>
        <v/>
      </c>
      <c r="K494" s="52">
        <f>IFERROR(IF($E494=0,"",_xlfn.MAXIFS(Registros!$B$2:$B$501,Registros!$AB$2:$AB$501,"Sim",Registros!$B$2:$B$501,"&gt;="&amp;Resumo!$B$3,Registros!$B$2:$B$501,"&lt;="&amp;Resumo!$D$3,Registros!$C$2:$C$501,$B494,Registros!$E$2:$E$501,$D494)),"")</f>
        <v/>
      </c>
      <c r="L494" s="18">
        <f>IF($E494=0,"",COUNTIFS($E$6:$E$505,"&gt;0",$F$6:$F$505,"&lt;"&amp;$F494)+COUNTIFS($E$6:$E494,"&gt;0",$F$6:$F494,$F494))</f>
        <v/>
      </c>
      <c r="N494" s="21">
        <f>IFERROR('Configurações'!F492,"")</f>
        <v/>
      </c>
      <c r="O494" s="18">
        <f>IF($N494="","",IF(Resumo!$F$3="Todas",COUNTIFS(Registros!$AB$2:$AB$501,"Sim",Registros!$B$2:$B$501,"&gt;="&amp;Resumo!$B$3,Registros!$B$2:$B$501,"&lt;="&amp;Resumo!$D$3,Registros!$V$2:$V$501,$N494),COUNTIFS(Registros!$AB$2:$AB$501,"Sim",Registros!$B$2:$B$501,"&gt;="&amp;Resumo!$B$3,Registros!$B$2:$B$501,"&lt;="&amp;Resumo!$D$3,Registros!$E$2:$E$501,Resumo!$F$3,Registros!$V$2:$V$501,$N494)))</f>
        <v/>
      </c>
      <c r="P494" s="49">
        <f>IF($N494="","",IF(Resumo!$F$3="Todas",SUMIFS(Registros!$S$2:$S$501,Registros!$AB$2:$AB$501,"Sim",Registros!$B$2:$B$501,"&gt;="&amp;Resumo!$B$3,Registros!$B$2:$B$501,"&lt;="&amp;Resumo!$D$3,Registros!$V$2:$V$501,$N494),SUMIFS(Registros!$S$2:$S$501,Registros!$AB$2:$AB$501,"Sim",Registros!$B$2:$B$501,"&gt;="&amp;Resumo!$B$3,Registros!$B$2:$B$501,"&lt;="&amp;Resumo!$D$3,Registros!$E$2:$E$501,Resumo!$F$3,Registros!$V$2:$V$501,$N494)))</f>
        <v/>
      </c>
      <c r="Q494" s="48">
        <f>IFERROR(IF(SUM($P$6:$P$15)=0,"",$P494/SUM($P$6:$P$15)),"")</f>
        <v/>
      </c>
      <c r="R494" s="18">
        <f>IF($O494=0,"",COUNTIFS($O$6:$O$15,"&gt;0",$P$6:$P$15,"&gt;"&amp;$P494)+COUNTIFS($O$6:$O494,"&gt;0",$P$6:$P494,$P494))</f>
        <v/>
      </c>
    </row>
    <row r="495">
      <c r="A495" s="16">
        <f>IFERROR(INDEX(Registros!$Z$2:$Z$501,AGGREGATE(15,6,(ROW(Registros!$Z$2:$Z$501)-ROW(Registros!$Z$2)+1)/(Registros!$AA$2:$AA$501&lt;&gt;""),ROWS($A$6:A495))),"")</f>
        <v/>
      </c>
      <c r="B495" s="13">
        <f>IFERROR(IF($A495="","",INDEX(Registros!$C$2:$C$501,MATCH($A495,Registros!$Z$2:$Z$501,0))),"")</f>
        <v/>
      </c>
      <c r="C495" s="16">
        <f>IFERROR(IF($A495="","",INDEX(Registros!$D$2:$D$501,MATCH($A495,Registros!$Z$2:$Z$501,0))),"")</f>
        <v/>
      </c>
      <c r="D495" s="16">
        <f>IFERROR(IF($A495="","",INDEX(Registros!$E$2:$E$501,MATCH($A495,Registros!$Z$2:$Z$501,0))),"")</f>
        <v/>
      </c>
      <c r="E495" s="13">
        <f>IF($A495="","",IF(AND(Resumo!$F$3&lt;&gt;"Todas",$D495&lt;&gt;Resumo!$F$3),0,COUNTIFS(Registros!$AB$2:$AB$501,"Sim",Registros!$B$2:$B$501,"&gt;="&amp;Resumo!$B$3,Registros!$B$2:$B$501,"&lt;="&amp;Resumo!$D$3,Registros!$C$2:$C$501,$B495,Registros!$E$2:$E$501,$D495)))</f>
        <v/>
      </c>
      <c r="F495" s="45">
        <f>IFERROR(IF($E495=0,"",COUNTIFS(Registros!$AB$2:$AB$501,"Sim",Registros!$B$2:$B$501,"&gt;="&amp;Resumo!$B$3,Registros!$B$2:$B$501,"&lt;="&amp;Resumo!$D$3,Registros!$C$2:$C$501,$B495,Registros!$E$2:$E$501,$D495,Registros!$T$2:$T$501,"Sim")/$E495),"")</f>
        <v/>
      </c>
      <c r="G495" s="45">
        <f>IFERROR(IF($E495=0,"",AVERAGEIFS(Registros!$U$2:$U$501,Registros!$AB$2:$AB$501,"Sim",Registros!$B$2:$B$501,"&gt;="&amp;Resumo!$B$3,Registros!$B$2:$B$501,"&lt;="&amp;Resumo!$D$3,Registros!$C$2:$C$501,$B495,Registros!$E$2:$E$501,$D495)),"")</f>
        <v/>
      </c>
      <c r="H495" s="13">
        <f>IF($E495=0,"",SUMIFS(Registros!$Q$2:$Q$501,Registros!$AB$2:$AB$501,"Sim",Registros!$B$2:$B$501,"&gt;="&amp;Resumo!$B$3,Registros!$B$2:$B$501,"&lt;="&amp;Resumo!$D$3,Registros!$C$2:$C$501,$B495,Registros!$E$2:$E$501,$D495))</f>
        <v/>
      </c>
      <c r="I495" s="46">
        <f>IF($E495=0,"",SUMIFS(Registros!$S$2:$S$501,Registros!$AB$2:$AB$501,"Sim",Registros!$B$2:$B$501,"&gt;="&amp;Resumo!$B$3,Registros!$B$2:$B$501,"&lt;="&amp;Resumo!$D$3,Registros!$C$2:$C$501,$B495,Registros!$E$2:$E$501,$D495))</f>
        <v/>
      </c>
      <c r="J495" s="13">
        <f>IF($E495=0,"",COUNTIFS(Registros!$AB$2:$AB$501,"Sim",Registros!$B$2:$B$501,"&gt;="&amp;Resumo!$B$3,Registros!$B$2:$B$501,"&lt;="&amp;Resumo!$D$3,Registros!$C$2:$C$501,$B495,Registros!$E$2:$E$501,$D495,Registros!$T$2:$T$501,"Não",Registros!$K$2:$K$501,"&lt;&gt;Concluída",Registros!$K$2:$K$501,"&lt;&gt;Dispensada"))</f>
        <v/>
      </c>
      <c r="K495" s="53">
        <f>IFERROR(IF($E495=0,"",_xlfn.MAXIFS(Registros!$B$2:$B$501,Registros!$AB$2:$AB$501,"Sim",Registros!$B$2:$B$501,"&gt;="&amp;Resumo!$B$3,Registros!$B$2:$B$501,"&lt;="&amp;Resumo!$D$3,Registros!$C$2:$C$501,$B495,Registros!$E$2:$E$501,$D495)),"")</f>
        <v/>
      </c>
      <c r="L495" s="13">
        <f>IF($E495=0,"",COUNTIFS($E$6:$E$505,"&gt;0",$F$6:$F$505,"&lt;"&amp;$F495)+COUNTIFS($E$6:$E495,"&gt;0",$F$6:$F495,$F495))</f>
        <v/>
      </c>
      <c r="N495" s="16">
        <f>IFERROR('Configurações'!F493,"")</f>
        <v/>
      </c>
      <c r="O495" s="13">
        <f>IF($N495="","",IF(Resumo!$F$3="Todas",COUNTIFS(Registros!$AB$2:$AB$501,"Sim",Registros!$B$2:$B$501,"&gt;="&amp;Resumo!$B$3,Registros!$B$2:$B$501,"&lt;="&amp;Resumo!$D$3,Registros!$V$2:$V$501,$N495),COUNTIFS(Registros!$AB$2:$AB$501,"Sim",Registros!$B$2:$B$501,"&gt;="&amp;Resumo!$B$3,Registros!$B$2:$B$501,"&lt;="&amp;Resumo!$D$3,Registros!$E$2:$E$501,Resumo!$F$3,Registros!$V$2:$V$501,$N495)))</f>
        <v/>
      </c>
      <c r="P495" s="46">
        <f>IF($N495="","",IF(Resumo!$F$3="Todas",SUMIFS(Registros!$S$2:$S$501,Registros!$AB$2:$AB$501,"Sim",Registros!$B$2:$B$501,"&gt;="&amp;Resumo!$B$3,Registros!$B$2:$B$501,"&lt;="&amp;Resumo!$D$3,Registros!$V$2:$V$501,$N495),SUMIFS(Registros!$S$2:$S$501,Registros!$AB$2:$AB$501,"Sim",Registros!$B$2:$B$501,"&gt;="&amp;Resumo!$B$3,Registros!$B$2:$B$501,"&lt;="&amp;Resumo!$D$3,Registros!$E$2:$E$501,Resumo!$F$3,Registros!$V$2:$V$501,$N495)))</f>
        <v/>
      </c>
      <c r="Q495" s="45">
        <f>IFERROR(IF(SUM($P$6:$P$15)=0,"",$P495/SUM($P$6:$P$15)),"")</f>
        <v/>
      </c>
      <c r="R495" s="13">
        <f>IF($O495=0,"",COUNTIFS($O$6:$O$15,"&gt;0",$P$6:$P$15,"&gt;"&amp;$P495)+COUNTIFS($O$6:$O495,"&gt;0",$P$6:$P495,$P495))</f>
        <v/>
      </c>
    </row>
    <row r="496">
      <c r="A496" s="21">
        <f>IFERROR(INDEX(Registros!$Z$2:$Z$501,AGGREGATE(15,6,(ROW(Registros!$Z$2:$Z$501)-ROW(Registros!$Z$2)+1)/(Registros!$AA$2:$AA$501&lt;&gt;""),ROWS($A$6:A496))),"")</f>
        <v/>
      </c>
      <c r="B496" s="18">
        <f>IFERROR(IF($A496="","",INDEX(Registros!$C$2:$C$501,MATCH($A496,Registros!$Z$2:$Z$501,0))),"")</f>
        <v/>
      </c>
      <c r="C496" s="21">
        <f>IFERROR(IF($A496="","",INDEX(Registros!$D$2:$D$501,MATCH($A496,Registros!$Z$2:$Z$501,0))),"")</f>
        <v/>
      </c>
      <c r="D496" s="21">
        <f>IFERROR(IF($A496="","",INDEX(Registros!$E$2:$E$501,MATCH($A496,Registros!$Z$2:$Z$501,0))),"")</f>
        <v/>
      </c>
      <c r="E496" s="18">
        <f>IF($A496="","",IF(AND(Resumo!$F$3&lt;&gt;"Todas",$D496&lt;&gt;Resumo!$F$3),0,COUNTIFS(Registros!$AB$2:$AB$501,"Sim",Registros!$B$2:$B$501,"&gt;="&amp;Resumo!$B$3,Registros!$B$2:$B$501,"&lt;="&amp;Resumo!$D$3,Registros!$C$2:$C$501,$B496,Registros!$E$2:$E$501,$D496)))</f>
        <v/>
      </c>
      <c r="F496" s="48">
        <f>IFERROR(IF($E496=0,"",COUNTIFS(Registros!$AB$2:$AB$501,"Sim",Registros!$B$2:$B$501,"&gt;="&amp;Resumo!$B$3,Registros!$B$2:$B$501,"&lt;="&amp;Resumo!$D$3,Registros!$C$2:$C$501,$B496,Registros!$E$2:$E$501,$D496,Registros!$T$2:$T$501,"Sim")/$E496),"")</f>
        <v/>
      </c>
      <c r="G496" s="48">
        <f>IFERROR(IF($E496=0,"",AVERAGEIFS(Registros!$U$2:$U$501,Registros!$AB$2:$AB$501,"Sim",Registros!$B$2:$B$501,"&gt;="&amp;Resumo!$B$3,Registros!$B$2:$B$501,"&lt;="&amp;Resumo!$D$3,Registros!$C$2:$C$501,$B496,Registros!$E$2:$E$501,$D496)),"")</f>
        <v/>
      </c>
      <c r="H496" s="18">
        <f>IF($E496=0,"",SUMIFS(Registros!$Q$2:$Q$501,Registros!$AB$2:$AB$501,"Sim",Registros!$B$2:$B$501,"&gt;="&amp;Resumo!$B$3,Registros!$B$2:$B$501,"&lt;="&amp;Resumo!$D$3,Registros!$C$2:$C$501,$B496,Registros!$E$2:$E$501,$D496))</f>
        <v/>
      </c>
      <c r="I496" s="49">
        <f>IF($E496=0,"",SUMIFS(Registros!$S$2:$S$501,Registros!$AB$2:$AB$501,"Sim",Registros!$B$2:$B$501,"&gt;="&amp;Resumo!$B$3,Registros!$B$2:$B$501,"&lt;="&amp;Resumo!$D$3,Registros!$C$2:$C$501,$B496,Registros!$E$2:$E$501,$D496))</f>
        <v/>
      </c>
      <c r="J496" s="18">
        <f>IF($E496=0,"",COUNTIFS(Registros!$AB$2:$AB$501,"Sim",Registros!$B$2:$B$501,"&gt;="&amp;Resumo!$B$3,Registros!$B$2:$B$501,"&lt;="&amp;Resumo!$D$3,Registros!$C$2:$C$501,$B496,Registros!$E$2:$E$501,$D496,Registros!$T$2:$T$501,"Não",Registros!$K$2:$K$501,"&lt;&gt;Concluída",Registros!$K$2:$K$501,"&lt;&gt;Dispensada"))</f>
        <v/>
      </c>
      <c r="K496" s="52">
        <f>IFERROR(IF($E496=0,"",_xlfn.MAXIFS(Registros!$B$2:$B$501,Registros!$AB$2:$AB$501,"Sim",Registros!$B$2:$B$501,"&gt;="&amp;Resumo!$B$3,Registros!$B$2:$B$501,"&lt;="&amp;Resumo!$D$3,Registros!$C$2:$C$501,$B496,Registros!$E$2:$E$501,$D496)),"")</f>
        <v/>
      </c>
      <c r="L496" s="18">
        <f>IF($E496=0,"",COUNTIFS($E$6:$E$505,"&gt;0",$F$6:$F$505,"&lt;"&amp;$F496)+COUNTIFS($E$6:$E496,"&gt;0",$F$6:$F496,$F496))</f>
        <v/>
      </c>
      <c r="N496" s="21">
        <f>IFERROR('Configurações'!F494,"")</f>
        <v/>
      </c>
      <c r="O496" s="18">
        <f>IF($N496="","",IF(Resumo!$F$3="Todas",COUNTIFS(Registros!$AB$2:$AB$501,"Sim",Registros!$B$2:$B$501,"&gt;="&amp;Resumo!$B$3,Registros!$B$2:$B$501,"&lt;="&amp;Resumo!$D$3,Registros!$V$2:$V$501,$N496),COUNTIFS(Registros!$AB$2:$AB$501,"Sim",Registros!$B$2:$B$501,"&gt;="&amp;Resumo!$B$3,Registros!$B$2:$B$501,"&lt;="&amp;Resumo!$D$3,Registros!$E$2:$E$501,Resumo!$F$3,Registros!$V$2:$V$501,$N496)))</f>
        <v/>
      </c>
      <c r="P496" s="49">
        <f>IF($N496="","",IF(Resumo!$F$3="Todas",SUMIFS(Registros!$S$2:$S$501,Registros!$AB$2:$AB$501,"Sim",Registros!$B$2:$B$501,"&gt;="&amp;Resumo!$B$3,Registros!$B$2:$B$501,"&lt;="&amp;Resumo!$D$3,Registros!$V$2:$V$501,$N496),SUMIFS(Registros!$S$2:$S$501,Registros!$AB$2:$AB$501,"Sim",Registros!$B$2:$B$501,"&gt;="&amp;Resumo!$B$3,Registros!$B$2:$B$501,"&lt;="&amp;Resumo!$D$3,Registros!$E$2:$E$501,Resumo!$F$3,Registros!$V$2:$V$501,$N496)))</f>
        <v/>
      </c>
      <c r="Q496" s="48">
        <f>IFERROR(IF(SUM($P$6:$P$15)=0,"",$P496/SUM($P$6:$P$15)),"")</f>
        <v/>
      </c>
      <c r="R496" s="18">
        <f>IF($O496=0,"",COUNTIFS($O$6:$O$15,"&gt;0",$P$6:$P$15,"&gt;"&amp;$P496)+COUNTIFS($O$6:$O496,"&gt;0",$P$6:$P496,$P496))</f>
        <v/>
      </c>
    </row>
    <row r="497">
      <c r="A497" s="16">
        <f>IFERROR(INDEX(Registros!$Z$2:$Z$501,AGGREGATE(15,6,(ROW(Registros!$Z$2:$Z$501)-ROW(Registros!$Z$2)+1)/(Registros!$AA$2:$AA$501&lt;&gt;""),ROWS($A$6:A497))),"")</f>
        <v/>
      </c>
      <c r="B497" s="13">
        <f>IFERROR(IF($A497="","",INDEX(Registros!$C$2:$C$501,MATCH($A497,Registros!$Z$2:$Z$501,0))),"")</f>
        <v/>
      </c>
      <c r="C497" s="16">
        <f>IFERROR(IF($A497="","",INDEX(Registros!$D$2:$D$501,MATCH($A497,Registros!$Z$2:$Z$501,0))),"")</f>
        <v/>
      </c>
      <c r="D497" s="16">
        <f>IFERROR(IF($A497="","",INDEX(Registros!$E$2:$E$501,MATCH($A497,Registros!$Z$2:$Z$501,0))),"")</f>
        <v/>
      </c>
      <c r="E497" s="13">
        <f>IF($A497="","",IF(AND(Resumo!$F$3&lt;&gt;"Todas",$D497&lt;&gt;Resumo!$F$3),0,COUNTIFS(Registros!$AB$2:$AB$501,"Sim",Registros!$B$2:$B$501,"&gt;="&amp;Resumo!$B$3,Registros!$B$2:$B$501,"&lt;="&amp;Resumo!$D$3,Registros!$C$2:$C$501,$B497,Registros!$E$2:$E$501,$D497)))</f>
        <v/>
      </c>
      <c r="F497" s="45">
        <f>IFERROR(IF($E497=0,"",COUNTIFS(Registros!$AB$2:$AB$501,"Sim",Registros!$B$2:$B$501,"&gt;="&amp;Resumo!$B$3,Registros!$B$2:$B$501,"&lt;="&amp;Resumo!$D$3,Registros!$C$2:$C$501,$B497,Registros!$E$2:$E$501,$D497,Registros!$T$2:$T$501,"Sim")/$E497),"")</f>
        <v/>
      </c>
      <c r="G497" s="45">
        <f>IFERROR(IF($E497=0,"",AVERAGEIFS(Registros!$U$2:$U$501,Registros!$AB$2:$AB$501,"Sim",Registros!$B$2:$B$501,"&gt;="&amp;Resumo!$B$3,Registros!$B$2:$B$501,"&lt;="&amp;Resumo!$D$3,Registros!$C$2:$C$501,$B497,Registros!$E$2:$E$501,$D497)),"")</f>
        <v/>
      </c>
      <c r="H497" s="13">
        <f>IF($E497=0,"",SUMIFS(Registros!$Q$2:$Q$501,Registros!$AB$2:$AB$501,"Sim",Registros!$B$2:$B$501,"&gt;="&amp;Resumo!$B$3,Registros!$B$2:$B$501,"&lt;="&amp;Resumo!$D$3,Registros!$C$2:$C$501,$B497,Registros!$E$2:$E$501,$D497))</f>
        <v/>
      </c>
      <c r="I497" s="46">
        <f>IF($E497=0,"",SUMIFS(Registros!$S$2:$S$501,Registros!$AB$2:$AB$501,"Sim",Registros!$B$2:$B$501,"&gt;="&amp;Resumo!$B$3,Registros!$B$2:$B$501,"&lt;="&amp;Resumo!$D$3,Registros!$C$2:$C$501,$B497,Registros!$E$2:$E$501,$D497))</f>
        <v/>
      </c>
      <c r="J497" s="13">
        <f>IF($E497=0,"",COUNTIFS(Registros!$AB$2:$AB$501,"Sim",Registros!$B$2:$B$501,"&gt;="&amp;Resumo!$B$3,Registros!$B$2:$B$501,"&lt;="&amp;Resumo!$D$3,Registros!$C$2:$C$501,$B497,Registros!$E$2:$E$501,$D497,Registros!$T$2:$T$501,"Não",Registros!$K$2:$K$501,"&lt;&gt;Concluída",Registros!$K$2:$K$501,"&lt;&gt;Dispensada"))</f>
        <v/>
      </c>
      <c r="K497" s="53">
        <f>IFERROR(IF($E497=0,"",_xlfn.MAXIFS(Registros!$B$2:$B$501,Registros!$AB$2:$AB$501,"Sim",Registros!$B$2:$B$501,"&gt;="&amp;Resumo!$B$3,Registros!$B$2:$B$501,"&lt;="&amp;Resumo!$D$3,Registros!$C$2:$C$501,$B497,Registros!$E$2:$E$501,$D497)),"")</f>
        <v/>
      </c>
      <c r="L497" s="13">
        <f>IF($E497=0,"",COUNTIFS($E$6:$E$505,"&gt;0",$F$6:$F$505,"&lt;"&amp;$F497)+COUNTIFS($E$6:$E497,"&gt;0",$F$6:$F497,$F497))</f>
        <v/>
      </c>
      <c r="N497" s="16">
        <f>IFERROR('Configurações'!F495,"")</f>
        <v/>
      </c>
      <c r="O497" s="13">
        <f>IF($N497="","",IF(Resumo!$F$3="Todas",COUNTIFS(Registros!$AB$2:$AB$501,"Sim",Registros!$B$2:$B$501,"&gt;="&amp;Resumo!$B$3,Registros!$B$2:$B$501,"&lt;="&amp;Resumo!$D$3,Registros!$V$2:$V$501,$N497),COUNTIFS(Registros!$AB$2:$AB$501,"Sim",Registros!$B$2:$B$501,"&gt;="&amp;Resumo!$B$3,Registros!$B$2:$B$501,"&lt;="&amp;Resumo!$D$3,Registros!$E$2:$E$501,Resumo!$F$3,Registros!$V$2:$V$501,$N497)))</f>
        <v/>
      </c>
      <c r="P497" s="46">
        <f>IF($N497="","",IF(Resumo!$F$3="Todas",SUMIFS(Registros!$S$2:$S$501,Registros!$AB$2:$AB$501,"Sim",Registros!$B$2:$B$501,"&gt;="&amp;Resumo!$B$3,Registros!$B$2:$B$501,"&lt;="&amp;Resumo!$D$3,Registros!$V$2:$V$501,$N497),SUMIFS(Registros!$S$2:$S$501,Registros!$AB$2:$AB$501,"Sim",Registros!$B$2:$B$501,"&gt;="&amp;Resumo!$B$3,Registros!$B$2:$B$501,"&lt;="&amp;Resumo!$D$3,Registros!$E$2:$E$501,Resumo!$F$3,Registros!$V$2:$V$501,$N497)))</f>
        <v/>
      </c>
      <c r="Q497" s="45">
        <f>IFERROR(IF(SUM($P$6:$P$15)=0,"",$P497/SUM($P$6:$P$15)),"")</f>
        <v/>
      </c>
      <c r="R497" s="13">
        <f>IF($O497=0,"",COUNTIFS($O$6:$O$15,"&gt;0",$P$6:$P$15,"&gt;"&amp;$P497)+COUNTIFS($O$6:$O497,"&gt;0",$P$6:$P497,$P497))</f>
        <v/>
      </c>
    </row>
    <row r="498">
      <c r="A498" s="21">
        <f>IFERROR(INDEX(Registros!$Z$2:$Z$501,AGGREGATE(15,6,(ROW(Registros!$Z$2:$Z$501)-ROW(Registros!$Z$2)+1)/(Registros!$AA$2:$AA$501&lt;&gt;""),ROWS($A$6:A498))),"")</f>
        <v/>
      </c>
      <c r="B498" s="18">
        <f>IFERROR(IF($A498="","",INDEX(Registros!$C$2:$C$501,MATCH($A498,Registros!$Z$2:$Z$501,0))),"")</f>
        <v/>
      </c>
      <c r="C498" s="21">
        <f>IFERROR(IF($A498="","",INDEX(Registros!$D$2:$D$501,MATCH($A498,Registros!$Z$2:$Z$501,0))),"")</f>
        <v/>
      </c>
      <c r="D498" s="21">
        <f>IFERROR(IF($A498="","",INDEX(Registros!$E$2:$E$501,MATCH($A498,Registros!$Z$2:$Z$501,0))),"")</f>
        <v/>
      </c>
      <c r="E498" s="18">
        <f>IF($A498="","",IF(AND(Resumo!$F$3&lt;&gt;"Todas",$D498&lt;&gt;Resumo!$F$3),0,COUNTIFS(Registros!$AB$2:$AB$501,"Sim",Registros!$B$2:$B$501,"&gt;="&amp;Resumo!$B$3,Registros!$B$2:$B$501,"&lt;="&amp;Resumo!$D$3,Registros!$C$2:$C$501,$B498,Registros!$E$2:$E$501,$D498)))</f>
        <v/>
      </c>
      <c r="F498" s="48">
        <f>IFERROR(IF($E498=0,"",COUNTIFS(Registros!$AB$2:$AB$501,"Sim",Registros!$B$2:$B$501,"&gt;="&amp;Resumo!$B$3,Registros!$B$2:$B$501,"&lt;="&amp;Resumo!$D$3,Registros!$C$2:$C$501,$B498,Registros!$E$2:$E$501,$D498,Registros!$T$2:$T$501,"Sim")/$E498),"")</f>
        <v/>
      </c>
      <c r="G498" s="48">
        <f>IFERROR(IF($E498=0,"",AVERAGEIFS(Registros!$U$2:$U$501,Registros!$AB$2:$AB$501,"Sim",Registros!$B$2:$B$501,"&gt;="&amp;Resumo!$B$3,Registros!$B$2:$B$501,"&lt;="&amp;Resumo!$D$3,Registros!$C$2:$C$501,$B498,Registros!$E$2:$E$501,$D498)),"")</f>
        <v/>
      </c>
      <c r="H498" s="18">
        <f>IF($E498=0,"",SUMIFS(Registros!$Q$2:$Q$501,Registros!$AB$2:$AB$501,"Sim",Registros!$B$2:$B$501,"&gt;="&amp;Resumo!$B$3,Registros!$B$2:$B$501,"&lt;="&amp;Resumo!$D$3,Registros!$C$2:$C$501,$B498,Registros!$E$2:$E$501,$D498))</f>
        <v/>
      </c>
      <c r="I498" s="49">
        <f>IF($E498=0,"",SUMIFS(Registros!$S$2:$S$501,Registros!$AB$2:$AB$501,"Sim",Registros!$B$2:$B$501,"&gt;="&amp;Resumo!$B$3,Registros!$B$2:$B$501,"&lt;="&amp;Resumo!$D$3,Registros!$C$2:$C$501,$B498,Registros!$E$2:$E$501,$D498))</f>
        <v/>
      </c>
      <c r="J498" s="18">
        <f>IF($E498=0,"",COUNTIFS(Registros!$AB$2:$AB$501,"Sim",Registros!$B$2:$B$501,"&gt;="&amp;Resumo!$B$3,Registros!$B$2:$B$501,"&lt;="&amp;Resumo!$D$3,Registros!$C$2:$C$501,$B498,Registros!$E$2:$E$501,$D498,Registros!$T$2:$T$501,"Não",Registros!$K$2:$K$501,"&lt;&gt;Concluída",Registros!$K$2:$K$501,"&lt;&gt;Dispensada"))</f>
        <v/>
      </c>
      <c r="K498" s="52">
        <f>IFERROR(IF($E498=0,"",_xlfn.MAXIFS(Registros!$B$2:$B$501,Registros!$AB$2:$AB$501,"Sim",Registros!$B$2:$B$501,"&gt;="&amp;Resumo!$B$3,Registros!$B$2:$B$501,"&lt;="&amp;Resumo!$D$3,Registros!$C$2:$C$501,$B498,Registros!$E$2:$E$501,$D498)),"")</f>
        <v/>
      </c>
      <c r="L498" s="18">
        <f>IF($E498=0,"",COUNTIFS($E$6:$E$505,"&gt;0",$F$6:$F$505,"&lt;"&amp;$F498)+COUNTIFS($E$6:$E498,"&gt;0",$F$6:$F498,$F498))</f>
        <v/>
      </c>
      <c r="N498" s="21">
        <f>IFERROR('Configurações'!F496,"")</f>
        <v/>
      </c>
      <c r="O498" s="18">
        <f>IF($N498="","",IF(Resumo!$F$3="Todas",COUNTIFS(Registros!$AB$2:$AB$501,"Sim",Registros!$B$2:$B$501,"&gt;="&amp;Resumo!$B$3,Registros!$B$2:$B$501,"&lt;="&amp;Resumo!$D$3,Registros!$V$2:$V$501,$N498),COUNTIFS(Registros!$AB$2:$AB$501,"Sim",Registros!$B$2:$B$501,"&gt;="&amp;Resumo!$B$3,Registros!$B$2:$B$501,"&lt;="&amp;Resumo!$D$3,Registros!$E$2:$E$501,Resumo!$F$3,Registros!$V$2:$V$501,$N498)))</f>
        <v/>
      </c>
      <c r="P498" s="49">
        <f>IF($N498="","",IF(Resumo!$F$3="Todas",SUMIFS(Registros!$S$2:$S$501,Registros!$AB$2:$AB$501,"Sim",Registros!$B$2:$B$501,"&gt;="&amp;Resumo!$B$3,Registros!$B$2:$B$501,"&lt;="&amp;Resumo!$D$3,Registros!$V$2:$V$501,$N498),SUMIFS(Registros!$S$2:$S$501,Registros!$AB$2:$AB$501,"Sim",Registros!$B$2:$B$501,"&gt;="&amp;Resumo!$B$3,Registros!$B$2:$B$501,"&lt;="&amp;Resumo!$D$3,Registros!$E$2:$E$501,Resumo!$F$3,Registros!$V$2:$V$501,$N498)))</f>
        <v/>
      </c>
      <c r="Q498" s="48">
        <f>IFERROR(IF(SUM($P$6:$P$15)=0,"",$P498/SUM($P$6:$P$15)),"")</f>
        <v/>
      </c>
      <c r="R498" s="18">
        <f>IF($O498=0,"",COUNTIFS($O$6:$O$15,"&gt;0",$P$6:$P$15,"&gt;"&amp;$P498)+COUNTIFS($O$6:$O498,"&gt;0",$P$6:$P498,$P498))</f>
        <v/>
      </c>
    </row>
    <row r="499">
      <c r="A499" s="16">
        <f>IFERROR(INDEX(Registros!$Z$2:$Z$501,AGGREGATE(15,6,(ROW(Registros!$Z$2:$Z$501)-ROW(Registros!$Z$2)+1)/(Registros!$AA$2:$AA$501&lt;&gt;""),ROWS($A$6:A499))),"")</f>
        <v/>
      </c>
      <c r="B499" s="13">
        <f>IFERROR(IF($A499="","",INDEX(Registros!$C$2:$C$501,MATCH($A499,Registros!$Z$2:$Z$501,0))),"")</f>
        <v/>
      </c>
      <c r="C499" s="16">
        <f>IFERROR(IF($A499="","",INDEX(Registros!$D$2:$D$501,MATCH($A499,Registros!$Z$2:$Z$501,0))),"")</f>
        <v/>
      </c>
      <c r="D499" s="16">
        <f>IFERROR(IF($A499="","",INDEX(Registros!$E$2:$E$501,MATCH($A499,Registros!$Z$2:$Z$501,0))),"")</f>
        <v/>
      </c>
      <c r="E499" s="13">
        <f>IF($A499="","",IF(AND(Resumo!$F$3&lt;&gt;"Todas",$D499&lt;&gt;Resumo!$F$3),0,COUNTIFS(Registros!$AB$2:$AB$501,"Sim",Registros!$B$2:$B$501,"&gt;="&amp;Resumo!$B$3,Registros!$B$2:$B$501,"&lt;="&amp;Resumo!$D$3,Registros!$C$2:$C$501,$B499,Registros!$E$2:$E$501,$D499)))</f>
        <v/>
      </c>
      <c r="F499" s="45">
        <f>IFERROR(IF($E499=0,"",COUNTIFS(Registros!$AB$2:$AB$501,"Sim",Registros!$B$2:$B$501,"&gt;="&amp;Resumo!$B$3,Registros!$B$2:$B$501,"&lt;="&amp;Resumo!$D$3,Registros!$C$2:$C$501,$B499,Registros!$E$2:$E$501,$D499,Registros!$T$2:$T$501,"Sim")/$E499),"")</f>
        <v/>
      </c>
      <c r="G499" s="45">
        <f>IFERROR(IF($E499=0,"",AVERAGEIFS(Registros!$U$2:$U$501,Registros!$AB$2:$AB$501,"Sim",Registros!$B$2:$B$501,"&gt;="&amp;Resumo!$B$3,Registros!$B$2:$B$501,"&lt;="&amp;Resumo!$D$3,Registros!$C$2:$C$501,$B499,Registros!$E$2:$E$501,$D499)),"")</f>
        <v/>
      </c>
      <c r="H499" s="13">
        <f>IF($E499=0,"",SUMIFS(Registros!$Q$2:$Q$501,Registros!$AB$2:$AB$501,"Sim",Registros!$B$2:$B$501,"&gt;="&amp;Resumo!$B$3,Registros!$B$2:$B$501,"&lt;="&amp;Resumo!$D$3,Registros!$C$2:$C$501,$B499,Registros!$E$2:$E$501,$D499))</f>
        <v/>
      </c>
      <c r="I499" s="46">
        <f>IF($E499=0,"",SUMIFS(Registros!$S$2:$S$501,Registros!$AB$2:$AB$501,"Sim",Registros!$B$2:$B$501,"&gt;="&amp;Resumo!$B$3,Registros!$B$2:$B$501,"&lt;="&amp;Resumo!$D$3,Registros!$C$2:$C$501,$B499,Registros!$E$2:$E$501,$D499))</f>
        <v/>
      </c>
      <c r="J499" s="13">
        <f>IF($E499=0,"",COUNTIFS(Registros!$AB$2:$AB$501,"Sim",Registros!$B$2:$B$501,"&gt;="&amp;Resumo!$B$3,Registros!$B$2:$B$501,"&lt;="&amp;Resumo!$D$3,Registros!$C$2:$C$501,$B499,Registros!$E$2:$E$501,$D499,Registros!$T$2:$T$501,"Não",Registros!$K$2:$K$501,"&lt;&gt;Concluída",Registros!$K$2:$K$501,"&lt;&gt;Dispensada"))</f>
        <v/>
      </c>
      <c r="K499" s="53">
        <f>IFERROR(IF($E499=0,"",_xlfn.MAXIFS(Registros!$B$2:$B$501,Registros!$AB$2:$AB$501,"Sim",Registros!$B$2:$B$501,"&gt;="&amp;Resumo!$B$3,Registros!$B$2:$B$501,"&lt;="&amp;Resumo!$D$3,Registros!$C$2:$C$501,$B499,Registros!$E$2:$E$501,$D499)),"")</f>
        <v/>
      </c>
      <c r="L499" s="13">
        <f>IF($E499=0,"",COUNTIFS($E$6:$E$505,"&gt;0",$F$6:$F$505,"&lt;"&amp;$F499)+COUNTIFS($E$6:$E499,"&gt;0",$F$6:$F499,$F499))</f>
        <v/>
      </c>
      <c r="N499" s="16">
        <f>IFERROR('Configurações'!F497,"")</f>
        <v/>
      </c>
      <c r="O499" s="13">
        <f>IF($N499="","",IF(Resumo!$F$3="Todas",COUNTIFS(Registros!$AB$2:$AB$501,"Sim",Registros!$B$2:$B$501,"&gt;="&amp;Resumo!$B$3,Registros!$B$2:$B$501,"&lt;="&amp;Resumo!$D$3,Registros!$V$2:$V$501,$N499),COUNTIFS(Registros!$AB$2:$AB$501,"Sim",Registros!$B$2:$B$501,"&gt;="&amp;Resumo!$B$3,Registros!$B$2:$B$501,"&lt;="&amp;Resumo!$D$3,Registros!$E$2:$E$501,Resumo!$F$3,Registros!$V$2:$V$501,$N499)))</f>
        <v/>
      </c>
      <c r="P499" s="46">
        <f>IF($N499="","",IF(Resumo!$F$3="Todas",SUMIFS(Registros!$S$2:$S$501,Registros!$AB$2:$AB$501,"Sim",Registros!$B$2:$B$501,"&gt;="&amp;Resumo!$B$3,Registros!$B$2:$B$501,"&lt;="&amp;Resumo!$D$3,Registros!$V$2:$V$501,$N499),SUMIFS(Registros!$S$2:$S$501,Registros!$AB$2:$AB$501,"Sim",Registros!$B$2:$B$501,"&gt;="&amp;Resumo!$B$3,Registros!$B$2:$B$501,"&lt;="&amp;Resumo!$D$3,Registros!$E$2:$E$501,Resumo!$F$3,Registros!$V$2:$V$501,$N499)))</f>
        <v/>
      </c>
      <c r="Q499" s="45">
        <f>IFERROR(IF(SUM($P$6:$P$15)=0,"",$P499/SUM($P$6:$P$15)),"")</f>
        <v/>
      </c>
      <c r="R499" s="13">
        <f>IF($O499=0,"",COUNTIFS($O$6:$O$15,"&gt;0",$P$6:$P$15,"&gt;"&amp;$P499)+COUNTIFS($O$6:$O499,"&gt;0",$P$6:$P499,$P499))</f>
        <v/>
      </c>
    </row>
    <row r="500">
      <c r="A500" s="21">
        <f>IFERROR(INDEX(Registros!$Z$2:$Z$501,AGGREGATE(15,6,(ROW(Registros!$Z$2:$Z$501)-ROW(Registros!$Z$2)+1)/(Registros!$AA$2:$AA$501&lt;&gt;""),ROWS($A$6:A500))),"")</f>
        <v/>
      </c>
      <c r="B500" s="18">
        <f>IFERROR(IF($A500="","",INDEX(Registros!$C$2:$C$501,MATCH($A500,Registros!$Z$2:$Z$501,0))),"")</f>
        <v/>
      </c>
      <c r="C500" s="21">
        <f>IFERROR(IF($A500="","",INDEX(Registros!$D$2:$D$501,MATCH($A500,Registros!$Z$2:$Z$501,0))),"")</f>
        <v/>
      </c>
      <c r="D500" s="21">
        <f>IFERROR(IF($A500="","",INDEX(Registros!$E$2:$E$501,MATCH($A500,Registros!$Z$2:$Z$501,0))),"")</f>
        <v/>
      </c>
      <c r="E500" s="18">
        <f>IF($A500="","",IF(AND(Resumo!$F$3&lt;&gt;"Todas",$D500&lt;&gt;Resumo!$F$3),0,COUNTIFS(Registros!$AB$2:$AB$501,"Sim",Registros!$B$2:$B$501,"&gt;="&amp;Resumo!$B$3,Registros!$B$2:$B$501,"&lt;="&amp;Resumo!$D$3,Registros!$C$2:$C$501,$B500,Registros!$E$2:$E$501,$D500)))</f>
        <v/>
      </c>
      <c r="F500" s="48">
        <f>IFERROR(IF($E500=0,"",COUNTIFS(Registros!$AB$2:$AB$501,"Sim",Registros!$B$2:$B$501,"&gt;="&amp;Resumo!$B$3,Registros!$B$2:$B$501,"&lt;="&amp;Resumo!$D$3,Registros!$C$2:$C$501,$B500,Registros!$E$2:$E$501,$D500,Registros!$T$2:$T$501,"Sim")/$E500),"")</f>
        <v/>
      </c>
      <c r="G500" s="48">
        <f>IFERROR(IF($E500=0,"",AVERAGEIFS(Registros!$U$2:$U$501,Registros!$AB$2:$AB$501,"Sim",Registros!$B$2:$B$501,"&gt;="&amp;Resumo!$B$3,Registros!$B$2:$B$501,"&lt;="&amp;Resumo!$D$3,Registros!$C$2:$C$501,$B500,Registros!$E$2:$E$501,$D500)),"")</f>
        <v/>
      </c>
      <c r="H500" s="18">
        <f>IF($E500=0,"",SUMIFS(Registros!$Q$2:$Q$501,Registros!$AB$2:$AB$501,"Sim",Registros!$B$2:$B$501,"&gt;="&amp;Resumo!$B$3,Registros!$B$2:$B$501,"&lt;="&amp;Resumo!$D$3,Registros!$C$2:$C$501,$B500,Registros!$E$2:$E$501,$D500))</f>
        <v/>
      </c>
      <c r="I500" s="49">
        <f>IF($E500=0,"",SUMIFS(Registros!$S$2:$S$501,Registros!$AB$2:$AB$501,"Sim",Registros!$B$2:$B$501,"&gt;="&amp;Resumo!$B$3,Registros!$B$2:$B$501,"&lt;="&amp;Resumo!$D$3,Registros!$C$2:$C$501,$B500,Registros!$E$2:$E$501,$D500))</f>
        <v/>
      </c>
      <c r="J500" s="18">
        <f>IF($E500=0,"",COUNTIFS(Registros!$AB$2:$AB$501,"Sim",Registros!$B$2:$B$501,"&gt;="&amp;Resumo!$B$3,Registros!$B$2:$B$501,"&lt;="&amp;Resumo!$D$3,Registros!$C$2:$C$501,$B500,Registros!$E$2:$E$501,$D500,Registros!$T$2:$T$501,"Não",Registros!$K$2:$K$501,"&lt;&gt;Concluída",Registros!$K$2:$K$501,"&lt;&gt;Dispensada"))</f>
        <v/>
      </c>
      <c r="K500" s="52">
        <f>IFERROR(IF($E500=0,"",_xlfn.MAXIFS(Registros!$B$2:$B$501,Registros!$AB$2:$AB$501,"Sim",Registros!$B$2:$B$501,"&gt;="&amp;Resumo!$B$3,Registros!$B$2:$B$501,"&lt;="&amp;Resumo!$D$3,Registros!$C$2:$C$501,$B500,Registros!$E$2:$E$501,$D500)),"")</f>
        <v/>
      </c>
      <c r="L500" s="18">
        <f>IF($E500=0,"",COUNTIFS($E$6:$E$505,"&gt;0",$F$6:$F$505,"&lt;"&amp;$F500)+COUNTIFS($E$6:$E500,"&gt;0",$F$6:$F500,$F500))</f>
        <v/>
      </c>
      <c r="N500" s="21">
        <f>IFERROR('Configurações'!F498,"")</f>
        <v/>
      </c>
      <c r="O500" s="18">
        <f>IF($N500="","",IF(Resumo!$F$3="Todas",COUNTIFS(Registros!$AB$2:$AB$501,"Sim",Registros!$B$2:$B$501,"&gt;="&amp;Resumo!$B$3,Registros!$B$2:$B$501,"&lt;="&amp;Resumo!$D$3,Registros!$V$2:$V$501,$N500),COUNTIFS(Registros!$AB$2:$AB$501,"Sim",Registros!$B$2:$B$501,"&gt;="&amp;Resumo!$B$3,Registros!$B$2:$B$501,"&lt;="&amp;Resumo!$D$3,Registros!$E$2:$E$501,Resumo!$F$3,Registros!$V$2:$V$501,$N500)))</f>
        <v/>
      </c>
      <c r="P500" s="49">
        <f>IF($N500="","",IF(Resumo!$F$3="Todas",SUMIFS(Registros!$S$2:$S$501,Registros!$AB$2:$AB$501,"Sim",Registros!$B$2:$B$501,"&gt;="&amp;Resumo!$B$3,Registros!$B$2:$B$501,"&lt;="&amp;Resumo!$D$3,Registros!$V$2:$V$501,$N500),SUMIFS(Registros!$S$2:$S$501,Registros!$AB$2:$AB$501,"Sim",Registros!$B$2:$B$501,"&gt;="&amp;Resumo!$B$3,Registros!$B$2:$B$501,"&lt;="&amp;Resumo!$D$3,Registros!$E$2:$E$501,Resumo!$F$3,Registros!$V$2:$V$501,$N500)))</f>
        <v/>
      </c>
      <c r="Q500" s="48">
        <f>IFERROR(IF(SUM($P$6:$P$15)=0,"",$P500/SUM($P$6:$P$15)),"")</f>
        <v/>
      </c>
      <c r="R500" s="18">
        <f>IF($O500=0,"",COUNTIFS($O$6:$O$15,"&gt;0",$P$6:$P$15,"&gt;"&amp;$P500)+COUNTIFS($O$6:$O500,"&gt;0",$P$6:$P500,$P500))</f>
        <v/>
      </c>
    </row>
    <row r="501">
      <c r="A501" s="16">
        <f>IFERROR(INDEX(Registros!$Z$2:$Z$501,AGGREGATE(15,6,(ROW(Registros!$Z$2:$Z$501)-ROW(Registros!$Z$2)+1)/(Registros!$AA$2:$AA$501&lt;&gt;""),ROWS($A$6:A501))),"")</f>
        <v/>
      </c>
      <c r="B501" s="13">
        <f>IFERROR(IF($A501="","",INDEX(Registros!$C$2:$C$501,MATCH($A501,Registros!$Z$2:$Z$501,0))),"")</f>
        <v/>
      </c>
      <c r="C501" s="16">
        <f>IFERROR(IF($A501="","",INDEX(Registros!$D$2:$D$501,MATCH($A501,Registros!$Z$2:$Z$501,0))),"")</f>
        <v/>
      </c>
      <c r="D501" s="16">
        <f>IFERROR(IF($A501="","",INDEX(Registros!$E$2:$E$501,MATCH($A501,Registros!$Z$2:$Z$501,0))),"")</f>
        <v/>
      </c>
      <c r="E501" s="13">
        <f>IF($A501="","",IF(AND(Resumo!$F$3&lt;&gt;"Todas",$D501&lt;&gt;Resumo!$F$3),0,COUNTIFS(Registros!$AB$2:$AB$501,"Sim",Registros!$B$2:$B$501,"&gt;="&amp;Resumo!$B$3,Registros!$B$2:$B$501,"&lt;="&amp;Resumo!$D$3,Registros!$C$2:$C$501,$B501,Registros!$E$2:$E$501,$D501)))</f>
        <v/>
      </c>
      <c r="F501" s="45">
        <f>IFERROR(IF($E501=0,"",COUNTIFS(Registros!$AB$2:$AB$501,"Sim",Registros!$B$2:$B$501,"&gt;="&amp;Resumo!$B$3,Registros!$B$2:$B$501,"&lt;="&amp;Resumo!$D$3,Registros!$C$2:$C$501,$B501,Registros!$E$2:$E$501,$D501,Registros!$T$2:$T$501,"Sim")/$E501),"")</f>
        <v/>
      </c>
      <c r="G501" s="45">
        <f>IFERROR(IF($E501=0,"",AVERAGEIFS(Registros!$U$2:$U$501,Registros!$AB$2:$AB$501,"Sim",Registros!$B$2:$B$501,"&gt;="&amp;Resumo!$B$3,Registros!$B$2:$B$501,"&lt;="&amp;Resumo!$D$3,Registros!$C$2:$C$501,$B501,Registros!$E$2:$E$501,$D501)),"")</f>
        <v/>
      </c>
      <c r="H501" s="13">
        <f>IF($E501=0,"",SUMIFS(Registros!$Q$2:$Q$501,Registros!$AB$2:$AB$501,"Sim",Registros!$B$2:$B$501,"&gt;="&amp;Resumo!$B$3,Registros!$B$2:$B$501,"&lt;="&amp;Resumo!$D$3,Registros!$C$2:$C$501,$B501,Registros!$E$2:$E$501,$D501))</f>
        <v/>
      </c>
      <c r="I501" s="46">
        <f>IF($E501=0,"",SUMIFS(Registros!$S$2:$S$501,Registros!$AB$2:$AB$501,"Sim",Registros!$B$2:$B$501,"&gt;="&amp;Resumo!$B$3,Registros!$B$2:$B$501,"&lt;="&amp;Resumo!$D$3,Registros!$C$2:$C$501,$B501,Registros!$E$2:$E$501,$D501))</f>
        <v/>
      </c>
      <c r="J501" s="13">
        <f>IF($E501=0,"",COUNTIFS(Registros!$AB$2:$AB$501,"Sim",Registros!$B$2:$B$501,"&gt;="&amp;Resumo!$B$3,Registros!$B$2:$B$501,"&lt;="&amp;Resumo!$D$3,Registros!$C$2:$C$501,$B501,Registros!$E$2:$E$501,$D501,Registros!$T$2:$T$501,"Não",Registros!$K$2:$K$501,"&lt;&gt;Concluída",Registros!$K$2:$K$501,"&lt;&gt;Dispensada"))</f>
        <v/>
      </c>
      <c r="K501" s="53">
        <f>IFERROR(IF($E501=0,"",_xlfn.MAXIFS(Registros!$B$2:$B$501,Registros!$AB$2:$AB$501,"Sim",Registros!$B$2:$B$501,"&gt;="&amp;Resumo!$B$3,Registros!$B$2:$B$501,"&lt;="&amp;Resumo!$D$3,Registros!$C$2:$C$501,$B501,Registros!$E$2:$E$501,$D501)),"")</f>
        <v/>
      </c>
      <c r="L501" s="13">
        <f>IF($E501=0,"",COUNTIFS($E$6:$E$505,"&gt;0",$F$6:$F$505,"&lt;"&amp;$F501)+COUNTIFS($E$6:$E501,"&gt;0",$F$6:$F501,$F501))</f>
        <v/>
      </c>
      <c r="N501" s="16">
        <f>IFERROR('Configurações'!F499,"")</f>
        <v/>
      </c>
      <c r="O501" s="13">
        <f>IF($N501="","",IF(Resumo!$F$3="Todas",COUNTIFS(Registros!$AB$2:$AB$501,"Sim",Registros!$B$2:$B$501,"&gt;="&amp;Resumo!$B$3,Registros!$B$2:$B$501,"&lt;="&amp;Resumo!$D$3,Registros!$V$2:$V$501,$N501),COUNTIFS(Registros!$AB$2:$AB$501,"Sim",Registros!$B$2:$B$501,"&gt;="&amp;Resumo!$B$3,Registros!$B$2:$B$501,"&lt;="&amp;Resumo!$D$3,Registros!$E$2:$E$501,Resumo!$F$3,Registros!$V$2:$V$501,$N501)))</f>
        <v/>
      </c>
      <c r="P501" s="46">
        <f>IF($N501="","",IF(Resumo!$F$3="Todas",SUMIFS(Registros!$S$2:$S$501,Registros!$AB$2:$AB$501,"Sim",Registros!$B$2:$B$501,"&gt;="&amp;Resumo!$B$3,Registros!$B$2:$B$501,"&lt;="&amp;Resumo!$D$3,Registros!$V$2:$V$501,$N501),SUMIFS(Registros!$S$2:$S$501,Registros!$AB$2:$AB$501,"Sim",Registros!$B$2:$B$501,"&gt;="&amp;Resumo!$B$3,Registros!$B$2:$B$501,"&lt;="&amp;Resumo!$D$3,Registros!$E$2:$E$501,Resumo!$F$3,Registros!$V$2:$V$501,$N501)))</f>
        <v/>
      </c>
      <c r="Q501" s="45">
        <f>IFERROR(IF(SUM($P$6:$P$15)=0,"",$P501/SUM($P$6:$P$15)),"")</f>
        <v/>
      </c>
      <c r="R501" s="13">
        <f>IF($O501=0,"",COUNTIFS($O$6:$O$15,"&gt;0",$P$6:$P$15,"&gt;"&amp;$P501)+COUNTIFS($O$6:$O501,"&gt;0",$P$6:$P501,$P501))</f>
        <v/>
      </c>
    </row>
    <row r="502">
      <c r="A502" s="21">
        <f>IFERROR(INDEX(Registros!$Z$2:$Z$501,AGGREGATE(15,6,(ROW(Registros!$Z$2:$Z$501)-ROW(Registros!$Z$2)+1)/(Registros!$AA$2:$AA$501&lt;&gt;""),ROWS($A$6:A502))),"")</f>
        <v/>
      </c>
      <c r="B502" s="18">
        <f>IFERROR(IF($A502="","",INDEX(Registros!$C$2:$C$501,MATCH($A502,Registros!$Z$2:$Z$501,0))),"")</f>
        <v/>
      </c>
      <c r="C502" s="21">
        <f>IFERROR(IF($A502="","",INDEX(Registros!$D$2:$D$501,MATCH($A502,Registros!$Z$2:$Z$501,0))),"")</f>
        <v/>
      </c>
      <c r="D502" s="21">
        <f>IFERROR(IF($A502="","",INDEX(Registros!$E$2:$E$501,MATCH($A502,Registros!$Z$2:$Z$501,0))),"")</f>
        <v/>
      </c>
      <c r="E502" s="18">
        <f>IF($A502="","",IF(AND(Resumo!$F$3&lt;&gt;"Todas",$D502&lt;&gt;Resumo!$F$3),0,COUNTIFS(Registros!$AB$2:$AB$501,"Sim",Registros!$B$2:$B$501,"&gt;="&amp;Resumo!$B$3,Registros!$B$2:$B$501,"&lt;="&amp;Resumo!$D$3,Registros!$C$2:$C$501,$B502,Registros!$E$2:$E$501,$D502)))</f>
        <v/>
      </c>
      <c r="F502" s="48">
        <f>IFERROR(IF($E502=0,"",COUNTIFS(Registros!$AB$2:$AB$501,"Sim",Registros!$B$2:$B$501,"&gt;="&amp;Resumo!$B$3,Registros!$B$2:$B$501,"&lt;="&amp;Resumo!$D$3,Registros!$C$2:$C$501,$B502,Registros!$E$2:$E$501,$D502,Registros!$T$2:$T$501,"Sim")/$E502),"")</f>
        <v/>
      </c>
      <c r="G502" s="48">
        <f>IFERROR(IF($E502=0,"",AVERAGEIFS(Registros!$U$2:$U$501,Registros!$AB$2:$AB$501,"Sim",Registros!$B$2:$B$501,"&gt;="&amp;Resumo!$B$3,Registros!$B$2:$B$501,"&lt;="&amp;Resumo!$D$3,Registros!$C$2:$C$501,$B502,Registros!$E$2:$E$501,$D502)),"")</f>
        <v/>
      </c>
      <c r="H502" s="18">
        <f>IF($E502=0,"",SUMIFS(Registros!$Q$2:$Q$501,Registros!$AB$2:$AB$501,"Sim",Registros!$B$2:$B$501,"&gt;="&amp;Resumo!$B$3,Registros!$B$2:$B$501,"&lt;="&amp;Resumo!$D$3,Registros!$C$2:$C$501,$B502,Registros!$E$2:$E$501,$D502))</f>
        <v/>
      </c>
      <c r="I502" s="49">
        <f>IF($E502=0,"",SUMIFS(Registros!$S$2:$S$501,Registros!$AB$2:$AB$501,"Sim",Registros!$B$2:$B$501,"&gt;="&amp;Resumo!$B$3,Registros!$B$2:$B$501,"&lt;="&amp;Resumo!$D$3,Registros!$C$2:$C$501,$B502,Registros!$E$2:$E$501,$D502))</f>
        <v/>
      </c>
      <c r="J502" s="18">
        <f>IF($E502=0,"",COUNTIFS(Registros!$AB$2:$AB$501,"Sim",Registros!$B$2:$B$501,"&gt;="&amp;Resumo!$B$3,Registros!$B$2:$B$501,"&lt;="&amp;Resumo!$D$3,Registros!$C$2:$C$501,$B502,Registros!$E$2:$E$501,$D502,Registros!$T$2:$T$501,"Não",Registros!$K$2:$K$501,"&lt;&gt;Concluída",Registros!$K$2:$K$501,"&lt;&gt;Dispensada"))</f>
        <v/>
      </c>
      <c r="K502" s="52">
        <f>IFERROR(IF($E502=0,"",_xlfn.MAXIFS(Registros!$B$2:$B$501,Registros!$AB$2:$AB$501,"Sim",Registros!$B$2:$B$501,"&gt;="&amp;Resumo!$B$3,Registros!$B$2:$B$501,"&lt;="&amp;Resumo!$D$3,Registros!$C$2:$C$501,$B502,Registros!$E$2:$E$501,$D502)),"")</f>
        <v/>
      </c>
      <c r="L502" s="18">
        <f>IF($E502=0,"",COUNTIFS($E$6:$E$505,"&gt;0",$F$6:$F$505,"&lt;"&amp;$F502)+COUNTIFS($E$6:$E502,"&gt;0",$F$6:$F502,$F502))</f>
        <v/>
      </c>
      <c r="N502" s="21">
        <f>IFERROR('Configurações'!F500,"")</f>
        <v/>
      </c>
      <c r="O502" s="18">
        <f>IF($N502="","",IF(Resumo!$F$3="Todas",COUNTIFS(Registros!$AB$2:$AB$501,"Sim",Registros!$B$2:$B$501,"&gt;="&amp;Resumo!$B$3,Registros!$B$2:$B$501,"&lt;="&amp;Resumo!$D$3,Registros!$V$2:$V$501,$N502),COUNTIFS(Registros!$AB$2:$AB$501,"Sim",Registros!$B$2:$B$501,"&gt;="&amp;Resumo!$B$3,Registros!$B$2:$B$501,"&lt;="&amp;Resumo!$D$3,Registros!$E$2:$E$501,Resumo!$F$3,Registros!$V$2:$V$501,$N502)))</f>
        <v/>
      </c>
      <c r="P502" s="49">
        <f>IF($N502="","",IF(Resumo!$F$3="Todas",SUMIFS(Registros!$S$2:$S$501,Registros!$AB$2:$AB$501,"Sim",Registros!$B$2:$B$501,"&gt;="&amp;Resumo!$B$3,Registros!$B$2:$B$501,"&lt;="&amp;Resumo!$D$3,Registros!$V$2:$V$501,$N502),SUMIFS(Registros!$S$2:$S$501,Registros!$AB$2:$AB$501,"Sim",Registros!$B$2:$B$501,"&gt;="&amp;Resumo!$B$3,Registros!$B$2:$B$501,"&lt;="&amp;Resumo!$D$3,Registros!$E$2:$E$501,Resumo!$F$3,Registros!$V$2:$V$501,$N502)))</f>
        <v/>
      </c>
      <c r="Q502" s="48">
        <f>IFERROR(IF(SUM($P$6:$P$15)=0,"",$P502/SUM($P$6:$P$15)),"")</f>
        <v/>
      </c>
      <c r="R502" s="18">
        <f>IF($O502=0,"",COUNTIFS($O$6:$O$15,"&gt;0",$P$6:$P$15,"&gt;"&amp;$P502)+COUNTIFS($O$6:$O502,"&gt;0",$P$6:$P502,$P502))</f>
        <v/>
      </c>
    </row>
    <row r="503">
      <c r="A503" s="16">
        <f>IFERROR(INDEX(Registros!$Z$2:$Z$501,AGGREGATE(15,6,(ROW(Registros!$Z$2:$Z$501)-ROW(Registros!$Z$2)+1)/(Registros!$AA$2:$AA$501&lt;&gt;""),ROWS($A$6:A503))),"")</f>
        <v/>
      </c>
      <c r="B503" s="13">
        <f>IFERROR(IF($A503="","",INDEX(Registros!$C$2:$C$501,MATCH($A503,Registros!$Z$2:$Z$501,0))),"")</f>
        <v/>
      </c>
      <c r="C503" s="16">
        <f>IFERROR(IF($A503="","",INDEX(Registros!$D$2:$D$501,MATCH($A503,Registros!$Z$2:$Z$501,0))),"")</f>
        <v/>
      </c>
      <c r="D503" s="16">
        <f>IFERROR(IF($A503="","",INDEX(Registros!$E$2:$E$501,MATCH($A503,Registros!$Z$2:$Z$501,0))),"")</f>
        <v/>
      </c>
      <c r="E503" s="13">
        <f>IF($A503="","",IF(AND(Resumo!$F$3&lt;&gt;"Todas",$D503&lt;&gt;Resumo!$F$3),0,COUNTIFS(Registros!$AB$2:$AB$501,"Sim",Registros!$B$2:$B$501,"&gt;="&amp;Resumo!$B$3,Registros!$B$2:$B$501,"&lt;="&amp;Resumo!$D$3,Registros!$C$2:$C$501,$B503,Registros!$E$2:$E$501,$D503)))</f>
        <v/>
      </c>
      <c r="F503" s="45">
        <f>IFERROR(IF($E503=0,"",COUNTIFS(Registros!$AB$2:$AB$501,"Sim",Registros!$B$2:$B$501,"&gt;="&amp;Resumo!$B$3,Registros!$B$2:$B$501,"&lt;="&amp;Resumo!$D$3,Registros!$C$2:$C$501,$B503,Registros!$E$2:$E$501,$D503,Registros!$T$2:$T$501,"Sim")/$E503),"")</f>
        <v/>
      </c>
      <c r="G503" s="45">
        <f>IFERROR(IF($E503=0,"",AVERAGEIFS(Registros!$U$2:$U$501,Registros!$AB$2:$AB$501,"Sim",Registros!$B$2:$B$501,"&gt;="&amp;Resumo!$B$3,Registros!$B$2:$B$501,"&lt;="&amp;Resumo!$D$3,Registros!$C$2:$C$501,$B503,Registros!$E$2:$E$501,$D503)),"")</f>
        <v/>
      </c>
      <c r="H503" s="13">
        <f>IF($E503=0,"",SUMIFS(Registros!$Q$2:$Q$501,Registros!$AB$2:$AB$501,"Sim",Registros!$B$2:$B$501,"&gt;="&amp;Resumo!$B$3,Registros!$B$2:$B$501,"&lt;="&amp;Resumo!$D$3,Registros!$C$2:$C$501,$B503,Registros!$E$2:$E$501,$D503))</f>
        <v/>
      </c>
      <c r="I503" s="46">
        <f>IF($E503=0,"",SUMIFS(Registros!$S$2:$S$501,Registros!$AB$2:$AB$501,"Sim",Registros!$B$2:$B$501,"&gt;="&amp;Resumo!$B$3,Registros!$B$2:$B$501,"&lt;="&amp;Resumo!$D$3,Registros!$C$2:$C$501,$B503,Registros!$E$2:$E$501,$D503))</f>
        <v/>
      </c>
      <c r="J503" s="13">
        <f>IF($E503=0,"",COUNTIFS(Registros!$AB$2:$AB$501,"Sim",Registros!$B$2:$B$501,"&gt;="&amp;Resumo!$B$3,Registros!$B$2:$B$501,"&lt;="&amp;Resumo!$D$3,Registros!$C$2:$C$501,$B503,Registros!$E$2:$E$501,$D503,Registros!$T$2:$T$501,"Não",Registros!$K$2:$K$501,"&lt;&gt;Concluída",Registros!$K$2:$K$501,"&lt;&gt;Dispensada"))</f>
        <v/>
      </c>
      <c r="K503" s="53">
        <f>IFERROR(IF($E503=0,"",_xlfn.MAXIFS(Registros!$B$2:$B$501,Registros!$AB$2:$AB$501,"Sim",Registros!$B$2:$B$501,"&gt;="&amp;Resumo!$B$3,Registros!$B$2:$B$501,"&lt;="&amp;Resumo!$D$3,Registros!$C$2:$C$501,$B503,Registros!$E$2:$E$501,$D503)),"")</f>
        <v/>
      </c>
      <c r="L503" s="13">
        <f>IF($E503=0,"",COUNTIFS($E$6:$E$505,"&gt;0",$F$6:$F$505,"&lt;"&amp;$F503)+COUNTIFS($E$6:$E503,"&gt;0",$F$6:$F503,$F503))</f>
        <v/>
      </c>
      <c r="N503" s="16">
        <f>IFERROR('Configurações'!F501,"")</f>
        <v/>
      </c>
      <c r="O503" s="13">
        <f>IF($N503="","",IF(Resumo!$F$3="Todas",COUNTIFS(Registros!$AB$2:$AB$501,"Sim",Registros!$B$2:$B$501,"&gt;="&amp;Resumo!$B$3,Registros!$B$2:$B$501,"&lt;="&amp;Resumo!$D$3,Registros!$V$2:$V$501,$N503),COUNTIFS(Registros!$AB$2:$AB$501,"Sim",Registros!$B$2:$B$501,"&gt;="&amp;Resumo!$B$3,Registros!$B$2:$B$501,"&lt;="&amp;Resumo!$D$3,Registros!$E$2:$E$501,Resumo!$F$3,Registros!$V$2:$V$501,$N503)))</f>
        <v/>
      </c>
      <c r="P503" s="46">
        <f>IF($N503="","",IF(Resumo!$F$3="Todas",SUMIFS(Registros!$S$2:$S$501,Registros!$AB$2:$AB$501,"Sim",Registros!$B$2:$B$501,"&gt;="&amp;Resumo!$B$3,Registros!$B$2:$B$501,"&lt;="&amp;Resumo!$D$3,Registros!$V$2:$V$501,$N503),SUMIFS(Registros!$S$2:$S$501,Registros!$AB$2:$AB$501,"Sim",Registros!$B$2:$B$501,"&gt;="&amp;Resumo!$B$3,Registros!$B$2:$B$501,"&lt;="&amp;Resumo!$D$3,Registros!$E$2:$E$501,Resumo!$F$3,Registros!$V$2:$V$501,$N503)))</f>
        <v/>
      </c>
      <c r="Q503" s="45">
        <f>IFERROR(IF(SUM($P$6:$P$15)=0,"",$P503/SUM($P$6:$P$15)),"")</f>
        <v/>
      </c>
      <c r="R503" s="13">
        <f>IF($O503=0,"",COUNTIFS($O$6:$O$15,"&gt;0",$P$6:$P$15,"&gt;"&amp;$P503)+COUNTIFS($O$6:$O503,"&gt;0",$P$6:$P503,$P503))</f>
        <v/>
      </c>
    </row>
    <row r="504">
      <c r="A504" s="21">
        <f>IFERROR(INDEX(Registros!$Z$2:$Z$501,AGGREGATE(15,6,(ROW(Registros!$Z$2:$Z$501)-ROW(Registros!$Z$2)+1)/(Registros!$AA$2:$AA$501&lt;&gt;""),ROWS($A$6:A504))),"")</f>
        <v/>
      </c>
      <c r="B504" s="18">
        <f>IFERROR(IF($A504="","",INDEX(Registros!$C$2:$C$501,MATCH($A504,Registros!$Z$2:$Z$501,0))),"")</f>
        <v/>
      </c>
      <c r="C504" s="21">
        <f>IFERROR(IF($A504="","",INDEX(Registros!$D$2:$D$501,MATCH($A504,Registros!$Z$2:$Z$501,0))),"")</f>
        <v/>
      </c>
      <c r="D504" s="21">
        <f>IFERROR(IF($A504="","",INDEX(Registros!$E$2:$E$501,MATCH($A504,Registros!$Z$2:$Z$501,0))),"")</f>
        <v/>
      </c>
      <c r="E504" s="18">
        <f>IF($A504="","",IF(AND(Resumo!$F$3&lt;&gt;"Todas",$D504&lt;&gt;Resumo!$F$3),0,COUNTIFS(Registros!$AB$2:$AB$501,"Sim",Registros!$B$2:$B$501,"&gt;="&amp;Resumo!$B$3,Registros!$B$2:$B$501,"&lt;="&amp;Resumo!$D$3,Registros!$C$2:$C$501,$B504,Registros!$E$2:$E$501,$D504)))</f>
        <v/>
      </c>
      <c r="F504" s="48">
        <f>IFERROR(IF($E504=0,"",COUNTIFS(Registros!$AB$2:$AB$501,"Sim",Registros!$B$2:$B$501,"&gt;="&amp;Resumo!$B$3,Registros!$B$2:$B$501,"&lt;="&amp;Resumo!$D$3,Registros!$C$2:$C$501,$B504,Registros!$E$2:$E$501,$D504,Registros!$T$2:$T$501,"Sim")/$E504),"")</f>
        <v/>
      </c>
      <c r="G504" s="48">
        <f>IFERROR(IF($E504=0,"",AVERAGEIFS(Registros!$U$2:$U$501,Registros!$AB$2:$AB$501,"Sim",Registros!$B$2:$B$501,"&gt;="&amp;Resumo!$B$3,Registros!$B$2:$B$501,"&lt;="&amp;Resumo!$D$3,Registros!$C$2:$C$501,$B504,Registros!$E$2:$E$501,$D504)),"")</f>
        <v/>
      </c>
      <c r="H504" s="18">
        <f>IF($E504=0,"",SUMIFS(Registros!$Q$2:$Q$501,Registros!$AB$2:$AB$501,"Sim",Registros!$B$2:$B$501,"&gt;="&amp;Resumo!$B$3,Registros!$B$2:$B$501,"&lt;="&amp;Resumo!$D$3,Registros!$C$2:$C$501,$B504,Registros!$E$2:$E$501,$D504))</f>
        <v/>
      </c>
      <c r="I504" s="49">
        <f>IF($E504=0,"",SUMIFS(Registros!$S$2:$S$501,Registros!$AB$2:$AB$501,"Sim",Registros!$B$2:$B$501,"&gt;="&amp;Resumo!$B$3,Registros!$B$2:$B$501,"&lt;="&amp;Resumo!$D$3,Registros!$C$2:$C$501,$B504,Registros!$E$2:$E$501,$D504))</f>
        <v/>
      </c>
      <c r="J504" s="18">
        <f>IF($E504=0,"",COUNTIFS(Registros!$AB$2:$AB$501,"Sim",Registros!$B$2:$B$501,"&gt;="&amp;Resumo!$B$3,Registros!$B$2:$B$501,"&lt;="&amp;Resumo!$D$3,Registros!$C$2:$C$501,$B504,Registros!$E$2:$E$501,$D504,Registros!$T$2:$T$501,"Não",Registros!$K$2:$K$501,"&lt;&gt;Concluída",Registros!$K$2:$K$501,"&lt;&gt;Dispensada"))</f>
        <v/>
      </c>
      <c r="K504" s="52">
        <f>IFERROR(IF($E504=0,"",_xlfn.MAXIFS(Registros!$B$2:$B$501,Registros!$AB$2:$AB$501,"Sim",Registros!$B$2:$B$501,"&gt;="&amp;Resumo!$B$3,Registros!$B$2:$B$501,"&lt;="&amp;Resumo!$D$3,Registros!$C$2:$C$501,$B504,Registros!$E$2:$E$501,$D504)),"")</f>
        <v/>
      </c>
      <c r="L504" s="18">
        <f>IF($E504=0,"",COUNTIFS($E$6:$E$505,"&gt;0",$F$6:$F$505,"&lt;"&amp;$F504)+COUNTIFS($E$6:$E504,"&gt;0",$F$6:$F504,$F504))</f>
        <v/>
      </c>
      <c r="N504" s="21">
        <f>IFERROR('Configurações'!F502,"")</f>
        <v/>
      </c>
      <c r="O504" s="18">
        <f>IF($N504="","",IF(Resumo!$F$3="Todas",COUNTIFS(Registros!$AB$2:$AB$501,"Sim",Registros!$B$2:$B$501,"&gt;="&amp;Resumo!$B$3,Registros!$B$2:$B$501,"&lt;="&amp;Resumo!$D$3,Registros!$V$2:$V$501,$N504),COUNTIFS(Registros!$AB$2:$AB$501,"Sim",Registros!$B$2:$B$501,"&gt;="&amp;Resumo!$B$3,Registros!$B$2:$B$501,"&lt;="&amp;Resumo!$D$3,Registros!$E$2:$E$501,Resumo!$F$3,Registros!$V$2:$V$501,$N504)))</f>
        <v/>
      </c>
      <c r="P504" s="49">
        <f>IF($N504="","",IF(Resumo!$F$3="Todas",SUMIFS(Registros!$S$2:$S$501,Registros!$AB$2:$AB$501,"Sim",Registros!$B$2:$B$501,"&gt;="&amp;Resumo!$B$3,Registros!$B$2:$B$501,"&lt;="&amp;Resumo!$D$3,Registros!$V$2:$V$501,$N504),SUMIFS(Registros!$S$2:$S$501,Registros!$AB$2:$AB$501,"Sim",Registros!$B$2:$B$501,"&gt;="&amp;Resumo!$B$3,Registros!$B$2:$B$501,"&lt;="&amp;Resumo!$D$3,Registros!$E$2:$E$501,Resumo!$F$3,Registros!$V$2:$V$501,$N504)))</f>
        <v/>
      </c>
      <c r="Q504" s="48">
        <f>IFERROR(IF(SUM($P$6:$P$15)=0,"",$P504/SUM($P$6:$P$15)),"")</f>
        <v/>
      </c>
      <c r="R504" s="18">
        <f>IF($O504=0,"",COUNTIFS($O$6:$O$15,"&gt;0",$P$6:$P$15,"&gt;"&amp;$P504)+COUNTIFS($O$6:$O504,"&gt;0",$P$6:$P504,$P504))</f>
        <v/>
      </c>
    </row>
    <row r="505">
      <c r="A505" s="16">
        <f>IFERROR(INDEX(Registros!$Z$2:$Z$501,AGGREGATE(15,6,(ROW(Registros!$Z$2:$Z$501)-ROW(Registros!$Z$2)+1)/(Registros!$AA$2:$AA$501&lt;&gt;""),ROWS($A$6:A505))),"")</f>
        <v/>
      </c>
      <c r="B505" s="13">
        <f>IFERROR(IF($A505="","",INDEX(Registros!$C$2:$C$501,MATCH($A505,Registros!$Z$2:$Z$501,0))),"")</f>
        <v/>
      </c>
      <c r="C505" s="16">
        <f>IFERROR(IF($A505="","",INDEX(Registros!$D$2:$D$501,MATCH($A505,Registros!$Z$2:$Z$501,0))),"")</f>
        <v/>
      </c>
      <c r="D505" s="16">
        <f>IFERROR(IF($A505="","",INDEX(Registros!$E$2:$E$501,MATCH($A505,Registros!$Z$2:$Z$501,0))),"")</f>
        <v/>
      </c>
      <c r="E505" s="13">
        <f>IF($A505="","",IF(AND(Resumo!$F$3&lt;&gt;"Todas",$D505&lt;&gt;Resumo!$F$3),0,COUNTIFS(Registros!$AB$2:$AB$501,"Sim",Registros!$B$2:$B$501,"&gt;="&amp;Resumo!$B$3,Registros!$B$2:$B$501,"&lt;="&amp;Resumo!$D$3,Registros!$C$2:$C$501,$B505,Registros!$E$2:$E$501,$D505)))</f>
        <v/>
      </c>
      <c r="F505" s="45">
        <f>IFERROR(IF($E505=0,"",COUNTIFS(Registros!$AB$2:$AB$501,"Sim",Registros!$B$2:$B$501,"&gt;="&amp;Resumo!$B$3,Registros!$B$2:$B$501,"&lt;="&amp;Resumo!$D$3,Registros!$C$2:$C$501,$B505,Registros!$E$2:$E$501,$D505,Registros!$T$2:$T$501,"Sim")/$E505),"")</f>
        <v/>
      </c>
      <c r="G505" s="45">
        <f>IFERROR(IF($E505=0,"",AVERAGEIFS(Registros!$U$2:$U$501,Registros!$AB$2:$AB$501,"Sim",Registros!$B$2:$B$501,"&gt;="&amp;Resumo!$B$3,Registros!$B$2:$B$501,"&lt;="&amp;Resumo!$D$3,Registros!$C$2:$C$501,$B505,Registros!$E$2:$E$501,$D505)),"")</f>
        <v/>
      </c>
      <c r="H505" s="13">
        <f>IF($E505=0,"",SUMIFS(Registros!$Q$2:$Q$501,Registros!$AB$2:$AB$501,"Sim",Registros!$B$2:$B$501,"&gt;="&amp;Resumo!$B$3,Registros!$B$2:$B$501,"&lt;="&amp;Resumo!$D$3,Registros!$C$2:$C$501,$B505,Registros!$E$2:$E$501,$D505))</f>
        <v/>
      </c>
      <c r="I505" s="46">
        <f>IF($E505=0,"",SUMIFS(Registros!$S$2:$S$501,Registros!$AB$2:$AB$501,"Sim",Registros!$B$2:$B$501,"&gt;="&amp;Resumo!$B$3,Registros!$B$2:$B$501,"&lt;="&amp;Resumo!$D$3,Registros!$C$2:$C$501,$B505,Registros!$E$2:$E$501,$D505))</f>
        <v/>
      </c>
      <c r="J505" s="13">
        <f>IF($E505=0,"",COUNTIFS(Registros!$AB$2:$AB$501,"Sim",Registros!$B$2:$B$501,"&gt;="&amp;Resumo!$B$3,Registros!$B$2:$B$501,"&lt;="&amp;Resumo!$D$3,Registros!$C$2:$C$501,$B505,Registros!$E$2:$E$501,$D505,Registros!$T$2:$T$501,"Não",Registros!$K$2:$K$501,"&lt;&gt;Concluída",Registros!$K$2:$K$501,"&lt;&gt;Dispensada"))</f>
        <v/>
      </c>
      <c r="K505" s="53">
        <f>IFERROR(IF($E505=0,"",_xlfn.MAXIFS(Registros!$B$2:$B$501,Registros!$AB$2:$AB$501,"Sim",Registros!$B$2:$B$501,"&gt;="&amp;Resumo!$B$3,Registros!$B$2:$B$501,"&lt;="&amp;Resumo!$D$3,Registros!$C$2:$C$501,$B505,Registros!$E$2:$E$501,$D505)),"")</f>
        <v/>
      </c>
      <c r="L505" s="13">
        <f>IF($E505=0,"",COUNTIFS($E$6:$E$505,"&gt;0",$F$6:$F$505,"&lt;"&amp;$F505)+COUNTIFS($E$6:$E505,"&gt;0",$F$6:$F505,$F505))</f>
        <v/>
      </c>
      <c r="N505" s="16">
        <f>IFERROR('Configurações'!F503,"")</f>
        <v/>
      </c>
      <c r="O505" s="13">
        <f>IF($N505="","",IF(Resumo!$F$3="Todas",COUNTIFS(Registros!$AB$2:$AB$501,"Sim",Registros!$B$2:$B$501,"&gt;="&amp;Resumo!$B$3,Registros!$B$2:$B$501,"&lt;="&amp;Resumo!$D$3,Registros!$V$2:$V$501,$N505),COUNTIFS(Registros!$AB$2:$AB$501,"Sim",Registros!$B$2:$B$501,"&gt;="&amp;Resumo!$B$3,Registros!$B$2:$B$501,"&lt;="&amp;Resumo!$D$3,Registros!$E$2:$E$501,Resumo!$F$3,Registros!$V$2:$V$501,$N505)))</f>
        <v/>
      </c>
      <c r="P505" s="46">
        <f>IF($N505="","",IF(Resumo!$F$3="Todas",SUMIFS(Registros!$S$2:$S$501,Registros!$AB$2:$AB$501,"Sim",Registros!$B$2:$B$501,"&gt;="&amp;Resumo!$B$3,Registros!$B$2:$B$501,"&lt;="&amp;Resumo!$D$3,Registros!$V$2:$V$501,$N505),SUMIFS(Registros!$S$2:$S$501,Registros!$AB$2:$AB$501,"Sim",Registros!$B$2:$B$501,"&gt;="&amp;Resumo!$B$3,Registros!$B$2:$B$501,"&lt;="&amp;Resumo!$D$3,Registros!$E$2:$E$501,Resumo!$F$3,Registros!$V$2:$V$501,$N505)))</f>
        <v/>
      </c>
      <c r="Q505" s="45">
        <f>IFERROR(IF(SUM($P$6:$P$15)=0,"",$P505/SUM($P$6:$P$15)),"")</f>
        <v/>
      </c>
      <c r="R505" s="13">
        <f>IF($O505=0,"",COUNTIFS($O$6:$O$15,"&gt;0",$P$6:$P$15,"&gt;"&amp;$P505)+COUNTIFS($O$6:$O505,"&gt;0",$P$6:$P505,$P505))</f>
        <v/>
      </c>
    </row>
  </sheetData>
  <mergeCells count="1">
    <mergeCell ref="A1:R1"/>
  </mergeCells>
  <conditionalFormatting sqref="F6:F505">
    <cfRule type="expression" priority="1" dxfId="0">
      <formula>AND($E6&gt;0,$F6&lt;'Configurações'!$B$7)</formula>
    </cfRule>
    <cfRule type="expression" priority="2" dxfId="1">
      <formula>AND($E6&gt;0,$F6&gt;='Configurações'!$B$7)</formula>
    </cfRule>
  </conditionalFormatting>
  <conditionalFormatting sqref="G6:G505">
    <cfRule type="expression" priority="3" dxfId="2">
      <formula>AND($E6&gt;0,$G6&lt;'Configurações'!$B$8)</formula>
    </cfRule>
  </conditionalFormatting>
  <conditionalFormatting sqref="I6:I505">
    <cfRule type="dataBar" priority="4">
      <dataBar>
        <cfvo type="num" val="0"/>
        <cfvo type="max"/>
        <color rgb="00B7473A"/>
      </dataBar>
    </cfRule>
  </conditionalFormatting>
  <conditionalFormatting sqref="J6:J505">
    <cfRule type="expression" priority="5" dxfId="3">
      <formula>AND($E6&gt;0,$J6&gt;0)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tabColor rgb="00B7473A"/>
    <outlinePr summaryBelow="1" summaryRight="1"/>
    <pageSetUpPr/>
  </sheetPr>
  <dimension ref="A1:O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6" customWidth="1" min="4" max="4"/>
    <col width="29" customWidth="1" min="5" max="5"/>
    <col width="27" customWidth="1" min="6" max="6"/>
    <col width="18" customWidth="1" min="7" max="7"/>
    <col width="18" customWidth="1" min="8" max="8"/>
    <col width="28" customWidth="1" min="9" max="9"/>
    <col width="21" customWidth="1" min="10" max="10"/>
    <col width="23" customWidth="1" min="11" max="11"/>
    <col width="15" customWidth="1" min="12" max="12"/>
    <col width="15" customWidth="1" min="13" max="13"/>
    <col width="13" customWidth="1" min="14" max="14"/>
    <col width="45" customWidth="1" min="15" max="15"/>
  </cols>
  <sheetData>
    <row r="1" ht="28" customHeight="1">
      <c r="A1" s="1" t="inlineStr">
        <is>
          <t>Fila de investigação de divergências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40" t="n"/>
    </row>
    <row r="2" ht="28" customHeight="1">
      <c r="A2" s="32" t="inlineStr">
        <is>
          <t>A fila é automática. Atualize causas, responsáveis, prazos e status somente na aba Registros.</t>
        </is>
      </c>
    </row>
    <row r="3"/>
    <row r="4">
      <c r="A4" s="22" t="inlineStr">
        <is>
          <t>Posição</t>
        </is>
      </c>
      <c r="B4" s="22" t="inlineStr">
        <is>
          <t>ID da medição</t>
        </is>
      </c>
      <c r="C4" s="22" t="inlineStr">
        <is>
          <t>Data da contagem</t>
        </is>
      </c>
      <c r="D4" s="22" t="inlineStr">
        <is>
          <t>SKU</t>
        </is>
      </c>
      <c r="E4" s="22" t="inlineStr">
        <is>
          <t>Produto</t>
        </is>
      </c>
      <c r="F4" s="22" t="inlineStr">
        <is>
          <t>Localização</t>
        </is>
      </c>
      <c r="G4" s="22" t="inlineStr">
        <is>
          <t>Divergência (un.)</t>
        </is>
      </c>
      <c r="H4" s="22" t="inlineStr">
        <is>
          <t>Impacto absoluto</t>
        </is>
      </c>
      <c r="I4" s="22" t="inlineStr">
        <is>
          <t>Causa atual</t>
        </is>
      </c>
      <c r="J4" s="22" t="inlineStr">
        <is>
          <t>Status</t>
        </is>
      </c>
      <c r="K4" s="22" t="inlineStr">
        <is>
          <t>Equipe</t>
        </is>
      </c>
      <c r="L4" s="22" t="inlineStr">
        <is>
          <t>Prazo</t>
        </is>
      </c>
      <c r="M4" s="22" t="inlineStr">
        <is>
          <t>Dias em aberto</t>
        </is>
      </c>
      <c r="N4" s="22" t="inlineStr">
        <is>
          <t>Prioridade</t>
        </is>
      </c>
      <c r="O4" s="22" t="inlineStr">
        <is>
          <t>Alerta</t>
        </is>
      </c>
    </row>
    <row r="5">
      <c r="A5" s="13">
        <f>IF($B5="","",ROWS($A$5:A5))</f>
        <v/>
      </c>
      <c r="B5" s="13">
        <f>IFERROR(INDEX(Registros!$A$2:$A$501,MATCH(ROWS($B$5:B5),Registros!$AD$2:$AD$501,0)),"")</f>
        <v/>
      </c>
      <c r="C5" s="53">
        <f>IFERROR(INDEX(Registros!$B$2:$B$501,MATCH(ROWS($B$5:B5),Registros!$AD$2:$AD$501,0)),"")</f>
        <v/>
      </c>
      <c r="D5" s="13">
        <f>IFERROR(INDEX(Registros!$C$2:$C$501,MATCH(ROWS($B$5:B5),Registros!$AD$2:$AD$501,0)),"")</f>
        <v/>
      </c>
      <c r="E5" s="16">
        <f>IFERROR(INDEX(Registros!$D$2:$D$501,MATCH(ROWS($B$5:B5),Registros!$AD$2:$AD$501,0)),"")</f>
        <v/>
      </c>
      <c r="F5" s="16">
        <f>IFERROR(INDEX(Registros!$E$2:$E$501,MATCH(ROWS($B$5:B5),Registros!$AD$2:$AD$501,0)),"")</f>
        <v/>
      </c>
      <c r="G5" s="13">
        <f>IFERROR(INDEX(Registros!$P$2:$P$501,MATCH(ROWS($B$5:B5),Registros!$AD$2:$AD$501,0)),"")</f>
        <v/>
      </c>
      <c r="H5" s="46">
        <f>IFERROR(INDEX(Registros!$S$2:$S$501,MATCH(ROWS($B$5:B5),Registros!$AD$2:$AD$501,0)),"")</f>
        <v/>
      </c>
      <c r="I5" s="16">
        <f>IFERROR(INDEX(Registros!$V$2:$V$501,MATCH(ROWS($B$5:B5),Registros!$AD$2:$AD$501,0)),"")</f>
        <v/>
      </c>
      <c r="J5" s="13">
        <f>IFERROR(INDEX(Registros!$K$2:$K$501,MATCH(ROWS($B$5:B5),Registros!$AD$2:$AD$501,0)),"")</f>
        <v/>
      </c>
      <c r="K5" s="13">
        <f>IFERROR(INDEX(Registros!$L$2:$L$501,MATCH(ROWS($B$5:B5),Registros!$AD$2:$AD$501,0)),"")</f>
        <v/>
      </c>
      <c r="L5" s="53">
        <f>IFERROR(INDEX(Registros!$M$2:$M$501,MATCH(ROWS($B$5:B5),Registros!$AD$2:$AD$501,0)),"")</f>
        <v/>
      </c>
      <c r="M5" s="13">
        <f>IFERROR(INDEX(Registros!$W$2:$W$501,MATCH(ROWS($B$5:B5),Registros!$AD$2:$AD$501,0)),"")</f>
        <v/>
      </c>
      <c r="N5" s="13">
        <f>IFERROR(INDEX(Registros!$X$2:$X$501,MATCH(ROWS($B$5:B5),Registros!$AD$2:$AD$501,0)),"")</f>
        <v/>
      </c>
      <c r="O5" s="16">
        <f>IFERROR(INDEX(Registros!$Y$2:$Y$501,MATCH(ROWS($B$5:B5),Registros!$AD$2:$AD$501,0)),"")</f>
        <v/>
      </c>
    </row>
    <row r="6">
      <c r="A6" s="18">
        <f>IF($B6="","",ROWS($A$5:A6))</f>
        <v/>
      </c>
      <c r="B6" s="18">
        <f>IFERROR(INDEX(Registros!$A$2:$A$501,MATCH(ROWS($B$5:B6),Registros!$AD$2:$AD$501,0)),"")</f>
        <v/>
      </c>
      <c r="C6" s="52">
        <f>IFERROR(INDEX(Registros!$B$2:$B$501,MATCH(ROWS($B$5:B6),Registros!$AD$2:$AD$501,0)),"")</f>
        <v/>
      </c>
      <c r="D6" s="18">
        <f>IFERROR(INDEX(Registros!$C$2:$C$501,MATCH(ROWS($B$5:B6),Registros!$AD$2:$AD$501,0)),"")</f>
        <v/>
      </c>
      <c r="E6" s="21">
        <f>IFERROR(INDEX(Registros!$D$2:$D$501,MATCH(ROWS($B$5:B6),Registros!$AD$2:$AD$501,0)),"")</f>
        <v/>
      </c>
      <c r="F6" s="21">
        <f>IFERROR(INDEX(Registros!$E$2:$E$501,MATCH(ROWS($B$5:B6),Registros!$AD$2:$AD$501,0)),"")</f>
        <v/>
      </c>
      <c r="G6" s="18">
        <f>IFERROR(INDEX(Registros!$P$2:$P$501,MATCH(ROWS($B$5:B6),Registros!$AD$2:$AD$501,0)),"")</f>
        <v/>
      </c>
      <c r="H6" s="49">
        <f>IFERROR(INDEX(Registros!$S$2:$S$501,MATCH(ROWS($B$5:B6),Registros!$AD$2:$AD$501,0)),"")</f>
        <v/>
      </c>
      <c r="I6" s="21">
        <f>IFERROR(INDEX(Registros!$V$2:$V$501,MATCH(ROWS($B$5:B6),Registros!$AD$2:$AD$501,0)),"")</f>
        <v/>
      </c>
      <c r="J6" s="18">
        <f>IFERROR(INDEX(Registros!$K$2:$K$501,MATCH(ROWS($B$5:B6),Registros!$AD$2:$AD$501,0)),"")</f>
        <v/>
      </c>
      <c r="K6" s="18">
        <f>IFERROR(INDEX(Registros!$L$2:$L$501,MATCH(ROWS($B$5:B6),Registros!$AD$2:$AD$501,0)),"")</f>
        <v/>
      </c>
      <c r="L6" s="52">
        <f>IFERROR(INDEX(Registros!$M$2:$M$501,MATCH(ROWS($B$5:B6),Registros!$AD$2:$AD$501,0)),"")</f>
        <v/>
      </c>
      <c r="M6" s="18">
        <f>IFERROR(INDEX(Registros!$W$2:$W$501,MATCH(ROWS($B$5:B6),Registros!$AD$2:$AD$501,0)),"")</f>
        <v/>
      </c>
      <c r="N6" s="18">
        <f>IFERROR(INDEX(Registros!$X$2:$X$501,MATCH(ROWS($B$5:B6),Registros!$AD$2:$AD$501,0)),"")</f>
        <v/>
      </c>
      <c r="O6" s="21">
        <f>IFERROR(INDEX(Registros!$Y$2:$Y$501,MATCH(ROWS($B$5:B6),Registros!$AD$2:$AD$501,0)),"")</f>
        <v/>
      </c>
    </row>
    <row r="7">
      <c r="A7" s="13">
        <f>IF($B7="","",ROWS($A$5:A7))</f>
        <v/>
      </c>
      <c r="B7" s="13">
        <f>IFERROR(INDEX(Registros!$A$2:$A$501,MATCH(ROWS($B$5:B7),Registros!$AD$2:$AD$501,0)),"")</f>
        <v/>
      </c>
      <c r="C7" s="53">
        <f>IFERROR(INDEX(Registros!$B$2:$B$501,MATCH(ROWS($B$5:B7),Registros!$AD$2:$AD$501,0)),"")</f>
        <v/>
      </c>
      <c r="D7" s="13">
        <f>IFERROR(INDEX(Registros!$C$2:$C$501,MATCH(ROWS($B$5:B7),Registros!$AD$2:$AD$501,0)),"")</f>
        <v/>
      </c>
      <c r="E7" s="16">
        <f>IFERROR(INDEX(Registros!$D$2:$D$501,MATCH(ROWS($B$5:B7),Registros!$AD$2:$AD$501,0)),"")</f>
        <v/>
      </c>
      <c r="F7" s="16">
        <f>IFERROR(INDEX(Registros!$E$2:$E$501,MATCH(ROWS($B$5:B7),Registros!$AD$2:$AD$501,0)),"")</f>
        <v/>
      </c>
      <c r="G7" s="13">
        <f>IFERROR(INDEX(Registros!$P$2:$P$501,MATCH(ROWS($B$5:B7),Registros!$AD$2:$AD$501,0)),"")</f>
        <v/>
      </c>
      <c r="H7" s="46">
        <f>IFERROR(INDEX(Registros!$S$2:$S$501,MATCH(ROWS($B$5:B7),Registros!$AD$2:$AD$501,0)),"")</f>
        <v/>
      </c>
      <c r="I7" s="16">
        <f>IFERROR(INDEX(Registros!$V$2:$V$501,MATCH(ROWS($B$5:B7),Registros!$AD$2:$AD$501,0)),"")</f>
        <v/>
      </c>
      <c r="J7" s="13">
        <f>IFERROR(INDEX(Registros!$K$2:$K$501,MATCH(ROWS($B$5:B7),Registros!$AD$2:$AD$501,0)),"")</f>
        <v/>
      </c>
      <c r="K7" s="13">
        <f>IFERROR(INDEX(Registros!$L$2:$L$501,MATCH(ROWS($B$5:B7),Registros!$AD$2:$AD$501,0)),"")</f>
        <v/>
      </c>
      <c r="L7" s="53">
        <f>IFERROR(INDEX(Registros!$M$2:$M$501,MATCH(ROWS($B$5:B7),Registros!$AD$2:$AD$501,0)),"")</f>
        <v/>
      </c>
      <c r="M7" s="13">
        <f>IFERROR(INDEX(Registros!$W$2:$W$501,MATCH(ROWS($B$5:B7),Registros!$AD$2:$AD$501,0)),"")</f>
        <v/>
      </c>
      <c r="N7" s="13">
        <f>IFERROR(INDEX(Registros!$X$2:$X$501,MATCH(ROWS($B$5:B7),Registros!$AD$2:$AD$501,0)),"")</f>
        <v/>
      </c>
      <c r="O7" s="16">
        <f>IFERROR(INDEX(Registros!$Y$2:$Y$501,MATCH(ROWS($B$5:B7),Registros!$AD$2:$AD$501,0)),"")</f>
        <v/>
      </c>
    </row>
    <row r="8">
      <c r="A8" s="18">
        <f>IF($B8="","",ROWS($A$5:A8))</f>
        <v/>
      </c>
      <c r="B8" s="18">
        <f>IFERROR(INDEX(Registros!$A$2:$A$501,MATCH(ROWS($B$5:B8),Registros!$AD$2:$AD$501,0)),"")</f>
        <v/>
      </c>
      <c r="C8" s="52">
        <f>IFERROR(INDEX(Registros!$B$2:$B$501,MATCH(ROWS($B$5:B8),Registros!$AD$2:$AD$501,0)),"")</f>
        <v/>
      </c>
      <c r="D8" s="18">
        <f>IFERROR(INDEX(Registros!$C$2:$C$501,MATCH(ROWS($B$5:B8),Registros!$AD$2:$AD$501,0)),"")</f>
        <v/>
      </c>
      <c r="E8" s="21">
        <f>IFERROR(INDEX(Registros!$D$2:$D$501,MATCH(ROWS($B$5:B8),Registros!$AD$2:$AD$501,0)),"")</f>
        <v/>
      </c>
      <c r="F8" s="21">
        <f>IFERROR(INDEX(Registros!$E$2:$E$501,MATCH(ROWS($B$5:B8),Registros!$AD$2:$AD$501,0)),"")</f>
        <v/>
      </c>
      <c r="G8" s="18">
        <f>IFERROR(INDEX(Registros!$P$2:$P$501,MATCH(ROWS($B$5:B8),Registros!$AD$2:$AD$501,0)),"")</f>
        <v/>
      </c>
      <c r="H8" s="49">
        <f>IFERROR(INDEX(Registros!$S$2:$S$501,MATCH(ROWS($B$5:B8),Registros!$AD$2:$AD$501,0)),"")</f>
        <v/>
      </c>
      <c r="I8" s="21">
        <f>IFERROR(INDEX(Registros!$V$2:$V$501,MATCH(ROWS($B$5:B8),Registros!$AD$2:$AD$501,0)),"")</f>
        <v/>
      </c>
      <c r="J8" s="18">
        <f>IFERROR(INDEX(Registros!$K$2:$K$501,MATCH(ROWS($B$5:B8),Registros!$AD$2:$AD$501,0)),"")</f>
        <v/>
      </c>
      <c r="K8" s="18">
        <f>IFERROR(INDEX(Registros!$L$2:$L$501,MATCH(ROWS($B$5:B8),Registros!$AD$2:$AD$501,0)),"")</f>
        <v/>
      </c>
      <c r="L8" s="52">
        <f>IFERROR(INDEX(Registros!$M$2:$M$501,MATCH(ROWS($B$5:B8),Registros!$AD$2:$AD$501,0)),"")</f>
        <v/>
      </c>
      <c r="M8" s="18">
        <f>IFERROR(INDEX(Registros!$W$2:$W$501,MATCH(ROWS($B$5:B8),Registros!$AD$2:$AD$501,0)),"")</f>
        <v/>
      </c>
      <c r="N8" s="18">
        <f>IFERROR(INDEX(Registros!$X$2:$X$501,MATCH(ROWS($B$5:B8),Registros!$AD$2:$AD$501,0)),"")</f>
        <v/>
      </c>
      <c r="O8" s="21">
        <f>IFERROR(INDEX(Registros!$Y$2:$Y$501,MATCH(ROWS($B$5:B8),Registros!$AD$2:$AD$501,0)),"")</f>
        <v/>
      </c>
    </row>
    <row r="9">
      <c r="A9" s="13">
        <f>IF($B9="","",ROWS($A$5:A9))</f>
        <v/>
      </c>
      <c r="B9" s="13">
        <f>IFERROR(INDEX(Registros!$A$2:$A$501,MATCH(ROWS($B$5:B9),Registros!$AD$2:$AD$501,0)),"")</f>
        <v/>
      </c>
      <c r="C9" s="53">
        <f>IFERROR(INDEX(Registros!$B$2:$B$501,MATCH(ROWS($B$5:B9),Registros!$AD$2:$AD$501,0)),"")</f>
        <v/>
      </c>
      <c r="D9" s="13">
        <f>IFERROR(INDEX(Registros!$C$2:$C$501,MATCH(ROWS($B$5:B9),Registros!$AD$2:$AD$501,0)),"")</f>
        <v/>
      </c>
      <c r="E9" s="16">
        <f>IFERROR(INDEX(Registros!$D$2:$D$501,MATCH(ROWS($B$5:B9),Registros!$AD$2:$AD$501,0)),"")</f>
        <v/>
      </c>
      <c r="F9" s="16">
        <f>IFERROR(INDEX(Registros!$E$2:$E$501,MATCH(ROWS($B$5:B9),Registros!$AD$2:$AD$501,0)),"")</f>
        <v/>
      </c>
      <c r="G9" s="13">
        <f>IFERROR(INDEX(Registros!$P$2:$P$501,MATCH(ROWS($B$5:B9),Registros!$AD$2:$AD$501,0)),"")</f>
        <v/>
      </c>
      <c r="H9" s="46">
        <f>IFERROR(INDEX(Registros!$S$2:$S$501,MATCH(ROWS($B$5:B9),Registros!$AD$2:$AD$501,0)),"")</f>
        <v/>
      </c>
      <c r="I9" s="16">
        <f>IFERROR(INDEX(Registros!$V$2:$V$501,MATCH(ROWS($B$5:B9),Registros!$AD$2:$AD$501,0)),"")</f>
        <v/>
      </c>
      <c r="J9" s="13">
        <f>IFERROR(INDEX(Registros!$K$2:$K$501,MATCH(ROWS($B$5:B9),Registros!$AD$2:$AD$501,0)),"")</f>
        <v/>
      </c>
      <c r="K9" s="13">
        <f>IFERROR(INDEX(Registros!$L$2:$L$501,MATCH(ROWS($B$5:B9),Registros!$AD$2:$AD$501,0)),"")</f>
        <v/>
      </c>
      <c r="L9" s="53">
        <f>IFERROR(INDEX(Registros!$M$2:$M$501,MATCH(ROWS($B$5:B9),Registros!$AD$2:$AD$501,0)),"")</f>
        <v/>
      </c>
      <c r="M9" s="13">
        <f>IFERROR(INDEX(Registros!$W$2:$W$501,MATCH(ROWS($B$5:B9),Registros!$AD$2:$AD$501,0)),"")</f>
        <v/>
      </c>
      <c r="N9" s="13">
        <f>IFERROR(INDEX(Registros!$X$2:$X$501,MATCH(ROWS($B$5:B9),Registros!$AD$2:$AD$501,0)),"")</f>
        <v/>
      </c>
      <c r="O9" s="16">
        <f>IFERROR(INDEX(Registros!$Y$2:$Y$501,MATCH(ROWS($B$5:B9),Registros!$AD$2:$AD$501,0)),"")</f>
        <v/>
      </c>
    </row>
    <row r="10">
      <c r="A10" s="18">
        <f>IF($B10="","",ROWS($A$5:A10))</f>
        <v/>
      </c>
      <c r="B10" s="18">
        <f>IFERROR(INDEX(Registros!$A$2:$A$501,MATCH(ROWS($B$5:B10),Registros!$AD$2:$AD$501,0)),"")</f>
        <v/>
      </c>
      <c r="C10" s="52">
        <f>IFERROR(INDEX(Registros!$B$2:$B$501,MATCH(ROWS($B$5:B10),Registros!$AD$2:$AD$501,0)),"")</f>
        <v/>
      </c>
      <c r="D10" s="18">
        <f>IFERROR(INDEX(Registros!$C$2:$C$501,MATCH(ROWS($B$5:B10),Registros!$AD$2:$AD$501,0)),"")</f>
        <v/>
      </c>
      <c r="E10" s="21">
        <f>IFERROR(INDEX(Registros!$D$2:$D$501,MATCH(ROWS($B$5:B10),Registros!$AD$2:$AD$501,0)),"")</f>
        <v/>
      </c>
      <c r="F10" s="21">
        <f>IFERROR(INDEX(Registros!$E$2:$E$501,MATCH(ROWS($B$5:B10),Registros!$AD$2:$AD$501,0)),"")</f>
        <v/>
      </c>
      <c r="G10" s="18">
        <f>IFERROR(INDEX(Registros!$P$2:$P$501,MATCH(ROWS($B$5:B10),Registros!$AD$2:$AD$501,0)),"")</f>
        <v/>
      </c>
      <c r="H10" s="49">
        <f>IFERROR(INDEX(Registros!$S$2:$S$501,MATCH(ROWS($B$5:B10),Registros!$AD$2:$AD$501,0)),"")</f>
        <v/>
      </c>
      <c r="I10" s="21">
        <f>IFERROR(INDEX(Registros!$V$2:$V$501,MATCH(ROWS($B$5:B10),Registros!$AD$2:$AD$501,0)),"")</f>
        <v/>
      </c>
      <c r="J10" s="18">
        <f>IFERROR(INDEX(Registros!$K$2:$K$501,MATCH(ROWS($B$5:B10),Registros!$AD$2:$AD$501,0)),"")</f>
        <v/>
      </c>
      <c r="K10" s="18">
        <f>IFERROR(INDEX(Registros!$L$2:$L$501,MATCH(ROWS($B$5:B10),Registros!$AD$2:$AD$501,0)),"")</f>
        <v/>
      </c>
      <c r="L10" s="52">
        <f>IFERROR(INDEX(Registros!$M$2:$M$501,MATCH(ROWS($B$5:B10),Registros!$AD$2:$AD$501,0)),"")</f>
        <v/>
      </c>
      <c r="M10" s="18">
        <f>IFERROR(INDEX(Registros!$W$2:$W$501,MATCH(ROWS($B$5:B10),Registros!$AD$2:$AD$501,0)),"")</f>
        <v/>
      </c>
      <c r="N10" s="18">
        <f>IFERROR(INDEX(Registros!$X$2:$X$501,MATCH(ROWS($B$5:B10),Registros!$AD$2:$AD$501,0)),"")</f>
        <v/>
      </c>
      <c r="O10" s="21">
        <f>IFERROR(INDEX(Registros!$Y$2:$Y$501,MATCH(ROWS($B$5:B10),Registros!$AD$2:$AD$501,0)),"")</f>
        <v/>
      </c>
    </row>
    <row r="11">
      <c r="A11" s="13">
        <f>IF($B11="","",ROWS($A$5:A11))</f>
        <v/>
      </c>
      <c r="B11" s="13">
        <f>IFERROR(INDEX(Registros!$A$2:$A$501,MATCH(ROWS($B$5:B11),Registros!$AD$2:$AD$501,0)),"")</f>
        <v/>
      </c>
      <c r="C11" s="53">
        <f>IFERROR(INDEX(Registros!$B$2:$B$501,MATCH(ROWS($B$5:B11),Registros!$AD$2:$AD$501,0)),"")</f>
        <v/>
      </c>
      <c r="D11" s="13">
        <f>IFERROR(INDEX(Registros!$C$2:$C$501,MATCH(ROWS($B$5:B11),Registros!$AD$2:$AD$501,0)),"")</f>
        <v/>
      </c>
      <c r="E11" s="16">
        <f>IFERROR(INDEX(Registros!$D$2:$D$501,MATCH(ROWS($B$5:B11),Registros!$AD$2:$AD$501,0)),"")</f>
        <v/>
      </c>
      <c r="F11" s="16">
        <f>IFERROR(INDEX(Registros!$E$2:$E$501,MATCH(ROWS($B$5:B11),Registros!$AD$2:$AD$501,0)),"")</f>
        <v/>
      </c>
      <c r="G11" s="13">
        <f>IFERROR(INDEX(Registros!$P$2:$P$501,MATCH(ROWS($B$5:B11),Registros!$AD$2:$AD$501,0)),"")</f>
        <v/>
      </c>
      <c r="H11" s="46">
        <f>IFERROR(INDEX(Registros!$S$2:$S$501,MATCH(ROWS($B$5:B11),Registros!$AD$2:$AD$501,0)),"")</f>
        <v/>
      </c>
      <c r="I11" s="16">
        <f>IFERROR(INDEX(Registros!$V$2:$V$501,MATCH(ROWS($B$5:B11),Registros!$AD$2:$AD$501,0)),"")</f>
        <v/>
      </c>
      <c r="J11" s="13">
        <f>IFERROR(INDEX(Registros!$K$2:$K$501,MATCH(ROWS($B$5:B11),Registros!$AD$2:$AD$501,0)),"")</f>
        <v/>
      </c>
      <c r="K11" s="13">
        <f>IFERROR(INDEX(Registros!$L$2:$L$501,MATCH(ROWS($B$5:B11),Registros!$AD$2:$AD$501,0)),"")</f>
        <v/>
      </c>
      <c r="L11" s="53">
        <f>IFERROR(INDEX(Registros!$M$2:$M$501,MATCH(ROWS($B$5:B11),Registros!$AD$2:$AD$501,0)),"")</f>
        <v/>
      </c>
      <c r="M11" s="13">
        <f>IFERROR(INDEX(Registros!$W$2:$W$501,MATCH(ROWS($B$5:B11),Registros!$AD$2:$AD$501,0)),"")</f>
        <v/>
      </c>
      <c r="N11" s="13">
        <f>IFERROR(INDEX(Registros!$X$2:$X$501,MATCH(ROWS($B$5:B11),Registros!$AD$2:$AD$501,0)),"")</f>
        <v/>
      </c>
      <c r="O11" s="16">
        <f>IFERROR(INDEX(Registros!$Y$2:$Y$501,MATCH(ROWS($B$5:B11),Registros!$AD$2:$AD$501,0)),"")</f>
        <v/>
      </c>
    </row>
    <row r="12">
      <c r="A12" s="18">
        <f>IF($B12="","",ROWS($A$5:A12))</f>
        <v/>
      </c>
      <c r="B12" s="18">
        <f>IFERROR(INDEX(Registros!$A$2:$A$501,MATCH(ROWS($B$5:B12),Registros!$AD$2:$AD$501,0)),"")</f>
        <v/>
      </c>
      <c r="C12" s="52">
        <f>IFERROR(INDEX(Registros!$B$2:$B$501,MATCH(ROWS($B$5:B12),Registros!$AD$2:$AD$501,0)),"")</f>
        <v/>
      </c>
      <c r="D12" s="18">
        <f>IFERROR(INDEX(Registros!$C$2:$C$501,MATCH(ROWS($B$5:B12),Registros!$AD$2:$AD$501,0)),"")</f>
        <v/>
      </c>
      <c r="E12" s="21">
        <f>IFERROR(INDEX(Registros!$D$2:$D$501,MATCH(ROWS($B$5:B12),Registros!$AD$2:$AD$501,0)),"")</f>
        <v/>
      </c>
      <c r="F12" s="21">
        <f>IFERROR(INDEX(Registros!$E$2:$E$501,MATCH(ROWS($B$5:B12),Registros!$AD$2:$AD$501,0)),"")</f>
        <v/>
      </c>
      <c r="G12" s="18">
        <f>IFERROR(INDEX(Registros!$P$2:$P$501,MATCH(ROWS($B$5:B12),Registros!$AD$2:$AD$501,0)),"")</f>
        <v/>
      </c>
      <c r="H12" s="49">
        <f>IFERROR(INDEX(Registros!$S$2:$S$501,MATCH(ROWS($B$5:B12),Registros!$AD$2:$AD$501,0)),"")</f>
        <v/>
      </c>
      <c r="I12" s="21">
        <f>IFERROR(INDEX(Registros!$V$2:$V$501,MATCH(ROWS($B$5:B12),Registros!$AD$2:$AD$501,0)),"")</f>
        <v/>
      </c>
      <c r="J12" s="18">
        <f>IFERROR(INDEX(Registros!$K$2:$K$501,MATCH(ROWS($B$5:B12),Registros!$AD$2:$AD$501,0)),"")</f>
        <v/>
      </c>
      <c r="K12" s="18">
        <f>IFERROR(INDEX(Registros!$L$2:$L$501,MATCH(ROWS($B$5:B12),Registros!$AD$2:$AD$501,0)),"")</f>
        <v/>
      </c>
      <c r="L12" s="52">
        <f>IFERROR(INDEX(Registros!$M$2:$M$501,MATCH(ROWS($B$5:B12),Registros!$AD$2:$AD$501,0)),"")</f>
        <v/>
      </c>
      <c r="M12" s="18">
        <f>IFERROR(INDEX(Registros!$W$2:$W$501,MATCH(ROWS($B$5:B12),Registros!$AD$2:$AD$501,0)),"")</f>
        <v/>
      </c>
      <c r="N12" s="18">
        <f>IFERROR(INDEX(Registros!$X$2:$X$501,MATCH(ROWS($B$5:B12),Registros!$AD$2:$AD$501,0)),"")</f>
        <v/>
      </c>
      <c r="O12" s="21">
        <f>IFERROR(INDEX(Registros!$Y$2:$Y$501,MATCH(ROWS($B$5:B12),Registros!$AD$2:$AD$501,0)),"")</f>
        <v/>
      </c>
    </row>
    <row r="13">
      <c r="A13" s="13">
        <f>IF($B13="","",ROWS($A$5:A13))</f>
        <v/>
      </c>
      <c r="B13" s="13">
        <f>IFERROR(INDEX(Registros!$A$2:$A$501,MATCH(ROWS($B$5:B13),Registros!$AD$2:$AD$501,0)),"")</f>
        <v/>
      </c>
      <c r="C13" s="53">
        <f>IFERROR(INDEX(Registros!$B$2:$B$501,MATCH(ROWS($B$5:B13),Registros!$AD$2:$AD$501,0)),"")</f>
        <v/>
      </c>
      <c r="D13" s="13">
        <f>IFERROR(INDEX(Registros!$C$2:$C$501,MATCH(ROWS($B$5:B13),Registros!$AD$2:$AD$501,0)),"")</f>
        <v/>
      </c>
      <c r="E13" s="16">
        <f>IFERROR(INDEX(Registros!$D$2:$D$501,MATCH(ROWS($B$5:B13),Registros!$AD$2:$AD$501,0)),"")</f>
        <v/>
      </c>
      <c r="F13" s="16">
        <f>IFERROR(INDEX(Registros!$E$2:$E$501,MATCH(ROWS($B$5:B13),Registros!$AD$2:$AD$501,0)),"")</f>
        <v/>
      </c>
      <c r="G13" s="13">
        <f>IFERROR(INDEX(Registros!$P$2:$P$501,MATCH(ROWS($B$5:B13),Registros!$AD$2:$AD$501,0)),"")</f>
        <v/>
      </c>
      <c r="H13" s="46">
        <f>IFERROR(INDEX(Registros!$S$2:$S$501,MATCH(ROWS($B$5:B13),Registros!$AD$2:$AD$501,0)),"")</f>
        <v/>
      </c>
      <c r="I13" s="16">
        <f>IFERROR(INDEX(Registros!$V$2:$V$501,MATCH(ROWS($B$5:B13),Registros!$AD$2:$AD$501,0)),"")</f>
        <v/>
      </c>
      <c r="J13" s="13">
        <f>IFERROR(INDEX(Registros!$K$2:$K$501,MATCH(ROWS($B$5:B13),Registros!$AD$2:$AD$501,0)),"")</f>
        <v/>
      </c>
      <c r="K13" s="13">
        <f>IFERROR(INDEX(Registros!$L$2:$L$501,MATCH(ROWS($B$5:B13),Registros!$AD$2:$AD$501,0)),"")</f>
        <v/>
      </c>
      <c r="L13" s="53">
        <f>IFERROR(INDEX(Registros!$M$2:$M$501,MATCH(ROWS($B$5:B13),Registros!$AD$2:$AD$501,0)),"")</f>
        <v/>
      </c>
      <c r="M13" s="13">
        <f>IFERROR(INDEX(Registros!$W$2:$W$501,MATCH(ROWS($B$5:B13),Registros!$AD$2:$AD$501,0)),"")</f>
        <v/>
      </c>
      <c r="N13" s="13">
        <f>IFERROR(INDEX(Registros!$X$2:$X$501,MATCH(ROWS($B$5:B13),Registros!$AD$2:$AD$501,0)),"")</f>
        <v/>
      </c>
      <c r="O13" s="16">
        <f>IFERROR(INDEX(Registros!$Y$2:$Y$501,MATCH(ROWS($B$5:B13),Registros!$AD$2:$AD$501,0)),"")</f>
        <v/>
      </c>
    </row>
    <row r="14">
      <c r="A14" s="18">
        <f>IF($B14="","",ROWS($A$5:A14))</f>
        <v/>
      </c>
      <c r="B14" s="18">
        <f>IFERROR(INDEX(Registros!$A$2:$A$501,MATCH(ROWS($B$5:B14),Registros!$AD$2:$AD$501,0)),"")</f>
        <v/>
      </c>
      <c r="C14" s="52">
        <f>IFERROR(INDEX(Registros!$B$2:$B$501,MATCH(ROWS($B$5:B14),Registros!$AD$2:$AD$501,0)),"")</f>
        <v/>
      </c>
      <c r="D14" s="18">
        <f>IFERROR(INDEX(Registros!$C$2:$C$501,MATCH(ROWS($B$5:B14),Registros!$AD$2:$AD$501,0)),"")</f>
        <v/>
      </c>
      <c r="E14" s="21">
        <f>IFERROR(INDEX(Registros!$D$2:$D$501,MATCH(ROWS($B$5:B14),Registros!$AD$2:$AD$501,0)),"")</f>
        <v/>
      </c>
      <c r="F14" s="21">
        <f>IFERROR(INDEX(Registros!$E$2:$E$501,MATCH(ROWS($B$5:B14),Registros!$AD$2:$AD$501,0)),"")</f>
        <v/>
      </c>
      <c r="G14" s="18">
        <f>IFERROR(INDEX(Registros!$P$2:$P$501,MATCH(ROWS($B$5:B14),Registros!$AD$2:$AD$501,0)),"")</f>
        <v/>
      </c>
      <c r="H14" s="49">
        <f>IFERROR(INDEX(Registros!$S$2:$S$501,MATCH(ROWS($B$5:B14),Registros!$AD$2:$AD$501,0)),"")</f>
        <v/>
      </c>
      <c r="I14" s="21">
        <f>IFERROR(INDEX(Registros!$V$2:$V$501,MATCH(ROWS($B$5:B14),Registros!$AD$2:$AD$501,0)),"")</f>
        <v/>
      </c>
      <c r="J14" s="18">
        <f>IFERROR(INDEX(Registros!$K$2:$K$501,MATCH(ROWS($B$5:B14),Registros!$AD$2:$AD$501,0)),"")</f>
        <v/>
      </c>
      <c r="K14" s="18">
        <f>IFERROR(INDEX(Registros!$L$2:$L$501,MATCH(ROWS($B$5:B14),Registros!$AD$2:$AD$501,0)),"")</f>
        <v/>
      </c>
      <c r="L14" s="52">
        <f>IFERROR(INDEX(Registros!$M$2:$M$501,MATCH(ROWS($B$5:B14),Registros!$AD$2:$AD$501,0)),"")</f>
        <v/>
      </c>
      <c r="M14" s="18">
        <f>IFERROR(INDEX(Registros!$W$2:$W$501,MATCH(ROWS($B$5:B14),Registros!$AD$2:$AD$501,0)),"")</f>
        <v/>
      </c>
      <c r="N14" s="18">
        <f>IFERROR(INDEX(Registros!$X$2:$X$501,MATCH(ROWS($B$5:B14),Registros!$AD$2:$AD$501,0)),"")</f>
        <v/>
      </c>
      <c r="O14" s="21">
        <f>IFERROR(INDEX(Registros!$Y$2:$Y$501,MATCH(ROWS($B$5:B14),Registros!$AD$2:$AD$501,0)),"")</f>
        <v/>
      </c>
    </row>
    <row r="15">
      <c r="A15" s="13">
        <f>IF($B15="","",ROWS($A$5:A15))</f>
        <v/>
      </c>
      <c r="B15" s="13">
        <f>IFERROR(INDEX(Registros!$A$2:$A$501,MATCH(ROWS($B$5:B15),Registros!$AD$2:$AD$501,0)),"")</f>
        <v/>
      </c>
      <c r="C15" s="53">
        <f>IFERROR(INDEX(Registros!$B$2:$B$501,MATCH(ROWS($B$5:B15),Registros!$AD$2:$AD$501,0)),"")</f>
        <v/>
      </c>
      <c r="D15" s="13">
        <f>IFERROR(INDEX(Registros!$C$2:$C$501,MATCH(ROWS($B$5:B15),Registros!$AD$2:$AD$501,0)),"")</f>
        <v/>
      </c>
      <c r="E15" s="16">
        <f>IFERROR(INDEX(Registros!$D$2:$D$501,MATCH(ROWS($B$5:B15),Registros!$AD$2:$AD$501,0)),"")</f>
        <v/>
      </c>
      <c r="F15" s="16">
        <f>IFERROR(INDEX(Registros!$E$2:$E$501,MATCH(ROWS($B$5:B15),Registros!$AD$2:$AD$501,0)),"")</f>
        <v/>
      </c>
      <c r="G15" s="13">
        <f>IFERROR(INDEX(Registros!$P$2:$P$501,MATCH(ROWS($B$5:B15),Registros!$AD$2:$AD$501,0)),"")</f>
        <v/>
      </c>
      <c r="H15" s="46">
        <f>IFERROR(INDEX(Registros!$S$2:$S$501,MATCH(ROWS($B$5:B15),Registros!$AD$2:$AD$501,0)),"")</f>
        <v/>
      </c>
      <c r="I15" s="16">
        <f>IFERROR(INDEX(Registros!$V$2:$V$501,MATCH(ROWS($B$5:B15),Registros!$AD$2:$AD$501,0)),"")</f>
        <v/>
      </c>
      <c r="J15" s="13">
        <f>IFERROR(INDEX(Registros!$K$2:$K$501,MATCH(ROWS($B$5:B15),Registros!$AD$2:$AD$501,0)),"")</f>
        <v/>
      </c>
      <c r="K15" s="13">
        <f>IFERROR(INDEX(Registros!$L$2:$L$501,MATCH(ROWS($B$5:B15),Registros!$AD$2:$AD$501,0)),"")</f>
        <v/>
      </c>
      <c r="L15" s="53">
        <f>IFERROR(INDEX(Registros!$M$2:$M$501,MATCH(ROWS($B$5:B15),Registros!$AD$2:$AD$501,0)),"")</f>
        <v/>
      </c>
      <c r="M15" s="13">
        <f>IFERROR(INDEX(Registros!$W$2:$W$501,MATCH(ROWS($B$5:B15),Registros!$AD$2:$AD$501,0)),"")</f>
        <v/>
      </c>
      <c r="N15" s="13">
        <f>IFERROR(INDEX(Registros!$X$2:$X$501,MATCH(ROWS($B$5:B15),Registros!$AD$2:$AD$501,0)),"")</f>
        <v/>
      </c>
      <c r="O15" s="16">
        <f>IFERROR(INDEX(Registros!$Y$2:$Y$501,MATCH(ROWS($B$5:B15),Registros!$AD$2:$AD$501,0)),"")</f>
        <v/>
      </c>
    </row>
    <row r="16">
      <c r="A16" s="18">
        <f>IF($B16="","",ROWS($A$5:A16))</f>
        <v/>
      </c>
      <c r="B16" s="18">
        <f>IFERROR(INDEX(Registros!$A$2:$A$501,MATCH(ROWS($B$5:B16),Registros!$AD$2:$AD$501,0)),"")</f>
        <v/>
      </c>
      <c r="C16" s="52">
        <f>IFERROR(INDEX(Registros!$B$2:$B$501,MATCH(ROWS($B$5:B16),Registros!$AD$2:$AD$501,0)),"")</f>
        <v/>
      </c>
      <c r="D16" s="18">
        <f>IFERROR(INDEX(Registros!$C$2:$C$501,MATCH(ROWS($B$5:B16),Registros!$AD$2:$AD$501,0)),"")</f>
        <v/>
      </c>
      <c r="E16" s="21">
        <f>IFERROR(INDEX(Registros!$D$2:$D$501,MATCH(ROWS($B$5:B16),Registros!$AD$2:$AD$501,0)),"")</f>
        <v/>
      </c>
      <c r="F16" s="21">
        <f>IFERROR(INDEX(Registros!$E$2:$E$501,MATCH(ROWS($B$5:B16),Registros!$AD$2:$AD$501,0)),"")</f>
        <v/>
      </c>
      <c r="G16" s="18">
        <f>IFERROR(INDEX(Registros!$P$2:$P$501,MATCH(ROWS($B$5:B16),Registros!$AD$2:$AD$501,0)),"")</f>
        <v/>
      </c>
      <c r="H16" s="49">
        <f>IFERROR(INDEX(Registros!$S$2:$S$501,MATCH(ROWS($B$5:B16),Registros!$AD$2:$AD$501,0)),"")</f>
        <v/>
      </c>
      <c r="I16" s="21">
        <f>IFERROR(INDEX(Registros!$V$2:$V$501,MATCH(ROWS($B$5:B16),Registros!$AD$2:$AD$501,0)),"")</f>
        <v/>
      </c>
      <c r="J16" s="18">
        <f>IFERROR(INDEX(Registros!$K$2:$K$501,MATCH(ROWS($B$5:B16),Registros!$AD$2:$AD$501,0)),"")</f>
        <v/>
      </c>
      <c r="K16" s="18">
        <f>IFERROR(INDEX(Registros!$L$2:$L$501,MATCH(ROWS($B$5:B16),Registros!$AD$2:$AD$501,0)),"")</f>
        <v/>
      </c>
      <c r="L16" s="52">
        <f>IFERROR(INDEX(Registros!$M$2:$M$501,MATCH(ROWS($B$5:B16),Registros!$AD$2:$AD$501,0)),"")</f>
        <v/>
      </c>
      <c r="M16" s="18">
        <f>IFERROR(INDEX(Registros!$W$2:$W$501,MATCH(ROWS($B$5:B16),Registros!$AD$2:$AD$501,0)),"")</f>
        <v/>
      </c>
      <c r="N16" s="18">
        <f>IFERROR(INDEX(Registros!$X$2:$X$501,MATCH(ROWS($B$5:B16),Registros!$AD$2:$AD$501,0)),"")</f>
        <v/>
      </c>
      <c r="O16" s="21">
        <f>IFERROR(INDEX(Registros!$Y$2:$Y$501,MATCH(ROWS($B$5:B16),Registros!$AD$2:$AD$501,0)),"")</f>
        <v/>
      </c>
    </row>
    <row r="17">
      <c r="A17" s="13">
        <f>IF($B17="","",ROWS($A$5:A17))</f>
        <v/>
      </c>
      <c r="B17" s="13">
        <f>IFERROR(INDEX(Registros!$A$2:$A$501,MATCH(ROWS($B$5:B17),Registros!$AD$2:$AD$501,0)),"")</f>
        <v/>
      </c>
      <c r="C17" s="53">
        <f>IFERROR(INDEX(Registros!$B$2:$B$501,MATCH(ROWS($B$5:B17),Registros!$AD$2:$AD$501,0)),"")</f>
        <v/>
      </c>
      <c r="D17" s="13">
        <f>IFERROR(INDEX(Registros!$C$2:$C$501,MATCH(ROWS($B$5:B17),Registros!$AD$2:$AD$501,0)),"")</f>
        <v/>
      </c>
      <c r="E17" s="16">
        <f>IFERROR(INDEX(Registros!$D$2:$D$501,MATCH(ROWS($B$5:B17),Registros!$AD$2:$AD$501,0)),"")</f>
        <v/>
      </c>
      <c r="F17" s="16">
        <f>IFERROR(INDEX(Registros!$E$2:$E$501,MATCH(ROWS($B$5:B17),Registros!$AD$2:$AD$501,0)),"")</f>
        <v/>
      </c>
      <c r="G17" s="13">
        <f>IFERROR(INDEX(Registros!$P$2:$P$501,MATCH(ROWS($B$5:B17),Registros!$AD$2:$AD$501,0)),"")</f>
        <v/>
      </c>
      <c r="H17" s="46">
        <f>IFERROR(INDEX(Registros!$S$2:$S$501,MATCH(ROWS($B$5:B17),Registros!$AD$2:$AD$501,0)),"")</f>
        <v/>
      </c>
      <c r="I17" s="16">
        <f>IFERROR(INDEX(Registros!$V$2:$V$501,MATCH(ROWS($B$5:B17),Registros!$AD$2:$AD$501,0)),"")</f>
        <v/>
      </c>
      <c r="J17" s="13">
        <f>IFERROR(INDEX(Registros!$K$2:$K$501,MATCH(ROWS($B$5:B17),Registros!$AD$2:$AD$501,0)),"")</f>
        <v/>
      </c>
      <c r="K17" s="13">
        <f>IFERROR(INDEX(Registros!$L$2:$L$501,MATCH(ROWS($B$5:B17),Registros!$AD$2:$AD$501,0)),"")</f>
        <v/>
      </c>
      <c r="L17" s="53">
        <f>IFERROR(INDEX(Registros!$M$2:$M$501,MATCH(ROWS($B$5:B17),Registros!$AD$2:$AD$501,0)),"")</f>
        <v/>
      </c>
      <c r="M17" s="13">
        <f>IFERROR(INDEX(Registros!$W$2:$W$501,MATCH(ROWS($B$5:B17),Registros!$AD$2:$AD$501,0)),"")</f>
        <v/>
      </c>
      <c r="N17" s="13">
        <f>IFERROR(INDEX(Registros!$X$2:$X$501,MATCH(ROWS($B$5:B17),Registros!$AD$2:$AD$501,0)),"")</f>
        <v/>
      </c>
      <c r="O17" s="16">
        <f>IFERROR(INDEX(Registros!$Y$2:$Y$501,MATCH(ROWS($B$5:B17),Registros!$AD$2:$AD$501,0)),"")</f>
        <v/>
      </c>
    </row>
    <row r="18">
      <c r="A18" s="18">
        <f>IF($B18="","",ROWS($A$5:A18))</f>
        <v/>
      </c>
      <c r="B18" s="18">
        <f>IFERROR(INDEX(Registros!$A$2:$A$501,MATCH(ROWS($B$5:B18),Registros!$AD$2:$AD$501,0)),"")</f>
        <v/>
      </c>
      <c r="C18" s="52">
        <f>IFERROR(INDEX(Registros!$B$2:$B$501,MATCH(ROWS($B$5:B18),Registros!$AD$2:$AD$501,0)),"")</f>
        <v/>
      </c>
      <c r="D18" s="18">
        <f>IFERROR(INDEX(Registros!$C$2:$C$501,MATCH(ROWS($B$5:B18),Registros!$AD$2:$AD$501,0)),"")</f>
        <v/>
      </c>
      <c r="E18" s="21">
        <f>IFERROR(INDEX(Registros!$D$2:$D$501,MATCH(ROWS($B$5:B18),Registros!$AD$2:$AD$501,0)),"")</f>
        <v/>
      </c>
      <c r="F18" s="21">
        <f>IFERROR(INDEX(Registros!$E$2:$E$501,MATCH(ROWS($B$5:B18),Registros!$AD$2:$AD$501,0)),"")</f>
        <v/>
      </c>
      <c r="G18" s="18">
        <f>IFERROR(INDEX(Registros!$P$2:$P$501,MATCH(ROWS($B$5:B18),Registros!$AD$2:$AD$501,0)),"")</f>
        <v/>
      </c>
      <c r="H18" s="49">
        <f>IFERROR(INDEX(Registros!$S$2:$S$501,MATCH(ROWS($B$5:B18),Registros!$AD$2:$AD$501,0)),"")</f>
        <v/>
      </c>
      <c r="I18" s="21">
        <f>IFERROR(INDEX(Registros!$V$2:$V$501,MATCH(ROWS($B$5:B18),Registros!$AD$2:$AD$501,0)),"")</f>
        <v/>
      </c>
      <c r="J18" s="18">
        <f>IFERROR(INDEX(Registros!$K$2:$K$501,MATCH(ROWS($B$5:B18),Registros!$AD$2:$AD$501,0)),"")</f>
        <v/>
      </c>
      <c r="K18" s="18">
        <f>IFERROR(INDEX(Registros!$L$2:$L$501,MATCH(ROWS($B$5:B18),Registros!$AD$2:$AD$501,0)),"")</f>
        <v/>
      </c>
      <c r="L18" s="52">
        <f>IFERROR(INDEX(Registros!$M$2:$M$501,MATCH(ROWS($B$5:B18),Registros!$AD$2:$AD$501,0)),"")</f>
        <v/>
      </c>
      <c r="M18" s="18">
        <f>IFERROR(INDEX(Registros!$W$2:$W$501,MATCH(ROWS($B$5:B18),Registros!$AD$2:$AD$501,0)),"")</f>
        <v/>
      </c>
      <c r="N18" s="18">
        <f>IFERROR(INDEX(Registros!$X$2:$X$501,MATCH(ROWS($B$5:B18),Registros!$AD$2:$AD$501,0)),"")</f>
        <v/>
      </c>
      <c r="O18" s="21">
        <f>IFERROR(INDEX(Registros!$Y$2:$Y$501,MATCH(ROWS($B$5:B18),Registros!$AD$2:$AD$501,0)),"")</f>
        <v/>
      </c>
    </row>
    <row r="19">
      <c r="A19" s="13">
        <f>IF($B19="","",ROWS($A$5:A19))</f>
        <v/>
      </c>
      <c r="B19" s="13">
        <f>IFERROR(INDEX(Registros!$A$2:$A$501,MATCH(ROWS($B$5:B19),Registros!$AD$2:$AD$501,0)),"")</f>
        <v/>
      </c>
      <c r="C19" s="53">
        <f>IFERROR(INDEX(Registros!$B$2:$B$501,MATCH(ROWS($B$5:B19),Registros!$AD$2:$AD$501,0)),"")</f>
        <v/>
      </c>
      <c r="D19" s="13">
        <f>IFERROR(INDEX(Registros!$C$2:$C$501,MATCH(ROWS($B$5:B19),Registros!$AD$2:$AD$501,0)),"")</f>
        <v/>
      </c>
      <c r="E19" s="16">
        <f>IFERROR(INDEX(Registros!$D$2:$D$501,MATCH(ROWS($B$5:B19),Registros!$AD$2:$AD$501,0)),"")</f>
        <v/>
      </c>
      <c r="F19" s="16">
        <f>IFERROR(INDEX(Registros!$E$2:$E$501,MATCH(ROWS($B$5:B19),Registros!$AD$2:$AD$501,0)),"")</f>
        <v/>
      </c>
      <c r="G19" s="13">
        <f>IFERROR(INDEX(Registros!$P$2:$P$501,MATCH(ROWS($B$5:B19),Registros!$AD$2:$AD$501,0)),"")</f>
        <v/>
      </c>
      <c r="H19" s="46">
        <f>IFERROR(INDEX(Registros!$S$2:$S$501,MATCH(ROWS($B$5:B19),Registros!$AD$2:$AD$501,0)),"")</f>
        <v/>
      </c>
      <c r="I19" s="16">
        <f>IFERROR(INDEX(Registros!$V$2:$V$501,MATCH(ROWS($B$5:B19),Registros!$AD$2:$AD$501,0)),"")</f>
        <v/>
      </c>
      <c r="J19" s="13">
        <f>IFERROR(INDEX(Registros!$K$2:$K$501,MATCH(ROWS($B$5:B19),Registros!$AD$2:$AD$501,0)),"")</f>
        <v/>
      </c>
      <c r="K19" s="13">
        <f>IFERROR(INDEX(Registros!$L$2:$L$501,MATCH(ROWS($B$5:B19),Registros!$AD$2:$AD$501,0)),"")</f>
        <v/>
      </c>
      <c r="L19" s="53">
        <f>IFERROR(INDEX(Registros!$M$2:$M$501,MATCH(ROWS($B$5:B19),Registros!$AD$2:$AD$501,0)),"")</f>
        <v/>
      </c>
      <c r="M19" s="13">
        <f>IFERROR(INDEX(Registros!$W$2:$W$501,MATCH(ROWS($B$5:B19),Registros!$AD$2:$AD$501,0)),"")</f>
        <v/>
      </c>
      <c r="N19" s="13">
        <f>IFERROR(INDEX(Registros!$X$2:$X$501,MATCH(ROWS($B$5:B19),Registros!$AD$2:$AD$501,0)),"")</f>
        <v/>
      </c>
      <c r="O19" s="16">
        <f>IFERROR(INDEX(Registros!$Y$2:$Y$501,MATCH(ROWS($B$5:B19),Registros!$AD$2:$AD$501,0)),"")</f>
        <v/>
      </c>
    </row>
    <row r="20">
      <c r="A20" s="18">
        <f>IF($B20="","",ROWS($A$5:A20))</f>
        <v/>
      </c>
      <c r="B20" s="18">
        <f>IFERROR(INDEX(Registros!$A$2:$A$501,MATCH(ROWS($B$5:B20),Registros!$AD$2:$AD$501,0)),"")</f>
        <v/>
      </c>
      <c r="C20" s="52">
        <f>IFERROR(INDEX(Registros!$B$2:$B$501,MATCH(ROWS($B$5:B20),Registros!$AD$2:$AD$501,0)),"")</f>
        <v/>
      </c>
      <c r="D20" s="18">
        <f>IFERROR(INDEX(Registros!$C$2:$C$501,MATCH(ROWS($B$5:B20),Registros!$AD$2:$AD$501,0)),"")</f>
        <v/>
      </c>
      <c r="E20" s="21">
        <f>IFERROR(INDEX(Registros!$D$2:$D$501,MATCH(ROWS($B$5:B20),Registros!$AD$2:$AD$501,0)),"")</f>
        <v/>
      </c>
      <c r="F20" s="21">
        <f>IFERROR(INDEX(Registros!$E$2:$E$501,MATCH(ROWS($B$5:B20),Registros!$AD$2:$AD$501,0)),"")</f>
        <v/>
      </c>
      <c r="G20" s="18">
        <f>IFERROR(INDEX(Registros!$P$2:$P$501,MATCH(ROWS($B$5:B20),Registros!$AD$2:$AD$501,0)),"")</f>
        <v/>
      </c>
      <c r="H20" s="49">
        <f>IFERROR(INDEX(Registros!$S$2:$S$501,MATCH(ROWS($B$5:B20),Registros!$AD$2:$AD$501,0)),"")</f>
        <v/>
      </c>
      <c r="I20" s="21">
        <f>IFERROR(INDEX(Registros!$V$2:$V$501,MATCH(ROWS($B$5:B20),Registros!$AD$2:$AD$501,0)),"")</f>
        <v/>
      </c>
      <c r="J20" s="18">
        <f>IFERROR(INDEX(Registros!$K$2:$K$501,MATCH(ROWS($B$5:B20),Registros!$AD$2:$AD$501,0)),"")</f>
        <v/>
      </c>
      <c r="K20" s="18">
        <f>IFERROR(INDEX(Registros!$L$2:$L$501,MATCH(ROWS($B$5:B20),Registros!$AD$2:$AD$501,0)),"")</f>
        <v/>
      </c>
      <c r="L20" s="52">
        <f>IFERROR(INDEX(Registros!$M$2:$M$501,MATCH(ROWS($B$5:B20),Registros!$AD$2:$AD$501,0)),"")</f>
        <v/>
      </c>
      <c r="M20" s="18">
        <f>IFERROR(INDEX(Registros!$W$2:$W$501,MATCH(ROWS($B$5:B20),Registros!$AD$2:$AD$501,0)),"")</f>
        <v/>
      </c>
      <c r="N20" s="18">
        <f>IFERROR(INDEX(Registros!$X$2:$X$501,MATCH(ROWS($B$5:B20),Registros!$AD$2:$AD$501,0)),"")</f>
        <v/>
      </c>
      <c r="O20" s="21">
        <f>IFERROR(INDEX(Registros!$Y$2:$Y$501,MATCH(ROWS($B$5:B20),Registros!$AD$2:$AD$501,0)),"")</f>
        <v/>
      </c>
    </row>
    <row r="21">
      <c r="A21" s="13">
        <f>IF($B21="","",ROWS($A$5:A21))</f>
        <v/>
      </c>
      <c r="B21" s="13">
        <f>IFERROR(INDEX(Registros!$A$2:$A$501,MATCH(ROWS($B$5:B21),Registros!$AD$2:$AD$501,0)),"")</f>
        <v/>
      </c>
      <c r="C21" s="53">
        <f>IFERROR(INDEX(Registros!$B$2:$B$501,MATCH(ROWS($B$5:B21),Registros!$AD$2:$AD$501,0)),"")</f>
        <v/>
      </c>
      <c r="D21" s="13">
        <f>IFERROR(INDEX(Registros!$C$2:$C$501,MATCH(ROWS($B$5:B21),Registros!$AD$2:$AD$501,0)),"")</f>
        <v/>
      </c>
      <c r="E21" s="16">
        <f>IFERROR(INDEX(Registros!$D$2:$D$501,MATCH(ROWS($B$5:B21),Registros!$AD$2:$AD$501,0)),"")</f>
        <v/>
      </c>
      <c r="F21" s="16">
        <f>IFERROR(INDEX(Registros!$E$2:$E$501,MATCH(ROWS($B$5:B21),Registros!$AD$2:$AD$501,0)),"")</f>
        <v/>
      </c>
      <c r="G21" s="13">
        <f>IFERROR(INDEX(Registros!$P$2:$P$501,MATCH(ROWS($B$5:B21),Registros!$AD$2:$AD$501,0)),"")</f>
        <v/>
      </c>
      <c r="H21" s="46">
        <f>IFERROR(INDEX(Registros!$S$2:$S$501,MATCH(ROWS($B$5:B21),Registros!$AD$2:$AD$501,0)),"")</f>
        <v/>
      </c>
      <c r="I21" s="16">
        <f>IFERROR(INDEX(Registros!$V$2:$V$501,MATCH(ROWS($B$5:B21),Registros!$AD$2:$AD$501,0)),"")</f>
        <v/>
      </c>
      <c r="J21" s="13">
        <f>IFERROR(INDEX(Registros!$K$2:$K$501,MATCH(ROWS($B$5:B21),Registros!$AD$2:$AD$501,0)),"")</f>
        <v/>
      </c>
      <c r="K21" s="13">
        <f>IFERROR(INDEX(Registros!$L$2:$L$501,MATCH(ROWS($B$5:B21),Registros!$AD$2:$AD$501,0)),"")</f>
        <v/>
      </c>
      <c r="L21" s="53">
        <f>IFERROR(INDEX(Registros!$M$2:$M$501,MATCH(ROWS($B$5:B21),Registros!$AD$2:$AD$501,0)),"")</f>
        <v/>
      </c>
      <c r="M21" s="13">
        <f>IFERROR(INDEX(Registros!$W$2:$W$501,MATCH(ROWS($B$5:B21),Registros!$AD$2:$AD$501,0)),"")</f>
        <v/>
      </c>
      <c r="N21" s="13">
        <f>IFERROR(INDEX(Registros!$X$2:$X$501,MATCH(ROWS($B$5:B21),Registros!$AD$2:$AD$501,0)),"")</f>
        <v/>
      </c>
      <c r="O21" s="16">
        <f>IFERROR(INDEX(Registros!$Y$2:$Y$501,MATCH(ROWS($B$5:B21),Registros!$AD$2:$AD$501,0)),"")</f>
        <v/>
      </c>
    </row>
    <row r="22">
      <c r="A22" s="18">
        <f>IF($B22="","",ROWS($A$5:A22))</f>
        <v/>
      </c>
      <c r="B22" s="18">
        <f>IFERROR(INDEX(Registros!$A$2:$A$501,MATCH(ROWS($B$5:B22),Registros!$AD$2:$AD$501,0)),"")</f>
        <v/>
      </c>
      <c r="C22" s="52">
        <f>IFERROR(INDEX(Registros!$B$2:$B$501,MATCH(ROWS($B$5:B22),Registros!$AD$2:$AD$501,0)),"")</f>
        <v/>
      </c>
      <c r="D22" s="18">
        <f>IFERROR(INDEX(Registros!$C$2:$C$501,MATCH(ROWS($B$5:B22),Registros!$AD$2:$AD$501,0)),"")</f>
        <v/>
      </c>
      <c r="E22" s="21">
        <f>IFERROR(INDEX(Registros!$D$2:$D$501,MATCH(ROWS($B$5:B22),Registros!$AD$2:$AD$501,0)),"")</f>
        <v/>
      </c>
      <c r="F22" s="21">
        <f>IFERROR(INDEX(Registros!$E$2:$E$501,MATCH(ROWS($B$5:B22),Registros!$AD$2:$AD$501,0)),"")</f>
        <v/>
      </c>
      <c r="G22" s="18">
        <f>IFERROR(INDEX(Registros!$P$2:$P$501,MATCH(ROWS($B$5:B22),Registros!$AD$2:$AD$501,0)),"")</f>
        <v/>
      </c>
      <c r="H22" s="49">
        <f>IFERROR(INDEX(Registros!$S$2:$S$501,MATCH(ROWS($B$5:B22),Registros!$AD$2:$AD$501,0)),"")</f>
        <v/>
      </c>
      <c r="I22" s="21">
        <f>IFERROR(INDEX(Registros!$V$2:$V$501,MATCH(ROWS($B$5:B22),Registros!$AD$2:$AD$501,0)),"")</f>
        <v/>
      </c>
      <c r="J22" s="18">
        <f>IFERROR(INDEX(Registros!$K$2:$K$501,MATCH(ROWS($B$5:B22),Registros!$AD$2:$AD$501,0)),"")</f>
        <v/>
      </c>
      <c r="K22" s="18">
        <f>IFERROR(INDEX(Registros!$L$2:$L$501,MATCH(ROWS($B$5:B22),Registros!$AD$2:$AD$501,0)),"")</f>
        <v/>
      </c>
      <c r="L22" s="52">
        <f>IFERROR(INDEX(Registros!$M$2:$M$501,MATCH(ROWS($B$5:B22),Registros!$AD$2:$AD$501,0)),"")</f>
        <v/>
      </c>
      <c r="M22" s="18">
        <f>IFERROR(INDEX(Registros!$W$2:$W$501,MATCH(ROWS($B$5:B22),Registros!$AD$2:$AD$501,0)),"")</f>
        <v/>
      </c>
      <c r="N22" s="18">
        <f>IFERROR(INDEX(Registros!$X$2:$X$501,MATCH(ROWS($B$5:B22),Registros!$AD$2:$AD$501,0)),"")</f>
        <v/>
      </c>
      <c r="O22" s="21">
        <f>IFERROR(INDEX(Registros!$Y$2:$Y$501,MATCH(ROWS($B$5:B22),Registros!$AD$2:$AD$501,0)),"")</f>
        <v/>
      </c>
    </row>
    <row r="23">
      <c r="A23" s="13">
        <f>IF($B23="","",ROWS($A$5:A23))</f>
        <v/>
      </c>
      <c r="B23" s="13">
        <f>IFERROR(INDEX(Registros!$A$2:$A$501,MATCH(ROWS($B$5:B23),Registros!$AD$2:$AD$501,0)),"")</f>
        <v/>
      </c>
      <c r="C23" s="53">
        <f>IFERROR(INDEX(Registros!$B$2:$B$501,MATCH(ROWS($B$5:B23),Registros!$AD$2:$AD$501,0)),"")</f>
        <v/>
      </c>
      <c r="D23" s="13">
        <f>IFERROR(INDEX(Registros!$C$2:$C$501,MATCH(ROWS($B$5:B23),Registros!$AD$2:$AD$501,0)),"")</f>
        <v/>
      </c>
      <c r="E23" s="16">
        <f>IFERROR(INDEX(Registros!$D$2:$D$501,MATCH(ROWS($B$5:B23),Registros!$AD$2:$AD$501,0)),"")</f>
        <v/>
      </c>
      <c r="F23" s="16">
        <f>IFERROR(INDEX(Registros!$E$2:$E$501,MATCH(ROWS($B$5:B23),Registros!$AD$2:$AD$501,0)),"")</f>
        <v/>
      </c>
      <c r="G23" s="13">
        <f>IFERROR(INDEX(Registros!$P$2:$P$501,MATCH(ROWS($B$5:B23),Registros!$AD$2:$AD$501,0)),"")</f>
        <v/>
      </c>
      <c r="H23" s="46">
        <f>IFERROR(INDEX(Registros!$S$2:$S$501,MATCH(ROWS($B$5:B23),Registros!$AD$2:$AD$501,0)),"")</f>
        <v/>
      </c>
      <c r="I23" s="16">
        <f>IFERROR(INDEX(Registros!$V$2:$V$501,MATCH(ROWS($B$5:B23),Registros!$AD$2:$AD$501,0)),"")</f>
        <v/>
      </c>
      <c r="J23" s="13">
        <f>IFERROR(INDEX(Registros!$K$2:$K$501,MATCH(ROWS($B$5:B23),Registros!$AD$2:$AD$501,0)),"")</f>
        <v/>
      </c>
      <c r="K23" s="13">
        <f>IFERROR(INDEX(Registros!$L$2:$L$501,MATCH(ROWS($B$5:B23),Registros!$AD$2:$AD$501,0)),"")</f>
        <v/>
      </c>
      <c r="L23" s="53">
        <f>IFERROR(INDEX(Registros!$M$2:$M$501,MATCH(ROWS($B$5:B23),Registros!$AD$2:$AD$501,0)),"")</f>
        <v/>
      </c>
      <c r="M23" s="13">
        <f>IFERROR(INDEX(Registros!$W$2:$W$501,MATCH(ROWS($B$5:B23),Registros!$AD$2:$AD$501,0)),"")</f>
        <v/>
      </c>
      <c r="N23" s="13">
        <f>IFERROR(INDEX(Registros!$X$2:$X$501,MATCH(ROWS($B$5:B23),Registros!$AD$2:$AD$501,0)),"")</f>
        <v/>
      </c>
      <c r="O23" s="16">
        <f>IFERROR(INDEX(Registros!$Y$2:$Y$501,MATCH(ROWS($B$5:B23),Registros!$AD$2:$AD$501,0)),"")</f>
        <v/>
      </c>
    </row>
    <row r="24">
      <c r="A24" s="18">
        <f>IF($B24="","",ROWS($A$5:A24))</f>
        <v/>
      </c>
      <c r="B24" s="18">
        <f>IFERROR(INDEX(Registros!$A$2:$A$501,MATCH(ROWS($B$5:B24),Registros!$AD$2:$AD$501,0)),"")</f>
        <v/>
      </c>
      <c r="C24" s="52">
        <f>IFERROR(INDEX(Registros!$B$2:$B$501,MATCH(ROWS($B$5:B24),Registros!$AD$2:$AD$501,0)),"")</f>
        <v/>
      </c>
      <c r="D24" s="18">
        <f>IFERROR(INDEX(Registros!$C$2:$C$501,MATCH(ROWS($B$5:B24),Registros!$AD$2:$AD$501,0)),"")</f>
        <v/>
      </c>
      <c r="E24" s="21">
        <f>IFERROR(INDEX(Registros!$D$2:$D$501,MATCH(ROWS($B$5:B24),Registros!$AD$2:$AD$501,0)),"")</f>
        <v/>
      </c>
      <c r="F24" s="21">
        <f>IFERROR(INDEX(Registros!$E$2:$E$501,MATCH(ROWS($B$5:B24),Registros!$AD$2:$AD$501,0)),"")</f>
        <v/>
      </c>
      <c r="G24" s="18">
        <f>IFERROR(INDEX(Registros!$P$2:$P$501,MATCH(ROWS($B$5:B24),Registros!$AD$2:$AD$501,0)),"")</f>
        <v/>
      </c>
      <c r="H24" s="49">
        <f>IFERROR(INDEX(Registros!$S$2:$S$501,MATCH(ROWS($B$5:B24),Registros!$AD$2:$AD$501,0)),"")</f>
        <v/>
      </c>
      <c r="I24" s="21">
        <f>IFERROR(INDEX(Registros!$V$2:$V$501,MATCH(ROWS($B$5:B24),Registros!$AD$2:$AD$501,0)),"")</f>
        <v/>
      </c>
      <c r="J24" s="18">
        <f>IFERROR(INDEX(Registros!$K$2:$K$501,MATCH(ROWS($B$5:B24),Registros!$AD$2:$AD$501,0)),"")</f>
        <v/>
      </c>
      <c r="K24" s="18">
        <f>IFERROR(INDEX(Registros!$L$2:$L$501,MATCH(ROWS($B$5:B24),Registros!$AD$2:$AD$501,0)),"")</f>
        <v/>
      </c>
      <c r="L24" s="52">
        <f>IFERROR(INDEX(Registros!$M$2:$M$501,MATCH(ROWS($B$5:B24),Registros!$AD$2:$AD$501,0)),"")</f>
        <v/>
      </c>
      <c r="M24" s="18">
        <f>IFERROR(INDEX(Registros!$W$2:$W$501,MATCH(ROWS($B$5:B24),Registros!$AD$2:$AD$501,0)),"")</f>
        <v/>
      </c>
      <c r="N24" s="18">
        <f>IFERROR(INDEX(Registros!$X$2:$X$501,MATCH(ROWS($B$5:B24),Registros!$AD$2:$AD$501,0)),"")</f>
        <v/>
      </c>
      <c r="O24" s="21">
        <f>IFERROR(INDEX(Registros!$Y$2:$Y$501,MATCH(ROWS($B$5:B24),Registros!$AD$2:$AD$501,0)),"")</f>
        <v/>
      </c>
    </row>
    <row r="25">
      <c r="A25" s="13">
        <f>IF($B25="","",ROWS($A$5:A25))</f>
        <v/>
      </c>
      <c r="B25" s="13">
        <f>IFERROR(INDEX(Registros!$A$2:$A$501,MATCH(ROWS($B$5:B25),Registros!$AD$2:$AD$501,0)),"")</f>
        <v/>
      </c>
      <c r="C25" s="53">
        <f>IFERROR(INDEX(Registros!$B$2:$B$501,MATCH(ROWS($B$5:B25),Registros!$AD$2:$AD$501,0)),"")</f>
        <v/>
      </c>
      <c r="D25" s="13">
        <f>IFERROR(INDEX(Registros!$C$2:$C$501,MATCH(ROWS($B$5:B25),Registros!$AD$2:$AD$501,0)),"")</f>
        <v/>
      </c>
      <c r="E25" s="16">
        <f>IFERROR(INDEX(Registros!$D$2:$D$501,MATCH(ROWS($B$5:B25),Registros!$AD$2:$AD$501,0)),"")</f>
        <v/>
      </c>
      <c r="F25" s="16">
        <f>IFERROR(INDEX(Registros!$E$2:$E$501,MATCH(ROWS($B$5:B25),Registros!$AD$2:$AD$501,0)),"")</f>
        <v/>
      </c>
      <c r="G25" s="13">
        <f>IFERROR(INDEX(Registros!$P$2:$P$501,MATCH(ROWS($B$5:B25),Registros!$AD$2:$AD$501,0)),"")</f>
        <v/>
      </c>
      <c r="H25" s="46">
        <f>IFERROR(INDEX(Registros!$S$2:$S$501,MATCH(ROWS($B$5:B25),Registros!$AD$2:$AD$501,0)),"")</f>
        <v/>
      </c>
      <c r="I25" s="16">
        <f>IFERROR(INDEX(Registros!$V$2:$V$501,MATCH(ROWS($B$5:B25),Registros!$AD$2:$AD$501,0)),"")</f>
        <v/>
      </c>
      <c r="J25" s="13">
        <f>IFERROR(INDEX(Registros!$K$2:$K$501,MATCH(ROWS($B$5:B25),Registros!$AD$2:$AD$501,0)),"")</f>
        <v/>
      </c>
      <c r="K25" s="13">
        <f>IFERROR(INDEX(Registros!$L$2:$L$501,MATCH(ROWS($B$5:B25),Registros!$AD$2:$AD$501,0)),"")</f>
        <v/>
      </c>
      <c r="L25" s="53">
        <f>IFERROR(INDEX(Registros!$M$2:$M$501,MATCH(ROWS($B$5:B25),Registros!$AD$2:$AD$501,0)),"")</f>
        <v/>
      </c>
      <c r="M25" s="13">
        <f>IFERROR(INDEX(Registros!$W$2:$W$501,MATCH(ROWS($B$5:B25),Registros!$AD$2:$AD$501,0)),"")</f>
        <v/>
      </c>
      <c r="N25" s="13">
        <f>IFERROR(INDEX(Registros!$X$2:$X$501,MATCH(ROWS($B$5:B25),Registros!$AD$2:$AD$501,0)),"")</f>
        <v/>
      </c>
      <c r="O25" s="16">
        <f>IFERROR(INDEX(Registros!$Y$2:$Y$501,MATCH(ROWS($B$5:B25),Registros!$AD$2:$AD$501,0)),"")</f>
        <v/>
      </c>
    </row>
    <row r="26">
      <c r="A26" s="18">
        <f>IF($B26="","",ROWS($A$5:A26))</f>
        <v/>
      </c>
      <c r="B26" s="18">
        <f>IFERROR(INDEX(Registros!$A$2:$A$501,MATCH(ROWS($B$5:B26),Registros!$AD$2:$AD$501,0)),"")</f>
        <v/>
      </c>
      <c r="C26" s="52">
        <f>IFERROR(INDEX(Registros!$B$2:$B$501,MATCH(ROWS($B$5:B26),Registros!$AD$2:$AD$501,0)),"")</f>
        <v/>
      </c>
      <c r="D26" s="18">
        <f>IFERROR(INDEX(Registros!$C$2:$C$501,MATCH(ROWS($B$5:B26),Registros!$AD$2:$AD$501,0)),"")</f>
        <v/>
      </c>
      <c r="E26" s="21">
        <f>IFERROR(INDEX(Registros!$D$2:$D$501,MATCH(ROWS($B$5:B26),Registros!$AD$2:$AD$501,0)),"")</f>
        <v/>
      </c>
      <c r="F26" s="21">
        <f>IFERROR(INDEX(Registros!$E$2:$E$501,MATCH(ROWS($B$5:B26),Registros!$AD$2:$AD$501,0)),"")</f>
        <v/>
      </c>
      <c r="G26" s="18">
        <f>IFERROR(INDEX(Registros!$P$2:$P$501,MATCH(ROWS($B$5:B26),Registros!$AD$2:$AD$501,0)),"")</f>
        <v/>
      </c>
      <c r="H26" s="49">
        <f>IFERROR(INDEX(Registros!$S$2:$S$501,MATCH(ROWS($B$5:B26),Registros!$AD$2:$AD$501,0)),"")</f>
        <v/>
      </c>
      <c r="I26" s="21">
        <f>IFERROR(INDEX(Registros!$V$2:$V$501,MATCH(ROWS($B$5:B26),Registros!$AD$2:$AD$501,0)),"")</f>
        <v/>
      </c>
      <c r="J26" s="18">
        <f>IFERROR(INDEX(Registros!$K$2:$K$501,MATCH(ROWS($B$5:B26),Registros!$AD$2:$AD$501,0)),"")</f>
        <v/>
      </c>
      <c r="K26" s="18">
        <f>IFERROR(INDEX(Registros!$L$2:$L$501,MATCH(ROWS($B$5:B26),Registros!$AD$2:$AD$501,0)),"")</f>
        <v/>
      </c>
      <c r="L26" s="52">
        <f>IFERROR(INDEX(Registros!$M$2:$M$501,MATCH(ROWS($B$5:B26),Registros!$AD$2:$AD$501,0)),"")</f>
        <v/>
      </c>
      <c r="M26" s="18">
        <f>IFERROR(INDEX(Registros!$W$2:$W$501,MATCH(ROWS($B$5:B26),Registros!$AD$2:$AD$501,0)),"")</f>
        <v/>
      </c>
      <c r="N26" s="18">
        <f>IFERROR(INDEX(Registros!$X$2:$X$501,MATCH(ROWS($B$5:B26),Registros!$AD$2:$AD$501,0)),"")</f>
        <v/>
      </c>
      <c r="O26" s="21">
        <f>IFERROR(INDEX(Registros!$Y$2:$Y$501,MATCH(ROWS($B$5:B26),Registros!$AD$2:$AD$501,0)),"")</f>
        <v/>
      </c>
    </row>
    <row r="27">
      <c r="A27" s="13">
        <f>IF($B27="","",ROWS($A$5:A27))</f>
        <v/>
      </c>
      <c r="B27" s="13">
        <f>IFERROR(INDEX(Registros!$A$2:$A$501,MATCH(ROWS($B$5:B27),Registros!$AD$2:$AD$501,0)),"")</f>
        <v/>
      </c>
      <c r="C27" s="53">
        <f>IFERROR(INDEX(Registros!$B$2:$B$501,MATCH(ROWS($B$5:B27),Registros!$AD$2:$AD$501,0)),"")</f>
        <v/>
      </c>
      <c r="D27" s="13">
        <f>IFERROR(INDEX(Registros!$C$2:$C$501,MATCH(ROWS($B$5:B27),Registros!$AD$2:$AD$501,0)),"")</f>
        <v/>
      </c>
      <c r="E27" s="16">
        <f>IFERROR(INDEX(Registros!$D$2:$D$501,MATCH(ROWS($B$5:B27),Registros!$AD$2:$AD$501,0)),"")</f>
        <v/>
      </c>
      <c r="F27" s="16">
        <f>IFERROR(INDEX(Registros!$E$2:$E$501,MATCH(ROWS($B$5:B27),Registros!$AD$2:$AD$501,0)),"")</f>
        <v/>
      </c>
      <c r="G27" s="13">
        <f>IFERROR(INDEX(Registros!$P$2:$P$501,MATCH(ROWS($B$5:B27),Registros!$AD$2:$AD$501,0)),"")</f>
        <v/>
      </c>
      <c r="H27" s="46">
        <f>IFERROR(INDEX(Registros!$S$2:$S$501,MATCH(ROWS($B$5:B27),Registros!$AD$2:$AD$501,0)),"")</f>
        <v/>
      </c>
      <c r="I27" s="16">
        <f>IFERROR(INDEX(Registros!$V$2:$V$501,MATCH(ROWS($B$5:B27),Registros!$AD$2:$AD$501,0)),"")</f>
        <v/>
      </c>
      <c r="J27" s="13">
        <f>IFERROR(INDEX(Registros!$K$2:$K$501,MATCH(ROWS($B$5:B27),Registros!$AD$2:$AD$501,0)),"")</f>
        <v/>
      </c>
      <c r="K27" s="13">
        <f>IFERROR(INDEX(Registros!$L$2:$L$501,MATCH(ROWS($B$5:B27),Registros!$AD$2:$AD$501,0)),"")</f>
        <v/>
      </c>
      <c r="L27" s="53">
        <f>IFERROR(INDEX(Registros!$M$2:$M$501,MATCH(ROWS($B$5:B27),Registros!$AD$2:$AD$501,0)),"")</f>
        <v/>
      </c>
      <c r="M27" s="13">
        <f>IFERROR(INDEX(Registros!$W$2:$W$501,MATCH(ROWS($B$5:B27),Registros!$AD$2:$AD$501,0)),"")</f>
        <v/>
      </c>
      <c r="N27" s="13">
        <f>IFERROR(INDEX(Registros!$X$2:$X$501,MATCH(ROWS($B$5:B27),Registros!$AD$2:$AD$501,0)),"")</f>
        <v/>
      </c>
      <c r="O27" s="16">
        <f>IFERROR(INDEX(Registros!$Y$2:$Y$501,MATCH(ROWS($B$5:B27),Registros!$AD$2:$AD$501,0)),"")</f>
        <v/>
      </c>
    </row>
    <row r="28">
      <c r="A28" s="18">
        <f>IF($B28="","",ROWS($A$5:A28))</f>
        <v/>
      </c>
      <c r="B28" s="18">
        <f>IFERROR(INDEX(Registros!$A$2:$A$501,MATCH(ROWS($B$5:B28),Registros!$AD$2:$AD$501,0)),"")</f>
        <v/>
      </c>
      <c r="C28" s="52">
        <f>IFERROR(INDEX(Registros!$B$2:$B$501,MATCH(ROWS($B$5:B28),Registros!$AD$2:$AD$501,0)),"")</f>
        <v/>
      </c>
      <c r="D28" s="18">
        <f>IFERROR(INDEX(Registros!$C$2:$C$501,MATCH(ROWS($B$5:B28),Registros!$AD$2:$AD$501,0)),"")</f>
        <v/>
      </c>
      <c r="E28" s="21">
        <f>IFERROR(INDEX(Registros!$D$2:$D$501,MATCH(ROWS($B$5:B28),Registros!$AD$2:$AD$501,0)),"")</f>
        <v/>
      </c>
      <c r="F28" s="21">
        <f>IFERROR(INDEX(Registros!$E$2:$E$501,MATCH(ROWS($B$5:B28),Registros!$AD$2:$AD$501,0)),"")</f>
        <v/>
      </c>
      <c r="G28" s="18">
        <f>IFERROR(INDEX(Registros!$P$2:$P$501,MATCH(ROWS($B$5:B28),Registros!$AD$2:$AD$501,0)),"")</f>
        <v/>
      </c>
      <c r="H28" s="49">
        <f>IFERROR(INDEX(Registros!$S$2:$S$501,MATCH(ROWS($B$5:B28),Registros!$AD$2:$AD$501,0)),"")</f>
        <v/>
      </c>
      <c r="I28" s="21">
        <f>IFERROR(INDEX(Registros!$V$2:$V$501,MATCH(ROWS($B$5:B28),Registros!$AD$2:$AD$501,0)),"")</f>
        <v/>
      </c>
      <c r="J28" s="18">
        <f>IFERROR(INDEX(Registros!$K$2:$K$501,MATCH(ROWS($B$5:B28),Registros!$AD$2:$AD$501,0)),"")</f>
        <v/>
      </c>
      <c r="K28" s="18">
        <f>IFERROR(INDEX(Registros!$L$2:$L$501,MATCH(ROWS($B$5:B28),Registros!$AD$2:$AD$501,0)),"")</f>
        <v/>
      </c>
      <c r="L28" s="52">
        <f>IFERROR(INDEX(Registros!$M$2:$M$501,MATCH(ROWS($B$5:B28),Registros!$AD$2:$AD$501,0)),"")</f>
        <v/>
      </c>
      <c r="M28" s="18">
        <f>IFERROR(INDEX(Registros!$W$2:$W$501,MATCH(ROWS($B$5:B28),Registros!$AD$2:$AD$501,0)),"")</f>
        <v/>
      </c>
      <c r="N28" s="18">
        <f>IFERROR(INDEX(Registros!$X$2:$X$501,MATCH(ROWS($B$5:B28),Registros!$AD$2:$AD$501,0)),"")</f>
        <v/>
      </c>
      <c r="O28" s="21">
        <f>IFERROR(INDEX(Registros!$Y$2:$Y$501,MATCH(ROWS($B$5:B28),Registros!$AD$2:$AD$501,0)),"")</f>
        <v/>
      </c>
    </row>
    <row r="29">
      <c r="A29" s="13">
        <f>IF($B29="","",ROWS($A$5:A29))</f>
        <v/>
      </c>
      <c r="B29" s="13">
        <f>IFERROR(INDEX(Registros!$A$2:$A$501,MATCH(ROWS($B$5:B29),Registros!$AD$2:$AD$501,0)),"")</f>
        <v/>
      </c>
      <c r="C29" s="53">
        <f>IFERROR(INDEX(Registros!$B$2:$B$501,MATCH(ROWS($B$5:B29),Registros!$AD$2:$AD$501,0)),"")</f>
        <v/>
      </c>
      <c r="D29" s="13">
        <f>IFERROR(INDEX(Registros!$C$2:$C$501,MATCH(ROWS($B$5:B29),Registros!$AD$2:$AD$501,0)),"")</f>
        <v/>
      </c>
      <c r="E29" s="16">
        <f>IFERROR(INDEX(Registros!$D$2:$D$501,MATCH(ROWS($B$5:B29),Registros!$AD$2:$AD$501,0)),"")</f>
        <v/>
      </c>
      <c r="F29" s="16">
        <f>IFERROR(INDEX(Registros!$E$2:$E$501,MATCH(ROWS($B$5:B29),Registros!$AD$2:$AD$501,0)),"")</f>
        <v/>
      </c>
      <c r="G29" s="13">
        <f>IFERROR(INDEX(Registros!$P$2:$P$501,MATCH(ROWS($B$5:B29),Registros!$AD$2:$AD$501,0)),"")</f>
        <v/>
      </c>
      <c r="H29" s="46">
        <f>IFERROR(INDEX(Registros!$S$2:$S$501,MATCH(ROWS($B$5:B29),Registros!$AD$2:$AD$501,0)),"")</f>
        <v/>
      </c>
      <c r="I29" s="16">
        <f>IFERROR(INDEX(Registros!$V$2:$V$501,MATCH(ROWS($B$5:B29),Registros!$AD$2:$AD$501,0)),"")</f>
        <v/>
      </c>
      <c r="J29" s="13">
        <f>IFERROR(INDEX(Registros!$K$2:$K$501,MATCH(ROWS($B$5:B29),Registros!$AD$2:$AD$501,0)),"")</f>
        <v/>
      </c>
      <c r="K29" s="13">
        <f>IFERROR(INDEX(Registros!$L$2:$L$501,MATCH(ROWS($B$5:B29),Registros!$AD$2:$AD$501,0)),"")</f>
        <v/>
      </c>
      <c r="L29" s="53">
        <f>IFERROR(INDEX(Registros!$M$2:$M$501,MATCH(ROWS($B$5:B29),Registros!$AD$2:$AD$501,0)),"")</f>
        <v/>
      </c>
      <c r="M29" s="13">
        <f>IFERROR(INDEX(Registros!$W$2:$W$501,MATCH(ROWS($B$5:B29),Registros!$AD$2:$AD$501,0)),"")</f>
        <v/>
      </c>
      <c r="N29" s="13">
        <f>IFERROR(INDEX(Registros!$X$2:$X$501,MATCH(ROWS($B$5:B29),Registros!$AD$2:$AD$501,0)),"")</f>
        <v/>
      </c>
      <c r="O29" s="16">
        <f>IFERROR(INDEX(Registros!$Y$2:$Y$501,MATCH(ROWS($B$5:B29),Registros!$AD$2:$AD$501,0)),"")</f>
        <v/>
      </c>
    </row>
    <row r="30">
      <c r="A30" s="18">
        <f>IF($B30="","",ROWS($A$5:A30))</f>
        <v/>
      </c>
      <c r="B30" s="18">
        <f>IFERROR(INDEX(Registros!$A$2:$A$501,MATCH(ROWS($B$5:B30),Registros!$AD$2:$AD$501,0)),"")</f>
        <v/>
      </c>
      <c r="C30" s="52">
        <f>IFERROR(INDEX(Registros!$B$2:$B$501,MATCH(ROWS($B$5:B30),Registros!$AD$2:$AD$501,0)),"")</f>
        <v/>
      </c>
      <c r="D30" s="18">
        <f>IFERROR(INDEX(Registros!$C$2:$C$501,MATCH(ROWS($B$5:B30),Registros!$AD$2:$AD$501,0)),"")</f>
        <v/>
      </c>
      <c r="E30" s="21">
        <f>IFERROR(INDEX(Registros!$D$2:$D$501,MATCH(ROWS($B$5:B30),Registros!$AD$2:$AD$501,0)),"")</f>
        <v/>
      </c>
      <c r="F30" s="21">
        <f>IFERROR(INDEX(Registros!$E$2:$E$501,MATCH(ROWS($B$5:B30),Registros!$AD$2:$AD$501,0)),"")</f>
        <v/>
      </c>
      <c r="G30" s="18">
        <f>IFERROR(INDEX(Registros!$P$2:$P$501,MATCH(ROWS($B$5:B30),Registros!$AD$2:$AD$501,0)),"")</f>
        <v/>
      </c>
      <c r="H30" s="49">
        <f>IFERROR(INDEX(Registros!$S$2:$S$501,MATCH(ROWS($B$5:B30),Registros!$AD$2:$AD$501,0)),"")</f>
        <v/>
      </c>
      <c r="I30" s="21">
        <f>IFERROR(INDEX(Registros!$V$2:$V$501,MATCH(ROWS($B$5:B30),Registros!$AD$2:$AD$501,0)),"")</f>
        <v/>
      </c>
      <c r="J30" s="18">
        <f>IFERROR(INDEX(Registros!$K$2:$K$501,MATCH(ROWS($B$5:B30),Registros!$AD$2:$AD$501,0)),"")</f>
        <v/>
      </c>
      <c r="K30" s="18">
        <f>IFERROR(INDEX(Registros!$L$2:$L$501,MATCH(ROWS($B$5:B30),Registros!$AD$2:$AD$501,0)),"")</f>
        <v/>
      </c>
      <c r="L30" s="52">
        <f>IFERROR(INDEX(Registros!$M$2:$M$501,MATCH(ROWS($B$5:B30),Registros!$AD$2:$AD$501,0)),"")</f>
        <v/>
      </c>
      <c r="M30" s="18">
        <f>IFERROR(INDEX(Registros!$W$2:$W$501,MATCH(ROWS($B$5:B30),Registros!$AD$2:$AD$501,0)),"")</f>
        <v/>
      </c>
      <c r="N30" s="18">
        <f>IFERROR(INDEX(Registros!$X$2:$X$501,MATCH(ROWS($B$5:B30),Registros!$AD$2:$AD$501,0)),"")</f>
        <v/>
      </c>
      <c r="O30" s="21">
        <f>IFERROR(INDEX(Registros!$Y$2:$Y$501,MATCH(ROWS($B$5:B30),Registros!$AD$2:$AD$501,0)),"")</f>
        <v/>
      </c>
    </row>
    <row r="31">
      <c r="A31" s="13">
        <f>IF($B31="","",ROWS($A$5:A31))</f>
        <v/>
      </c>
      <c r="B31" s="13">
        <f>IFERROR(INDEX(Registros!$A$2:$A$501,MATCH(ROWS($B$5:B31),Registros!$AD$2:$AD$501,0)),"")</f>
        <v/>
      </c>
      <c r="C31" s="53">
        <f>IFERROR(INDEX(Registros!$B$2:$B$501,MATCH(ROWS($B$5:B31),Registros!$AD$2:$AD$501,0)),"")</f>
        <v/>
      </c>
      <c r="D31" s="13">
        <f>IFERROR(INDEX(Registros!$C$2:$C$501,MATCH(ROWS($B$5:B31),Registros!$AD$2:$AD$501,0)),"")</f>
        <v/>
      </c>
      <c r="E31" s="16">
        <f>IFERROR(INDEX(Registros!$D$2:$D$501,MATCH(ROWS($B$5:B31),Registros!$AD$2:$AD$501,0)),"")</f>
        <v/>
      </c>
      <c r="F31" s="16">
        <f>IFERROR(INDEX(Registros!$E$2:$E$501,MATCH(ROWS($B$5:B31),Registros!$AD$2:$AD$501,0)),"")</f>
        <v/>
      </c>
      <c r="G31" s="13">
        <f>IFERROR(INDEX(Registros!$P$2:$P$501,MATCH(ROWS($B$5:B31),Registros!$AD$2:$AD$501,0)),"")</f>
        <v/>
      </c>
      <c r="H31" s="46">
        <f>IFERROR(INDEX(Registros!$S$2:$S$501,MATCH(ROWS($B$5:B31),Registros!$AD$2:$AD$501,0)),"")</f>
        <v/>
      </c>
      <c r="I31" s="16">
        <f>IFERROR(INDEX(Registros!$V$2:$V$501,MATCH(ROWS($B$5:B31),Registros!$AD$2:$AD$501,0)),"")</f>
        <v/>
      </c>
      <c r="J31" s="13">
        <f>IFERROR(INDEX(Registros!$K$2:$K$501,MATCH(ROWS($B$5:B31),Registros!$AD$2:$AD$501,0)),"")</f>
        <v/>
      </c>
      <c r="K31" s="13">
        <f>IFERROR(INDEX(Registros!$L$2:$L$501,MATCH(ROWS($B$5:B31),Registros!$AD$2:$AD$501,0)),"")</f>
        <v/>
      </c>
      <c r="L31" s="53">
        <f>IFERROR(INDEX(Registros!$M$2:$M$501,MATCH(ROWS($B$5:B31),Registros!$AD$2:$AD$501,0)),"")</f>
        <v/>
      </c>
      <c r="M31" s="13">
        <f>IFERROR(INDEX(Registros!$W$2:$W$501,MATCH(ROWS($B$5:B31),Registros!$AD$2:$AD$501,0)),"")</f>
        <v/>
      </c>
      <c r="N31" s="13">
        <f>IFERROR(INDEX(Registros!$X$2:$X$501,MATCH(ROWS($B$5:B31),Registros!$AD$2:$AD$501,0)),"")</f>
        <v/>
      </c>
      <c r="O31" s="16">
        <f>IFERROR(INDEX(Registros!$Y$2:$Y$501,MATCH(ROWS($B$5:B31),Registros!$AD$2:$AD$501,0)),"")</f>
        <v/>
      </c>
    </row>
    <row r="32">
      <c r="A32" s="18">
        <f>IF($B32="","",ROWS($A$5:A32))</f>
        <v/>
      </c>
      <c r="B32" s="18">
        <f>IFERROR(INDEX(Registros!$A$2:$A$501,MATCH(ROWS($B$5:B32),Registros!$AD$2:$AD$501,0)),"")</f>
        <v/>
      </c>
      <c r="C32" s="52">
        <f>IFERROR(INDEX(Registros!$B$2:$B$501,MATCH(ROWS($B$5:B32),Registros!$AD$2:$AD$501,0)),"")</f>
        <v/>
      </c>
      <c r="D32" s="18">
        <f>IFERROR(INDEX(Registros!$C$2:$C$501,MATCH(ROWS($B$5:B32),Registros!$AD$2:$AD$501,0)),"")</f>
        <v/>
      </c>
      <c r="E32" s="21">
        <f>IFERROR(INDEX(Registros!$D$2:$D$501,MATCH(ROWS($B$5:B32),Registros!$AD$2:$AD$501,0)),"")</f>
        <v/>
      </c>
      <c r="F32" s="21">
        <f>IFERROR(INDEX(Registros!$E$2:$E$501,MATCH(ROWS($B$5:B32),Registros!$AD$2:$AD$501,0)),"")</f>
        <v/>
      </c>
      <c r="G32" s="18">
        <f>IFERROR(INDEX(Registros!$P$2:$P$501,MATCH(ROWS($B$5:B32),Registros!$AD$2:$AD$501,0)),"")</f>
        <v/>
      </c>
      <c r="H32" s="49">
        <f>IFERROR(INDEX(Registros!$S$2:$S$501,MATCH(ROWS($B$5:B32),Registros!$AD$2:$AD$501,0)),"")</f>
        <v/>
      </c>
      <c r="I32" s="21">
        <f>IFERROR(INDEX(Registros!$V$2:$V$501,MATCH(ROWS($B$5:B32),Registros!$AD$2:$AD$501,0)),"")</f>
        <v/>
      </c>
      <c r="J32" s="18">
        <f>IFERROR(INDEX(Registros!$K$2:$K$501,MATCH(ROWS($B$5:B32),Registros!$AD$2:$AD$501,0)),"")</f>
        <v/>
      </c>
      <c r="K32" s="18">
        <f>IFERROR(INDEX(Registros!$L$2:$L$501,MATCH(ROWS($B$5:B32),Registros!$AD$2:$AD$501,0)),"")</f>
        <v/>
      </c>
      <c r="L32" s="52">
        <f>IFERROR(INDEX(Registros!$M$2:$M$501,MATCH(ROWS($B$5:B32),Registros!$AD$2:$AD$501,0)),"")</f>
        <v/>
      </c>
      <c r="M32" s="18">
        <f>IFERROR(INDEX(Registros!$W$2:$W$501,MATCH(ROWS($B$5:B32),Registros!$AD$2:$AD$501,0)),"")</f>
        <v/>
      </c>
      <c r="N32" s="18">
        <f>IFERROR(INDEX(Registros!$X$2:$X$501,MATCH(ROWS($B$5:B32),Registros!$AD$2:$AD$501,0)),"")</f>
        <v/>
      </c>
      <c r="O32" s="21">
        <f>IFERROR(INDEX(Registros!$Y$2:$Y$501,MATCH(ROWS($B$5:B32),Registros!$AD$2:$AD$501,0)),"")</f>
        <v/>
      </c>
    </row>
    <row r="33">
      <c r="A33" s="13">
        <f>IF($B33="","",ROWS($A$5:A33))</f>
        <v/>
      </c>
      <c r="B33" s="13">
        <f>IFERROR(INDEX(Registros!$A$2:$A$501,MATCH(ROWS($B$5:B33),Registros!$AD$2:$AD$501,0)),"")</f>
        <v/>
      </c>
      <c r="C33" s="53">
        <f>IFERROR(INDEX(Registros!$B$2:$B$501,MATCH(ROWS($B$5:B33),Registros!$AD$2:$AD$501,0)),"")</f>
        <v/>
      </c>
      <c r="D33" s="13">
        <f>IFERROR(INDEX(Registros!$C$2:$C$501,MATCH(ROWS($B$5:B33),Registros!$AD$2:$AD$501,0)),"")</f>
        <v/>
      </c>
      <c r="E33" s="16">
        <f>IFERROR(INDEX(Registros!$D$2:$D$501,MATCH(ROWS($B$5:B33),Registros!$AD$2:$AD$501,0)),"")</f>
        <v/>
      </c>
      <c r="F33" s="16">
        <f>IFERROR(INDEX(Registros!$E$2:$E$501,MATCH(ROWS($B$5:B33),Registros!$AD$2:$AD$501,0)),"")</f>
        <v/>
      </c>
      <c r="G33" s="13">
        <f>IFERROR(INDEX(Registros!$P$2:$P$501,MATCH(ROWS($B$5:B33),Registros!$AD$2:$AD$501,0)),"")</f>
        <v/>
      </c>
      <c r="H33" s="46">
        <f>IFERROR(INDEX(Registros!$S$2:$S$501,MATCH(ROWS($B$5:B33),Registros!$AD$2:$AD$501,0)),"")</f>
        <v/>
      </c>
      <c r="I33" s="16">
        <f>IFERROR(INDEX(Registros!$V$2:$V$501,MATCH(ROWS($B$5:B33),Registros!$AD$2:$AD$501,0)),"")</f>
        <v/>
      </c>
      <c r="J33" s="13">
        <f>IFERROR(INDEX(Registros!$K$2:$K$501,MATCH(ROWS($B$5:B33),Registros!$AD$2:$AD$501,0)),"")</f>
        <v/>
      </c>
      <c r="K33" s="13">
        <f>IFERROR(INDEX(Registros!$L$2:$L$501,MATCH(ROWS($B$5:B33),Registros!$AD$2:$AD$501,0)),"")</f>
        <v/>
      </c>
      <c r="L33" s="53">
        <f>IFERROR(INDEX(Registros!$M$2:$M$501,MATCH(ROWS($B$5:B33),Registros!$AD$2:$AD$501,0)),"")</f>
        <v/>
      </c>
      <c r="M33" s="13">
        <f>IFERROR(INDEX(Registros!$W$2:$W$501,MATCH(ROWS($B$5:B33),Registros!$AD$2:$AD$501,0)),"")</f>
        <v/>
      </c>
      <c r="N33" s="13">
        <f>IFERROR(INDEX(Registros!$X$2:$X$501,MATCH(ROWS($B$5:B33),Registros!$AD$2:$AD$501,0)),"")</f>
        <v/>
      </c>
      <c r="O33" s="16">
        <f>IFERROR(INDEX(Registros!$Y$2:$Y$501,MATCH(ROWS($B$5:B33),Registros!$AD$2:$AD$501,0)),"")</f>
        <v/>
      </c>
    </row>
    <row r="34">
      <c r="A34" s="18">
        <f>IF($B34="","",ROWS($A$5:A34))</f>
        <v/>
      </c>
      <c r="B34" s="18">
        <f>IFERROR(INDEX(Registros!$A$2:$A$501,MATCH(ROWS($B$5:B34),Registros!$AD$2:$AD$501,0)),"")</f>
        <v/>
      </c>
      <c r="C34" s="52">
        <f>IFERROR(INDEX(Registros!$B$2:$B$501,MATCH(ROWS($B$5:B34),Registros!$AD$2:$AD$501,0)),"")</f>
        <v/>
      </c>
      <c r="D34" s="18">
        <f>IFERROR(INDEX(Registros!$C$2:$C$501,MATCH(ROWS($B$5:B34),Registros!$AD$2:$AD$501,0)),"")</f>
        <v/>
      </c>
      <c r="E34" s="21">
        <f>IFERROR(INDEX(Registros!$D$2:$D$501,MATCH(ROWS($B$5:B34),Registros!$AD$2:$AD$501,0)),"")</f>
        <v/>
      </c>
      <c r="F34" s="21">
        <f>IFERROR(INDEX(Registros!$E$2:$E$501,MATCH(ROWS($B$5:B34),Registros!$AD$2:$AD$501,0)),"")</f>
        <v/>
      </c>
      <c r="G34" s="18">
        <f>IFERROR(INDEX(Registros!$P$2:$P$501,MATCH(ROWS($B$5:B34),Registros!$AD$2:$AD$501,0)),"")</f>
        <v/>
      </c>
      <c r="H34" s="49">
        <f>IFERROR(INDEX(Registros!$S$2:$S$501,MATCH(ROWS($B$5:B34),Registros!$AD$2:$AD$501,0)),"")</f>
        <v/>
      </c>
      <c r="I34" s="21">
        <f>IFERROR(INDEX(Registros!$V$2:$V$501,MATCH(ROWS($B$5:B34),Registros!$AD$2:$AD$501,0)),"")</f>
        <v/>
      </c>
      <c r="J34" s="18">
        <f>IFERROR(INDEX(Registros!$K$2:$K$501,MATCH(ROWS($B$5:B34),Registros!$AD$2:$AD$501,0)),"")</f>
        <v/>
      </c>
      <c r="K34" s="18">
        <f>IFERROR(INDEX(Registros!$L$2:$L$501,MATCH(ROWS($B$5:B34),Registros!$AD$2:$AD$501,0)),"")</f>
        <v/>
      </c>
      <c r="L34" s="52">
        <f>IFERROR(INDEX(Registros!$M$2:$M$501,MATCH(ROWS($B$5:B34),Registros!$AD$2:$AD$501,0)),"")</f>
        <v/>
      </c>
      <c r="M34" s="18">
        <f>IFERROR(INDEX(Registros!$W$2:$W$501,MATCH(ROWS($B$5:B34),Registros!$AD$2:$AD$501,0)),"")</f>
        <v/>
      </c>
      <c r="N34" s="18">
        <f>IFERROR(INDEX(Registros!$X$2:$X$501,MATCH(ROWS($B$5:B34),Registros!$AD$2:$AD$501,0)),"")</f>
        <v/>
      </c>
      <c r="O34" s="21">
        <f>IFERROR(INDEX(Registros!$Y$2:$Y$501,MATCH(ROWS($B$5:B34),Registros!$AD$2:$AD$501,0)),"")</f>
        <v/>
      </c>
    </row>
    <row r="35">
      <c r="A35" s="13">
        <f>IF($B35="","",ROWS($A$5:A35))</f>
        <v/>
      </c>
      <c r="B35" s="13">
        <f>IFERROR(INDEX(Registros!$A$2:$A$501,MATCH(ROWS($B$5:B35),Registros!$AD$2:$AD$501,0)),"")</f>
        <v/>
      </c>
      <c r="C35" s="53">
        <f>IFERROR(INDEX(Registros!$B$2:$B$501,MATCH(ROWS($B$5:B35),Registros!$AD$2:$AD$501,0)),"")</f>
        <v/>
      </c>
      <c r="D35" s="13">
        <f>IFERROR(INDEX(Registros!$C$2:$C$501,MATCH(ROWS($B$5:B35),Registros!$AD$2:$AD$501,0)),"")</f>
        <v/>
      </c>
      <c r="E35" s="16">
        <f>IFERROR(INDEX(Registros!$D$2:$D$501,MATCH(ROWS($B$5:B35),Registros!$AD$2:$AD$501,0)),"")</f>
        <v/>
      </c>
      <c r="F35" s="16">
        <f>IFERROR(INDEX(Registros!$E$2:$E$501,MATCH(ROWS($B$5:B35),Registros!$AD$2:$AD$501,0)),"")</f>
        <v/>
      </c>
      <c r="G35" s="13">
        <f>IFERROR(INDEX(Registros!$P$2:$P$501,MATCH(ROWS($B$5:B35),Registros!$AD$2:$AD$501,0)),"")</f>
        <v/>
      </c>
      <c r="H35" s="46">
        <f>IFERROR(INDEX(Registros!$S$2:$S$501,MATCH(ROWS($B$5:B35),Registros!$AD$2:$AD$501,0)),"")</f>
        <v/>
      </c>
      <c r="I35" s="16">
        <f>IFERROR(INDEX(Registros!$V$2:$V$501,MATCH(ROWS($B$5:B35),Registros!$AD$2:$AD$501,0)),"")</f>
        <v/>
      </c>
      <c r="J35" s="13">
        <f>IFERROR(INDEX(Registros!$K$2:$K$501,MATCH(ROWS($B$5:B35),Registros!$AD$2:$AD$501,0)),"")</f>
        <v/>
      </c>
      <c r="K35" s="13">
        <f>IFERROR(INDEX(Registros!$L$2:$L$501,MATCH(ROWS($B$5:B35),Registros!$AD$2:$AD$501,0)),"")</f>
        <v/>
      </c>
      <c r="L35" s="53">
        <f>IFERROR(INDEX(Registros!$M$2:$M$501,MATCH(ROWS($B$5:B35),Registros!$AD$2:$AD$501,0)),"")</f>
        <v/>
      </c>
      <c r="M35" s="13">
        <f>IFERROR(INDEX(Registros!$W$2:$W$501,MATCH(ROWS($B$5:B35),Registros!$AD$2:$AD$501,0)),"")</f>
        <v/>
      </c>
      <c r="N35" s="13">
        <f>IFERROR(INDEX(Registros!$X$2:$X$501,MATCH(ROWS($B$5:B35),Registros!$AD$2:$AD$501,0)),"")</f>
        <v/>
      </c>
      <c r="O35" s="16">
        <f>IFERROR(INDEX(Registros!$Y$2:$Y$501,MATCH(ROWS($B$5:B35),Registros!$AD$2:$AD$501,0)),"")</f>
        <v/>
      </c>
    </row>
    <row r="36">
      <c r="A36" s="18">
        <f>IF($B36="","",ROWS($A$5:A36))</f>
        <v/>
      </c>
      <c r="B36" s="18">
        <f>IFERROR(INDEX(Registros!$A$2:$A$501,MATCH(ROWS($B$5:B36),Registros!$AD$2:$AD$501,0)),"")</f>
        <v/>
      </c>
      <c r="C36" s="52">
        <f>IFERROR(INDEX(Registros!$B$2:$B$501,MATCH(ROWS($B$5:B36),Registros!$AD$2:$AD$501,0)),"")</f>
        <v/>
      </c>
      <c r="D36" s="18">
        <f>IFERROR(INDEX(Registros!$C$2:$C$501,MATCH(ROWS($B$5:B36),Registros!$AD$2:$AD$501,0)),"")</f>
        <v/>
      </c>
      <c r="E36" s="21">
        <f>IFERROR(INDEX(Registros!$D$2:$D$501,MATCH(ROWS($B$5:B36),Registros!$AD$2:$AD$501,0)),"")</f>
        <v/>
      </c>
      <c r="F36" s="21">
        <f>IFERROR(INDEX(Registros!$E$2:$E$501,MATCH(ROWS($B$5:B36),Registros!$AD$2:$AD$501,0)),"")</f>
        <v/>
      </c>
      <c r="G36" s="18">
        <f>IFERROR(INDEX(Registros!$P$2:$P$501,MATCH(ROWS($B$5:B36),Registros!$AD$2:$AD$501,0)),"")</f>
        <v/>
      </c>
      <c r="H36" s="49">
        <f>IFERROR(INDEX(Registros!$S$2:$S$501,MATCH(ROWS($B$5:B36),Registros!$AD$2:$AD$501,0)),"")</f>
        <v/>
      </c>
      <c r="I36" s="21">
        <f>IFERROR(INDEX(Registros!$V$2:$V$501,MATCH(ROWS($B$5:B36),Registros!$AD$2:$AD$501,0)),"")</f>
        <v/>
      </c>
      <c r="J36" s="18">
        <f>IFERROR(INDEX(Registros!$K$2:$K$501,MATCH(ROWS($B$5:B36),Registros!$AD$2:$AD$501,0)),"")</f>
        <v/>
      </c>
      <c r="K36" s="18">
        <f>IFERROR(INDEX(Registros!$L$2:$L$501,MATCH(ROWS($B$5:B36),Registros!$AD$2:$AD$501,0)),"")</f>
        <v/>
      </c>
      <c r="L36" s="52">
        <f>IFERROR(INDEX(Registros!$M$2:$M$501,MATCH(ROWS($B$5:B36),Registros!$AD$2:$AD$501,0)),"")</f>
        <v/>
      </c>
      <c r="M36" s="18">
        <f>IFERROR(INDEX(Registros!$W$2:$W$501,MATCH(ROWS($B$5:B36),Registros!$AD$2:$AD$501,0)),"")</f>
        <v/>
      </c>
      <c r="N36" s="18">
        <f>IFERROR(INDEX(Registros!$X$2:$X$501,MATCH(ROWS($B$5:B36),Registros!$AD$2:$AD$501,0)),"")</f>
        <v/>
      </c>
      <c r="O36" s="21">
        <f>IFERROR(INDEX(Registros!$Y$2:$Y$501,MATCH(ROWS($B$5:B36),Registros!$AD$2:$AD$501,0)),"")</f>
        <v/>
      </c>
    </row>
    <row r="37">
      <c r="A37" s="13">
        <f>IF($B37="","",ROWS($A$5:A37))</f>
        <v/>
      </c>
      <c r="B37" s="13">
        <f>IFERROR(INDEX(Registros!$A$2:$A$501,MATCH(ROWS($B$5:B37),Registros!$AD$2:$AD$501,0)),"")</f>
        <v/>
      </c>
      <c r="C37" s="53">
        <f>IFERROR(INDEX(Registros!$B$2:$B$501,MATCH(ROWS($B$5:B37),Registros!$AD$2:$AD$501,0)),"")</f>
        <v/>
      </c>
      <c r="D37" s="13">
        <f>IFERROR(INDEX(Registros!$C$2:$C$501,MATCH(ROWS($B$5:B37),Registros!$AD$2:$AD$501,0)),"")</f>
        <v/>
      </c>
      <c r="E37" s="16">
        <f>IFERROR(INDEX(Registros!$D$2:$D$501,MATCH(ROWS($B$5:B37),Registros!$AD$2:$AD$501,0)),"")</f>
        <v/>
      </c>
      <c r="F37" s="16">
        <f>IFERROR(INDEX(Registros!$E$2:$E$501,MATCH(ROWS($B$5:B37),Registros!$AD$2:$AD$501,0)),"")</f>
        <v/>
      </c>
      <c r="G37" s="13">
        <f>IFERROR(INDEX(Registros!$P$2:$P$501,MATCH(ROWS($B$5:B37),Registros!$AD$2:$AD$501,0)),"")</f>
        <v/>
      </c>
      <c r="H37" s="46">
        <f>IFERROR(INDEX(Registros!$S$2:$S$501,MATCH(ROWS($B$5:B37),Registros!$AD$2:$AD$501,0)),"")</f>
        <v/>
      </c>
      <c r="I37" s="16">
        <f>IFERROR(INDEX(Registros!$V$2:$V$501,MATCH(ROWS($B$5:B37),Registros!$AD$2:$AD$501,0)),"")</f>
        <v/>
      </c>
      <c r="J37" s="13">
        <f>IFERROR(INDEX(Registros!$K$2:$K$501,MATCH(ROWS($B$5:B37),Registros!$AD$2:$AD$501,0)),"")</f>
        <v/>
      </c>
      <c r="K37" s="13">
        <f>IFERROR(INDEX(Registros!$L$2:$L$501,MATCH(ROWS($B$5:B37),Registros!$AD$2:$AD$501,0)),"")</f>
        <v/>
      </c>
      <c r="L37" s="53">
        <f>IFERROR(INDEX(Registros!$M$2:$M$501,MATCH(ROWS($B$5:B37),Registros!$AD$2:$AD$501,0)),"")</f>
        <v/>
      </c>
      <c r="M37" s="13">
        <f>IFERROR(INDEX(Registros!$W$2:$W$501,MATCH(ROWS($B$5:B37),Registros!$AD$2:$AD$501,0)),"")</f>
        <v/>
      </c>
      <c r="N37" s="13">
        <f>IFERROR(INDEX(Registros!$X$2:$X$501,MATCH(ROWS($B$5:B37),Registros!$AD$2:$AD$501,0)),"")</f>
        <v/>
      </c>
      <c r="O37" s="16">
        <f>IFERROR(INDEX(Registros!$Y$2:$Y$501,MATCH(ROWS($B$5:B37),Registros!$AD$2:$AD$501,0)),"")</f>
        <v/>
      </c>
    </row>
    <row r="38">
      <c r="A38" s="18">
        <f>IF($B38="","",ROWS($A$5:A38))</f>
        <v/>
      </c>
      <c r="B38" s="18">
        <f>IFERROR(INDEX(Registros!$A$2:$A$501,MATCH(ROWS($B$5:B38),Registros!$AD$2:$AD$501,0)),"")</f>
        <v/>
      </c>
      <c r="C38" s="52">
        <f>IFERROR(INDEX(Registros!$B$2:$B$501,MATCH(ROWS($B$5:B38),Registros!$AD$2:$AD$501,0)),"")</f>
        <v/>
      </c>
      <c r="D38" s="18">
        <f>IFERROR(INDEX(Registros!$C$2:$C$501,MATCH(ROWS($B$5:B38),Registros!$AD$2:$AD$501,0)),"")</f>
        <v/>
      </c>
      <c r="E38" s="21">
        <f>IFERROR(INDEX(Registros!$D$2:$D$501,MATCH(ROWS($B$5:B38),Registros!$AD$2:$AD$501,0)),"")</f>
        <v/>
      </c>
      <c r="F38" s="21">
        <f>IFERROR(INDEX(Registros!$E$2:$E$501,MATCH(ROWS($B$5:B38),Registros!$AD$2:$AD$501,0)),"")</f>
        <v/>
      </c>
      <c r="G38" s="18">
        <f>IFERROR(INDEX(Registros!$P$2:$P$501,MATCH(ROWS($B$5:B38),Registros!$AD$2:$AD$501,0)),"")</f>
        <v/>
      </c>
      <c r="H38" s="49">
        <f>IFERROR(INDEX(Registros!$S$2:$S$501,MATCH(ROWS($B$5:B38),Registros!$AD$2:$AD$501,0)),"")</f>
        <v/>
      </c>
      <c r="I38" s="21">
        <f>IFERROR(INDEX(Registros!$V$2:$V$501,MATCH(ROWS($B$5:B38),Registros!$AD$2:$AD$501,0)),"")</f>
        <v/>
      </c>
      <c r="J38" s="18">
        <f>IFERROR(INDEX(Registros!$K$2:$K$501,MATCH(ROWS($B$5:B38),Registros!$AD$2:$AD$501,0)),"")</f>
        <v/>
      </c>
      <c r="K38" s="18">
        <f>IFERROR(INDEX(Registros!$L$2:$L$501,MATCH(ROWS($B$5:B38),Registros!$AD$2:$AD$501,0)),"")</f>
        <v/>
      </c>
      <c r="L38" s="52">
        <f>IFERROR(INDEX(Registros!$M$2:$M$501,MATCH(ROWS($B$5:B38),Registros!$AD$2:$AD$501,0)),"")</f>
        <v/>
      </c>
      <c r="M38" s="18">
        <f>IFERROR(INDEX(Registros!$W$2:$W$501,MATCH(ROWS($B$5:B38),Registros!$AD$2:$AD$501,0)),"")</f>
        <v/>
      </c>
      <c r="N38" s="18">
        <f>IFERROR(INDEX(Registros!$X$2:$X$501,MATCH(ROWS($B$5:B38),Registros!$AD$2:$AD$501,0)),"")</f>
        <v/>
      </c>
      <c r="O38" s="21">
        <f>IFERROR(INDEX(Registros!$Y$2:$Y$501,MATCH(ROWS($B$5:B38),Registros!$AD$2:$AD$501,0)),"")</f>
        <v/>
      </c>
    </row>
    <row r="39">
      <c r="A39" s="13">
        <f>IF($B39="","",ROWS($A$5:A39))</f>
        <v/>
      </c>
      <c r="B39" s="13">
        <f>IFERROR(INDEX(Registros!$A$2:$A$501,MATCH(ROWS($B$5:B39),Registros!$AD$2:$AD$501,0)),"")</f>
        <v/>
      </c>
      <c r="C39" s="53">
        <f>IFERROR(INDEX(Registros!$B$2:$B$501,MATCH(ROWS($B$5:B39),Registros!$AD$2:$AD$501,0)),"")</f>
        <v/>
      </c>
      <c r="D39" s="13">
        <f>IFERROR(INDEX(Registros!$C$2:$C$501,MATCH(ROWS($B$5:B39),Registros!$AD$2:$AD$501,0)),"")</f>
        <v/>
      </c>
      <c r="E39" s="16">
        <f>IFERROR(INDEX(Registros!$D$2:$D$501,MATCH(ROWS($B$5:B39),Registros!$AD$2:$AD$501,0)),"")</f>
        <v/>
      </c>
      <c r="F39" s="16">
        <f>IFERROR(INDEX(Registros!$E$2:$E$501,MATCH(ROWS($B$5:B39),Registros!$AD$2:$AD$501,0)),"")</f>
        <v/>
      </c>
      <c r="G39" s="13">
        <f>IFERROR(INDEX(Registros!$P$2:$P$501,MATCH(ROWS($B$5:B39),Registros!$AD$2:$AD$501,0)),"")</f>
        <v/>
      </c>
      <c r="H39" s="46">
        <f>IFERROR(INDEX(Registros!$S$2:$S$501,MATCH(ROWS($B$5:B39),Registros!$AD$2:$AD$501,0)),"")</f>
        <v/>
      </c>
      <c r="I39" s="16">
        <f>IFERROR(INDEX(Registros!$V$2:$V$501,MATCH(ROWS($B$5:B39),Registros!$AD$2:$AD$501,0)),"")</f>
        <v/>
      </c>
      <c r="J39" s="13">
        <f>IFERROR(INDEX(Registros!$K$2:$K$501,MATCH(ROWS($B$5:B39),Registros!$AD$2:$AD$501,0)),"")</f>
        <v/>
      </c>
      <c r="K39" s="13">
        <f>IFERROR(INDEX(Registros!$L$2:$L$501,MATCH(ROWS($B$5:B39),Registros!$AD$2:$AD$501,0)),"")</f>
        <v/>
      </c>
      <c r="L39" s="53">
        <f>IFERROR(INDEX(Registros!$M$2:$M$501,MATCH(ROWS($B$5:B39),Registros!$AD$2:$AD$501,0)),"")</f>
        <v/>
      </c>
      <c r="M39" s="13">
        <f>IFERROR(INDEX(Registros!$W$2:$W$501,MATCH(ROWS($B$5:B39),Registros!$AD$2:$AD$501,0)),"")</f>
        <v/>
      </c>
      <c r="N39" s="13">
        <f>IFERROR(INDEX(Registros!$X$2:$X$501,MATCH(ROWS($B$5:B39),Registros!$AD$2:$AD$501,0)),"")</f>
        <v/>
      </c>
      <c r="O39" s="16">
        <f>IFERROR(INDEX(Registros!$Y$2:$Y$501,MATCH(ROWS($B$5:B39),Registros!$AD$2:$AD$501,0)),"")</f>
        <v/>
      </c>
    </row>
    <row r="40">
      <c r="A40" s="18">
        <f>IF($B40="","",ROWS($A$5:A40))</f>
        <v/>
      </c>
      <c r="B40" s="18">
        <f>IFERROR(INDEX(Registros!$A$2:$A$501,MATCH(ROWS($B$5:B40),Registros!$AD$2:$AD$501,0)),"")</f>
        <v/>
      </c>
      <c r="C40" s="52">
        <f>IFERROR(INDEX(Registros!$B$2:$B$501,MATCH(ROWS($B$5:B40),Registros!$AD$2:$AD$501,0)),"")</f>
        <v/>
      </c>
      <c r="D40" s="18">
        <f>IFERROR(INDEX(Registros!$C$2:$C$501,MATCH(ROWS($B$5:B40),Registros!$AD$2:$AD$501,0)),"")</f>
        <v/>
      </c>
      <c r="E40" s="21">
        <f>IFERROR(INDEX(Registros!$D$2:$D$501,MATCH(ROWS($B$5:B40),Registros!$AD$2:$AD$501,0)),"")</f>
        <v/>
      </c>
      <c r="F40" s="21">
        <f>IFERROR(INDEX(Registros!$E$2:$E$501,MATCH(ROWS($B$5:B40),Registros!$AD$2:$AD$501,0)),"")</f>
        <v/>
      </c>
      <c r="G40" s="18">
        <f>IFERROR(INDEX(Registros!$P$2:$P$501,MATCH(ROWS($B$5:B40),Registros!$AD$2:$AD$501,0)),"")</f>
        <v/>
      </c>
      <c r="H40" s="49">
        <f>IFERROR(INDEX(Registros!$S$2:$S$501,MATCH(ROWS($B$5:B40),Registros!$AD$2:$AD$501,0)),"")</f>
        <v/>
      </c>
      <c r="I40" s="21">
        <f>IFERROR(INDEX(Registros!$V$2:$V$501,MATCH(ROWS($B$5:B40),Registros!$AD$2:$AD$501,0)),"")</f>
        <v/>
      </c>
      <c r="J40" s="18">
        <f>IFERROR(INDEX(Registros!$K$2:$K$501,MATCH(ROWS($B$5:B40),Registros!$AD$2:$AD$501,0)),"")</f>
        <v/>
      </c>
      <c r="K40" s="18">
        <f>IFERROR(INDEX(Registros!$L$2:$L$501,MATCH(ROWS($B$5:B40),Registros!$AD$2:$AD$501,0)),"")</f>
        <v/>
      </c>
      <c r="L40" s="52">
        <f>IFERROR(INDEX(Registros!$M$2:$M$501,MATCH(ROWS($B$5:B40),Registros!$AD$2:$AD$501,0)),"")</f>
        <v/>
      </c>
      <c r="M40" s="18">
        <f>IFERROR(INDEX(Registros!$W$2:$W$501,MATCH(ROWS($B$5:B40),Registros!$AD$2:$AD$501,0)),"")</f>
        <v/>
      </c>
      <c r="N40" s="18">
        <f>IFERROR(INDEX(Registros!$X$2:$X$501,MATCH(ROWS($B$5:B40),Registros!$AD$2:$AD$501,0)),"")</f>
        <v/>
      </c>
      <c r="O40" s="21">
        <f>IFERROR(INDEX(Registros!$Y$2:$Y$501,MATCH(ROWS($B$5:B40),Registros!$AD$2:$AD$501,0)),"")</f>
        <v/>
      </c>
    </row>
    <row r="41">
      <c r="A41" s="13">
        <f>IF($B41="","",ROWS($A$5:A41))</f>
        <v/>
      </c>
      <c r="B41" s="13">
        <f>IFERROR(INDEX(Registros!$A$2:$A$501,MATCH(ROWS($B$5:B41),Registros!$AD$2:$AD$501,0)),"")</f>
        <v/>
      </c>
      <c r="C41" s="53">
        <f>IFERROR(INDEX(Registros!$B$2:$B$501,MATCH(ROWS($B$5:B41),Registros!$AD$2:$AD$501,0)),"")</f>
        <v/>
      </c>
      <c r="D41" s="13">
        <f>IFERROR(INDEX(Registros!$C$2:$C$501,MATCH(ROWS($B$5:B41),Registros!$AD$2:$AD$501,0)),"")</f>
        <v/>
      </c>
      <c r="E41" s="16">
        <f>IFERROR(INDEX(Registros!$D$2:$D$501,MATCH(ROWS($B$5:B41),Registros!$AD$2:$AD$501,0)),"")</f>
        <v/>
      </c>
      <c r="F41" s="16">
        <f>IFERROR(INDEX(Registros!$E$2:$E$501,MATCH(ROWS($B$5:B41),Registros!$AD$2:$AD$501,0)),"")</f>
        <v/>
      </c>
      <c r="G41" s="13">
        <f>IFERROR(INDEX(Registros!$P$2:$P$501,MATCH(ROWS($B$5:B41),Registros!$AD$2:$AD$501,0)),"")</f>
        <v/>
      </c>
      <c r="H41" s="46">
        <f>IFERROR(INDEX(Registros!$S$2:$S$501,MATCH(ROWS($B$5:B41),Registros!$AD$2:$AD$501,0)),"")</f>
        <v/>
      </c>
      <c r="I41" s="16">
        <f>IFERROR(INDEX(Registros!$V$2:$V$501,MATCH(ROWS($B$5:B41),Registros!$AD$2:$AD$501,0)),"")</f>
        <v/>
      </c>
      <c r="J41" s="13">
        <f>IFERROR(INDEX(Registros!$K$2:$K$501,MATCH(ROWS($B$5:B41),Registros!$AD$2:$AD$501,0)),"")</f>
        <v/>
      </c>
      <c r="K41" s="13">
        <f>IFERROR(INDEX(Registros!$L$2:$L$501,MATCH(ROWS($B$5:B41),Registros!$AD$2:$AD$501,0)),"")</f>
        <v/>
      </c>
      <c r="L41" s="53">
        <f>IFERROR(INDEX(Registros!$M$2:$M$501,MATCH(ROWS($B$5:B41),Registros!$AD$2:$AD$501,0)),"")</f>
        <v/>
      </c>
      <c r="M41" s="13">
        <f>IFERROR(INDEX(Registros!$W$2:$W$501,MATCH(ROWS($B$5:B41),Registros!$AD$2:$AD$501,0)),"")</f>
        <v/>
      </c>
      <c r="N41" s="13">
        <f>IFERROR(INDEX(Registros!$X$2:$X$501,MATCH(ROWS($B$5:B41),Registros!$AD$2:$AD$501,0)),"")</f>
        <v/>
      </c>
      <c r="O41" s="16">
        <f>IFERROR(INDEX(Registros!$Y$2:$Y$501,MATCH(ROWS($B$5:B41),Registros!$AD$2:$AD$501,0)),"")</f>
        <v/>
      </c>
    </row>
    <row r="42">
      <c r="A42" s="18">
        <f>IF($B42="","",ROWS($A$5:A42))</f>
        <v/>
      </c>
      <c r="B42" s="18">
        <f>IFERROR(INDEX(Registros!$A$2:$A$501,MATCH(ROWS($B$5:B42),Registros!$AD$2:$AD$501,0)),"")</f>
        <v/>
      </c>
      <c r="C42" s="52">
        <f>IFERROR(INDEX(Registros!$B$2:$B$501,MATCH(ROWS($B$5:B42),Registros!$AD$2:$AD$501,0)),"")</f>
        <v/>
      </c>
      <c r="D42" s="18">
        <f>IFERROR(INDEX(Registros!$C$2:$C$501,MATCH(ROWS($B$5:B42),Registros!$AD$2:$AD$501,0)),"")</f>
        <v/>
      </c>
      <c r="E42" s="21">
        <f>IFERROR(INDEX(Registros!$D$2:$D$501,MATCH(ROWS($B$5:B42),Registros!$AD$2:$AD$501,0)),"")</f>
        <v/>
      </c>
      <c r="F42" s="21">
        <f>IFERROR(INDEX(Registros!$E$2:$E$501,MATCH(ROWS($B$5:B42),Registros!$AD$2:$AD$501,0)),"")</f>
        <v/>
      </c>
      <c r="G42" s="18">
        <f>IFERROR(INDEX(Registros!$P$2:$P$501,MATCH(ROWS($B$5:B42),Registros!$AD$2:$AD$501,0)),"")</f>
        <v/>
      </c>
      <c r="H42" s="49">
        <f>IFERROR(INDEX(Registros!$S$2:$S$501,MATCH(ROWS($B$5:B42),Registros!$AD$2:$AD$501,0)),"")</f>
        <v/>
      </c>
      <c r="I42" s="21">
        <f>IFERROR(INDEX(Registros!$V$2:$V$501,MATCH(ROWS($B$5:B42),Registros!$AD$2:$AD$501,0)),"")</f>
        <v/>
      </c>
      <c r="J42" s="18">
        <f>IFERROR(INDEX(Registros!$K$2:$K$501,MATCH(ROWS($B$5:B42),Registros!$AD$2:$AD$501,0)),"")</f>
        <v/>
      </c>
      <c r="K42" s="18">
        <f>IFERROR(INDEX(Registros!$L$2:$L$501,MATCH(ROWS($B$5:B42),Registros!$AD$2:$AD$501,0)),"")</f>
        <v/>
      </c>
      <c r="L42" s="52">
        <f>IFERROR(INDEX(Registros!$M$2:$M$501,MATCH(ROWS($B$5:B42),Registros!$AD$2:$AD$501,0)),"")</f>
        <v/>
      </c>
      <c r="M42" s="18">
        <f>IFERROR(INDEX(Registros!$W$2:$W$501,MATCH(ROWS($B$5:B42),Registros!$AD$2:$AD$501,0)),"")</f>
        <v/>
      </c>
      <c r="N42" s="18">
        <f>IFERROR(INDEX(Registros!$X$2:$X$501,MATCH(ROWS($B$5:B42),Registros!$AD$2:$AD$501,0)),"")</f>
        <v/>
      </c>
      <c r="O42" s="21">
        <f>IFERROR(INDEX(Registros!$Y$2:$Y$501,MATCH(ROWS($B$5:B42),Registros!$AD$2:$AD$501,0)),"")</f>
        <v/>
      </c>
    </row>
    <row r="43">
      <c r="A43" s="13">
        <f>IF($B43="","",ROWS($A$5:A43))</f>
        <v/>
      </c>
      <c r="B43" s="13">
        <f>IFERROR(INDEX(Registros!$A$2:$A$501,MATCH(ROWS($B$5:B43),Registros!$AD$2:$AD$501,0)),"")</f>
        <v/>
      </c>
      <c r="C43" s="53">
        <f>IFERROR(INDEX(Registros!$B$2:$B$501,MATCH(ROWS($B$5:B43),Registros!$AD$2:$AD$501,0)),"")</f>
        <v/>
      </c>
      <c r="D43" s="13">
        <f>IFERROR(INDEX(Registros!$C$2:$C$501,MATCH(ROWS($B$5:B43),Registros!$AD$2:$AD$501,0)),"")</f>
        <v/>
      </c>
      <c r="E43" s="16">
        <f>IFERROR(INDEX(Registros!$D$2:$D$501,MATCH(ROWS($B$5:B43),Registros!$AD$2:$AD$501,0)),"")</f>
        <v/>
      </c>
      <c r="F43" s="16">
        <f>IFERROR(INDEX(Registros!$E$2:$E$501,MATCH(ROWS($B$5:B43),Registros!$AD$2:$AD$501,0)),"")</f>
        <v/>
      </c>
      <c r="G43" s="13">
        <f>IFERROR(INDEX(Registros!$P$2:$P$501,MATCH(ROWS($B$5:B43),Registros!$AD$2:$AD$501,0)),"")</f>
        <v/>
      </c>
      <c r="H43" s="46">
        <f>IFERROR(INDEX(Registros!$S$2:$S$501,MATCH(ROWS($B$5:B43),Registros!$AD$2:$AD$501,0)),"")</f>
        <v/>
      </c>
      <c r="I43" s="16">
        <f>IFERROR(INDEX(Registros!$V$2:$V$501,MATCH(ROWS($B$5:B43),Registros!$AD$2:$AD$501,0)),"")</f>
        <v/>
      </c>
      <c r="J43" s="13">
        <f>IFERROR(INDEX(Registros!$K$2:$K$501,MATCH(ROWS($B$5:B43),Registros!$AD$2:$AD$501,0)),"")</f>
        <v/>
      </c>
      <c r="K43" s="13">
        <f>IFERROR(INDEX(Registros!$L$2:$L$501,MATCH(ROWS($B$5:B43),Registros!$AD$2:$AD$501,0)),"")</f>
        <v/>
      </c>
      <c r="L43" s="53">
        <f>IFERROR(INDEX(Registros!$M$2:$M$501,MATCH(ROWS($B$5:B43),Registros!$AD$2:$AD$501,0)),"")</f>
        <v/>
      </c>
      <c r="M43" s="13">
        <f>IFERROR(INDEX(Registros!$W$2:$W$501,MATCH(ROWS($B$5:B43),Registros!$AD$2:$AD$501,0)),"")</f>
        <v/>
      </c>
      <c r="N43" s="13">
        <f>IFERROR(INDEX(Registros!$X$2:$X$501,MATCH(ROWS($B$5:B43),Registros!$AD$2:$AD$501,0)),"")</f>
        <v/>
      </c>
      <c r="O43" s="16">
        <f>IFERROR(INDEX(Registros!$Y$2:$Y$501,MATCH(ROWS($B$5:B43),Registros!$AD$2:$AD$501,0)),"")</f>
        <v/>
      </c>
    </row>
    <row r="44">
      <c r="A44" s="18">
        <f>IF($B44="","",ROWS($A$5:A44))</f>
        <v/>
      </c>
      <c r="B44" s="18">
        <f>IFERROR(INDEX(Registros!$A$2:$A$501,MATCH(ROWS($B$5:B44),Registros!$AD$2:$AD$501,0)),"")</f>
        <v/>
      </c>
      <c r="C44" s="52">
        <f>IFERROR(INDEX(Registros!$B$2:$B$501,MATCH(ROWS($B$5:B44),Registros!$AD$2:$AD$501,0)),"")</f>
        <v/>
      </c>
      <c r="D44" s="18">
        <f>IFERROR(INDEX(Registros!$C$2:$C$501,MATCH(ROWS($B$5:B44),Registros!$AD$2:$AD$501,0)),"")</f>
        <v/>
      </c>
      <c r="E44" s="21">
        <f>IFERROR(INDEX(Registros!$D$2:$D$501,MATCH(ROWS($B$5:B44),Registros!$AD$2:$AD$501,0)),"")</f>
        <v/>
      </c>
      <c r="F44" s="21">
        <f>IFERROR(INDEX(Registros!$E$2:$E$501,MATCH(ROWS($B$5:B44),Registros!$AD$2:$AD$501,0)),"")</f>
        <v/>
      </c>
      <c r="G44" s="18">
        <f>IFERROR(INDEX(Registros!$P$2:$P$501,MATCH(ROWS($B$5:B44),Registros!$AD$2:$AD$501,0)),"")</f>
        <v/>
      </c>
      <c r="H44" s="49">
        <f>IFERROR(INDEX(Registros!$S$2:$S$501,MATCH(ROWS($B$5:B44),Registros!$AD$2:$AD$501,0)),"")</f>
        <v/>
      </c>
      <c r="I44" s="21">
        <f>IFERROR(INDEX(Registros!$V$2:$V$501,MATCH(ROWS($B$5:B44),Registros!$AD$2:$AD$501,0)),"")</f>
        <v/>
      </c>
      <c r="J44" s="18">
        <f>IFERROR(INDEX(Registros!$K$2:$K$501,MATCH(ROWS($B$5:B44),Registros!$AD$2:$AD$501,0)),"")</f>
        <v/>
      </c>
      <c r="K44" s="18">
        <f>IFERROR(INDEX(Registros!$L$2:$L$501,MATCH(ROWS($B$5:B44),Registros!$AD$2:$AD$501,0)),"")</f>
        <v/>
      </c>
      <c r="L44" s="52">
        <f>IFERROR(INDEX(Registros!$M$2:$M$501,MATCH(ROWS($B$5:B44),Registros!$AD$2:$AD$501,0)),"")</f>
        <v/>
      </c>
      <c r="M44" s="18">
        <f>IFERROR(INDEX(Registros!$W$2:$W$501,MATCH(ROWS($B$5:B44),Registros!$AD$2:$AD$501,0)),"")</f>
        <v/>
      </c>
      <c r="N44" s="18">
        <f>IFERROR(INDEX(Registros!$X$2:$X$501,MATCH(ROWS($B$5:B44),Registros!$AD$2:$AD$501,0)),"")</f>
        <v/>
      </c>
      <c r="O44" s="21">
        <f>IFERROR(INDEX(Registros!$Y$2:$Y$501,MATCH(ROWS($B$5:B44),Registros!$AD$2:$AD$501,0)),"")</f>
        <v/>
      </c>
    </row>
    <row r="45">
      <c r="A45" s="13">
        <f>IF($B45="","",ROWS($A$5:A45))</f>
        <v/>
      </c>
      <c r="B45" s="13">
        <f>IFERROR(INDEX(Registros!$A$2:$A$501,MATCH(ROWS($B$5:B45),Registros!$AD$2:$AD$501,0)),"")</f>
        <v/>
      </c>
      <c r="C45" s="53">
        <f>IFERROR(INDEX(Registros!$B$2:$B$501,MATCH(ROWS($B$5:B45),Registros!$AD$2:$AD$501,0)),"")</f>
        <v/>
      </c>
      <c r="D45" s="13">
        <f>IFERROR(INDEX(Registros!$C$2:$C$501,MATCH(ROWS($B$5:B45),Registros!$AD$2:$AD$501,0)),"")</f>
        <v/>
      </c>
      <c r="E45" s="16">
        <f>IFERROR(INDEX(Registros!$D$2:$D$501,MATCH(ROWS($B$5:B45),Registros!$AD$2:$AD$501,0)),"")</f>
        <v/>
      </c>
      <c r="F45" s="16">
        <f>IFERROR(INDEX(Registros!$E$2:$E$501,MATCH(ROWS($B$5:B45),Registros!$AD$2:$AD$501,0)),"")</f>
        <v/>
      </c>
      <c r="G45" s="13">
        <f>IFERROR(INDEX(Registros!$P$2:$P$501,MATCH(ROWS($B$5:B45),Registros!$AD$2:$AD$501,0)),"")</f>
        <v/>
      </c>
      <c r="H45" s="46">
        <f>IFERROR(INDEX(Registros!$S$2:$S$501,MATCH(ROWS($B$5:B45),Registros!$AD$2:$AD$501,0)),"")</f>
        <v/>
      </c>
      <c r="I45" s="16">
        <f>IFERROR(INDEX(Registros!$V$2:$V$501,MATCH(ROWS($B$5:B45),Registros!$AD$2:$AD$501,0)),"")</f>
        <v/>
      </c>
      <c r="J45" s="13">
        <f>IFERROR(INDEX(Registros!$K$2:$K$501,MATCH(ROWS($B$5:B45),Registros!$AD$2:$AD$501,0)),"")</f>
        <v/>
      </c>
      <c r="K45" s="13">
        <f>IFERROR(INDEX(Registros!$L$2:$L$501,MATCH(ROWS($B$5:B45),Registros!$AD$2:$AD$501,0)),"")</f>
        <v/>
      </c>
      <c r="L45" s="53">
        <f>IFERROR(INDEX(Registros!$M$2:$M$501,MATCH(ROWS($B$5:B45),Registros!$AD$2:$AD$501,0)),"")</f>
        <v/>
      </c>
      <c r="M45" s="13">
        <f>IFERROR(INDEX(Registros!$W$2:$W$501,MATCH(ROWS($B$5:B45),Registros!$AD$2:$AD$501,0)),"")</f>
        <v/>
      </c>
      <c r="N45" s="13">
        <f>IFERROR(INDEX(Registros!$X$2:$X$501,MATCH(ROWS($B$5:B45),Registros!$AD$2:$AD$501,0)),"")</f>
        <v/>
      </c>
      <c r="O45" s="16">
        <f>IFERROR(INDEX(Registros!$Y$2:$Y$501,MATCH(ROWS($B$5:B45),Registros!$AD$2:$AD$501,0)),"")</f>
        <v/>
      </c>
    </row>
    <row r="46">
      <c r="A46" s="18">
        <f>IF($B46="","",ROWS($A$5:A46))</f>
        <v/>
      </c>
      <c r="B46" s="18">
        <f>IFERROR(INDEX(Registros!$A$2:$A$501,MATCH(ROWS($B$5:B46),Registros!$AD$2:$AD$501,0)),"")</f>
        <v/>
      </c>
      <c r="C46" s="52">
        <f>IFERROR(INDEX(Registros!$B$2:$B$501,MATCH(ROWS($B$5:B46),Registros!$AD$2:$AD$501,0)),"")</f>
        <v/>
      </c>
      <c r="D46" s="18">
        <f>IFERROR(INDEX(Registros!$C$2:$C$501,MATCH(ROWS($B$5:B46),Registros!$AD$2:$AD$501,0)),"")</f>
        <v/>
      </c>
      <c r="E46" s="21">
        <f>IFERROR(INDEX(Registros!$D$2:$D$501,MATCH(ROWS($B$5:B46),Registros!$AD$2:$AD$501,0)),"")</f>
        <v/>
      </c>
      <c r="F46" s="21">
        <f>IFERROR(INDEX(Registros!$E$2:$E$501,MATCH(ROWS($B$5:B46),Registros!$AD$2:$AD$501,0)),"")</f>
        <v/>
      </c>
      <c r="G46" s="18">
        <f>IFERROR(INDEX(Registros!$P$2:$P$501,MATCH(ROWS($B$5:B46),Registros!$AD$2:$AD$501,0)),"")</f>
        <v/>
      </c>
      <c r="H46" s="49">
        <f>IFERROR(INDEX(Registros!$S$2:$S$501,MATCH(ROWS($B$5:B46),Registros!$AD$2:$AD$501,0)),"")</f>
        <v/>
      </c>
      <c r="I46" s="21">
        <f>IFERROR(INDEX(Registros!$V$2:$V$501,MATCH(ROWS($B$5:B46),Registros!$AD$2:$AD$501,0)),"")</f>
        <v/>
      </c>
      <c r="J46" s="18">
        <f>IFERROR(INDEX(Registros!$K$2:$K$501,MATCH(ROWS($B$5:B46),Registros!$AD$2:$AD$501,0)),"")</f>
        <v/>
      </c>
      <c r="K46" s="18">
        <f>IFERROR(INDEX(Registros!$L$2:$L$501,MATCH(ROWS($B$5:B46),Registros!$AD$2:$AD$501,0)),"")</f>
        <v/>
      </c>
      <c r="L46" s="52">
        <f>IFERROR(INDEX(Registros!$M$2:$M$501,MATCH(ROWS($B$5:B46),Registros!$AD$2:$AD$501,0)),"")</f>
        <v/>
      </c>
      <c r="M46" s="18">
        <f>IFERROR(INDEX(Registros!$W$2:$W$501,MATCH(ROWS($B$5:B46),Registros!$AD$2:$AD$501,0)),"")</f>
        <v/>
      </c>
      <c r="N46" s="18">
        <f>IFERROR(INDEX(Registros!$X$2:$X$501,MATCH(ROWS($B$5:B46),Registros!$AD$2:$AD$501,0)),"")</f>
        <v/>
      </c>
      <c r="O46" s="21">
        <f>IFERROR(INDEX(Registros!$Y$2:$Y$501,MATCH(ROWS($B$5:B46),Registros!$AD$2:$AD$501,0)),"")</f>
        <v/>
      </c>
    </row>
    <row r="47">
      <c r="A47" s="13">
        <f>IF($B47="","",ROWS($A$5:A47))</f>
        <v/>
      </c>
      <c r="B47" s="13">
        <f>IFERROR(INDEX(Registros!$A$2:$A$501,MATCH(ROWS($B$5:B47),Registros!$AD$2:$AD$501,0)),"")</f>
        <v/>
      </c>
      <c r="C47" s="53">
        <f>IFERROR(INDEX(Registros!$B$2:$B$501,MATCH(ROWS($B$5:B47),Registros!$AD$2:$AD$501,0)),"")</f>
        <v/>
      </c>
      <c r="D47" s="13">
        <f>IFERROR(INDEX(Registros!$C$2:$C$501,MATCH(ROWS($B$5:B47),Registros!$AD$2:$AD$501,0)),"")</f>
        <v/>
      </c>
      <c r="E47" s="16">
        <f>IFERROR(INDEX(Registros!$D$2:$D$501,MATCH(ROWS($B$5:B47),Registros!$AD$2:$AD$501,0)),"")</f>
        <v/>
      </c>
      <c r="F47" s="16">
        <f>IFERROR(INDEX(Registros!$E$2:$E$501,MATCH(ROWS($B$5:B47),Registros!$AD$2:$AD$501,0)),"")</f>
        <v/>
      </c>
      <c r="G47" s="13">
        <f>IFERROR(INDEX(Registros!$P$2:$P$501,MATCH(ROWS($B$5:B47),Registros!$AD$2:$AD$501,0)),"")</f>
        <v/>
      </c>
      <c r="H47" s="46">
        <f>IFERROR(INDEX(Registros!$S$2:$S$501,MATCH(ROWS($B$5:B47),Registros!$AD$2:$AD$501,0)),"")</f>
        <v/>
      </c>
      <c r="I47" s="16">
        <f>IFERROR(INDEX(Registros!$V$2:$V$501,MATCH(ROWS($B$5:B47),Registros!$AD$2:$AD$501,0)),"")</f>
        <v/>
      </c>
      <c r="J47" s="13">
        <f>IFERROR(INDEX(Registros!$K$2:$K$501,MATCH(ROWS($B$5:B47),Registros!$AD$2:$AD$501,0)),"")</f>
        <v/>
      </c>
      <c r="K47" s="13">
        <f>IFERROR(INDEX(Registros!$L$2:$L$501,MATCH(ROWS($B$5:B47),Registros!$AD$2:$AD$501,0)),"")</f>
        <v/>
      </c>
      <c r="L47" s="53">
        <f>IFERROR(INDEX(Registros!$M$2:$M$501,MATCH(ROWS($B$5:B47),Registros!$AD$2:$AD$501,0)),"")</f>
        <v/>
      </c>
      <c r="M47" s="13">
        <f>IFERROR(INDEX(Registros!$W$2:$W$501,MATCH(ROWS($B$5:B47),Registros!$AD$2:$AD$501,0)),"")</f>
        <v/>
      </c>
      <c r="N47" s="13">
        <f>IFERROR(INDEX(Registros!$X$2:$X$501,MATCH(ROWS($B$5:B47),Registros!$AD$2:$AD$501,0)),"")</f>
        <v/>
      </c>
      <c r="O47" s="16">
        <f>IFERROR(INDEX(Registros!$Y$2:$Y$501,MATCH(ROWS($B$5:B47),Registros!$AD$2:$AD$501,0)),"")</f>
        <v/>
      </c>
    </row>
    <row r="48">
      <c r="A48" s="18">
        <f>IF($B48="","",ROWS($A$5:A48))</f>
        <v/>
      </c>
      <c r="B48" s="18">
        <f>IFERROR(INDEX(Registros!$A$2:$A$501,MATCH(ROWS($B$5:B48),Registros!$AD$2:$AD$501,0)),"")</f>
        <v/>
      </c>
      <c r="C48" s="52">
        <f>IFERROR(INDEX(Registros!$B$2:$B$501,MATCH(ROWS($B$5:B48),Registros!$AD$2:$AD$501,0)),"")</f>
        <v/>
      </c>
      <c r="D48" s="18">
        <f>IFERROR(INDEX(Registros!$C$2:$C$501,MATCH(ROWS($B$5:B48),Registros!$AD$2:$AD$501,0)),"")</f>
        <v/>
      </c>
      <c r="E48" s="21">
        <f>IFERROR(INDEX(Registros!$D$2:$D$501,MATCH(ROWS($B$5:B48),Registros!$AD$2:$AD$501,0)),"")</f>
        <v/>
      </c>
      <c r="F48" s="21">
        <f>IFERROR(INDEX(Registros!$E$2:$E$501,MATCH(ROWS($B$5:B48),Registros!$AD$2:$AD$501,0)),"")</f>
        <v/>
      </c>
      <c r="G48" s="18">
        <f>IFERROR(INDEX(Registros!$P$2:$P$501,MATCH(ROWS($B$5:B48),Registros!$AD$2:$AD$501,0)),"")</f>
        <v/>
      </c>
      <c r="H48" s="49">
        <f>IFERROR(INDEX(Registros!$S$2:$S$501,MATCH(ROWS($B$5:B48),Registros!$AD$2:$AD$501,0)),"")</f>
        <v/>
      </c>
      <c r="I48" s="21">
        <f>IFERROR(INDEX(Registros!$V$2:$V$501,MATCH(ROWS($B$5:B48),Registros!$AD$2:$AD$501,0)),"")</f>
        <v/>
      </c>
      <c r="J48" s="18">
        <f>IFERROR(INDEX(Registros!$K$2:$K$501,MATCH(ROWS($B$5:B48),Registros!$AD$2:$AD$501,0)),"")</f>
        <v/>
      </c>
      <c r="K48" s="18">
        <f>IFERROR(INDEX(Registros!$L$2:$L$501,MATCH(ROWS($B$5:B48),Registros!$AD$2:$AD$501,0)),"")</f>
        <v/>
      </c>
      <c r="L48" s="52">
        <f>IFERROR(INDEX(Registros!$M$2:$M$501,MATCH(ROWS($B$5:B48),Registros!$AD$2:$AD$501,0)),"")</f>
        <v/>
      </c>
      <c r="M48" s="18">
        <f>IFERROR(INDEX(Registros!$W$2:$W$501,MATCH(ROWS($B$5:B48),Registros!$AD$2:$AD$501,0)),"")</f>
        <v/>
      </c>
      <c r="N48" s="18">
        <f>IFERROR(INDEX(Registros!$X$2:$X$501,MATCH(ROWS($B$5:B48),Registros!$AD$2:$AD$501,0)),"")</f>
        <v/>
      </c>
      <c r="O48" s="21">
        <f>IFERROR(INDEX(Registros!$Y$2:$Y$501,MATCH(ROWS($B$5:B48),Registros!$AD$2:$AD$501,0)),"")</f>
        <v/>
      </c>
    </row>
    <row r="49">
      <c r="A49" s="13">
        <f>IF($B49="","",ROWS($A$5:A49))</f>
        <v/>
      </c>
      <c r="B49" s="13">
        <f>IFERROR(INDEX(Registros!$A$2:$A$501,MATCH(ROWS($B$5:B49),Registros!$AD$2:$AD$501,0)),"")</f>
        <v/>
      </c>
      <c r="C49" s="53">
        <f>IFERROR(INDEX(Registros!$B$2:$B$501,MATCH(ROWS($B$5:B49),Registros!$AD$2:$AD$501,0)),"")</f>
        <v/>
      </c>
      <c r="D49" s="13">
        <f>IFERROR(INDEX(Registros!$C$2:$C$501,MATCH(ROWS($B$5:B49),Registros!$AD$2:$AD$501,0)),"")</f>
        <v/>
      </c>
      <c r="E49" s="16">
        <f>IFERROR(INDEX(Registros!$D$2:$D$501,MATCH(ROWS($B$5:B49),Registros!$AD$2:$AD$501,0)),"")</f>
        <v/>
      </c>
      <c r="F49" s="16">
        <f>IFERROR(INDEX(Registros!$E$2:$E$501,MATCH(ROWS($B$5:B49),Registros!$AD$2:$AD$501,0)),"")</f>
        <v/>
      </c>
      <c r="G49" s="13">
        <f>IFERROR(INDEX(Registros!$P$2:$P$501,MATCH(ROWS($B$5:B49),Registros!$AD$2:$AD$501,0)),"")</f>
        <v/>
      </c>
      <c r="H49" s="46">
        <f>IFERROR(INDEX(Registros!$S$2:$S$501,MATCH(ROWS($B$5:B49),Registros!$AD$2:$AD$501,0)),"")</f>
        <v/>
      </c>
      <c r="I49" s="16">
        <f>IFERROR(INDEX(Registros!$V$2:$V$501,MATCH(ROWS($B$5:B49),Registros!$AD$2:$AD$501,0)),"")</f>
        <v/>
      </c>
      <c r="J49" s="13">
        <f>IFERROR(INDEX(Registros!$K$2:$K$501,MATCH(ROWS($B$5:B49),Registros!$AD$2:$AD$501,0)),"")</f>
        <v/>
      </c>
      <c r="K49" s="13">
        <f>IFERROR(INDEX(Registros!$L$2:$L$501,MATCH(ROWS($B$5:B49),Registros!$AD$2:$AD$501,0)),"")</f>
        <v/>
      </c>
      <c r="L49" s="53">
        <f>IFERROR(INDEX(Registros!$M$2:$M$501,MATCH(ROWS($B$5:B49),Registros!$AD$2:$AD$501,0)),"")</f>
        <v/>
      </c>
      <c r="M49" s="13">
        <f>IFERROR(INDEX(Registros!$W$2:$W$501,MATCH(ROWS($B$5:B49),Registros!$AD$2:$AD$501,0)),"")</f>
        <v/>
      </c>
      <c r="N49" s="13">
        <f>IFERROR(INDEX(Registros!$X$2:$X$501,MATCH(ROWS($B$5:B49),Registros!$AD$2:$AD$501,0)),"")</f>
        <v/>
      </c>
      <c r="O49" s="16">
        <f>IFERROR(INDEX(Registros!$Y$2:$Y$501,MATCH(ROWS($B$5:B49),Registros!$AD$2:$AD$501,0)),"")</f>
        <v/>
      </c>
    </row>
    <row r="50">
      <c r="A50" s="18">
        <f>IF($B50="","",ROWS($A$5:A50))</f>
        <v/>
      </c>
      <c r="B50" s="18">
        <f>IFERROR(INDEX(Registros!$A$2:$A$501,MATCH(ROWS($B$5:B50),Registros!$AD$2:$AD$501,0)),"")</f>
        <v/>
      </c>
      <c r="C50" s="52">
        <f>IFERROR(INDEX(Registros!$B$2:$B$501,MATCH(ROWS($B$5:B50),Registros!$AD$2:$AD$501,0)),"")</f>
        <v/>
      </c>
      <c r="D50" s="18">
        <f>IFERROR(INDEX(Registros!$C$2:$C$501,MATCH(ROWS($B$5:B50),Registros!$AD$2:$AD$501,0)),"")</f>
        <v/>
      </c>
      <c r="E50" s="21">
        <f>IFERROR(INDEX(Registros!$D$2:$D$501,MATCH(ROWS($B$5:B50),Registros!$AD$2:$AD$501,0)),"")</f>
        <v/>
      </c>
      <c r="F50" s="21">
        <f>IFERROR(INDEX(Registros!$E$2:$E$501,MATCH(ROWS($B$5:B50),Registros!$AD$2:$AD$501,0)),"")</f>
        <v/>
      </c>
      <c r="G50" s="18">
        <f>IFERROR(INDEX(Registros!$P$2:$P$501,MATCH(ROWS($B$5:B50),Registros!$AD$2:$AD$501,0)),"")</f>
        <v/>
      </c>
      <c r="H50" s="49">
        <f>IFERROR(INDEX(Registros!$S$2:$S$501,MATCH(ROWS($B$5:B50),Registros!$AD$2:$AD$501,0)),"")</f>
        <v/>
      </c>
      <c r="I50" s="21">
        <f>IFERROR(INDEX(Registros!$V$2:$V$501,MATCH(ROWS($B$5:B50),Registros!$AD$2:$AD$501,0)),"")</f>
        <v/>
      </c>
      <c r="J50" s="18">
        <f>IFERROR(INDEX(Registros!$K$2:$K$501,MATCH(ROWS($B$5:B50),Registros!$AD$2:$AD$501,0)),"")</f>
        <v/>
      </c>
      <c r="K50" s="18">
        <f>IFERROR(INDEX(Registros!$L$2:$L$501,MATCH(ROWS($B$5:B50),Registros!$AD$2:$AD$501,0)),"")</f>
        <v/>
      </c>
      <c r="L50" s="52">
        <f>IFERROR(INDEX(Registros!$M$2:$M$501,MATCH(ROWS($B$5:B50),Registros!$AD$2:$AD$501,0)),"")</f>
        <v/>
      </c>
      <c r="M50" s="18">
        <f>IFERROR(INDEX(Registros!$W$2:$W$501,MATCH(ROWS($B$5:B50),Registros!$AD$2:$AD$501,0)),"")</f>
        <v/>
      </c>
      <c r="N50" s="18">
        <f>IFERROR(INDEX(Registros!$X$2:$X$501,MATCH(ROWS($B$5:B50),Registros!$AD$2:$AD$501,0)),"")</f>
        <v/>
      </c>
      <c r="O50" s="21">
        <f>IFERROR(INDEX(Registros!$Y$2:$Y$501,MATCH(ROWS($B$5:B50),Registros!$AD$2:$AD$501,0)),"")</f>
        <v/>
      </c>
    </row>
    <row r="51">
      <c r="A51" s="13">
        <f>IF($B51="","",ROWS($A$5:A51))</f>
        <v/>
      </c>
      <c r="B51" s="13">
        <f>IFERROR(INDEX(Registros!$A$2:$A$501,MATCH(ROWS($B$5:B51),Registros!$AD$2:$AD$501,0)),"")</f>
        <v/>
      </c>
      <c r="C51" s="53">
        <f>IFERROR(INDEX(Registros!$B$2:$B$501,MATCH(ROWS($B$5:B51),Registros!$AD$2:$AD$501,0)),"")</f>
        <v/>
      </c>
      <c r="D51" s="13">
        <f>IFERROR(INDEX(Registros!$C$2:$C$501,MATCH(ROWS($B$5:B51),Registros!$AD$2:$AD$501,0)),"")</f>
        <v/>
      </c>
      <c r="E51" s="16">
        <f>IFERROR(INDEX(Registros!$D$2:$D$501,MATCH(ROWS($B$5:B51),Registros!$AD$2:$AD$501,0)),"")</f>
        <v/>
      </c>
      <c r="F51" s="16">
        <f>IFERROR(INDEX(Registros!$E$2:$E$501,MATCH(ROWS($B$5:B51),Registros!$AD$2:$AD$501,0)),"")</f>
        <v/>
      </c>
      <c r="G51" s="13">
        <f>IFERROR(INDEX(Registros!$P$2:$P$501,MATCH(ROWS($B$5:B51),Registros!$AD$2:$AD$501,0)),"")</f>
        <v/>
      </c>
      <c r="H51" s="46">
        <f>IFERROR(INDEX(Registros!$S$2:$S$501,MATCH(ROWS($B$5:B51),Registros!$AD$2:$AD$501,0)),"")</f>
        <v/>
      </c>
      <c r="I51" s="16">
        <f>IFERROR(INDEX(Registros!$V$2:$V$501,MATCH(ROWS($B$5:B51),Registros!$AD$2:$AD$501,0)),"")</f>
        <v/>
      </c>
      <c r="J51" s="13">
        <f>IFERROR(INDEX(Registros!$K$2:$K$501,MATCH(ROWS($B$5:B51),Registros!$AD$2:$AD$501,0)),"")</f>
        <v/>
      </c>
      <c r="K51" s="13">
        <f>IFERROR(INDEX(Registros!$L$2:$L$501,MATCH(ROWS($B$5:B51),Registros!$AD$2:$AD$501,0)),"")</f>
        <v/>
      </c>
      <c r="L51" s="53">
        <f>IFERROR(INDEX(Registros!$M$2:$M$501,MATCH(ROWS($B$5:B51),Registros!$AD$2:$AD$501,0)),"")</f>
        <v/>
      </c>
      <c r="M51" s="13">
        <f>IFERROR(INDEX(Registros!$W$2:$W$501,MATCH(ROWS($B$5:B51),Registros!$AD$2:$AD$501,0)),"")</f>
        <v/>
      </c>
      <c r="N51" s="13">
        <f>IFERROR(INDEX(Registros!$X$2:$X$501,MATCH(ROWS($B$5:B51),Registros!$AD$2:$AD$501,0)),"")</f>
        <v/>
      </c>
      <c r="O51" s="16">
        <f>IFERROR(INDEX(Registros!$Y$2:$Y$501,MATCH(ROWS($B$5:B51),Registros!$AD$2:$AD$501,0)),"")</f>
        <v/>
      </c>
    </row>
    <row r="52">
      <c r="A52" s="18">
        <f>IF($B52="","",ROWS($A$5:A52))</f>
        <v/>
      </c>
      <c r="B52" s="18">
        <f>IFERROR(INDEX(Registros!$A$2:$A$501,MATCH(ROWS($B$5:B52),Registros!$AD$2:$AD$501,0)),"")</f>
        <v/>
      </c>
      <c r="C52" s="52">
        <f>IFERROR(INDEX(Registros!$B$2:$B$501,MATCH(ROWS($B$5:B52),Registros!$AD$2:$AD$501,0)),"")</f>
        <v/>
      </c>
      <c r="D52" s="18">
        <f>IFERROR(INDEX(Registros!$C$2:$C$501,MATCH(ROWS($B$5:B52),Registros!$AD$2:$AD$501,0)),"")</f>
        <v/>
      </c>
      <c r="E52" s="21">
        <f>IFERROR(INDEX(Registros!$D$2:$D$501,MATCH(ROWS($B$5:B52),Registros!$AD$2:$AD$501,0)),"")</f>
        <v/>
      </c>
      <c r="F52" s="21">
        <f>IFERROR(INDEX(Registros!$E$2:$E$501,MATCH(ROWS($B$5:B52),Registros!$AD$2:$AD$501,0)),"")</f>
        <v/>
      </c>
      <c r="G52" s="18">
        <f>IFERROR(INDEX(Registros!$P$2:$P$501,MATCH(ROWS($B$5:B52),Registros!$AD$2:$AD$501,0)),"")</f>
        <v/>
      </c>
      <c r="H52" s="49">
        <f>IFERROR(INDEX(Registros!$S$2:$S$501,MATCH(ROWS($B$5:B52),Registros!$AD$2:$AD$501,0)),"")</f>
        <v/>
      </c>
      <c r="I52" s="21">
        <f>IFERROR(INDEX(Registros!$V$2:$V$501,MATCH(ROWS($B$5:B52),Registros!$AD$2:$AD$501,0)),"")</f>
        <v/>
      </c>
      <c r="J52" s="18">
        <f>IFERROR(INDEX(Registros!$K$2:$K$501,MATCH(ROWS($B$5:B52),Registros!$AD$2:$AD$501,0)),"")</f>
        <v/>
      </c>
      <c r="K52" s="18">
        <f>IFERROR(INDEX(Registros!$L$2:$L$501,MATCH(ROWS($B$5:B52),Registros!$AD$2:$AD$501,0)),"")</f>
        <v/>
      </c>
      <c r="L52" s="52">
        <f>IFERROR(INDEX(Registros!$M$2:$M$501,MATCH(ROWS($B$5:B52),Registros!$AD$2:$AD$501,0)),"")</f>
        <v/>
      </c>
      <c r="M52" s="18">
        <f>IFERROR(INDEX(Registros!$W$2:$W$501,MATCH(ROWS($B$5:B52),Registros!$AD$2:$AD$501,0)),"")</f>
        <v/>
      </c>
      <c r="N52" s="18">
        <f>IFERROR(INDEX(Registros!$X$2:$X$501,MATCH(ROWS($B$5:B52),Registros!$AD$2:$AD$501,0)),"")</f>
        <v/>
      </c>
      <c r="O52" s="21">
        <f>IFERROR(INDEX(Registros!$Y$2:$Y$501,MATCH(ROWS($B$5:B52),Registros!$AD$2:$AD$501,0)),"")</f>
        <v/>
      </c>
    </row>
    <row r="53">
      <c r="A53" s="13">
        <f>IF($B53="","",ROWS($A$5:A53))</f>
        <v/>
      </c>
      <c r="B53" s="13">
        <f>IFERROR(INDEX(Registros!$A$2:$A$501,MATCH(ROWS($B$5:B53),Registros!$AD$2:$AD$501,0)),"")</f>
        <v/>
      </c>
      <c r="C53" s="53">
        <f>IFERROR(INDEX(Registros!$B$2:$B$501,MATCH(ROWS($B$5:B53),Registros!$AD$2:$AD$501,0)),"")</f>
        <v/>
      </c>
      <c r="D53" s="13">
        <f>IFERROR(INDEX(Registros!$C$2:$C$501,MATCH(ROWS($B$5:B53),Registros!$AD$2:$AD$501,0)),"")</f>
        <v/>
      </c>
      <c r="E53" s="16">
        <f>IFERROR(INDEX(Registros!$D$2:$D$501,MATCH(ROWS($B$5:B53),Registros!$AD$2:$AD$501,0)),"")</f>
        <v/>
      </c>
      <c r="F53" s="16">
        <f>IFERROR(INDEX(Registros!$E$2:$E$501,MATCH(ROWS($B$5:B53),Registros!$AD$2:$AD$501,0)),"")</f>
        <v/>
      </c>
      <c r="G53" s="13">
        <f>IFERROR(INDEX(Registros!$P$2:$P$501,MATCH(ROWS($B$5:B53),Registros!$AD$2:$AD$501,0)),"")</f>
        <v/>
      </c>
      <c r="H53" s="46">
        <f>IFERROR(INDEX(Registros!$S$2:$S$501,MATCH(ROWS($B$5:B53),Registros!$AD$2:$AD$501,0)),"")</f>
        <v/>
      </c>
      <c r="I53" s="16">
        <f>IFERROR(INDEX(Registros!$V$2:$V$501,MATCH(ROWS($B$5:B53),Registros!$AD$2:$AD$501,0)),"")</f>
        <v/>
      </c>
      <c r="J53" s="13">
        <f>IFERROR(INDEX(Registros!$K$2:$K$501,MATCH(ROWS($B$5:B53),Registros!$AD$2:$AD$501,0)),"")</f>
        <v/>
      </c>
      <c r="K53" s="13">
        <f>IFERROR(INDEX(Registros!$L$2:$L$501,MATCH(ROWS($B$5:B53),Registros!$AD$2:$AD$501,0)),"")</f>
        <v/>
      </c>
      <c r="L53" s="53">
        <f>IFERROR(INDEX(Registros!$M$2:$M$501,MATCH(ROWS($B$5:B53),Registros!$AD$2:$AD$501,0)),"")</f>
        <v/>
      </c>
      <c r="M53" s="13">
        <f>IFERROR(INDEX(Registros!$W$2:$W$501,MATCH(ROWS($B$5:B53),Registros!$AD$2:$AD$501,0)),"")</f>
        <v/>
      </c>
      <c r="N53" s="13">
        <f>IFERROR(INDEX(Registros!$X$2:$X$501,MATCH(ROWS($B$5:B53),Registros!$AD$2:$AD$501,0)),"")</f>
        <v/>
      </c>
      <c r="O53" s="16">
        <f>IFERROR(INDEX(Registros!$Y$2:$Y$501,MATCH(ROWS($B$5:B53),Registros!$AD$2:$AD$501,0)),"")</f>
        <v/>
      </c>
    </row>
    <row r="54">
      <c r="A54" s="18">
        <f>IF($B54="","",ROWS($A$5:A54))</f>
        <v/>
      </c>
      <c r="B54" s="18">
        <f>IFERROR(INDEX(Registros!$A$2:$A$501,MATCH(ROWS($B$5:B54),Registros!$AD$2:$AD$501,0)),"")</f>
        <v/>
      </c>
      <c r="C54" s="52">
        <f>IFERROR(INDEX(Registros!$B$2:$B$501,MATCH(ROWS($B$5:B54),Registros!$AD$2:$AD$501,0)),"")</f>
        <v/>
      </c>
      <c r="D54" s="18">
        <f>IFERROR(INDEX(Registros!$C$2:$C$501,MATCH(ROWS($B$5:B54),Registros!$AD$2:$AD$501,0)),"")</f>
        <v/>
      </c>
      <c r="E54" s="21">
        <f>IFERROR(INDEX(Registros!$D$2:$D$501,MATCH(ROWS($B$5:B54),Registros!$AD$2:$AD$501,0)),"")</f>
        <v/>
      </c>
      <c r="F54" s="21">
        <f>IFERROR(INDEX(Registros!$E$2:$E$501,MATCH(ROWS($B$5:B54),Registros!$AD$2:$AD$501,0)),"")</f>
        <v/>
      </c>
      <c r="G54" s="18">
        <f>IFERROR(INDEX(Registros!$P$2:$P$501,MATCH(ROWS($B$5:B54),Registros!$AD$2:$AD$501,0)),"")</f>
        <v/>
      </c>
      <c r="H54" s="49">
        <f>IFERROR(INDEX(Registros!$S$2:$S$501,MATCH(ROWS($B$5:B54),Registros!$AD$2:$AD$501,0)),"")</f>
        <v/>
      </c>
      <c r="I54" s="21">
        <f>IFERROR(INDEX(Registros!$V$2:$V$501,MATCH(ROWS($B$5:B54),Registros!$AD$2:$AD$501,0)),"")</f>
        <v/>
      </c>
      <c r="J54" s="18">
        <f>IFERROR(INDEX(Registros!$K$2:$K$501,MATCH(ROWS($B$5:B54),Registros!$AD$2:$AD$501,0)),"")</f>
        <v/>
      </c>
      <c r="K54" s="18">
        <f>IFERROR(INDEX(Registros!$L$2:$L$501,MATCH(ROWS($B$5:B54),Registros!$AD$2:$AD$501,0)),"")</f>
        <v/>
      </c>
      <c r="L54" s="52">
        <f>IFERROR(INDEX(Registros!$M$2:$M$501,MATCH(ROWS($B$5:B54),Registros!$AD$2:$AD$501,0)),"")</f>
        <v/>
      </c>
      <c r="M54" s="18">
        <f>IFERROR(INDEX(Registros!$W$2:$W$501,MATCH(ROWS($B$5:B54),Registros!$AD$2:$AD$501,0)),"")</f>
        <v/>
      </c>
      <c r="N54" s="18">
        <f>IFERROR(INDEX(Registros!$X$2:$X$501,MATCH(ROWS($B$5:B54),Registros!$AD$2:$AD$501,0)),"")</f>
        <v/>
      </c>
      <c r="O54" s="21">
        <f>IFERROR(INDEX(Registros!$Y$2:$Y$501,MATCH(ROWS($B$5:B54),Registros!$AD$2:$AD$501,0)),"")</f>
        <v/>
      </c>
    </row>
    <row r="55">
      <c r="A55" s="13">
        <f>IF($B55="","",ROWS($A$5:A55))</f>
        <v/>
      </c>
      <c r="B55" s="13">
        <f>IFERROR(INDEX(Registros!$A$2:$A$501,MATCH(ROWS($B$5:B55),Registros!$AD$2:$AD$501,0)),"")</f>
        <v/>
      </c>
      <c r="C55" s="53">
        <f>IFERROR(INDEX(Registros!$B$2:$B$501,MATCH(ROWS($B$5:B55),Registros!$AD$2:$AD$501,0)),"")</f>
        <v/>
      </c>
      <c r="D55" s="13">
        <f>IFERROR(INDEX(Registros!$C$2:$C$501,MATCH(ROWS($B$5:B55),Registros!$AD$2:$AD$501,0)),"")</f>
        <v/>
      </c>
      <c r="E55" s="16">
        <f>IFERROR(INDEX(Registros!$D$2:$D$501,MATCH(ROWS($B$5:B55),Registros!$AD$2:$AD$501,0)),"")</f>
        <v/>
      </c>
      <c r="F55" s="16">
        <f>IFERROR(INDEX(Registros!$E$2:$E$501,MATCH(ROWS($B$5:B55),Registros!$AD$2:$AD$501,0)),"")</f>
        <v/>
      </c>
      <c r="G55" s="13">
        <f>IFERROR(INDEX(Registros!$P$2:$P$501,MATCH(ROWS($B$5:B55),Registros!$AD$2:$AD$501,0)),"")</f>
        <v/>
      </c>
      <c r="H55" s="46">
        <f>IFERROR(INDEX(Registros!$S$2:$S$501,MATCH(ROWS($B$5:B55),Registros!$AD$2:$AD$501,0)),"")</f>
        <v/>
      </c>
      <c r="I55" s="16">
        <f>IFERROR(INDEX(Registros!$V$2:$V$501,MATCH(ROWS($B$5:B55),Registros!$AD$2:$AD$501,0)),"")</f>
        <v/>
      </c>
      <c r="J55" s="13">
        <f>IFERROR(INDEX(Registros!$K$2:$K$501,MATCH(ROWS($B$5:B55),Registros!$AD$2:$AD$501,0)),"")</f>
        <v/>
      </c>
      <c r="K55" s="13">
        <f>IFERROR(INDEX(Registros!$L$2:$L$501,MATCH(ROWS($B$5:B55),Registros!$AD$2:$AD$501,0)),"")</f>
        <v/>
      </c>
      <c r="L55" s="53">
        <f>IFERROR(INDEX(Registros!$M$2:$M$501,MATCH(ROWS($B$5:B55),Registros!$AD$2:$AD$501,0)),"")</f>
        <v/>
      </c>
      <c r="M55" s="13">
        <f>IFERROR(INDEX(Registros!$W$2:$W$501,MATCH(ROWS($B$5:B55),Registros!$AD$2:$AD$501,0)),"")</f>
        <v/>
      </c>
      <c r="N55" s="13">
        <f>IFERROR(INDEX(Registros!$X$2:$X$501,MATCH(ROWS($B$5:B55),Registros!$AD$2:$AD$501,0)),"")</f>
        <v/>
      </c>
      <c r="O55" s="16">
        <f>IFERROR(INDEX(Registros!$Y$2:$Y$501,MATCH(ROWS($B$5:B55),Registros!$AD$2:$AD$501,0)),"")</f>
        <v/>
      </c>
    </row>
    <row r="56">
      <c r="A56" s="18">
        <f>IF($B56="","",ROWS($A$5:A56))</f>
        <v/>
      </c>
      <c r="B56" s="18">
        <f>IFERROR(INDEX(Registros!$A$2:$A$501,MATCH(ROWS($B$5:B56),Registros!$AD$2:$AD$501,0)),"")</f>
        <v/>
      </c>
      <c r="C56" s="52">
        <f>IFERROR(INDEX(Registros!$B$2:$B$501,MATCH(ROWS($B$5:B56),Registros!$AD$2:$AD$501,0)),"")</f>
        <v/>
      </c>
      <c r="D56" s="18">
        <f>IFERROR(INDEX(Registros!$C$2:$C$501,MATCH(ROWS($B$5:B56),Registros!$AD$2:$AD$501,0)),"")</f>
        <v/>
      </c>
      <c r="E56" s="21">
        <f>IFERROR(INDEX(Registros!$D$2:$D$501,MATCH(ROWS($B$5:B56),Registros!$AD$2:$AD$501,0)),"")</f>
        <v/>
      </c>
      <c r="F56" s="21">
        <f>IFERROR(INDEX(Registros!$E$2:$E$501,MATCH(ROWS($B$5:B56),Registros!$AD$2:$AD$501,0)),"")</f>
        <v/>
      </c>
      <c r="G56" s="18">
        <f>IFERROR(INDEX(Registros!$P$2:$P$501,MATCH(ROWS($B$5:B56),Registros!$AD$2:$AD$501,0)),"")</f>
        <v/>
      </c>
      <c r="H56" s="49">
        <f>IFERROR(INDEX(Registros!$S$2:$S$501,MATCH(ROWS($B$5:B56),Registros!$AD$2:$AD$501,0)),"")</f>
        <v/>
      </c>
      <c r="I56" s="21">
        <f>IFERROR(INDEX(Registros!$V$2:$V$501,MATCH(ROWS($B$5:B56),Registros!$AD$2:$AD$501,0)),"")</f>
        <v/>
      </c>
      <c r="J56" s="18">
        <f>IFERROR(INDEX(Registros!$K$2:$K$501,MATCH(ROWS($B$5:B56),Registros!$AD$2:$AD$501,0)),"")</f>
        <v/>
      </c>
      <c r="K56" s="18">
        <f>IFERROR(INDEX(Registros!$L$2:$L$501,MATCH(ROWS($B$5:B56),Registros!$AD$2:$AD$501,0)),"")</f>
        <v/>
      </c>
      <c r="L56" s="52">
        <f>IFERROR(INDEX(Registros!$M$2:$M$501,MATCH(ROWS($B$5:B56),Registros!$AD$2:$AD$501,0)),"")</f>
        <v/>
      </c>
      <c r="M56" s="18">
        <f>IFERROR(INDEX(Registros!$W$2:$W$501,MATCH(ROWS($B$5:B56),Registros!$AD$2:$AD$501,0)),"")</f>
        <v/>
      </c>
      <c r="N56" s="18">
        <f>IFERROR(INDEX(Registros!$X$2:$X$501,MATCH(ROWS($B$5:B56),Registros!$AD$2:$AD$501,0)),"")</f>
        <v/>
      </c>
      <c r="O56" s="21">
        <f>IFERROR(INDEX(Registros!$Y$2:$Y$501,MATCH(ROWS($B$5:B56),Registros!$AD$2:$AD$501,0)),"")</f>
        <v/>
      </c>
    </row>
    <row r="57">
      <c r="A57" s="13">
        <f>IF($B57="","",ROWS($A$5:A57))</f>
        <v/>
      </c>
      <c r="B57" s="13">
        <f>IFERROR(INDEX(Registros!$A$2:$A$501,MATCH(ROWS($B$5:B57),Registros!$AD$2:$AD$501,0)),"")</f>
        <v/>
      </c>
      <c r="C57" s="53">
        <f>IFERROR(INDEX(Registros!$B$2:$B$501,MATCH(ROWS($B$5:B57),Registros!$AD$2:$AD$501,0)),"")</f>
        <v/>
      </c>
      <c r="D57" s="13">
        <f>IFERROR(INDEX(Registros!$C$2:$C$501,MATCH(ROWS($B$5:B57),Registros!$AD$2:$AD$501,0)),"")</f>
        <v/>
      </c>
      <c r="E57" s="16">
        <f>IFERROR(INDEX(Registros!$D$2:$D$501,MATCH(ROWS($B$5:B57),Registros!$AD$2:$AD$501,0)),"")</f>
        <v/>
      </c>
      <c r="F57" s="16">
        <f>IFERROR(INDEX(Registros!$E$2:$E$501,MATCH(ROWS($B$5:B57),Registros!$AD$2:$AD$501,0)),"")</f>
        <v/>
      </c>
      <c r="G57" s="13">
        <f>IFERROR(INDEX(Registros!$P$2:$P$501,MATCH(ROWS($B$5:B57),Registros!$AD$2:$AD$501,0)),"")</f>
        <v/>
      </c>
      <c r="H57" s="46">
        <f>IFERROR(INDEX(Registros!$S$2:$S$501,MATCH(ROWS($B$5:B57),Registros!$AD$2:$AD$501,0)),"")</f>
        <v/>
      </c>
      <c r="I57" s="16">
        <f>IFERROR(INDEX(Registros!$V$2:$V$501,MATCH(ROWS($B$5:B57),Registros!$AD$2:$AD$501,0)),"")</f>
        <v/>
      </c>
      <c r="J57" s="13">
        <f>IFERROR(INDEX(Registros!$K$2:$K$501,MATCH(ROWS($B$5:B57),Registros!$AD$2:$AD$501,0)),"")</f>
        <v/>
      </c>
      <c r="K57" s="13">
        <f>IFERROR(INDEX(Registros!$L$2:$L$501,MATCH(ROWS($B$5:B57),Registros!$AD$2:$AD$501,0)),"")</f>
        <v/>
      </c>
      <c r="L57" s="53">
        <f>IFERROR(INDEX(Registros!$M$2:$M$501,MATCH(ROWS($B$5:B57),Registros!$AD$2:$AD$501,0)),"")</f>
        <v/>
      </c>
      <c r="M57" s="13">
        <f>IFERROR(INDEX(Registros!$W$2:$W$501,MATCH(ROWS($B$5:B57),Registros!$AD$2:$AD$501,0)),"")</f>
        <v/>
      </c>
      <c r="N57" s="13">
        <f>IFERROR(INDEX(Registros!$X$2:$X$501,MATCH(ROWS($B$5:B57),Registros!$AD$2:$AD$501,0)),"")</f>
        <v/>
      </c>
      <c r="O57" s="16">
        <f>IFERROR(INDEX(Registros!$Y$2:$Y$501,MATCH(ROWS($B$5:B57),Registros!$AD$2:$AD$501,0)),"")</f>
        <v/>
      </c>
    </row>
    <row r="58">
      <c r="A58" s="18">
        <f>IF($B58="","",ROWS($A$5:A58))</f>
        <v/>
      </c>
      <c r="B58" s="18">
        <f>IFERROR(INDEX(Registros!$A$2:$A$501,MATCH(ROWS($B$5:B58),Registros!$AD$2:$AD$501,0)),"")</f>
        <v/>
      </c>
      <c r="C58" s="52">
        <f>IFERROR(INDEX(Registros!$B$2:$B$501,MATCH(ROWS($B$5:B58),Registros!$AD$2:$AD$501,0)),"")</f>
        <v/>
      </c>
      <c r="D58" s="18">
        <f>IFERROR(INDEX(Registros!$C$2:$C$501,MATCH(ROWS($B$5:B58),Registros!$AD$2:$AD$501,0)),"")</f>
        <v/>
      </c>
      <c r="E58" s="21">
        <f>IFERROR(INDEX(Registros!$D$2:$D$501,MATCH(ROWS($B$5:B58),Registros!$AD$2:$AD$501,0)),"")</f>
        <v/>
      </c>
      <c r="F58" s="21">
        <f>IFERROR(INDEX(Registros!$E$2:$E$501,MATCH(ROWS($B$5:B58),Registros!$AD$2:$AD$501,0)),"")</f>
        <v/>
      </c>
      <c r="G58" s="18">
        <f>IFERROR(INDEX(Registros!$P$2:$P$501,MATCH(ROWS($B$5:B58),Registros!$AD$2:$AD$501,0)),"")</f>
        <v/>
      </c>
      <c r="H58" s="49">
        <f>IFERROR(INDEX(Registros!$S$2:$S$501,MATCH(ROWS($B$5:B58),Registros!$AD$2:$AD$501,0)),"")</f>
        <v/>
      </c>
      <c r="I58" s="21">
        <f>IFERROR(INDEX(Registros!$V$2:$V$501,MATCH(ROWS($B$5:B58),Registros!$AD$2:$AD$501,0)),"")</f>
        <v/>
      </c>
      <c r="J58" s="18">
        <f>IFERROR(INDEX(Registros!$K$2:$K$501,MATCH(ROWS($B$5:B58),Registros!$AD$2:$AD$501,0)),"")</f>
        <v/>
      </c>
      <c r="K58" s="18">
        <f>IFERROR(INDEX(Registros!$L$2:$L$501,MATCH(ROWS($B$5:B58),Registros!$AD$2:$AD$501,0)),"")</f>
        <v/>
      </c>
      <c r="L58" s="52">
        <f>IFERROR(INDEX(Registros!$M$2:$M$501,MATCH(ROWS($B$5:B58),Registros!$AD$2:$AD$501,0)),"")</f>
        <v/>
      </c>
      <c r="M58" s="18">
        <f>IFERROR(INDEX(Registros!$W$2:$W$501,MATCH(ROWS($B$5:B58),Registros!$AD$2:$AD$501,0)),"")</f>
        <v/>
      </c>
      <c r="N58" s="18">
        <f>IFERROR(INDEX(Registros!$X$2:$X$501,MATCH(ROWS($B$5:B58),Registros!$AD$2:$AD$501,0)),"")</f>
        <v/>
      </c>
      <c r="O58" s="21">
        <f>IFERROR(INDEX(Registros!$Y$2:$Y$501,MATCH(ROWS($B$5:B58),Registros!$AD$2:$AD$501,0)),"")</f>
        <v/>
      </c>
    </row>
    <row r="59">
      <c r="A59" s="13">
        <f>IF($B59="","",ROWS($A$5:A59))</f>
        <v/>
      </c>
      <c r="B59" s="13">
        <f>IFERROR(INDEX(Registros!$A$2:$A$501,MATCH(ROWS($B$5:B59),Registros!$AD$2:$AD$501,0)),"")</f>
        <v/>
      </c>
      <c r="C59" s="53">
        <f>IFERROR(INDEX(Registros!$B$2:$B$501,MATCH(ROWS($B$5:B59),Registros!$AD$2:$AD$501,0)),"")</f>
        <v/>
      </c>
      <c r="D59" s="13">
        <f>IFERROR(INDEX(Registros!$C$2:$C$501,MATCH(ROWS($B$5:B59),Registros!$AD$2:$AD$501,0)),"")</f>
        <v/>
      </c>
      <c r="E59" s="16">
        <f>IFERROR(INDEX(Registros!$D$2:$D$501,MATCH(ROWS($B$5:B59),Registros!$AD$2:$AD$501,0)),"")</f>
        <v/>
      </c>
      <c r="F59" s="16">
        <f>IFERROR(INDEX(Registros!$E$2:$E$501,MATCH(ROWS($B$5:B59),Registros!$AD$2:$AD$501,0)),"")</f>
        <v/>
      </c>
      <c r="G59" s="13">
        <f>IFERROR(INDEX(Registros!$P$2:$P$501,MATCH(ROWS($B$5:B59),Registros!$AD$2:$AD$501,0)),"")</f>
        <v/>
      </c>
      <c r="H59" s="46">
        <f>IFERROR(INDEX(Registros!$S$2:$S$501,MATCH(ROWS($B$5:B59),Registros!$AD$2:$AD$501,0)),"")</f>
        <v/>
      </c>
      <c r="I59" s="16">
        <f>IFERROR(INDEX(Registros!$V$2:$V$501,MATCH(ROWS($B$5:B59),Registros!$AD$2:$AD$501,0)),"")</f>
        <v/>
      </c>
      <c r="J59" s="13">
        <f>IFERROR(INDEX(Registros!$K$2:$K$501,MATCH(ROWS($B$5:B59),Registros!$AD$2:$AD$501,0)),"")</f>
        <v/>
      </c>
      <c r="K59" s="13">
        <f>IFERROR(INDEX(Registros!$L$2:$L$501,MATCH(ROWS($B$5:B59),Registros!$AD$2:$AD$501,0)),"")</f>
        <v/>
      </c>
      <c r="L59" s="53">
        <f>IFERROR(INDEX(Registros!$M$2:$M$501,MATCH(ROWS($B$5:B59),Registros!$AD$2:$AD$501,0)),"")</f>
        <v/>
      </c>
      <c r="M59" s="13">
        <f>IFERROR(INDEX(Registros!$W$2:$W$501,MATCH(ROWS($B$5:B59),Registros!$AD$2:$AD$501,0)),"")</f>
        <v/>
      </c>
      <c r="N59" s="13">
        <f>IFERROR(INDEX(Registros!$X$2:$X$501,MATCH(ROWS($B$5:B59),Registros!$AD$2:$AD$501,0)),"")</f>
        <v/>
      </c>
      <c r="O59" s="16">
        <f>IFERROR(INDEX(Registros!$Y$2:$Y$501,MATCH(ROWS($B$5:B59),Registros!$AD$2:$AD$501,0)),"")</f>
        <v/>
      </c>
    </row>
    <row r="60">
      <c r="A60" s="18">
        <f>IF($B60="","",ROWS($A$5:A60))</f>
        <v/>
      </c>
      <c r="B60" s="18">
        <f>IFERROR(INDEX(Registros!$A$2:$A$501,MATCH(ROWS($B$5:B60),Registros!$AD$2:$AD$501,0)),"")</f>
        <v/>
      </c>
      <c r="C60" s="52">
        <f>IFERROR(INDEX(Registros!$B$2:$B$501,MATCH(ROWS($B$5:B60),Registros!$AD$2:$AD$501,0)),"")</f>
        <v/>
      </c>
      <c r="D60" s="18">
        <f>IFERROR(INDEX(Registros!$C$2:$C$501,MATCH(ROWS($B$5:B60),Registros!$AD$2:$AD$501,0)),"")</f>
        <v/>
      </c>
      <c r="E60" s="21">
        <f>IFERROR(INDEX(Registros!$D$2:$D$501,MATCH(ROWS($B$5:B60),Registros!$AD$2:$AD$501,0)),"")</f>
        <v/>
      </c>
      <c r="F60" s="21">
        <f>IFERROR(INDEX(Registros!$E$2:$E$501,MATCH(ROWS($B$5:B60),Registros!$AD$2:$AD$501,0)),"")</f>
        <v/>
      </c>
      <c r="G60" s="18">
        <f>IFERROR(INDEX(Registros!$P$2:$P$501,MATCH(ROWS($B$5:B60),Registros!$AD$2:$AD$501,0)),"")</f>
        <v/>
      </c>
      <c r="H60" s="49">
        <f>IFERROR(INDEX(Registros!$S$2:$S$501,MATCH(ROWS($B$5:B60),Registros!$AD$2:$AD$501,0)),"")</f>
        <v/>
      </c>
      <c r="I60" s="21">
        <f>IFERROR(INDEX(Registros!$V$2:$V$501,MATCH(ROWS($B$5:B60),Registros!$AD$2:$AD$501,0)),"")</f>
        <v/>
      </c>
      <c r="J60" s="18">
        <f>IFERROR(INDEX(Registros!$K$2:$K$501,MATCH(ROWS($B$5:B60),Registros!$AD$2:$AD$501,0)),"")</f>
        <v/>
      </c>
      <c r="K60" s="18">
        <f>IFERROR(INDEX(Registros!$L$2:$L$501,MATCH(ROWS($B$5:B60),Registros!$AD$2:$AD$501,0)),"")</f>
        <v/>
      </c>
      <c r="L60" s="52">
        <f>IFERROR(INDEX(Registros!$M$2:$M$501,MATCH(ROWS($B$5:B60),Registros!$AD$2:$AD$501,0)),"")</f>
        <v/>
      </c>
      <c r="M60" s="18">
        <f>IFERROR(INDEX(Registros!$W$2:$W$501,MATCH(ROWS($B$5:B60),Registros!$AD$2:$AD$501,0)),"")</f>
        <v/>
      </c>
      <c r="N60" s="18">
        <f>IFERROR(INDEX(Registros!$X$2:$X$501,MATCH(ROWS($B$5:B60),Registros!$AD$2:$AD$501,0)),"")</f>
        <v/>
      </c>
      <c r="O60" s="21">
        <f>IFERROR(INDEX(Registros!$Y$2:$Y$501,MATCH(ROWS($B$5:B60),Registros!$AD$2:$AD$501,0)),"")</f>
        <v/>
      </c>
    </row>
    <row r="61">
      <c r="A61" s="13">
        <f>IF($B61="","",ROWS($A$5:A61))</f>
        <v/>
      </c>
      <c r="B61" s="13">
        <f>IFERROR(INDEX(Registros!$A$2:$A$501,MATCH(ROWS($B$5:B61),Registros!$AD$2:$AD$501,0)),"")</f>
        <v/>
      </c>
      <c r="C61" s="53">
        <f>IFERROR(INDEX(Registros!$B$2:$B$501,MATCH(ROWS($B$5:B61),Registros!$AD$2:$AD$501,0)),"")</f>
        <v/>
      </c>
      <c r="D61" s="13">
        <f>IFERROR(INDEX(Registros!$C$2:$C$501,MATCH(ROWS($B$5:B61),Registros!$AD$2:$AD$501,0)),"")</f>
        <v/>
      </c>
      <c r="E61" s="16">
        <f>IFERROR(INDEX(Registros!$D$2:$D$501,MATCH(ROWS($B$5:B61),Registros!$AD$2:$AD$501,0)),"")</f>
        <v/>
      </c>
      <c r="F61" s="16">
        <f>IFERROR(INDEX(Registros!$E$2:$E$501,MATCH(ROWS($B$5:B61),Registros!$AD$2:$AD$501,0)),"")</f>
        <v/>
      </c>
      <c r="G61" s="13">
        <f>IFERROR(INDEX(Registros!$P$2:$P$501,MATCH(ROWS($B$5:B61),Registros!$AD$2:$AD$501,0)),"")</f>
        <v/>
      </c>
      <c r="H61" s="46">
        <f>IFERROR(INDEX(Registros!$S$2:$S$501,MATCH(ROWS($B$5:B61),Registros!$AD$2:$AD$501,0)),"")</f>
        <v/>
      </c>
      <c r="I61" s="16">
        <f>IFERROR(INDEX(Registros!$V$2:$V$501,MATCH(ROWS($B$5:B61),Registros!$AD$2:$AD$501,0)),"")</f>
        <v/>
      </c>
      <c r="J61" s="13">
        <f>IFERROR(INDEX(Registros!$K$2:$K$501,MATCH(ROWS($B$5:B61),Registros!$AD$2:$AD$501,0)),"")</f>
        <v/>
      </c>
      <c r="K61" s="13">
        <f>IFERROR(INDEX(Registros!$L$2:$L$501,MATCH(ROWS($B$5:B61),Registros!$AD$2:$AD$501,0)),"")</f>
        <v/>
      </c>
      <c r="L61" s="53">
        <f>IFERROR(INDEX(Registros!$M$2:$M$501,MATCH(ROWS($B$5:B61),Registros!$AD$2:$AD$501,0)),"")</f>
        <v/>
      </c>
      <c r="M61" s="13">
        <f>IFERROR(INDEX(Registros!$W$2:$W$501,MATCH(ROWS($B$5:B61),Registros!$AD$2:$AD$501,0)),"")</f>
        <v/>
      </c>
      <c r="N61" s="13">
        <f>IFERROR(INDEX(Registros!$X$2:$X$501,MATCH(ROWS($B$5:B61),Registros!$AD$2:$AD$501,0)),"")</f>
        <v/>
      </c>
      <c r="O61" s="16">
        <f>IFERROR(INDEX(Registros!$Y$2:$Y$501,MATCH(ROWS($B$5:B61),Registros!$AD$2:$AD$501,0)),"")</f>
        <v/>
      </c>
    </row>
    <row r="62">
      <c r="A62" s="18">
        <f>IF($B62="","",ROWS($A$5:A62))</f>
        <v/>
      </c>
      <c r="B62" s="18">
        <f>IFERROR(INDEX(Registros!$A$2:$A$501,MATCH(ROWS($B$5:B62),Registros!$AD$2:$AD$501,0)),"")</f>
        <v/>
      </c>
      <c r="C62" s="52">
        <f>IFERROR(INDEX(Registros!$B$2:$B$501,MATCH(ROWS($B$5:B62),Registros!$AD$2:$AD$501,0)),"")</f>
        <v/>
      </c>
      <c r="D62" s="18">
        <f>IFERROR(INDEX(Registros!$C$2:$C$501,MATCH(ROWS($B$5:B62),Registros!$AD$2:$AD$501,0)),"")</f>
        <v/>
      </c>
      <c r="E62" s="21">
        <f>IFERROR(INDEX(Registros!$D$2:$D$501,MATCH(ROWS($B$5:B62),Registros!$AD$2:$AD$501,0)),"")</f>
        <v/>
      </c>
      <c r="F62" s="21">
        <f>IFERROR(INDEX(Registros!$E$2:$E$501,MATCH(ROWS($B$5:B62),Registros!$AD$2:$AD$501,0)),"")</f>
        <v/>
      </c>
      <c r="G62" s="18">
        <f>IFERROR(INDEX(Registros!$P$2:$P$501,MATCH(ROWS($B$5:B62),Registros!$AD$2:$AD$501,0)),"")</f>
        <v/>
      </c>
      <c r="H62" s="49">
        <f>IFERROR(INDEX(Registros!$S$2:$S$501,MATCH(ROWS($B$5:B62),Registros!$AD$2:$AD$501,0)),"")</f>
        <v/>
      </c>
      <c r="I62" s="21">
        <f>IFERROR(INDEX(Registros!$V$2:$V$501,MATCH(ROWS($B$5:B62),Registros!$AD$2:$AD$501,0)),"")</f>
        <v/>
      </c>
      <c r="J62" s="18">
        <f>IFERROR(INDEX(Registros!$K$2:$K$501,MATCH(ROWS($B$5:B62),Registros!$AD$2:$AD$501,0)),"")</f>
        <v/>
      </c>
      <c r="K62" s="18">
        <f>IFERROR(INDEX(Registros!$L$2:$L$501,MATCH(ROWS($B$5:B62),Registros!$AD$2:$AD$501,0)),"")</f>
        <v/>
      </c>
      <c r="L62" s="52">
        <f>IFERROR(INDEX(Registros!$M$2:$M$501,MATCH(ROWS($B$5:B62),Registros!$AD$2:$AD$501,0)),"")</f>
        <v/>
      </c>
      <c r="M62" s="18">
        <f>IFERROR(INDEX(Registros!$W$2:$W$501,MATCH(ROWS($B$5:B62),Registros!$AD$2:$AD$501,0)),"")</f>
        <v/>
      </c>
      <c r="N62" s="18">
        <f>IFERROR(INDEX(Registros!$X$2:$X$501,MATCH(ROWS($B$5:B62),Registros!$AD$2:$AD$501,0)),"")</f>
        <v/>
      </c>
      <c r="O62" s="21">
        <f>IFERROR(INDEX(Registros!$Y$2:$Y$501,MATCH(ROWS($B$5:B62),Registros!$AD$2:$AD$501,0)),"")</f>
        <v/>
      </c>
    </row>
    <row r="63">
      <c r="A63" s="13">
        <f>IF($B63="","",ROWS($A$5:A63))</f>
        <v/>
      </c>
      <c r="B63" s="13">
        <f>IFERROR(INDEX(Registros!$A$2:$A$501,MATCH(ROWS($B$5:B63),Registros!$AD$2:$AD$501,0)),"")</f>
        <v/>
      </c>
      <c r="C63" s="53">
        <f>IFERROR(INDEX(Registros!$B$2:$B$501,MATCH(ROWS($B$5:B63),Registros!$AD$2:$AD$501,0)),"")</f>
        <v/>
      </c>
      <c r="D63" s="13">
        <f>IFERROR(INDEX(Registros!$C$2:$C$501,MATCH(ROWS($B$5:B63),Registros!$AD$2:$AD$501,0)),"")</f>
        <v/>
      </c>
      <c r="E63" s="16">
        <f>IFERROR(INDEX(Registros!$D$2:$D$501,MATCH(ROWS($B$5:B63),Registros!$AD$2:$AD$501,0)),"")</f>
        <v/>
      </c>
      <c r="F63" s="16">
        <f>IFERROR(INDEX(Registros!$E$2:$E$501,MATCH(ROWS($B$5:B63),Registros!$AD$2:$AD$501,0)),"")</f>
        <v/>
      </c>
      <c r="G63" s="13">
        <f>IFERROR(INDEX(Registros!$P$2:$P$501,MATCH(ROWS($B$5:B63),Registros!$AD$2:$AD$501,0)),"")</f>
        <v/>
      </c>
      <c r="H63" s="46">
        <f>IFERROR(INDEX(Registros!$S$2:$S$501,MATCH(ROWS($B$5:B63),Registros!$AD$2:$AD$501,0)),"")</f>
        <v/>
      </c>
      <c r="I63" s="16">
        <f>IFERROR(INDEX(Registros!$V$2:$V$501,MATCH(ROWS($B$5:B63),Registros!$AD$2:$AD$501,0)),"")</f>
        <v/>
      </c>
      <c r="J63" s="13">
        <f>IFERROR(INDEX(Registros!$K$2:$K$501,MATCH(ROWS($B$5:B63),Registros!$AD$2:$AD$501,0)),"")</f>
        <v/>
      </c>
      <c r="K63" s="13">
        <f>IFERROR(INDEX(Registros!$L$2:$L$501,MATCH(ROWS($B$5:B63),Registros!$AD$2:$AD$501,0)),"")</f>
        <v/>
      </c>
      <c r="L63" s="53">
        <f>IFERROR(INDEX(Registros!$M$2:$M$501,MATCH(ROWS($B$5:B63),Registros!$AD$2:$AD$501,0)),"")</f>
        <v/>
      </c>
      <c r="M63" s="13">
        <f>IFERROR(INDEX(Registros!$W$2:$W$501,MATCH(ROWS($B$5:B63),Registros!$AD$2:$AD$501,0)),"")</f>
        <v/>
      </c>
      <c r="N63" s="13">
        <f>IFERROR(INDEX(Registros!$X$2:$X$501,MATCH(ROWS($B$5:B63),Registros!$AD$2:$AD$501,0)),"")</f>
        <v/>
      </c>
      <c r="O63" s="16">
        <f>IFERROR(INDEX(Registros!$Y$2:$Y$501,MATCH(ROWS($B$5:B63),Registros!$AD$2:$AD$501,0)),"")</f>
        <v/>
      </c>
    </row>
    <row r="64">
      <c r="A64" s="18">
        <f>IF($B64="","",ROWS($A$5:A64))</f>
        <v/>
      </c>
      <c r="B64" s="18">
        <f>IFERROR(INDEX(Registros!$A$2:$A$501,MATCH(ROWS($B$5:B64),Registros!$AD$2:$AD$501,0)),"")</f>
        <v/>
      </c>
      <c r="C64" s="52">
        <f>IFERROR(INDEX(Registros!$B$2:$B$501,MATCH(ROWS($B$5:B64),Registros!$AD$2:$AD$501,0)),"")</f>
        <v/>
      </c>
      <c r="D64" s="18">
        <f>IFERROR(INDEX(Registros!$C$2:$C$501,MATCH(ROWS($B$5:B64),Registros!$AD$2:$AD$501,0)),"")</f>
        <v/>
      </c>
      <c r="E64" s="21">
        <f>IFERROR(INDEX(Registros!$D$2:$D$501,MATCH(ROWS($B$5:B64),Registros!$AD$2:$AD$501,0)),"")</f>
        <v/>
      </c>
      <c r="F64" s="21">
        <f>IFERROR(INDEX(Registros!$E$2:$E$501,MATCH(ROWS($B$5:B64),Registros!$AD$2:$AD$501,0)),"")</f>
        <v/>
      </c>
      <c r="G64" s="18">
        <f>IFERROR(INDEX(Registros!$P$2:$P$501,MATCH(ROWS($B$5:B64),Registros!$AD$2:$AD$501,0)),"")</f>
        <v/>
      </c>
      <c r="H64" s="49">
        <f>IFERROR(INDEX(Registros!$S$2:$S$501,MATCH(ROWS($B$5:B64),Registros!$AD$2:$AD$501,0)),"")</f>
        <v/>
      </c>
      <c r="I64" s="21">
        <f>IFERROR(INDEX(Registros!$V$2:$V$501,MATCH(ROWS($B$5:B64),Registros!$AD$2:$AD$501,0)),"")</f>
        <v/>
      </c>
      <c r="J64" s="18">
        <f>IFERROR(INDEX(Registros!$K$2:$K$501,MATCH(ROWS($B$5:B64),Registros!$AD$2:$AD$501,0)),"")</f>
        <v/>
      </c>
      <c r="K64" s="18">
        <f>IFERROR(INDEX(Registros!$L$2:$L$501,MATCH(ROWS($B$5:B64),Registros!$AD$2:$AD$501,0)),"")</f>
        <v/>
      </c>
      <c r="L64" s="52">
        <f>IFERROR(INDEX(Registros!$M$2:$M$501,MATCH(ROWS($B$5:B64),Registros!$AD$2:$AD$501,0)),"")</f>
        <v/>
      </c>
      <c r="M64" s="18">
        <f>IFERROR(INDEX(Registros!$W$2:$W$501,MATCH(ROWS($B$5:B64),Registros!$AD$2:$AD$501,0)),"")</f>
        <v/>
      </c>
      <c r="N64" s="18">
        <f>IFERROR(INDEX(Registros!$X$2:$X$501,MATCH(ROWS($B$5:B64),Registros!$AD$2:$AD$501,0)),"")</f>
        <v/>
      </c>
      <c r="O64" s="21">
        <f>IFERROR(INDEX(Registros!$Y$2:$Y$501,MATCH(ROWS($B$5:B64),Registros!$AD$2:$AD$501,0)),"")</f>
        <v/>
      </c>
    </row>
    <row r="65">
      <c r="A65" s="13">
        <f>IF($B65="","",ROWS($A$5:A65))</f>
        <v/>
      </c>
      <c r="B65" s="13">
        <f>IFERROR(INDEX(Registros!$A$2:$A$501,MATCH(ROWS($B$5:B65),Registros!$AD$2:$AD$501,0)),"")</f>
        <v/>
      </c>
      <c r="C65" s="53">
        <f>IFERROR(INDEX(Registros!$B$2:$B$501,MATCH(ROWS($B$5:B65),Registros!$AD$2:$AD$501,0)),"")</f>
        <v/>
      </c>
      <c r="D65" s="13">
        <f>IFERROR(INDEX(Registros!$C$2:$C$501,MATCH(ROWS($B$5:B65),Registros!$AD$2:$AD$501,0)),"")</f>
        <v/>
      </c>
      <c r="E65" s="16">
        <f>IFERROR(INDEX(Registros!$D$2:$D$501,MATCH(ROWS($B$5:B65),Registros!$AD$2:$AD$501,0)),"")</f>
        <v/>
      </c>
      <c r="F65" s="16">
        <f>IFERROR(INDEX(Registros!$E$2:$E$501,MATCH(ROWS($B$5:B65),Registros!$AD$2:$AD$501,0)),"")</f>
        <v/>
      </c>
      <c r="G65" s="13">
        <f>IFERROR(INDEX(Registros!$P$2:$P$501,MATCH(ROWS($B$5:B65),Registros!$AD$2:$AD$501,0)),"")</f>
        <v/>
      </c>
      <c r="H65" s="46">
        <f>IFERROR(INDEX(Registros!$S$2:$S$501,MATCH(ROWS($B$5:B65),Registros!$AD$2:$AD$501,0)),"")</f>
        <v/>
      </c>
      <c r="I65" s="16">
        <f>IFERROR(INDEX(Registros!$V$2:$V$501,MATCH(ROWS($B$5:B65),Registros!$AD$2:$AD$501,0)),"")</f>
        <v/>
      </c>
      <c r="J65" s="13">
        <f>IFERROR(INDEX(Registros!$K$2:$K$501,MATCH(ROWS($B$5:B65),Registros!$AD$2:$AD$501,0)),"")</f>
        <v/>
      </c>
      <c r="K65" s="13">
        <f>IFERROR(INDEX(Registros!$L$2:$L$501,MATCH(ROWS($B$5:B65),Registros!$AD$2:$AD$501,0)),"")</f>
        <v/>
      </c>
      <c r="L65" s="53">
        <f>IFERROR(INDEX(Registros!$M$2:$M$501,MATCH(ROWS($B$5:B65),Registros!$AD$2:$AD$501,0)),"")</f>
        <v/>
      </c>
      <c r="M65" s="13">
        <f>IFERROR(INDEX(Registros!$W$2:$W$501,MATCH(ROWS($B$5:B65),Registros!$AD$2:$AD$501,0)),"")</f>
        <v/>
      </c>
      <c r="N65" s="13">
        <f>IFERROR(INDEX(Registros!$X$2:$X$501,MATCH(ROWS($B$5:B65),Registros!$AD$2:$AD$501,0)),"")</f>
        <v/>
      </c>
      <c r="O65" s="16">
        <f>IFERROR(INDEX(Registros!$Y$2:$Y$501,MATCH(ROWS($B$5:B65),Registros!$AD$2:$AD$501,0)),"")</f>
        <v/>
      </c>
    </row>
    <row r="66">
      <c r="A66" s="18">
        <f>IF($B66="","",ROWS($A$5:A66))</f>
        <v/>
      </c>
      <c r="B66" s="18">
        <f>IFERROR(INDEX(Registros!$A$2:$A$501,MATCH(ROWS($B$5:B66),Registros!$AD$2:$AD$501,0)),"")</f>
        <v/>
      </c>
      <c r="C66" s="52">
        <f>IFERROR(INDEX(Registros!$B$2:$B$501,MATCH(ROWS($B$5:B66),Registros!$AD$2:$AD$501,0)),"")</f>
        <v/>
      </c>
      <c r="D66" s="18">
        <f>IFERROR(INDEX(Registros!$C$2:$C$501,MATCH(ROWS($B$5:B66),Registros!$AD$2:$AD$501,0)),"")</f>
        <v/>
      </c>
      <c r="E66" s="21">
        <f>IFERROR(INDEX(Registros!$D$2:$D$501,MATCH(ROWS($B$5:B66),Registros!$AD$2:$AD$501,0)),"")</f>
        <v/>
      </c>
      <c r="F66" s="21">
        <f>IFERROR(INDEX(Registros!$E$2:$E$501,MATCH(ROWS($B$5:B66),Registros!$AD$2:$AD$501,0)),"")</f>
        <v/>
      </c>
      <c r="G66" s="18">
        <f>IFERROR(INDEX(Registros!$P$2:$P$501,MATCH(ROWS($B$5:B66),Registros!$AD$2:$AD$501,0)),"")</f>
        <v/>
      </c>
      <c r="H66" s="49">
        <f>IFERROR(INDEX(Registros!$S$2:$S$501,MATCH(ROWS($B$5:B66),Registros!$AD$2:$AD$501,0)),"")</f>
        <v/>
      </c>
      <c r="I66" s="21">
        <f>IFERROR(INDEX(Registros!$V$2:$V$501,MATCH(ROWS($B$5:B66),Registros!$AD$2:$AD$501,0)),"")</f>
        <v/>
      </c>
      <c r="J66" s="18">
        <f>IFERROR(INDEX(Registros!$K$2:$K$501,MATCH(ROWS($B$5:B66),Registros!$AD$2:$AD$501,0)),"")</f>
        <v/>
      </c>
      <c r="K66" s="18">
        <f>IFERROR(INDEX(Registros!$L$2:$L$501,MATCH(ROWS($B$5:B66),Registros!$AD$2:$AD$501,0)),"")</f>
        <v/>
      </c>
      <c r="L66" s="52">
        <f>IFERROR(INDEX(Registros!$M$2:$M$501,MATCH(ROWS($B$5:B66),Registros!$AD$2:$AD$501,0)),"")</f>
        <v/>
      </c>
      <c r="M66" s="18">
        <f>IFERROR(INDEX(Registros!$W$2:$W$501,MATCH(ROWS($B$5:B66),Registros!$AD$2:$AD$501,0)),"")</f>
        <v/>
      </c>
      <c r="N66" s="18">
        <f>IFERROR(INDEX(Registros!$X$2:$X$501,MATCH(ROWS($B$5:B66),Registros!$AD$2:$AD$501,0)),"")</f>
        <v/>
      </c>
      <c r="O66" s="21">
        <f>IFERROR(INDEX(Registros!$Y$2:$Y$501,MATCH(ROWS($B$5:B66),Registros!$AD$2:$AD$501,0)),"")</f>
        <v/>
      </c>
    </row>
    <row r="67">
      <c r="A67" s="13">
        <f>IF($B67="","",ROWS($A$5:A67))</f>
        <v/>
      </c>
      <c r="B67" s="13">
        <f>IFERROR(INDEX(Registros!$A$2:$A$501,MATCH(ROWS($B$5:B67),Registros!$AD$2:$AD$501,0)),"")</f>
        <v/>
      </c>
      <c r="C67" s="53">
        <f>IFERROR(INDEX(Registros!$B$2:$B$501,MATCH(ROWS($B$5:B67),Registros!$AD$2:$AD$501,0)),"")</f>
        <v/>
      </c>
      <c r="D67" s="13">
        <f>IFERROR(INDEX(Registros!$C$2:$C$501,MATCH(ROWS($B$5:B67),Registros!$AD$2:$AD$501,0)),"")</f>
        <v/>
      </c>
      <c r="E67" s="16">
        <f>IFERROR(INDEX(Registros!$D$2:$D$501,MATCH(ROWS($B$5:B67),Registros!$AD$2:$AD$501,0)),"")</f>
        <v/>
      </c>
      <c r="F67" s="16">
        <f>IFERROR(INDEX(Registros!$E$2:$E$501,MATCH(ROWS($B$5:B67),Registros!$AD$2:$AD$501,0)),"")</f>
        <v/>
      </c>
      <c r="G67" s="13">
        <f>IFERROR(INDEX(Registros!$P$2:$P$501,MATCH(ROWS($B$5:B67),Registros!$AD$2:$AD$501,0)),"")</f>
        <v/>
      </c>
      <c r="H67" s="46">
        <f>IFERROR(INDEX(Registros!$S$2:$S$501,MATCH(ROWS($B$5:B67),Registros!$AD$2:$AD$501,0)),"")</f>
        <v/>
      </c>
      <c r="I67" s="16">
        <f>IFERROR(INDEX(Registros!$V$2:$V$501,MATCH(ROWS($B$5:B67),Registros!$AD$2:$AD$501,0)),"")</f>
        <v/>
      </c>
      <c r="J67" s="13">
        <f>IFERROR(INDEX(Registros!$K$2:$K$501,MATCH(ROWS($B$5:B67),Registros!$AD$2:$AD$501,0)),"")</f>
        <v/>
      </c>
      <c r="K67" s="13">
        <f>IFERROR(INDEX(Registros!$L$2:$L$501,MATCH(ROWS($B$5:B67),Registros!$AD$2:$AD$501,0)),"")</f>
        <v/>
      </c>
      <c r="L67" s="53">
        <f>IFERROR(INDEX(Registros!$M$2:$M$501,MATCH(ROWS($B$5:B67),Registros!$AD$2:$AD$501,0)),"")</f>
        <v/>
      </c>
      <c r="M67" s="13">
        <f>IFERROR(INDEX(Registros!$W$2:$W$501,MATCH(ROWS($B$5:B67),Registros!$AD$2:$AD$501,0)),"")</f>
        <v/>
      </c>
      <c r="N67" s="13">
        <f>IFERROR(INDEX(Registros!$X$2:$X$501,MATCH(ROWS($B$5:B67),Registros!$AD$2:$AD$501,0)),"")</f>
        <v/>
      </c>
      <c r="O67" s="16">
        <f>IFERROR(INDEX(Registros!$Y$2:$Y$501,MATCH(ROWS($B$5:B67),Registros!$AD$2:$AD$501,0)),"")</f>
        <v/>
      </c>
    </row>
    <row r="68">
      <c r="A68" s="18">
        <f>IF($B68="","",ROWS($A$5:A68))</f>
        <v/>
      </c>
      <c r="B68" s="18">
        <f>IFERROR(INDEX(Registros!$A$2:$A$501,MATCH(ROWS($B$5:B68),Registros!$AD$2:$AD$501,0)),"")</f>
        <v/>
      </c>
      <c r="C68" s="52">
        <f>IFERROR(INDEX(Registros!$B$2:$B$501,MATCH(ROWS($B$5:B68),Registros!$AD$2:$AD$501,0)),"")</f>
        <v/>
      </c>
      <c r="D68" s="18">
        <f>IFERROR(INDEX(Registros!$C$2:$C$501,MATCH(ROWS($B$5:B68),Registros!$AD$2:$AD$501,0)),"")</f>
        <v/>
      </c>
      <c r="E68" s="21">
        <f>IFERROR(INDEX(Registros!$D$2:$D$501,MATCH(ROWS($B$5:B68),Registros!$AD$2:$AD$501,0)),"")</f>
        <v/>
      </c>
      <c r="F68" s="21">
        <f>IFERROR(INDEX(Registros!$E$2:$E$501,MATCH(ROWS($B$5:B68),Registros!$AD$2:$AD$501,0)),"")</f>
        <v/>
      </c>
      <c r="G68" s="18">
        <f>IFERROR(INDEX(Registros!$P$2:$P$501,MATCH(ROWS($B$5:B68),Registros!$AD$2:$AD$501,0)),"")</f>
        <v/>
      </c>
      <c r="H68" s="49">
        <f>IFERROR(INDEX(Registros!$S$2:$S$501,MATCH(ROWS($B$5:B68),Registros!$AD$2:$AD$501,0)),"")</f>
        <v/>
      </c>
      <c r="I68" s="21">
        <f>IFERROR(INDEX(Registros!$V$2:$V$501,MATCH(ROWS($B$5:B68),Registros!$AD$2:$AD$501,0)),"")</f>
        <v/>
      </c>
      <c r="J68" s="18">
        <f>IFERROR(INDEX(Registros!$K$2:$K$501,MATCH(ROWS($B$5:B68),Registros!$AD$2:$AD$501,0)),"")</f>
        <v/>
      </c>
      <c r="K68" s="18">
        <f>IFERROR(INDEX(Registros!$L$2:$L$501,MATCH(ROWS($B$5:B68),Registros!$AD$2:$AD$501,0)),"")</f>
        <v/>
      </c>
      <c r="L68" s="52">
        <f>IFERROR(INDEX(Registros!$M$2:$M$501,MATCH(ROWS($B$5:B68),Registros!$AD$2:$AD$501,0)),"")</f>
        <v/>
      </c>
      <c r="M68" s="18">
        <f>IFERROR(INDEX(Registros!$W$2:$W$501,MATCH(ROWS($B$5:B68),Registros!$AD$2:$AD$501,0)),"")</f>
        <v/>
      </c>
      <c r="N68" s="18">
        <f>IFERROR(INDEX(Registros!$X$2:$X$501,MATCH(ROWS($B$5:B68),Registros!$AD$2:$AD$501,0)),"")</f>
        <v/>
      </c>
      <c r="O68" s="21">
        <f>IFERROR(INDEX(Registros!$Y$2:$Y$501,MATCH(ROWS($B$5:B68),Registros!$AD$2:$AD$501,0)),"")</f>
        <v/>
      </c>
    </row>
    <row r="69">
      <c r="A69" s="13">
        <f>IF($B69="","",ROWS($A$5:A69))</f>
        <v/>
      </c>
      <c r="B69" s="13">
        <f>IFERROR(INDEX(Registros!$A$2:$A$501,MATCH(ROWS($B$5:B69),Registros!$AD$2:$AD$501,0)),"")</f>
        <v/>
      </c>
      <c r="C69" s="53">
        <f>IFERROR(INDEX(Registros!$B$2:$B$501,MATCH(ROWS($B$5:B69),Registros!$AD$2:$AD$501,0)),"")</f>
        <v/>
      </c>
      <c r="D69" s="13">
        <f>IFERROR(INDEX(Registros!$C$2:$C$501,MATCH(ROWS($B$5:B69),Registros!$AD$2:$AD$501,0)),"")</f>
        <v/>
      </c>
      <c r="E69" s="16">
        <f>IFERROR(INDEX(Registros!$D$2:$D$501,MATCH(ROWS($B$5:B69),Registros!$AD$2:$AD$501,0)),"")</f>
        <v/>
      </c>
      <c r="F69" s="16">
        <f>IFERROR(INDEX(Registros!$E$2:$E$501,MATCH(ROWS($B$5:B69),Registros!$AD$2:$AD$501,0)),"")</f>
        <v/>
      </c>
      <c r="G69" s="13">
        <f>IFERROR(INDEX(Registros!$P$2:$P$501,MATCH(ROWS($B$5:B69),Registros!$AD$2:$AD$501,0)),"")</f>
        <v/>
      </c>
      <c r="H69" s="46">
        <f>IFERROR(INDEX(Registros!$S$2:$S$501,MATCH(ROWS($B$5:B69),Registros!$AD$2:$AD$501,0)),"")</f>
        <v/>
      </c>
      <c r="I69" s="16">
        <f>IFERROR(INDEX(Registros!$V$2:$V$501,MATCH(ROWS($B$5:B69),Registros!$AD$2:$AD$501,0)),"")</f>
        <v/>
      </c>
      <c r="J69" s="13">
        <f>IFERROR(INDEX(Registros!$K$2:$K$501,MATCH(ROWS($B$5:B69),Registros!$AD$2:$AD$501,0)),"")</f>
        <v/>
      </c>
      <c r="K69" s="13">
        <f>IFERROR(INDEX(Registros!$L$2:$L$501,MATCH(ROWS($B$5:B69),Registros!$AD$2:$AD$501,0)),"")</f>
        <v/>
      </c>
      <c r="L69" s="53">
        <f>IFERROR(INDEX(Registros!$M$2:$M$501,MATCH(ROWS($B$5:B69),Registros!$AD$2:$AD$501,0)),"")</f>
        <v/>
      </c>
      <c r="M69" s="13">
        <f>IFERROR(INDEX(Registros!$W$2:$W$501,MATCH(ROWS($B$5:B69),Registros!$AD$2:$AD$501,0)),"")</f>
        <v/>
      </c>
      <c r="N69" s="13">
        <f>IFERROR(INDEX(Registros!$X$2:$X$501,MATCH(ROWS($B$5:B69),Registros!$AD$2:$AD$501,0)),"")</f>
        <v/>
      </c>
      <c r="O69" s="16">
        <f>IFERROR(INDEX(Registros!$Y$2:$Y$501,MATCH(ROWS($B$5:B69),Registros!$AD$2:$AD$501,0)),"")</f>
        <v/>
      </c>
    </row>
    <row r="70">
      <c r="A70" s="18">
        <f>IF($B70="","",ROWS($A$5:A70))</f>
        <v/>
      </c>
      <c r="B70" s="18">
        <f>IFERROR(INDEX(Registros!$A$2:$A$501,MATCH(ROWS($B$5:B70),Registros!$AD$2:$AD$501,0)),"")</f>
        <v/>
      </c>
      <c r="C70" s="52">
        <f>IFERROR(INDEX(Registros!$B$2:$B$501,MATCH(ROWS($B$5:B70),Registros!$AD$2:$AD$501,0)),"")</f>
        <v/>
      </c>
      <c r="D70" s="18">
        <f>IFERROR(INDEX(Registros!$C$2:$C$501,MATCH(ROWS($B$5:B70),Registros!$AD$2:$AD$501,0)),"")</f>
        <v/>
      </c>
      <c r="E70" s="21">
        <f>IFERROR(INDEX(Registros!$D$2:$D$501,MATCH(ROWS($B$5:B70),Registros!$AD$2:$AD$501,0)),"")</f>
        <v/>
      </c>
      <c r="F70" s="21">
        <f>IFERROR(INDEX(Registros!$E$2:$E$501,MATCH(ROWS($B$5:B70),Registros!$AD$2:$AD$501,0)),"")</f>
        <v/>
      </c>
      <c r="G70" s="18">
        <f>IFERROR(INDEX(Registros!$P$2:$P$501,MATCH(ROWS($B$5:B70),Registros!$AD$2:$AD$501,0)),"")</f>
        <v/>
      </c>
      <c r="H70" s="49">
        <f>IFERROR(INDEX(Registros!$S$2:$S$501,MATCH(ROWS($B$5:B70),Registros!$AD$2:$AD$501,0)),"")</f>
        <v/>
      </c>
      <c r="I70" s="21">
        <f>IFERROR(INDEX(Registros!$V$2:$V$501,MATCH(ROWS($B$5:B70),Registros!$AD$2:$AD$501,0)),"")</f>
        <v/>
      </c>
      <c r="J70" s="18">
        <f>IFERROR(INDEX(Registros!$K$2:$K$501,MATCH(ROWS($B$5:B70),Registros!$AD$2:$AD$501,0)),"")</f>
        <v/>
      </c>
      <c r="K70" s="18">
        <f>IFERROR(INDEX(Registros!$L$2:$L$501,MATCH(ROWS($B$5:B70),Registros!$AD$2:$AD$501,0)),"")</f>
        <v/>
      </c>
      <c r="L70" s="52">
        <f>IFERROR(INDEX(Registros!$M$2:$M$501,MATCH(ROWS($B$5:B70),Registros!$AD$2:$AD$501,0)),"")</f>
        <v/>
      </c>
      <c r="M70" s="18">
        <f>IFERROR(INDEX(Registros!$W$2:$W$501,MATCH(ROWS($B$5:B70),Registros!$AD$2:$AD$501,0)),"")</f>
        <v/>
      </c>
      <c r="N70" s="18">
        <f>IFERROR(INDEX(Registros!$X$2:$X$501,MATCH(ROWS($B$5:B70),Registros!$AD$2:$AD$501,0)),"")</f>
        <v/>
      </c>
      <c r="O70" s="21">
        <f>IFERROR(INDEX(Registros!$Y$2:$Y$501,MATCH(ROWS($B$5:B70),Registros!$AD$2:$AD$501,0)),"")</f>
        <v/>
      </c>
    </row>
    <row r="71">
      <c r="A71" s="13">
        <f>IF($B71="","",ROWS($A$5:A71))</f>
        <v/>
      </c>
      <c r="B71" s="13">
        <f>IFERROR(INDEX(Registros!$A$2:$A$501,MATCH(ROWS($B$5:B71),Registros!$AD$2:$AD$501,0)),"")</f>
        <v/>
      </c>
      <c r="C71" s="53">
        <f>IFERROR(INDEX(Registros!$B$2:$B$501,MATCH(ROWS($B$5:B71),Registros!$AD$2:$AD$501,0)),"")</f>
        <v/>
      </c>
      <c r="D71" s="13">
        <f>IFERROR(INDEX(Registros!$C$2:$C$501,MATCH(ROWS($B$5:B71),Registros!$AD$2:$AD$501,0)),"")</f>
        <v/>
      </c>
      <c r="E71" s="16">
        <f>IFERROR(INDEX(Registros!$D$2:$D$501,MATCH(ROWS($B$5:B71),Registros!$AD$2:$AD$501,0)),"")</f>
        <v/>
      </c>
      <c r="F71" s="16">
        <f>IFERROR(INDEX(Registros!$E$2:$E$501,MATCH(ROWS($B$5:B71),Registros!$AD$2:$AD$501,0)),"")</f>
        <v/>
      </c>
      <c r="G71" s="13">
        <f>IFERROR(INDEX(Registros!$P$2:$P$501,MATCH(ROWS($B$5:B71),Registros!$AD$2:$AD$501,0)),"")</f>
        <v/>
      </c>
      <c r="H71" s="46">
        <f>IFERROR(INDEX(Registros!$S$2:$S$501,MATCH(ROWS($B$5:B71),Registros!$AD$2:$AD$501,0)),"")</f>
        <v/>
      </c>
      <c r="I71" s="16">
        <f>IFERROR(INDEX(Registros!$V$2:$V$501,MATCH(ROWS($B$5:B71),Registros!$AD$2:$AD$501,0)),"")</f>
        <v/>
      </c>
      <c r="J71" s="13">
        <f>IFERROR(INDEX(Registros!$K$2:$K$501,MATCH(ROWS($B$5:B71),Registros!$AD$2:$AD$501,0)),"")</f>
        <v/>
      </c>
      <c r="K71" s="13">
        <f>IFERROR(INDEX(Registros!$L$2:$L$501,MATCH(ROWS($B$5:B71),Registros!$AD$2:$AD$501,0)),"")</f>
        <v/>
      </c>
      <c r="L71" s="53">
        <f>IFERROR(INDEX(Registros!$M$2:$M$501,MATCH(ROWS($B$5:B71),Registros!$AD$2:$AD$501,0)),"")</f>
        <v/>
      </c>
      <c r="M71" s="13">
        <f>IFERROR(INDEX(Registros!$W$2:$W$501,MATCH(ROWS($B$5:B71),Registros!$AD$2:$AD$501,0)),"")</f>
        <v/>
      </c>
      <c r="N71" s="13">
        <f>IFERROR(INDEX(Registros!$X$2:$X$501,MATCH(ROWS($B$5:B71),Registros!$AD$2:$AD$501,0)),"")</f>
        <v/>
      </c>
      <c r="O71" s="16">
        <f>IFERROR(INDEX(Registros!$Y$2:$Y$501,MATCH(ROWS($B$5:B71),Registros!$AD$2:$AD$501,0)),"")</f>
        <v/>
      </c>
    </row>
    <row r="72">
      <c r="A72" s="18">
        <f>IF($B72="","",ROWS($A$5:A72))</f>
        <v/>
      </c>
      <c r="B72" s="18">
        <f>IFERROR(INDEX(Registros!$A$2:$A$501,MATCH(ROWS($B$5:B72),Registros!$AD$2:$AD$501,0)),"")</f>
        <v/>
      </c>
      <c r="C72" s="52">
        <f>IFERROR(INDEX(Registros!$B$2:$B$501,MATCH(ROWS($B$5:B72),Registros!$AD$2:$AD$501,0)),"")</f>
        <v/>
      </c>
      <c r="D72" s="18">
        <f>IFERROR(INDEX(Registros!$C$2:$C$501,MATCH(ROWS($B$5:B72),Registros!$AD$2:$AD$501,0)),"")</f>
        <v/>
      </c>
      <c r="E72" s="21">
        <f>IFERROR(INDEX(Registros!$D$2:$D$501,MATCH(ROWS($B$5:B72),Registros!$AD$2:$AD$501,0)),"")</f>
        <v/>
      </c>
      <c r="F72" s="21">
        <f>IFERROR(INDEX(Registros!$E$2:$E$501,MATCH(ROWS($B$5:B72),Registros!$AD$2:$AD$501,0)),"")</f>
        <v/>
      </c>
      <c r="G72" s="18">
        <f>IFERROR(INDEX(Registros!$P$2:$P$501,MATCH(ROWS($B$5:B72),Registros!$AD$2:$AD$501,0)),"")</f>
        <v/>
      </c>
      <c r="H72" s="49">
        <f>IFERROR(INDEX(Registros!$S$2:$S$501,MATCH(ROWS($B$5:B72),Registros!$AD$2:$AD$501,0)),"")</f>
        <v/>
      </c>
      <c r="I72" s="21">
        <f>IFERROR(INDEX(Registros!$V$2:$V$501,MATCH(ROWS($B$5:B72),Registros!$AD$2:$AD$501,0)),"")</f>
        <v/>
      </c>
      <c r="J72" s="18">
        <f>IFERROR(INDEX(Registros!$K$2:$K$501,MATCH(ROWS($B$5:B72),Registros!$AD$2:$AD$501,0)),"")</f>
        <v/>
      </c>
      <c r="K72" s="18">
        <f>IFERROR(INDEX(Registros!$L$2:$L$501,MATCH(ROWS($B$5:B72),Registros!$AD$2:$AD$501,0)),"")</f>
        <v/>
      </c>
      <c r="L72" s="52">
        <f>IFERROR(INDEX(Registros!$M$2:$M$501,MATCH(ROWS($B$5:B72),Registros!$AD$2:$AD$501,0)),"")</f>
        <v/>
      </c>
      <c r="M72" s="18">
        <f>IFERROR(INDEX(Registros!$W$2:$W$501,MATCH(ROWS($B$5:B72),Registros!$AD$2:$AD$501,0)),"")</f>
        <v/>
      </c>
      <c r="N72" s="18">
        <f>IFERROR(INDEX(Registros!$X$2:$X$501,MATCH(ROWS($B$5:B72),Registros!$AD$2:$AD$501,0)),"")</f>
        <v/>
      </c>
      <c r="O72" s="21">
        <f>IFERROR(INDEX(Registros!$Y$2:$Y$501,MATCH(ROWS($B$5:B72),Registros!$AD$2:$AD$501,0)),"")</f>
        <v/>
      </c>
    </row>
    <row r="73">
      <c r="A73" s="13">
        <f>IF($B73="","",ROWS($A$5:A73))</f>
        <v/>
      </c>
      <c r="B73" s="13">
        <f>IFERROR(INDEX(Registros!$A$2:$A$501,MATCH(ROWS($B$5:B73),Registros!$AD$2:$AD$501,0)),"")</f>
        <v/>
      </c>
      <c r="C73" s="53">
        <f>IFERROR(INDEX(Registros!$B$2:$B$501,MATCH(ROWS($B$5:B73),Registros!$AD$2:$AD$501,0)),"")</f>
        <v/>
      </c>
      <c r="D73" s="13">
        <f>IFERROR(INDEX(Registros!$C$2:$C$501,MATCH(ROWS($B$5:B73),Registros!$AD$2:$AD$501,0)),"")</f>
        <v/>
      </c>
      <c r="E73" s="16">
        <f>IFERROR(INDEX(Registros!$D$2:$D$501,MATCH(ROWS($B$5:B73),Registros!$AD$2:$AD$501,0)),"")</f>
        <v/>
      </c>
      <c r="F73" s="16">
        <f>IFERROR(INDEX(Registros!$E$2:$E$501,MATCH(ROWS($B$5:B73),Registros!$AD$2:$AD$501,0)),"")</f>
        <v/>
      </c>
      <c r="G73" s="13">
        <f>IFERROR(INDEX(Registros!$P$2:$P$501,MATCH(ROWS($B$5:B73),Registros!$AD$2:$AD$501,0)),"")</f>
        <v/>
      </c>
      <c r="H73" s="46">
        <f>IFERROR(INDEX(Registros!$S$2:$S$501,MATCH(ROWS($B$5:B73),Registros!$AD$2:$AD$501,0)),"")</f>
        <v/>
      </c>
      <c r="I73" s="16">
        <f>IFERROR(INDEX(Registros!$V$2:$V$501,MATCH(ROWS($B$5:B73),Registros!$AD$2:$AD$501,0)),"")</f>
        <v/>
      </c>
      <c r="J73" s="13">
        <f>IFERROR(INDEX(Registros!$K$2:$K$501,MATCH(ROWS($B$5:B73),Registros!$AD$2:$AD$501,0)),"")</f>
        <v/>
      </c>
      <c r="K73" s="13">
        <f>IFERROR(INDEX(Registros!$L$2:$L$501,MATCH(ROWS($B$5:B73),Registros!$AD$2:$AD$501,0)),"")</f>
        <v/>
      </c>
      <c r="L73" s="53">
        <f>IFERROR(INDEX(Registros!$M$2:$M$501,MATCH(ROWS($B$5:B73),Registros!$AD$2:$AD$501,0)),"")</f>
        <v/>
      </c>
      <c r="M73" s="13">
        <f>IFERROR(INDEX(Registros!$W$2:$W$501,MATCH(ROWS($B$5:B73),Registros!$AD$2:$AD$501,0)),"")</f>
        <v/>
      </c>
      <c r="N73" s="13">
        <f>IFERROR(INDEX(Registros!$X$2:$X$501,MATCH(ROWS($B$5:B73),Registros!$AD$2:$AD$501,0)),"")</f>
        <v/>
      </c>
      <c r="O73" s="16">
        <f>IFERROR(INDEX(Registros!$Y$2:$Y$501,MATCH(ROWS($B$5:B73),Registros!$AD$2:$AD$501,0)),"")</f>
        <v/>
      </c>
    </row>
    <row r="74">
      <c r="A74" s="18">
        <f>IF($B74="","",ROWS($A$5:A74))</f>
        <v/>
      </c>
      <c r="B74" s="18">
        <f>IFERROR(INDEX(Registros!$A$2:$A$501,MATCH(ROWS($B$5:B74),Registros!$AD$2:$AD$501,0)),"")</f>
        <v/>
      </c>
      <c r="C74" s="52">
        <f>IFERROR(INDEX(Registros!$B$2:$B$501,MATCH(ROWS($B$5:B74),Registros!$AD$2:$AD$501,0)),"")</f>
        <v/>
      </c>
      <c r="D74" s="18">
        <f>IFERROR(INDEX(Registros!$C$2:$C$501,MATCH(ROWS($B$5:B74),Registros!$AD$2:$AD$501,0)),"")</f>
        <v/>
      </c>
      <c r="E74" s="21">
        <f>IFERROR(INDEX(Registros!$D$2:$D$501,MATCH(ROWS($B$5:B74),Registros!$AD$2:$AD$501,0)),"")</f>
        <v/>
      </c>
      <c r="F74" s="21">
        <f>IFERROR(INDEX(Registros!$E$2:$E$501,MATCH(ROWS($B$5:B74),Registros!$AD$2:$AD$501,0)),"")</f>
        <v/>
      </c>
      <c r="G74" s="18">
        <f>IFERROR(INDEX(Registros!$P$2:$P$501,MATCH(ROWS($B$5:B74),Registros!$AD$2:$AD$501,0)),"")</f>
        <v/>
      </c>
      <c r="H74" s="49">
        <f>IFERROR(INDEX(Registros!$S$2:$S$501,MATCH(ROWS($B$5:B74),Registros!$AD$2:$AD$501,0)),"")</f>
        <v/>
      </c>
      <c r="I74" s="21">
        <f>IFERROR(INDEX(Registros!$V$2:$V$501,MATCH(ROWS($B$5:B74),Registros!$AD$2:$AD$501,0)),"")</f>
        <v/>
      </c>
      <c r="J74" s="18">
        <f>IFERROR(INDEX(Registros!$K$2:$K$501,MATCH(ROWS($B$5:B74),Registros!$AD$2:$AD$501,0)),"")</f>
        <v/>
      </c>
      <c r="K74" s="18">
        <f>IFERROR(INDEX(Registros!$L$2:$L$501,MATCH(ROWS($B$5:B74),Registros!$AD$2:$AD$501,0)),"")</f>
        <v/>
      </c>
      <c r="L74" s="52">
        <f>IFERROR(INDEX(Registros!$M$2:$M$501,MATCH(ROWS($B$5:B74),Registros!$AD$2:$AD$501,0)),"")</f>
        <v/>
      </c>
      <c r="M74" s="18">
        <f>IFERROR(INDEX(Registros!$W$2:$W$501,MATCH(ROWS($B$5:B74),Registros!$AD$2:$AD$501,0)),"")</f>
        <v/>
      </c>
      <c r="N74" s="18">
        <f>IFERROR(INDEX(Registros!$X$2:$X$501,MATCH(ROWS($B$5:B74),Registros!$AD$2:$AD$501,0)),"")</f>
        <v/>
      </c>
      <c r="O74" s="21">
        <f>IFERROR(INDEX(Registros!$Y$2:$Y$501,MATCH(ROWS($B$5:B74),Registros!$AD$2:$AD$501,0)),"")</f>
        <v/>
      </c>
    </row>
    <row r="75">
      <c r="A75" s="13">
        <f>IF($B75="","",ROWS($A$5:A75))</f>
        <v/>
      </c>
      <c r="B75" s="13">
        <f>IFERROR(INDEX(Registros!$A$2:$A$501,MATCH(ROWS($B$5:B75),Registros!$AD$2:$AD$501,0)),"")</f>
        <v/>
      </c>
      <c r="C75" s="53">
        <f>IFERROR(INDEX(Registros!$B$2:$B$501,MATCH(ROWS($B$5:B75),Registros!$AD$2:$AD$501,0)),"")</f>
        <v/>
      </c>
      <c r="D75" s="13">
        <f>IFERROR(INDEX(Registros!$C$2:$C$501,MATCH(ROWS($B$5:B75),Registros!$AD$2:$AD$501,0)),"")</f>
        <v/>
      </c>
      <c r="E75" s="16">
        <f>IFERROR(INDEX(Registros!$D$2:$D$501,MATCH(ROWS($B$5:B75),Registros!$AD$2:$AD$501,0)),"")</f>
        <v/>
      </c>
      <c r="F75" s="16">
        <f>IFERROR(INDEX(Registros!$E$2:$E$501,MATCH(ROWS($B$5:B75),Registros!$AD$2:$AD$501,0)),"")</f>
        <v/>
      </c>
      <c r="G75" s="13">
        <f>IFERROR(INDEX(Registros!$P$2:$P$501,MATCH(ROWS($B$5:B75),Registros!$AD$2:$AD$501,0)),"")</f>
        <v/>
      </c>
      <c r="H75" s="46">
        <f>IFERROR(INDEX(Registros!$S$2:$S$501,MATCH(ROWS($B$5:B75),Registros!$AD$2:$AD$501,0)),"")</f>
        <v/>
      </c>
      <c r="I75" s="16">
        <f>IFERROR(INDEX(Registros!$V$2:$V$501,MATCH(ROWS($B$5:B75),Registros!$AD$2:$AD$501,0)),"")</f>
        <v/>
      </c>
      <c r="J75" s="13">
        <f>IFERROR(INDEX(Registros!$K$2:$K$501,MATCH(ROWS($B$5:B75),Registros!$AD$2:$AD$501,0)),"")</f>
        <v/>
      </c>
      <c r="K75" s="13">
        <f>IFERROR(INDEX(Registros!$L$2:$L$501,MATCH(ROWS($B$5:B75),Registros!$AD$2:$AD$501,0)),"")</f>
        <v/>
      </c>
      <c r="L75" s="53">
        <f>IFERROR(INDEX(Registros!$M$2:$M$501,MATCH(ROWS($B$5:B75),Registros!$AD$2:$AD$501,0)),"")</f>
        <v/>
      </c>
      <c r="M75" s="13">
        <f>IFERROR(INDEX(Registros!$W$2:$W$501,MATCH(ROWS($B$5:B75),Registros!$AD$2:$AD$501,0)),"")</f>
        <v/>
      </c>
      <c r="N75" s="13">
        <f>IFERROR(INDEX(Registros!$X$2:$X$501,MATCH(ROWS($B$5:B75),Registros!$AD$2:$AD$501,0)),"")</f>
        <v/>
      </c>
      <c r="O75" s="16">
        <f>IFERROR(INDEX(Registros!$Y$2:$Y$501,MATCH(ROWS($B$5:B75),Registros!$AD$2:$AD$501,0)),"")</f>
        <v/>
      </c>
    </row>
    <row r="76">
      <c r="A76" s="18">
        <f>IF($B76="","",ROWS($A$5:A76))</f>
        <v/>
      </c>
      <c r="B76" s="18">
        <f>IFERROR(INDEX(Registros!$A$2:$A$501,MATCH(ROWS($B$5:B76),Registros!$AD$2:$AD$501,0)),"")</f>
        <v/>
      </c>
      <c r="C76" s="52">
        <f>IFERROR(INDEX(Registros!$B$2:$B$501,MATCH(ROWS($B$5:B76),Registros!$AD$2:$AD$501,0)),"")</f>
        <v/>
      </c>
      <c r="D76" s="18">
        <f>IFERROR(INDEX(Registros!$C$2:$C$501,MATCH(ROWS($B$5:B76),Registros!$AD$2:$AD$501,0)),"")</f>
        <v/>
      </c>
      <c r="E76" s="21">
        <f>IFERROR(INDEX(Registros!$D$2:$D$501,MATCH(ROWS($B$5:B76),Registros!$AD$2:$AD$501,0)),"")</f>
        <v/>
      </c>
      <c r="F76" s="21">
        <f>IFERROR(INDEX(Registros!$E$2:$E$501,MATCH(ROWS($B$5:B76),Registros!$AD$2:$AD$501,0)),"")</f>
        <v/>
      </c>
      <c r="G76" s="18">
        <f>IFERROR(INDEX(Registros!$P$2:$P$501,MATCH(ROWS($B$5:B76),Registros!$AD$2:$AD$501,0)),"")</f>
        <v/>
      </c>
      <c r="H76" s="49">
        <f>IFERROR(INDEX(Registros!$S$2:$S$501,MATCH(ROWS($B$5:B76),Registros!$AD$2:$AD$501,0)),"")</f>
        <v/>
      </c>
      <c r="I76" s="21">
        <f>IFERROR(INDEX(Registros!$V$2:$V$501,MATCH(ROWS($B$5:B76),Registros!$AD$2:$AD$501,0)),"")</f>
        <v/>
      </c>
      <c r="J76" s="18">
        <f>IFERROR(INDEX(Registros!$K$2:$K$501,MATCH(ROWS($B$5:B76),Registros!$AD$2:$AD$501,0)),"")</f>
        <v/>
      </c>
      <c r="K76" s="18">
        <f>IFERROR(INDEX(Registros!$L$2:$L$501,MATCH(ROWS($B$5:B76),Registros!$AD$2:$AD$501,0)),"")</f>
        <v/>
      </c>
      <c r="L76" s="52">
        <f>IFERROR(INDEX(Registros!$M$2:$M$501,MATCH(ROWS($B$5:B76),Registros!$AD$2:$AD$501,0)),"")</f>
        <v/>
      </c>
      <c r="M76" s="18">
        <f>IFERROR(INDEX(Registros!$W$2:$W$501,MATCH(ROWS($B$5:B76),Registros!$AD$2:$AD$501,0)),"")</f>
        <v/>
      </c>
      <c r="N76" s="18">
        <f>IFERROR(INDEX(Registros!$X$2:$X$501,MATCH(ROWS($B$5:B76),Registros!$AD$2:$AD$501,0)),"")</f>
        <v/>
      </c>
      <c r="O76" s="21">
        <f>IFERROR(INDEX(Registros!$Y$2:$Y$501,MATCH(ROWS($B$5:B76),Registros!$AD$2:$AD$501,0)),"")</f>
        <v/>
      </c>
    </row>
    <row r="77">
      <c r="A77" s="13">
        <f>IF($B77="","",ROWS($A$5:A77))</f>
        <v/>
      </c>
      <c r="B77" s="13">
        <f>IFERROR(INDEX(Registros!$A$2:$A$501,MATCH(ROWS($B$5:B77),Registros!$AD$2:$AD$501,0)),"")</f>
        <v/>
      </c>
      <c r="C77" s="53">
        <f>IFERROR(INDEX(Registros!$B$2:$B$501,MATCH(ROWS($B$5:B77),Registros!$AD$2:$AD$501,0)),"")</f>
        <v/>
      </c>
      <c r="D77" s="13">
        <f>IFERROR(INDEX(Registros!$C$2:$C$501,MATCH(ROWS($B$5:B77),Registros!$AD$2:$AD$501,0)),"")</f>
        <v/>
      </c>
      <c r="E77" s="16">
        <f>IFERROR(INDEX(Registros!$D$2:$D$501,MATCH(ROWS($B$5:B77),Registros!$AD$2:$AD$501,0)),"")</f>
        <v/>
      </c>
      <c r="F77" s="16">
        <f>IFERROR(INDEX(Registros!$E$2:$E$501,MATCH(ROWS($B$5:B77),Registros!$AD$2:$AD$501,0)),"")</f>
        <v/>
      </c>
      <c r="G77" s="13">
        <f>IFERROR(INDEX(Registros!$P$2:$P$501,MATCH(ROWS($B$5:B77),Registros!$AD$2:$AD$501,0)),"")</f>
        <v/>
      </c>
      <c r="H77" s="46">
        <f>IFERROR(INDEX(Registros!$S$2:$S$501,MATCH(ROWS($B$5:B77),Registros!$AD$2:$AD$501,0)),"")</f>
        <v/>
      </c>
      <c r="I77" s="16">
        <f>IFERROR(INDEX(Registros!$V$2:$V$501,MATCH(ROWS($B$5:B77),Registros!$AD$2:$AD$501,0)),"")</f>
        <v/>
      </c>
      <c r="J77" s="13">
        <f>IFERROR(INDEX(Registros!$K$2:$K$501,MATCH(ROWS($B$5:B77),Registros!$AD$2:$AD$501,0)),"")</f>
        <v/>
      </c>
      <c r="K77" s="13">
        <f>IFERROR(INDEX(Registros!$L$2:$L$501,MATCH(ROWS($B$5:B77),Registros!$AD$2:$AD$501,0)),"")</f>
        <v/>
      </c>
      <c r="L77" s="53">
        <f>IFERROR(INDEX(Registros!$M$2:$M$501,MATCH(ROWS($B$5:B77),Registros!$AD$2:$AD$501,0)),"")</f>
        <v/>
      </c>
      <c r="M77" s="13">
        <f>IFERROR(INDEX(Registros!$W$2:$W$501,MATCH(ROWS($B$5:B77),Registros!$AD$2:$AD$501,0)),"")</f>
        <v/>
      </c>
      <c r="N77" s="13">
        <f>IFERROR(INDEX(Registros!$X$2:$X$501,MATCH(ROWS($B$5:B77),Registros!$AD$2:$AD$501,0)),"")</f>
        <v/>
      </c>
      <c r="O77" s="16">
        <f>IFERROR(INDEX(Registros!$Y$2:$Y$501,MATCH(ROWS($B$5:B77),Registros!$AD$2:$AD$501,0)),"")</f>
        <v/>
      </c>
    </row>
    <row r="78">
      <c r="A78" s="18">
        <f>IF($B78="","",ROWS($A$5:A78))</f>
        <v/>
      </c>
      <c r="B78" s="18">
        <f>IFERROR(INDEX(Registros!$A$2:$A$501,MATCH(ROWS($B$5:B78),Registros!$AD$2:$AD$501,0)),"")</f>
        <v/>
      </c>
      <c r="C78" s="52">
        <f>IFERROR(INDEX(Registros!$B$2:$B$501,MATCH(ROWS($B$5:B78),Registros!$AD$2:$AD$501,0)),"")</f>
        <v/>
      </c>
      <c r="D78" s="18">
        <f>IFERROR(INDEX(Registros!$C$2:$C$501,MATCH(ROWS($B$5:B78),Registros!$AD$2:$AD$501,0)),"")</f>
        <v/>
      </c>
      <c r="E78" s="21">
        <f>IFERROR(INDEX(Registros!$D$2:$D$501,MATCH(ROWS($B$5:B78),Registros!$AD$2:$AD$501,0)),"")</f>
        <v/>
      </c>
      <c r="F78" s="21">
        <f>IFERROR(INDEX(Registros!$E$2:$E$501,MATCH(ROWS($B$5:B78),Registros!$AD$2:$AD$501,0)),"")</f>
        <v/>
      </c>
      <c r="G78" s="18">
        <f>IFERROR(INDEX(Registros!$P$2:$P$501,MATCH(ROWS($B$5:B78),Registros!$AD$2:$AD$501,0)),"")</f>
        <v/>
      </c>
      <c r="H78" s="49">
        <f>IFERROR(INDEX(Registros!$S$2:$S$501,MATCH(ROWS($B$5:B78),Registros!$AD$2:$AD$501,0)),"")</f>
        <v/>
      </c>
      <c r="I78" s="21">
        <f>IFERROR(INDEX(Registros!$V$2:$V$501,MATCH(ROWS($B$5:B78),Registros!$AD$2:$AD$501,0)),"")</f>
        <v/>
      </c>
      <c r="J78" s="18">
        <f>IFERROR(INDEX(Registros!$K$2:$K$501,MATCH(ROWS($B$5:B78),Registros!$AD$2:$AD$501,0)),"")</f>
        <v/>
      </c>
      <c r="K78" s="18">
        <f>IFERROR(INDEX(Registros!$L$2:$L$501,MATCH(ROWS($B$5:B78),Registros!$AD$2:$AD$501,0)),"")</f>
        <v/>
      </c>
      <c r="L78" s="52">
        <f>IFERROR(INDEX(Registros!$M$2:$M$501,MATCH(ROWS($B$5:B78),Registros!$AD$2:$AD$501,0)),"")</f>
        <v/>
      </c>
      <c r="M78" s="18">
        <f>IFERROR(INDEX(Registros!$W$2:$W$501,MATCH(ROWS($B$5:B78),Registros!$AD$2:$AD$501,0)),"")</f>
        <v/>
      </c>
      <c r="N78" s="18">
        <f>IFERROR(INDEX(Registros!$X$2:$X$501,MATCH(ROWS($B$5:B78),Registros!$AD$2:$AD$501,0)),"")</f>
        <v/>
      </c>
      <c r="O78" s="21">
        <f>IFERROR(INDEX(Registros!$Y$2:$Y$501,MATCH(ROWS($B$5:B78),Registros!$AD$2:$AD$501,0)),"")</f>
        <v/>
      </c>
    </row>
    <row r="79">
      <c r="A79" s="13">
        <f>IF($B79="","",ROWS($A$5:A79))</f>
        <v/>
      </c>
      <c r="B79" s="13">
        <f>IFERROR(INDEX(Registros!$A$2:$A$501,MATCH(ROWS($B$5:B79),Registros!$AD$2:$AD$501,0)),"")</f>
        <v/>
      </c>
      <c r="C79" s="53">
        <f>IFERROR(INDEX(Registros!$B$2:$B$501,MATCH(ROWS($B$5:B79),Registros!$AD$2:$AD$501,0)),"")</f>
        <v/>
      </c>
      <c r="D79" s="13">
        <f>IFERROR(INDEX(Registros!$C$2:$C$501,MATCH(ROWS($B$5:B79),Registros!$AD$2:$AD$501,0)),"")</f>
        <v/>
      </c>
      <c r="E79" s="16">
        <f>IFERROR(INDEX(Registros!$D$2:$D$501,MATCH(ROWS($B$5:B79),Registros!$AD$2:$AD$501,0)),"")</f>
        <v/>
      </c>
      <c r="F79" s="16">
        <f>IFERROR(INDEX(Registros!$E$2:$E$501,MATCH(ROWS($B$5:B79),Registros!$AD$2:$AD$501,0)),"")</f>
        <v/>
      </c>
      <c r="G79" s="13">
        <f>IFERROR(INDEX(Registros!$P$2:$P$501,MATCH(ROWS($B$5:B79),Registros!$AD$2:$AD$501,0)),"")</f>
        <v/>
      </c>
      <c r="H79" s="46">
        <f>IFERROR(INDEX(Registros!$S$2:$S$501,MATCH(ROWS($B$5:B79),Registros!$AD$2:$AD$501,0)),"")</f>
        <v/>
      </c>
      <c r="I79" s="16">
        <f>IFERROR(INDEX(Registros!$V$2:$V$501,MATCH(ROWS($B$5:B79),Registros!$AD$2:$AD$501,0)),"")</f>
        <v/>
      </c>
      <c r="J79" s="13">
        <f>IFERROR(INDEX(Registros!$K$2:$K$501,MATCH(ROWS($B$5:B79),Registros!$AD$2:$AD$501,0)),"")</f>
        <v/>
      </c>
      <c r="K79" s="13">
        <f>IFERROR(INDEX(Registros!$L$2:$L$501,MATCH(ROWS($B$5:B79),Registros!$AD$2:$AD$501,0)),"")</f>
        <v/>
      </c>
      <c r="L79" s="53">
        <f>IFERROR(INDEX(Registros!$M$2:$M$501,MATCH(ROWS($B$5:B79),Registros!$AD$2:$AD$501,0)),"")</f>
        <v/>
      </c>
      <c r="M79" s="13">
        <f>IFERROR(INDEX(Registros!$W$2:$W$501,MATCH(ROWS($B$5:B79),Registros!$AD$2:$AD$501,0)),"")</f>
        <v/>
      </c>
      <c r="N79" s="13">
        <f>IFERROR(INDEX(Registros!$X$2:$X$501,MATCH(ROWS($B$5:B79),Registros!$AD$2:$AD$501,0)),"")</f>
        <v/>
      </c>
      <c r="O79" s="16">
        <f>IFERROR(INDEX(Registros!$Y$2:$Y$501,MATCH(ROWS($B$5:B79),Registros!$AD$2:$AD$501,0)),"")</f>
        <v/>
      </c>
    </row>
    <row r="80">
      <c r="A80" s="18">
        <f>IF($B80="","",ROWS($A$5:A80))</f>
        <v/>
      </c>
      <c r="B80" s="18">
        <f>IFERROR(INDEX(Registros!$A$2:$A$501,MATCH(ROWS($B$5:B80),Registros!$AD$2:$AD$501,0)),"")</f>
        <v/>
      </c>
      <c r="C80" s="52">
        <f>IFERROR(INDEX(Registros!$B$2:$B$501,MATCH(ROWS($B$5:B80),Registros!$AD$2:$AD$501,0)),"")</f>
        <v/>
      </c>
      <c r="D80" s="18">
        <f>IFERROR(INDEX(Registros!$C$2:$C$501,MATCH(ROWS($B$5:B80),Registros!$AD$2:$AD$501,0)),"")</f>
        <v/>
      </c>
      <c r="E80" s="21">
        <f>IFERROR(INDEX(Registros!$D$2:$D$501,MATCH(ROWS($B$5:B80),Registros!$AD$2:$AD$501,0)),"")</f>
        <v/>
      </c>
      <c r="F80" s="21">
        <f>IFERROR(INDEX(Registros!$E$2:$E$501,MATCH(ROWS($B$5:B80),Registros!$AD$2:$AD$501,0)),"")</f>
        <v/>
      </c>
      <c r="G80" s="18">
        <f>IFERROR(INDEX(Registros!$P$2:$P$501,MATCH(ROWS($B$5:B80),Registros!$AD$2:$AD$501,0)),"")</f>
        <v/>
      </c>
      <c r="H80" s="49">
        <f>IFERROR(INDEX(Registros!$S$2:$S$501,MATCH(ROWS($B$5:B80),Registros!$AD$2:$AD$501,0)),"")</f>
        <v/>
      </c>
      <c r="I80" s="21">
        <f>IFERROR(INDEX(Registros!$V$2:$V$501,MATCH(ROWS($B$5:B80),Registros!$AD$2:$AD$501,0)),"")</f>
        <v/>
      </c>
      <c r="J80" s="18">
        <f>IFERROR(INDEX(Registros!$K$2:$K$501,MATCH(ROWS($B$5:B80),Registros!$AD$2:$AD$501,0)),"")</f>
        <v/>
      </c>
      <c r="K80" s="18">
        <f>IFERROR(INDEX(Registros!$L$2:$L$501,MATCH(ROWS($B$5:B80),Registros!$AD$2:$AD$501,0)),"")</f>
        <v/>
      </c>
      <c r="L80" s="52">
        <f>IFERROR(INDEX(Registros!$M$2:$M$501,MATCH(ROWS($B$5:B80),Registros!$AD$2:$AD$501,0)),"")</f>
        <v/>
      </c>
      <c r="M80" s="18">
        <f>IFERROR(INDEX(Registros!$W$2:$W$501,MATCH(ROWS($B$5:B80),Registros!$AD$2:$AD$501,0)),"")</f>
        <v/>
      </c>
      <c r="N80" s="18">
        <f>IFERROR(INDEX(Registros!$X$2:$X$501,MATCH(ROWS($B$5:B80),Registros!$AD$2:$AD$501,0)),"")</f>
        <v/>
      </c>
      <c r="O80" s="21">
        <f>IFERROR(INDEX(Registros!$Y$2:$Y$501,MATCH(ROWS($B$5:B80),Registros!$AD$2:$AD$501,0)),"")</f>
        <v/>
      </c>
    </row>
    <row r="81">
      <c r="A81" s="13">
        <f>IF($B81="","",ROWS($A$5:A81))</f>
        <v/>
      </c>
      <c r="B81" s="13">
        <f>IFERROR(INDEX(Registros!$A$2:$A$501,MATCH(ROWS($B$5:B81),Registros!$AD$2:$AD$501,0)),"")</f>
        <v/>
      </c>
      <c r="C81" s="53">
        <f>IFERROR(INDEX(Registros!$B$2:$B$501,MATCH(ROWS($B$5:B81),Registros!$AD$2:$AD$501,0)),"")</f>
        <v/>
      </c>
      <c r="D81" s="13">
        <f>IFERROR(INDEX(Registros!$C$2:$C$501,MATCH(ROWS($B$5:B81),Registros!$AD$2:$AD$501,0)),"")</f>
        <v/>
      </c>
      <c r="E81" s="16">
        <f>IFERROR(INDEX(Registros!$D$2:$D$501,MATCH(ROWS($B$5:B81),Registros!$AD$2:$AD$501,0)),"")</f>
        <v/>
      </c>
      <c r="F81" s="16">
        <f>IFERROR(INDEX(Registros!$E$2:$E$501,MATCH(ROWS($B$5:B81),Registros!$AD$2:$AD$501,0)),"")</f>
        <v/>
      </c>
      <c r="G81" s="13">
        <f>IFERROR(INDEX(Registros!$P$2:$P$501,MATCH(ROWS($B$5:B81),Registros!$AD$2:$AD$501,0)),"")</f>
        <v/>
      </c>
      <c r="H81" s="46">
        <f>IFERROR(INDEX(Registros!$S$2:$S$501,MATCH(ROWS($B$5:B81),Registros!$AD$2:$AD$501,0)),"")</f>
        <v/>
      </c>
      <c r="I81" s="16">
        <f>IFERROR(INDEX(Registros!$V$2:$V$501,MATCH(ROWS($B$5:B81),Registros!$AD$2:$AD$501,0)),"")</f>
        <v/>
      </c>
      <c r="J81" s="13">
        <f>IFERROR(INDEX(Registros!$K$2:$K$501,MATCH(ROWS($B$5:B81),Registros!$AD$2:$AD$501,0)),"")</f>
        <v/>
      </c>
      <c r="K81" s="13">
        <f>IFERROR(INDEX(Registros!$L$2:$L$501,MATCH(ROWS($B$5:B81),Registros!$AD$2:$AD$501,0)),"")</f>
        <v/>
      </c>
      <c r="L81" s="53">
        <f>IFERROR(INDEX(Registros!$M$2:$M$501,MATCH(ROWS($B$5:B81),Registros!$AD$2:$AD$501,0)),"")</f>
        <v/>
      </c>
      <c r="M81" s="13">
        <f>IFERROR(INDEX(Registros!$W$2:$W$501,MATCH(ROWS($B$5:B81),Registros!$AD$2:$AD$501,0)),"")</f>
        <v/>
      </c>
      <c r="N81" s="13">
        <f>IFERROR(INDEX(Registros!$X$2:$X$501,MATCH(ROWS($B$5:B81),Registros!$AD$2:$AD$501,0)),"")</f>
        <v/>
      </c>
      <c r="O81" s="16">
        <f>IFERROR(INDEX(Registros!$Y$2:$Y$501,MATCH(ROWS($B$5:B81),Registros!$AD$2:$AD$501,0)),"")</f>
        <v/>
      </c>
    </row>
    <row r="82">
      <c r="A82" s="18">
        <f>IF($B82="","",ROWS($A$5:A82))</f>
        <v/>
      </c>
      <c r="B82" s="18">
        <f>IFERROR(INDEX(Registros!$A$2:$A$501,MATCH(ROWS($B$5:B82),Registros!$AD$2:$AD$501,0)),"")</f>
        <v/>
      </c>
      <c r="C82" s="52">
        <f>IFERROR(INDEX(Registros!$B$2:$B$501,MATCH(ROWS($B$5:B82),Registros!$AD$2:$AD$501,0)),"")</f>
        <v/>
      </c>
      <c r="D82" s="18">
        <f>IFERROR(INDEX(Registros!$C$2:$C$501,MATCH(ROWS($B$5:B82),Registros!$AD$2:$AD$501,0)),"")</f>
        <v/>
      </c>
      <c r="E82" s="21">
        <f>IFERROR(INDEX(Registros!$D$2:$D$501,MATCH(ROWS($B$5:B82),Registros!$AD$2:$AD$501,0)),"")</f>
        <v/>
      </c>
      <c r="F82" s="21">
        <f>IFERROR(INDEX(Registros!$E$2:$E$501,MATCH(ROWS($B$5:B82),Registros!$AD$2:$AD$501,0)),"")</f>
        <v/>
      </c>
      <c r="G82" s="18">
        <f>IFERROR(INDEX(Registros!$P$2:$P$501,MATCH(ROWS($B$5:B82),Registros!$AD$2:$AD$501,0)),"")</f>
        <v/>
      </c>
      <c r="H82" s="49">
        <f>IFERROR(INDEX(Registros!$S$2:$S$501,MATCH(ROWS($B$5:B82),Registros!$AD$2:$AD$501,0)),"")</f>
        <v/>
      </c>
      <c r="I82" s="21">
        <f>IFERROR(INDEX(Registros!$V$2:$V$501,MATCH(ROWS($B$5:B82),Registros!$AD$2:$AD$501,0)),"")</f>
        <v/>
      </c>
      <c r="J82" s="18">
        <f>IFERROR(INDEX(Registros!$K$2:$K$501,MATCH(ROWS($B$5:B82),Registros!$AD$2:$AD$501,0)),"")</f>
        <v/>
      </c>
      <c r="K82" s="18">
        <f>IFERROR(INDEX(Registros!$L$2:$L$501,MATCH(ROWS($B$5:B82),Registros!$AD$2:$AD$501,0)),"")</f>
        <v/>
      </c>
      <c r="L82" s="52">
        <f>IFERROR(INDEX(Registros!$M$2:$M$501,MATCH(ROWS($B$5:B82),Registros!$AD$2:$AD$501,0)),"")</f>
        <v/>
      </c>
      <c r="M82" s="18">
        <f>IFERROR(INDEX(Registros!$W$2:$W$501,MATCH(ROWS($B$5:B82),Registros!$AD$2:$AD$501,0)),"")</f>
        <v/>
      </c>
      <c r="N82" s="18">
        <f>IFERROR(INDEX(Registros!$X$2:$X$501,MATCH(ROWS($B$5:B82),Registros!$AD$2:$AD$501,0)),"")</f>
        <v/>
      </c>
      <c r="O82" s="21">
        <f>IFERROR(INDEX(Registros!$Y$2:$Y$501,MATCH(ROWS($B$5:B82),Registros!$AD$2:$AD$501,0)),"")</f>
        <v/>
      </c>
    </row>
    <row r="83">
      <c r="A83" s="13">
        <f>IF($B83="","",ROWS($A$5:A83))</f>
        <v/>
      </c>
      <c r="B83" s="13">
        <f>IFERROR(INDEX(Registros!$A$2:$A$501,MATCH(ROWS($B$5:B83),Registros!$AD$2:$AD$501,0)),"")</f>
        <v/>
      </c>
      <c r="C83" s="53">
        <f>IFERROR(INDEX(Registros!$B$2:$B$501,MATCH(ROWS($B$5:B83),Registros!$AD$2:$AD$501,0)),"")</f>
        <v/>
      </c>
      <c r="D83" s="13">
        <f>IFERROR(INDEX(Registros!$C$2:$C$501,MATCH(ROWS($B$5:B83),Registros!$AD$2:$AD$501,0)),"")</f>
        <v/>
      </c>
      <c r="E83" s="16">
        <f>IFERROR(INDEX(Registros!$D$2:$D$501,MATCH(ROWS($B$5:B83),Registros!$AD$2:$AD$501,0)),"")</f>
        <v/>
      </c>
      <c r="F83" s="16">
        <f>IFERROR(INDEX(Registros!$E$2:$E$501,MATCH(ROWS($B$5:B83),Registros!$AD$2:$AD$501,0)),"")</f>
        <v/>
      </c>
      <c r="G83" s="13">
        <f>IFERROR(INDEX(Registros!$P$2:$P$501,MATCH(ROWS($B$5:B83),Registros!$AD$2:$AD$501,0)),"")</f>
        <v/>
      </c>
      <c r="H83" s="46">
        <f>IFERROR(INDEX(Registros!$S$2:$S$501,MATCH(ROWS($B$5:B83),Registros!$AD$2:$AD$501,0)),"")</f>
        <v/>
      </c>
      <c r="I83" s="16">
        <f>IFERROR(INDEX(Registros!$V$2:$V$501,MATCH(ROWS($B$5:B83),Registros!$AD$2:$AD$501,0)),"")</f>
        <v/>
      </c>
      <c r="J83" s="13">
        <f>IFERROR(INDEX(Registros!$K$2:$K$501,MATCH(ROWS($B$5:B83),Registros!$AD$2:$AD$501,0)),"")</f>
        <v/>
      </c>
      <c r="K83" s="13">
        <f>IFERROR(INDEX(Registros!$L$2:$L$501,MATCH(ROWS($B$5:B83),Registros!$AD$2:$AD$501,0)),"")</f>
        <v/>
      </c>
      <c r="L83" s="53">
        <f>IFERROR(INDEX(Registros!$M$2:$M$501,MATCH(ROWS($B$5:B83),Registros!$AD$2:$AD$501,0)),"")</f>
        <v/>
      </c>
      <c r="M83" s="13">
        <f>IFERROR(INDEX(Registros!$W$2:$W$501,MATCH(ROWS($B$5:B83),Registros!$AD$2:$AD$501,0)),"")</f>
        <v/>
      </c>
      <c r="N83" s="13">
        <f>IFERROR(INDEX(Registros!$X$2:$X$501,MATCH(ROWS($B$5:B83),Registros!$AD$2:$AD$501,0)),"")</f>
        <v/>
      </c>
      <c r="O83" s="16">
        <f>IFERROR(INDEX(Registros!$Y$2:$Y$501,MATCH(ROWS($B$5:B83),Registros!$AD$2:$AD$501,0)),"")</f>
        <v/>
      </c>
    </row>
    <row r="84">
      <c r="A84" s="18">
        <f>IF($B84="","",ROWS($A$5:A84))</f>
        <v/>
      </c>
      <c r="B84" s="18">
        <f>IFERROR(INDEX(Registros!$A$2:$A$501,MATCH(ROWS($B$5:B84),Registros!$AD$2:$AD$501,0)),"")</f>
        <v/>
      </c>
      <c r="C84" s="52">
        <f>IFERROR(INDEX(Registros!$B$2:$B$501,MATCH(ROWS($B$5:B84),Registros!$AD$2:$AD$501,0)),"")</f>
        <v/>
      </c>
      <c r="D84" s="18">
        <f>IFERROR(INDEX(Registros!$C$2:$C$501,MATCH(ROWS($B$5:B84),Registros!$AD$2:$AD$501,0)),"")</f>
        <v/>
      </c>
      <c r="E84" s="21">
        <f>IFERROR(INDEX(Registros!$D$2:$D$501,MATCH(ROWS($B$5:B84),Registros!$AD$2:$AD$501,0)),"")</f>
        <v/>
      </c>
      <c r="F84" s="21">
        <f>IFERROR(INDEX(Registros!$E$2:$E$501,MATCH(ROWS($B$5:B84),Registros!$AD$2:$AD$501,0)),"")</f>
        <v/>
      </c>
      <c r="G84" s="18">
        <f>IFERROR(INDEX(Registros!$P$2:$P$501,MATCH(ROWS($B$5:B84),Registros!$AD$2:$AD$501,0)),"")</f>
        <v/>
      </c>
      <c r="H84" s="49">
        <f>IFERROR(INDEX(Registros!$S$2:$S$501,MATCH(ROWS($B$5:B84),Registros!$AD$2:$AD$501,0)),"")</f>
        <v/>
      </c>
      <c r="I84" s="21">
        <f>IFERROR(INDEX(Registros!$V$2:$V$501,MATCH(ROWS($B$5:B84),Registros!$AD$2:$AD$501,0)),"")</f>
        <v/>
      </c>
      <c r="J84" s="18">
        <f>IFERROR(INDEX(Registros!$K$2:$K$501,MATCH(ROWS($B$5:B84),Registros!$AD$2:$AD$501,0)),"")</f>
        <v/>
      </c>
      <c r="K84" s="18">
        <f>IFERROR(INDEX(Registros!$L$2:$L$501,MATCH(ROWS($B$5:B84),Registros!$AD$2:$AD$501,0)),"")</f>
        <v/>
      </c>
      <c r="L84" s="52">
        <f>IFERROR(INDEX(Registros!$M$2:$M$501,MATCH(ROWS($B$5:B84),Registros!$AD$2:$AD$501,0)),"")</f>
        <v/>
      </c>
      <c r="M84" s="18">
        <f>IFERROR(INDEX(Registros!$W$2:$W$501,MATCH(ROWS($B$5:B84),Registros!$AD$2:$AD$501,0)),"")</f>
        <v/>
      </c>
      <c r="N84" s="18">
        <f>IFERROR(INDEX(Registros!$X$2:$X$501,MATCH(ROWS($B$5:B84),Registros!$AD$2:$AD$501,0)),"")</f>
        <v/>
      </c>
      <c r="O84" s="21">
        <f>IFERROR(INDEX(Registros!$Y$2:$Y$501,MATCH(ROWS($B$5:B84),Registros!$AD$2:$AD$501,0)),"")</f>
        <v/>
      </c>
    </row>
    <row r="85">
      <c r="A85" s="13">
        <f>IF($B85="","",ROWS($A$5:A85))</f>
        <v/>
      </c>
      <c r="B85" s="13">
        <f>IFERROR(INDEX(Registros!$A$2:$A$501,MATCH(ROWS($B$5:B85),Registros!$AD$2:$AD$501,0)),"")</f>
        <v/>
      </c>
      <c r="C85" s="53">
        <f>IFERROR(INDEX(Registros!$B$2:$B$501,MATCH(ROWS($B$5:B85),Registros!$AD$2:$AD$501,0)),"")</f>
        <v/>
      </c>
      <c r="D85" s="13">
        <f>IFERROR(INDEX(Registros!$C$2:$C$501,MATCH(ROWS($B$5:B85),Registros!$AD$2:$AD$501,0)),"")</f>
        <v/>
      </c>
      <c r="E85" s="16">
        <f>IFERROR(INDEX(Registros!$D$2:$D$501,MATCH(ROWS($B$5:B85),Registros!$AD$2:$AD$501,0)),"")</f>
        <v/>
      </c>
      <c r="F85" s="16">
        <f>IFERROR(INDEX(Registros!$E$2:$E$501,MATCH(ROWS($B$5:B85),Registros!$AD$2:$AD$501,0)),"")</f>
        <v/>
      </c>
      <c r="G85" s="13">
        <f>IFERROR(INDEX(Registros!$P$2:$P$501,MATCH(ROWS($B$5:B85),Registros!$AD$2:$AD$501,0)),"")</f>
        <v/>
      </c>
      <c r="H85" s="46">
        <f>IFERROR(INDEX(Registros!$S$2:$S$501,MATCH(ROWS($B$5:B85),Registros!$AD$2:$AD$501,0)),"")</f>
        <v/>
      </c>
      <c r="I85" s="16">
        <f>IFERROR(INDEX(Registros!$V$2:$V$501,MATCH(ROWS($B$5:B85),Registros!$AD$2:$AD$501,0)),"")</f>
        <v/>
      </c>
      <c r="J85" s="13">
        <f>IFERROR(INDEX(Registros!$K$2:$K$501,MATCH(ROWS($B$5:B85),Registros!$AD$2:$AD$501,0)),"")</f>
        <v/>
      </c>
      <c r="K85" s="13">
        <f>IFERROR(INDEX(Registros!$L$2:$L$501,MATCH(ROWS($B$5:B85),Registros!$AD$2:$AD$501,0)),"")</f>
        <v/>
      </c>
      <c r="L85" s="53">
        <f>IFERROR(INDEX(Registros!$M$2:$M$501,MATCH(ROWS($B$5:B85),Registros!$AD$2:$AD$501,0)),"")</f>
        <v/>
      </c>
      <c r="M85" s="13">
        <f>IFERROR(INDEX(Registros!$W$2:$W$501,MATCH(ROWS($B$5:B85),Registros!$AD$2:$AD$501,0)),"")</f>
        <v/>
      </c>
      <c r="N85" s="13">
        <f>IFERROR(INDEX(Registros!$X$2:$X$501,MATCH(ROWS($B$5:B85),Registros!$AD$2:$AD$501,0)),"")</f>
        <v/>
      </c>
      <c r="O85" s="16">
        <f>IFERROR(INDEX(Registros!$Y$2:$Y$501,MATCH(ROWS($B$5:B85),Registros!$AD$2:$AD$501,0)),"")</f>
        <v/>
      </c>
    </row>
    <row r="86">
      <c r="A86" s="18">
        <f>IF($B86="","",ROWS($A$5:A86))</f>
        <v/>
      </c>
      <c r="B86" s="18">
        <f>IFERROR(INDEX(Registros!$A$2:$A$501,MATCH(ROWS($B$5:B86),Registros!$AD$2:$AD$501,0)),"")</f>
        <v/>
      </c>
      <c r="C86" s="52">
        <f>IFERROR(INDEX(Registros!$B$2:$B$501,MATCH(ROWS($B$5:B86),Registros!$AD$2:$AD$501,0)),"")</f>
        <v/>
      </c>
      <c r="D86" s="18">
        <f>IFERROR(INDEX(Registros!$C$2:$C$501,MATCH(ROWS($B$5:B86),Registros!$AD$2:$AD$501,0)),"")</f>
        <v/>
      </c>
      <c r="E86" s="21">
        <f>IFERROR(INDEX(Registros!$D$2:$D$501,MATCH(ROWS($B$5:B86),Registros!$AD$2:$AD$501,0)),"")</f>
        <v/>
      </c>
      <c r="F86" s="21">
        <f>IFERROR(INDEX(Registros!$E$2:$E$501,MATCH(ROWS($B$5:B86),Registros!$AD$2:$AD$501,0)),"")</f>
        <v/>
      </c>
      <c r="G86" s="18">
        <f>IFERROR(INDEX(Registros!$P$2:$P$501,MATCH(ROWS($B$5:B86),Registros!$AD$2:$AD$501,0)),"")</f>
        <v/>
      </c>
      <c r="H86" s="49">
        <f>IFERROR(INDEX(Registros!$S$2:$S$501,MATCH(ROWS($B$5:B86),Registros!$AD$2:$AD$501,0)),"")</f>
        <v/>
      </c>
      <c r="I86" s="21">
        <f>IFERROR(INDEX(Registros!$V$2:$V$501,MATCH(ROWS($B$5:B86),Registros!$AD$2:$AD$501,0)),"")</f>
        <v/>
      </c>
      <c r="J86" s="18">
        <f>IFERROR(INDEX(Registros!$K$2:$K$501,MATCH(ROWS($B$5:B86),Registros!$AD$2:$AD$501,0)),"")</f>
        <v/>
      </c>
      <c r="K86" s="18">
        <f>IFERROR(INDEX(Registros!$L$2:$L$501,MATCH(ROWS($B$5:B86),Registros!$AD$2:$AD$501,0)),"")</f>
        <v/>
      </c>
      <c r="L86" s="52">
        <f>IFERROR(INDEX(Registros!$M$2:$M$501,MATCH(ROWS($B$5:B86),Registros!$AD$2:$AD$501,0)),"")</f>
        <v/>
      </c>
      <c r="M86" s="18">
        <f>IFERROR(INDEX(Registros!$W$2:$W$501,MATCH(ROWS($B$5:B86),Registros!$AD$2:$AD$501,0)),"")</f>
        <v/>
      </c>
      <c r="N86" s="18">
        <f>IFERROR(INDEX(Registros!$X$2:$X$501,MATCH(ROWS($B$5:B86),Registros!$AD$2:$AD$501,0)),"")</f>
        <v/>
      </c>
      <c r="O86" s="21">
        <f>IFERROR(INDEX(Registros!$Y$2:$Y$501,MATCH(ROWS($B$5:B86),Registros!$AD$2:$AD$501,0)),"")</f>
        <v/>
      </c>
    </row>
    <row r="87">
      <c r="A87" s="13">
        <f>IF($B87="","",ROWS($A$5:A87))</f>
        <v/>
      </c>
      <c r="B87" s="13">
        <f>IFERROR(INDEX(Registros!$A$2:$A$501,MATCH(ROWS($B$5:B87),Registros!$AD$2:$AD$501,0)),"")</f>
        <v/>
      </c>
      <c r="C87" s="53">
        <f>IFERROR(INDEX(Registros!$B$2:$B$501,MATCH(ROWS($B$5:B87),Registros!$AD$2:$AD$501,0)),"")</f>
        <v/>
      </c>
      <c r="D87" s="13">
        <f>IFERROR(INDEX(Registros!$C$2:$C$501,MATCH(ROWS($B$5:B87),Registros!$AD$2:$AD$501,0)),"")</f>
        <v/>
      </c>
      <c r="E87" s="16">
        <f>IFERROR(INDEX(Registros!$D$2:$D$501,MATCH(ROWS($B$5:B87),Registros!$AD$2:$AD$501,0)),"")</f>
        <v/>
      </c>
      <c r="F87" s="16">
        <f>IFERROR(INDEX(Registros!$E$2:$E$501,MATCH(ROWS($B$5:B87),Registros!$AD$2:$AD$501,0)),"")</f>
        <v/>
      </c>
      <c r="G87" s="13">
        <f>IFERROR(INDEX(Registros!$P$2:$P$501,MATCH(ROWS($B$5:B87),Registros!$AD$2:$AD$501,0)),"")</f>
        <v/>
      </c>
      <c r="H87" s="46">
        <f>IFERROR(INDEX(Registros!$S$2:$S$501,MATCH(ROWS($B$5:B87),Registros!$AD$2:$AD$501,0)),"")</f>
        <v/>
      </c>
      <c r="I87" s="16">
        <f>IFERROR(INDEX(Registros!$V$2:$V$501,MATCH(ROWS($B$5:B87),Registros!$AD$2:$AD$501,0)),"")</f>
        <v/>
      </c>
      <c r="J87" s="13">
        <f>IFERROR(INDEX(Registros!$K$2:$K$501,MATCH(ROWS($B$5:B87),Registros!$AD$2:$AD$501,0)),"")</f>
        <v/>
      </c>
      <c r="K87" s="13">
        <f>IFERROR(INDEX(Registros!$L$2:$L$501,MATCH(ROWS($B$5:B87),Registros!$AD$2:$AD$501,0)),"")</f>
        <v/>
      </c>
      <c r="L87" s="53">
        <f>IFERROR(INDEX(Registros!$M$2:$M$501,MATCH(ROWS($B$5:B87),Registros!$AD$2:$AD$501,0)),"")</f>
        <v/>
      </c>
      <c r="M87" s="13">
        <f>IFERROR(INDEX(Registros!$W$2:$W$501,MATCH(ROWS($B$5:B87),Registros!$AD$2:$AD$501,0)),"")</f>
        <v/>
      </c>
      <c r="N87" s="13">
        <f>IFERROR(INDEX(Registros!$X$2:$X$501,MATCH(ROWS($B$5:B87),Registros!$AD$2:$AD$501,0)),"")</f>
        <v/>
      </c>
      <c r="O87" s="16">
        <f>IFERROR(INDEX(Registros!$Y$2:$Y$501,MATCH(ROWS($B$5:B87),Registros!$AD$2:$AD$501,0)),"")</f>
        <v/>
      </c>
    </row>
    <row r="88">
      <c r="A88" s="18">
        <f>IF($B88="","",ROWS($A$5:A88))</f>
        <v/>
      </c>
      <c r="B88" s="18">
        <f>IFERROR(INDEX(Registros!$A$2:$A$501,MATCH(ROWS($B$5:B88),Registros!$AD$2:$AD$501,0)),"")</f>
        <v/>
      </c>
      <c r="C88" s="52">
        <f>IFERROR(INDEX(Registros!$B$2:$B$501,MATCH(ROWS($B$5:B88),Registros!$AD$2:$AD$501,0)),"")</f>
        <v/>
      </c>
      <c r="D88" s="18">
        <f>IFERROR(INDEX(Registros!$C$2:$C$501,MATCH(ROWS($B$5:B88),Registros!$AD$2:$AD$501,0)),"")</f>
        <v/>
      </c>
      <c r="E88" s="21">
        <f>IFERROR(INDEX(Registros!$D$2:$D$501,MATCH(ROWS($B$5:B88),Registros!$AD$2:$AD$501,0)),"")</f>
        <v/>
      </c>
      <c r="F88" s="21">
        <f>IFERROR(INDEX(Registros!$E$2:$E$501,MATCH(ROWS($B$5:B88),Registros!$AD$2:$AD$501,0)),"")</f>
        <v/>
      </c>
      <c r="G88" s="18">
        <f>IFERROR(INDEX(Registros!$P$2:$P$501,MATCH(ROWS($B$5:B88),Registros!$AD$2:$AD$501,0)),"")</f>
        <v/>
      </c>
      <c r="H88" s="49">
        <f>IFERROR(INDEX(Registros!$S$2:$S$501,MATCH(ROWS($B$5:B88),Registros!$AD$2:$AD$501,0)),"")</f>
        <v/>
      </c>
      <c r="I88" s="21">
        <f>IFERROR(INDEX(Registros!$V$2:$V$501,MATCH(ROWS($B$5:B88),Registros!$AD$2:$AD$501,0)),"")</f>
        <v/>
      </c>
      <c r="J88" s="18">
        <f>IFERROR(INDEX(Registros!$K$2:$K$501,MATCH(ROWS($B$5:B88),Registros!$AD$2:$AD$501,0)),"")</f>
        <v/>
      </c>
      <c r="K88" s="18">
        <f>IFERROR(INDEX(Registros!$L$2:$L$501,MATCH(ROWS($B$5:B88),Registros!$AD$2:$AD$501,0)),"")</f>
        <v/>
      </c>
      <c r="L88" s="52">
        <f>IFERROR(INDEX(Registros!$M$2:$M$501,MATCH(ROWS($B$5:B88),Registros!$AD$2:$AD$501,0)),"")</f>
        <v/>
      </c>
      <c r="M88" s="18">
        <f>IFERROR(INDEX(Registros!$W$2:$W$501,MATCH(ROWS($B$5:B88),Registros!$AD$2:$AD$501,0)),"")</f>
        <v/>
      </c>
      <c r="N88" s="18">
        <f>IFERROR(INDEX(Registros!$X$2:$X$501,MATCH(ROWS($B$5:B88),Registros!$AD$2:$AD$501,0)),"")</f>
        <v/>
      </c>
      <c r="O88" s="21">
        <f>IFERROR(INDEX(Registros!$Y$2:$Y$501,MATCH(ROWS($B$5:B88),Registros!$AD$2:$AD$501,0)),"")</f>
        <v/>
      </c>
    </row>
    <row r="89">
      <c r="A89" s="13">
        <f>IF($B89="","",ROWS($A$5:A89))</f>
        <v/>
      </c>
      <c r="B89" s="13">
        <f>IFERROR(INDEX(Registros!$A$2:$A$501,MATCH(ROWS($B$5:B89),Registros!$AD$2:$AD$501,0)),"")</f>
        <v/>
      </c>
      <c r="C89" s="53">
        <f>IFERROR(INDEX(Registros!$B$2:$B$501,MATCH(ROWS($B$5:B89),Registros!$AD$2:$AD$501,0)),"")</f>
        <v/>
      </c>
      <c r="D89" s="13">
        <f>IFERROR(INDEX(Registros!$C$2:$C$501,MATCH(ROWS($B$5:B89),Registros!$AD$2:$AD$501,0)),"")</f>
        <v/>
      </c>
      <c r="E89" s="16">
        <f>IFERROR(INDEX(Registros!$D$2:$D$501,MATCH(ROWS($B$5:B89),Registros!$AD$2:$AD$501,0)),"")</f>
        <v/>
      </c>
      <c r="F89" s="16">
        <f>IFERROR(INDEX(Registros!$E$2:$E$501,MATCH(ROWS($B$5:B89),Registros!$AD$2:$AD$501,0)),"")</f>
        <v/>
      </c>
      <c r="G89" s="13">
        <f>IFERROR(INDEX(Registros!$P$2:$P$501,MATCH(ROWS($B$5:B89),Registros!$AD$2:$AD$501,0)),"")</f>
        <v/>
      </c>
      <c r="H89" s="46">
        <f>IFERROR(INDEX(Registros!$S$2:$S$501,MATCH(ROWS($B$5:B89),Registros!$AD$2:$AD$501,0)),"")</f>
        <v/>
      </c>
      <c r="I89" s="16">
        <f>IFERROR(INDEX(Registros!$V$2:$V$501,MATCH(ROWS($B$5:B89),Registros!$AD$2:$AD$501,0)),"")</f>
        <v/>
      </c>
      <c r="J89" s="13">
        <f>IFERROR(INDEX(Registros!$K$2:$K$501,MATCH(ROWS($B$5:B89),Registros!$AD$2:$AD$501,0)),"")</f>
        <v/>
      </c>
      <c r="K89" s="13">
        <f>IFERROR(INDEX(Registros!$L$2:$L$501,MATCH(ROWS($B$5:B89),Registros!$AD$2:$AD$501,0)),"")</f>
        <v/>
      </c>
      <c r="L89" s="53">
        <f>IFERROR(INDEX(Registros!$M$2:$M$501,MATCH(ROWS($B$5:B89),Registros!$AD$2:$AD$501,0)),"")</f>
        <v/>
      </c>
      <c r="M89" s="13">
        <f>IFERROR(INDEX(Registros!$W$2:$W$501,MATCH(ROWS($B$5:B89),Registros!$AD$2:$AD$501,0)),"")</f>
        <v/>
      </c>
      <c r="N89" s="13">
        <f>IFERROR(INDEX(Registros!$X$2:$X$501,MATCH(ROWS($B$5:B89),Registros!$AD$2:$AD$501,0)),"")</f>
        <v/>
      </c>
      <c r="O89" s="16">
        <f>IFERROR(INDEX(Registros!$Y$2:$Y$501,MATCH(ROWS($B$5:B89),Registros!$AD$2:$AD$501,0)),"")</f>
        <v/>
      </c>
    </row>
    <row r="90">
      <c r="A90" s="18">
        <f>IF($B90="","",ROWS($A$5:A90))</f>
        <v/>
      </c>
      <c r="B90" s="18">
        <f>IFERROR(INDEX(Registros!$A$2:$A$501,MATCH(ROWS($B$5:B90),Registros!$AD$2:$AD$501,0)),"")</f>
        <v/>
      </c>
      <c r="C90" s="52">
        <f>IFERROR(INDEX(Registros!$B$2:$B$501,MATCH(ROWS($B$5:B90),Registros!$AD$2:$AD$501,0)),"")</f>
        <v/>
      </c>
      <c r="D90" s="18">
        <f>IFERROR(INDEX(Registros!$C$2:$C$501,MATCH(ROWS($B$5:B90),Registros!$AD$2:$AD$501,0)),"")</f>
        <v/>
      </c>
      <c r="E90" s="21">
        <f>IFERROR(INDEX(Registros!$D$2:$D$501,MATCH(ROWS($B$5:B90),Registros!$AD$2:$AD$501,0)),"")</f>
        <v/>
      </c>
      <c r="F90" s="21">
        <f>IFERROR(INDEX(Registros!$E$2:$E$501,MATCH(ROWS($B$5:B90),Registros!$AD$2:$AD$501,0)),"")</f>
        <v/>
      </c>
      <c r="G90" s="18">
        <f>IFERROR(INDEX(Registros!$P$2:$P$501,MATCH(ROWS($B$5:B90),Registros!$AD$2:$AD$501,0)),"")</f>
        <v/>
      </c>
      <c r="H90" s="49">
        <f>IFERROR(INDEX(Registros!$S$2:$S$501,MATCH(ROWS($B$5:B90),Registros!$AD$2:$AD$501,0)),"")</f>
        <v/>
      </c>
      <c r="I90" s="21">
        <f>IFERROR(INDEX(Registros!$V$2:$V$501,MATCH(ROWS($B$5:B90),Registros!$AD$2:$AD$501,0)),"")</f>
        <v/>
      </c>
      <c r="J90" s="18">
        <f>IFERROR(INDEX(Registros!$K$2:$K$501,MATCH(ROWS($B$5:B90),Registros!$AD$2:$AD$501,0)),"")</f>
        <v/>
      </c>
      <c r="K90" s="18">
        <f>IFERROR(INDEX(Registros!$L$2:$L$501,MATCH(ROWS($B$5:B90),Registros!$AD$2:$AD$501,0)),"")</f>
        <v/>
      </c>
      <c r="L90" s="52">
        <f>IFERROR(INDEX(Registros!$M$2:$M$501,MATCH(ROWS($B$5:B90),Registros!$AD$2:$AD$501,0)),"")</f>
        <v/>
      </c>
      <c r="M90" s="18">
        <f>IFERROR(INDEX(Registros!$W$2:$W$501,MATCH(ROWS($B$5:B90),Registros!$AD$2:$AD$501,0)),"")</f>
        <v/>
      </c>
      <c r="N90" s="18">
        <f>IFERROR(INDEX(Registros!$X$2:$X$501,MATCH(ROWS($B$5:B90),Registros!$AD$2:$AD$501,0)),"")</f>
        <v/>
      </c>
      <c r="O90" s="21">
        <f>IFERROR(INDEX(Registros!$Y$2:$Y$501,MATCH(ROWS($B$5:B90),Registros!$AD$2:$AD$501,0)),"")</f>
        <v/>
      </c>
    </row>
    <row r="91">
      <c r="A91" s="13">
        <f>IF($B91="","",ROWS($A$5:A91))</f>
        <v/>
      </c>
      <c r="B91" s="13">
        <f>IFERROR(INDEX(Registros!$A$2:$A$501,MATCH(ROWS($B$5:B91),Registros!$AD$2:$AD$501,0)),"")</f>
        <v/>
      </c>
      <c r="C91" s="53">
        <f>IFERROR(INDEX(Registros!$B$2:$B$501,MATCH(ROWS($B$5:B91),Registros!$AD$2:$AD$501,0)),"")</f>
        <v/>
      </c>
      <c r="D91" s="13">
        <f>IFERROR(INDEX(Registros!$C$2:$C$501,MATCH(ROWS($B$5:B91),Registros!$AD$2:$AD$501,0)),"")</f>
        <v/>
      </c>
      <c r="E91" s="16">
        <f>IFERROR(INDEX(Registros!$D$2:$D$501,MATCH(ROWS($B$5:B91),Registros!$AD$2:$AD$501,0)),"")</f>
        <v/>
      </c>
      <c r="F91" s="16">
        <f>IFERROR(INDEX(Registros!$E$2:$E$501,MATCH(ROWS($B$5:B91),Registros!$AD$2:$AD$501,0)),"")</f>
        <v/>
      </c>
      <c r="G91" s="13">
        <f>IFERROR(INDEX(Registros!$P$2:$P$501,MATCH(ROWS($B$5:B91),Registros!$AD$2:$AD$501,0)),"")</f>
        <v/>
      </c>
      <c r="H91" s="46">
        <f>IFERROR(INDEX(Registros!$S$2:$S$501,MATCH(ROWS($B$5:B91),Registros!$AD$2:$AD$501,0)),"")</f>
        <v/>
      </c>
      <c r="I91" s="16">
        <f>IFERROR(INDEX(Registros!$V$2:$V$501,MATCH(ROWS($B$5:B91),Registros!$AD$2:$AD$501,0)),"")</f>
        <v/>
      </c>
      <c r="J91" s="13">
        <f>IFERROR(INDEX(Registros!$K$2:$K$501,MATCH(ROWS($B$5:B91),Registros!$AD$2:$AD$501,0)),"")</f>
        <v/>
      </c>
      <c r="K91" s="13">
        <f>IFERROR(INDEX(Registros!$L$2:$L$501,MATCH(ROWS($B$5:B91),Registros!$AD$2:$AD$501,0)),"")</f>
        <v/>
      </c>
      <c r="L91" s="53">
        <f>IFERROR(INDEX(Registros!$M$2:$M$501,MATCH(ROWS($B$5:B91),Registros!$AD$2:$AD$501,0)),"")</f>
        <v/>
      </c>
      <c r="M91" s="13">
        <f>IFERROR(INDEX(Registros!$W$2:$W$501,MATCH(ROWS($B$5:B91),Registros!$AD$2:$AD$501,0)),"")</f>
        <v/>
      </c>
      <c r="N91" s="13">
        <f>IFERROR(INDEX(Registros!$X$2:$X$501,MATCH(ROWS($B$5:B91),Registros!$AD$2:$AD$501,0)),"")</f>
        <v/>
      </c>
      <c r="O91" s="16">
        <f>IFERROR(INDEX(Registros!$Y$2:$Y$501,MATCH(ROWS($B$5:B91),Registros!$AD$2:$AD$501,0)),"")</f>
        <v/>
      </c>
    </row>
    <row r="92">
      <c r="A92" s="18">
        <f>IF($B92="","",ROWS($A$5:A92))</f>
        <v/>
      </c>
      <c r="B92" s="18">
        <f>IFERROR(INDEX(Registros!$A$2:$A$501,MATCH(ROWS($B$5:B92),Registros!$AD$2:$AD$501,0)),"")</f>
        <v/>
      </c>
      <c r="C92" s="52">
        <f>IFERROR(INDEX(Registros!$B$2:$B$501,MATCH(ROWS($B$5:B92),Registros!$AD$2:$AD$501,0)),"")</f>
        <v/>
      </c>
      <c r="D92" s="18">
        <f>IFERROR(INDEX(Registros!$C$2:$C$501,MATCH(ROWS($B$5:B92),Registros!$AD$2:$AD$501,0)),"")</f>
        <v/>
      </c>
      <c r="E92" s="21">
        <f>IFERROR(INDEX(Registros!$D$2:$D$501,MATCH(ROWS($B$5:B92),Registros!$AD$2:$AD$501,0)),"")</f>
        <v/>
      </c>
      <c r="F92" s="21">
        <f>IFERROR(INDEX(Registros!$E$2:$E$501,MATCH(ROWS($B$5:B92),Registros!$AD$2:$AD$501,0)),"")</f>
        <v/>
      </c>
      <c r="G92" s="18">
        <f>IFERROR(INDEX(Registros!$P$2:$P$501,MATCH(ROWS($B$5:B92),Registros!$AD$2:$AD$501,0)),"")</f>
        <v/>
      </c>
      <c r="H92" s="49">
        <f>IFERROR(INDEX(Registros!$S$2:$S$501,MATCH(ROWS($B$5:B92),Registros!$AD$2:$AD$501,0)),"")</f>
        <v/>
      </c>
      <c r="I92" s="21">
        <f>IFERROR(INDEX(Registros!$V$2:$V$501,MATCH(ROWS($B$5:B92),Registros!$AD$2:$AD$501,0)),"")</f>
        <v/>
      </c>
      <c r="J92" s="18">
        <f>IFERROR(INDEX(Registros!$K$2:$K$501,MATCH(ROWS($B$5:B92),Registros!$AD$2:$AD$501,0)),"")</f>
        <v/>
      </c>
      <c r="K92" s="18">
        <f>IFERROR(INDEX(Registros!$L$2:$L$501,MATCH(ROWS($B$5:B92),Registros!$AD$2:$AD$501,0)),"")</f>
        <v/>
      </c>
      <c r="L92" s="52">
        <f>IFERROR(INDEX(Registros!$M$2:$M$501,MATCH(ROWS($B$5:B92),Registros!$AD$2:$AD$501,0)),"")</f>
        <v/>
      </c>
      <c r="M92" s="18">
        <f>IFERROR(INDEX(Registros!$W$2:$W$501,MATCH(ROWS($B$5:B92),Registros!$AD$2:$AD$501,0)),"")</f>
        <v/>
      </c>
      <c r="N92" s="18">
        <f>IFERROR(INDEX(Registros!$X$2:$X$501,MATCH(ROWS($B$5:B92),Registros!$AD$2:$AD$501,0)),"")</f>
        <v/>
      </c>
      <c r="O92" s="21">
        <f>IFERROR(INDEX(Registros!$Y$2:$Y$501,MATCH(ROWS($B$5:B92),Registros!$AD$2:$AD$501,0)),"")</f>
        <v/>
      </c>
    </row>
    <row r="93">
      <c r="A93" s="13">
        <f>IF($B93="","",ROWS($A$5:A93))</f>
        <v/>
      </c>
      <c r="B93" s="13">
        <f>IFERROR(INDEX(Registros!$A$2:$A$501,MATCH(ROWS($B$5:B93),Registros!$AD$2:$AD$501,0)),"")</f>
        <v/>
      </c>
      <c r="C93" s="53">
        <f>IFERROR(INDEX(Registros!$B$2:$B$501,MATCH(ROWS($B$5:B93),Registros!$AD$2:$AD$501,0)),"")</f>
        <v/>
      </c>
      <c r="D93" s="13">
        <f>IFERROR(INDEX(Registros!$C$2:$C$501,MATCH(ROWS($B$5:B93),Registros!$AD$2:$AD$501,0)),"")</f>
        <v/>
      </c>
      <c r="E93" s="16">
        <f>IFERROR(INDEX(Registros!$D$2:$D$501,MATCH(ROWS($B$5:B93),Registros!$AD$2:$AD$501,0)),"")</f>
        <v/>
      </c>
      <c r="F93" s="16">
        <f>IFERROR(INDEX(Registros!$E$2:$E$501,MATCH(ROWS($B$5:B93),Registros!$AD$2:$AD$501,0)),"")</f>
        <v/>
      </c>
      <c r="G93" s="13">
        <f>IFERROR(INDEX(Registros!$P$2:$P$501,MATCH(ROWS($B$5:B93),Registros!$AD$2:$AD$501,0)),"")</f>
        <v/>
      </c>
      <c r="H93" s="46">
        <f>IFERROR(INDEX(Registros!$S$2:$S$501,MATCH(ROWS($B$5:B93),Registros!$AD$2:$AD$501,0)),"")</f>
        <v/>
      </c>
      <c r="I93" s="16">
        <f>IFERROR(INDEX(Registros!$V$2:$V$501,MATCH(ROWS($B$5:B93),Registros!$AD$2:$AD$501,0)),"")</f>
        <v/>
      </c>
      <c r="J93" s="13">
        <f>IFERROR(INDEX(Registros!$K$2:$K$501,MATCH(ROWS($B$5:B93),Registros!$AD$2:$AD$501,0)),"")</f>
        <v/>
      </c>
      <c r="K93" s="13">
        <f>IFERROR(INDEX(Registros!$L$2:$L$501,MATCH(ROWS($B$5:B93),Registros!$AD$2:$AD$501,0)),"")</f>
        <v/>
      </c>
      <c r="L93" s="53">
        <f>IFERROR(INDEX(Registros!$M$2:$M$501,MATCH(ROWS($B$5:B93),Registros!$AD$2:$AD$501,0)),"")</f>
        <v/>
      </c>
      <c r="M93" s="13">
        <f>IFERROR(INDEX(Registros!$W$2:$W$501,MATCH(ROWS($B$5:B93),Registros!$AD$2:$AD$501,0)),"")</f>
        <v/>
      </c>
      <c r="N93" s="13">
        <f>IFERROR(INDEX(Registros!$X$2:$X$501,MATCH(ROWS($B$5:B93),Registros!$AD$2:$AD$501,0)),"")</f>
        <v/>
      </c>
      <c r="O93" s="16">
        <f>IFERROR(INDEX(Registros!$Y$2:$Y$501,MATCH(ROWS($B$5:B93),Registros!$AD$2:$AD$501,0)),"")</f>
        <v/>
      </c>
    </row>
    <row r="94">
      <c r="A94" s="18">
        <f>IF($B94="","",ROWS($A$5:A94))</f>
        <v/>
      </c>
      <c r="B94" s="18">
        <f>IFERROR(INDEX(Registros!$A$2:$A$501,MATCH(ROWS($B$5:B94),Registros!$AD$2:$AD$501,0)),"")</f>
        <v/>
      </c>
      <c r="C94" s="52">
        <f>IFERROR(INDEX(Registros!$B$2:$B$501,MATCH(ROWS($B$5:B94),Registros!$AD$2:$AD$501,0)),"")</f>
        <v/>
      </c>
      <c r="D94" s="18">
        <f>IFERROR(INDEX(Registros!$C$2:$C$501,MATCH(ROWS($B$5:B94),Registros!$AD$2:$AD$501,0)),"")</f>
        <v/>
      </c>
      <c r="E94" s="21">
        <f>IFERROR(INDEX(Registros!$D$2:$D$501,MATCH(ROWS($B$5:B94),Registros!$AD$2:$AD$501,0)),"")</f>
        <v/>
      </c>
      <c r="F94" s="21">
        <f>IFERROR(INDEX(Registros!$E$2:$E$501,MATCH(ROWS($B$5:B94),Registros!$AD$2:$AD$501,0)),"")</f>
        <v/>
      </c>
      <c r="G94" s="18">
        <f>IFERROR(INDEX(Registros!$P$2:$P$501,MATCH(ROWS($B$5:B94),Registros!$AD$2:$AD$501,0)),"")</f>
        <v/>
      </c>
      <c r="H94" s="49">
        <f>IFERROR(INDEX(Registros!$S$2:$S$501,MATCH(ROWS($B$5:B94),Registros!$AD$2:$AD$501,0)),"")</f>
        <v/>
      </c>
      <c r="I94" s="21">
        <f>IFERROR(INDEX(Registros!$V$2:$V$501,MATCH(ROWS($B$5:B94),Registros!$AD$2:$AD$501,0)),"")</f>
        <v/>
      </c>
      <c r="J94" s="18">
        <f>IFERROR(INDEX(Registros!$K$2:$K$501,MATCH(ROWS($B$5:B94),Registros!$AD$2:$AD$501,0)),"")</f>
        <v/>
      </c>
      <c r="K94" s="18">
        <f>IFERROR(INDEX(Registros!$L$2:$L$501,MATCH(ROWS($B$5:B94),Registros!$AD$2:$AD$501,0)),"")</f>
        <v/>
      </c>
      <c r="L94" s="52">
        <f>IFERROR(INDEX(Registros!$M$2:$M$501,MATCH(ROWS($B$5:B94),Registros!$AD$2:$AD$501,0)),"")</f>
        <v/>
      </c>
      <c r="M94" s="18">
        <f>IFERROR(INDEX(Registros!$W$2:$W$501,MATCH(ROWS($B$5:B94),Registros!$AD$2:$AD$501,0)),"")</f>
        <v/>
      </c>
      <c r="N94" s="18">
        <f>IFERROR(INDEX(Registros!$X$2:$X$501,MATCH(ROWS($B$5:B94),Registros!$AD$2:$AD$501,0)),"")</f>
        <v/>
      </c>
      <c r="O94" s="21">
        <f>IFERROR(INDEX(Registros!$Y$2:$Y$501,MATCH(ROWS($B$5:B94),Registros!$AD$2:$AD$501,0)),"")</f>
        <v/>
      </c>
    </row>
    <row r="95">
      <c r="A95" s="13">
        <f>IF($B95="","",ROWS($A$5:A95))</f>
        <v/>
      </c>
      <c r="B95" s="13">
        <f>IFERROR(INDEX(Registros!$A$2:$A$501,MATCH(ROWS($B$5:B95),Registros!$AD$2:$AD$501,0)),"")</f>
        <v/>
      </c>
      <c r="C95" s="53">
        <f>IFERROR(INDEX(Registros!$B$2:$B$501,MATCH(ROWS($B$5:B95),Registros!$AD$2:$AD$501,0)),"")</f>
        <v/>
      </c>
      <c r="D95" s="13">
        <f>IFERROR(INDEX(Registros!$C$2:$C$501,MATCH(ROWS($B$5:B95),Registros!$AD$2:$AD$501,0)),"")</f>
        <v/>
      </c>
      <c r="E95" s="16">
        <f>IFERROR(INDEX(Registros!$D$2:$D$501,MATCH(ROWS($B$5:B95),Registros!$AD$2:$AD$501,0)),"")</f>
        <v/>
      </c>
      <c r="F95" s="16">
        <f>IFERROR(INDEX(Registros!$E$2:$E$501,MATCH(ROWS($B$5:B95),Registros!$AD$2:$AD$501,0)),"")</f>
        <v/>
      </c>
      <c r="G95" s="13">
        <f>IFERROR(INDEX(Registros!$P$2:$P$501,MATCH(ROWS($B$5:B95),Registros!$AD$2:$AD$501,0)),"")</f>
        <v/>
      </c>
      <c r="H95" s="46">
        <f>IFERROR(INDEX(Registros!$S$2:$S$501,MATCH(ROWS($B$5:B95),Registros!$AD$2:$AD$501,0)),"")</f>
        <v/>
      </c>
      <c r="I95" s="16">
        <f>IFERROR(INDEX(Registros!$V$2:$V$501,MATCH(ROWS($B$5:B95),Registros!$AD$2:$AD$501,0)),"")</f>
        <v/>
      </c>
      <c r="J95" s="13">
        <f>IFERROR(INDEX(Registros!$K$2:$K$501,MATCH(ROWS($B$5:B95),Registros!$AD$2:$AD$501,0)),"")</f>
        <v/>
      </c>
      <c r="K95" s="13">
        <f>IFERROR(INDEX(Registros!$L$2:$L$501,MATCH(ROWS($B$5:B95),Registros!$AD$2:$AD$501,0)),"")</f>
        <v/>
      </c>
      <c r="L95" s="53">
        <f>IFERROR(INDEX(Registros!$M$2:$M$501,MATCH(ROWS($B$5:B95),Registros!$AD$2:$AD$501,0)),"")</f>
        <v/>
      </c>
      <c r="M95" s="13">
        <f>IFERROR(INDEX(Registros!$W$2:$W$501,MATCH(ROWS($B$5:B95),Registros!$AD$2:$AD$501,0)),"")</f>
        <v/>
      </c>
      <c r="N95" s="13">
        <f>IFERROR(INDEX(Registros!$X$2:$X$501,MATCH(ROWS($B$5:B95),Registros!$AD$2:$AD$501,0)),"")</f>
        <v/>
      </c>
      <c r="O95" s="16">
        <f>IFERROR(INDEX(Registros!$Y$2:$Y$501,MATCH(ROWS($B$5:B95),Registros!$AD$2:$AD$501,0)),"")</f>
        <v/>
      </c>
    </row>
    <row r="96">
      <c r="A96" s="18">
        <f>IF($B96="","",ROWS($A$5:A96))</f>
        <v/>
      </c>
      <c r="B96" s="18">
        <f>IFERROR(INDEX(Registros!$A$2:$A$501,MATCH(ROWS($B$5:B96),Registros!$AD$2:$AD$501,0)),"")</f>
        <v/>
      </c>
      <c r="C96" s="52">
        <f>IFERROR(INDEX(Registros!$B$2:$B$501,MATCH(ROWS($B$5:B96),Registros!$AD$2:$AD$501,0)),"")</f>
        <v/>
      </c>
      <c r="D96" s="18">
        <f>IFERROR(INDEX(Registros!$C$2:$C$501,MATCH(ROWS($B$5:B96),Registros!$AD$2:$AD$501,0)),"")</f>
        <v/>
      </c>
      <c r="E96" s="21">
        <f>IFERROR(INDEX(Registros!$D$2:$D$501,MATCH(ROWS($B$5:B96),Registros!$AD$2:$AD$501,0)),"")</f>
        <v/>
      </c>
      <c r="F96" s="21">
        <f>IFERROR(INDEX(Registros!$E$2:$E$501,MATCH(ROWS($B$5:B96),Registros!$AD$2:$AD$501,0)),"")</f>
        <v/>
      </c>
      <c r="G96" s="18">
        <f>IFERROR(INDEX(Registros!$P$2:$P$501,MATCH(ROWS($B$5:B96),Registros!$AD$2:$AD$501,0)),"")</f>
        <v/>
      </c>
      <c r="H96" s="49">
        <f>IFERROR(INDEX(Registros!$S$2:$S$501,MATCH(ROWS($B$5:B96),Registros!$AD$2:$AD$501,0)),"")</f>
        <v/>
      </c>
      <c r="I96" s="21">
        <f>IFERROR(INDEX(Registros!$V$2:$V$501,MATCH(ROWS($B$5:B96),Registros!$AD$2:$AD$501,0)),"")</f>
        <v/>
      </c>
      <c r="J96" s="18">
        <f>IFERROR(INDEX(Registros!$K$2:$K$501,MATCH(ROWS($B$5:B96),Registros!$AD$2:$AD$501,0)),"")</f>
        <v/>
      </c>
      <c r="K96" s="18">
        <f>IFERROR(INDEX(Registros!$L$2:$L$501,MATCH(ROWS($B$5:B96),Registros!$AD$2:$AD$501,0)),"")</f>
        <v/>
      </c>
      <c r="L96" s="52">
        <f>IFERROR(INDEX(Registros!$M$2:$M$501,MATCH(ROWS($B$5:B96),Registros!$AD$2:$AD$501,0)),"")</f>
        <v/>
      </c>
      <c r="M96" s="18">
        <f>IFERROR(INDEX(Registros!$W$2:$W$501,MATCH(ROWS($B$5:B96),Registros!$AD$2:$AD$501,0)),"")</f>
        <v/>
      </c>
      <c r="N96" s="18">
        <f>IFERROR(INDEX(Registros!$X$2:$X$501,MATCH(ROWS($B$5:B96),Registros!$AD$2:$AD$501,0)),"")</f>
        <v/>
      </c>
      <c r="O96" s="21">
        <f>IFERROR(INDEX(Registros!$Y$2:$Y$501,MATCH(ROWS($B$5:B96),Registros!$AD$2:$AD$501,0)),"")</f>
        <v/>
      </c>
    </row>
    <row r="97">
      <c r="A97" s="13">
        <f>IF($B97="","",ROWS($A$5:A97))</f>
        <v/>
      </c>
      <c r="B97" s="13">
        <f>IFERROR(INDEX(Registros!$A$2:$A$501,MATCH(ROWS($B$5:B97),Registros!$AD$2:$AD$501,0)),"")</f>
        <v/>
      </c>
      <c r="C97" s="53">
        <f>IFERROR(INDEX(Registros!$B$2:$B$501,MATCH(ROWS($B$5:B97),Registros!$AD$2:$AD$501,0)),"")</f>
        <v/>
      </c>
      <c r="D97" s="13">
        <f>IFERROR(INDEX(Registros!$C$2:$C$501,MATCH(ROWS($B$5:B97),Registros!$AD$2:$AD$501,0)),"")</f>
        <v/>
      </c>
      <c r="E97" s="16">
        <f>IFERROR(INDEX(Registros!$D$2:$D$501,MATCH(ROWS($B$5:B97),Registros!$AD$2:$AD$501,0)),"")</f>
        <v/>
      </c>
      <c r="F97" s="16">
        <f>IFERROR(INDEX(Registros!$E$2:$E$501,MATCH(ROWS($B$5:B97),Registros!$AD$2:$AD$501,0)),"")</f>
        <v/>
      </c>
      <c r="G97" s="13">
        <f>IFERROR(INDEX(Registros!$P$2:$P$501,MATCH(ROWS($B$5:B97),Registros!$AD$2:$AD$501,0)),"")</f>
        <v/>
      </c>
      <c r="H97" s="46">
        <f>IFERROR(INDEX(Registros!$S$2:$S$501,MATCH(ROWS($B$5:B97),Registros!$AD$2:$AD$501,0)),"")</f>
        <v/>
      </c>
      <c r="I97" s="16">
        <f>IFERROR(INDEX(Registros!$V$2:$V$501,MATCH(ROWS($B$5:B97),Registros!$AD$2:$AD$501,0)),"")</f>
        <v/>
      </c>
      <c r="J97" s="13">
        <f>IFERROR(INDEX(Registros!$K$2:$K$501,MATCH(ROWS($B$5:B97),Registros!$AD$2:$AD$501,0)),"")</f>
        <v/>
      </c>
      <c r="K97" s="13">
        <f>IFERROR(INDEX(Registros!$L$2:$L$501,MATCH(ROWS($B$5:B97),Registros!$AD$2:$AD$501,0)),"")</f>
        <v/>
      </c>
      <c r="L97" s="53">
        <f>IFERROR(INDEX(Registros!$M$2:$M$501,MATCH(ROWS($B$5:B97),Registros!$AD$2:$AD$501,0)),"")</f>
        <v/>
      </c>
      <c r="M97" s="13">
        <f>IFERROR(INDEX(Registros!$W$2:$W$501,MATCH(ROWS($B$5:B97),Registros!$AD$2:$AD$501,0)),"")</f>
        <v/>
      </c>
      <c r="N97" s="13">
        <f>IFERROR(INDEX(Registros!$X$2:$X$501,MATCH(ROWS($B$5:B97),Registros!$AD$2:$AD$501,0)),"")</f>
        <v/>
      </c>
      <c r="O97" s="16">
        <f>IFERROR(INDEX(Registros!$Y$2:$Y$501,MATCH(ROWS($B$5:B97),Registros!$AD$2:$AD$501,0)),"")</f>
        <v/>
      </c>
    </row>
    <row r="98">
      <c r="A98" s="18">
        <f>IF($B98="","",ROWS($A$5:A98))</f>
        <v/>
      </c>
      <c r="B98" s="18">
        <f>IFERROR(INDEX(Registros!$A$2:$A$501,MATCH(ROWS($B$5:B98),Registros!$AD$2:$AD$501,0)),"")</f>
        <v/>
      </c>
      <c r="C98" s="52">
        <f>IFERROR(INDEX(Registros!$B$2:$B$501,MATCH(ROWS($B$5:B98),Registros!$AD$2:$AD$501,0)),"")</f>
        <v/>
      </c>
      <c r="D98" s="18">
        <f>IFERROR(INDEX(Registros!$C$2:$C$501,MATCH(ROWS($B$5:B98),Registros!$AD$2:$AD$501,0)),"")</f>
        <v/>
      </c>
      <c r="E98" s="21">
        <f>IFERROR(INDEX(Registros!$D$2:$D$501,MATCH(ROWS($B$5:B98),Registros!$AD$2:$AD$501,0)),"")</f>
        <v/>
      </c>
      <c r="F98" s="21">
        <f>IFERROR(INDEX(Registros!$E$2:$E$501,MATCH(ROWS($B$5:B98),Registros!$AD$2:$AD$501,0)),"")</f>
        <v/>
      </c>
      <c r="G98" s="18">
        <f>IFERROR(INDEX(Registros!$P$2:$P$501,MATCH(ROWS($B$5:B98),Registros!$AD$2:$AD$501,0)),"")</f>
        <v/>
      </c>
      <c r="H98" s="49">
        <f>IFERROR(INDEX(Registros!$S$2:$S$501,MATCH(ROWS($B$5:B98),Registros!$AD$2:$AD$501,0)),"")</f>
        <v/>
      </c>
      <c r="I98" s="21">
        <f>IFERROR(INDEX(Registros!$V$2:$V$501,MATCH(ROWS($B$5:B98),Registros!$AD$2:$AD$501,0)),"")</f>
        <v/>
      </c>
      <c r="J98" s="18">
        <f>IFERROR(INDEX(Registros!$K$2:$K$501,MATCH(ROWS($B$5:B98),Registros!$AD$2:$AD$501,0)),"")</f>
        <v/>
      </c>
      <c r="K98" s="18">
        <f>IFERROR(INDEX(Registros!$L$2:$L$501,MATCH(ROWS($B$5:B98),Registros!$AD$2:$AD$501,0)),"")</f>
        <v/>
      </c>
      <c r="L98" s="52">
        <f>IFERROR(INDEX(Registros!$M$2:$M$501,MATCH(ROWS($B$5:B98),Registros!$AD$2:$AD$501,0)),"")</f>
        <v/>
      </c>
      <c r="M98" s="18">
        <f>IFERROR(INDEX(Registros!$W$2:$W$501,MATCH(ROWS($B$5:B98),Registros!$AD$2:$AD$501,0)),"")</f>
        <v/>
      </c>
      <c r="N98" s="18">
        <f>IFERROR(INDEX(Registros!$X$2:$X$501,MATCH(ROWS($B$5:B98),Registros!$AD$2:$AD$501,0)),"")</f>
        <v/>
      </c>
      <c r="O98" s="21">
        <f>IFERROR(INDEX(Registros!$Y$2:$Y$501,MATCH(ROWS($B$5:B98),Registros!$AD$2:$AD$501,0)),"")</f>
        <v/>
      </c>
    </row>
    <row r="99">
      <c r="A99" s="13">
        <f>IF($B99="","",ROWS($A$5:A99))</f>
        <v/>
      </c>
      <c r="B99" s="13">
        <f>IFERROR(INDEX(Registros!$A$2:$A$501,MATCH(ROWS($B$5:B99),Registros!$AD$2:$AD$501,0)),"")</f>
        <v/>
      </c>
      <c r="C99" s="53">
        <f>IFERROR(INDEX(Registros!$B$2:$B$501,MATCH(ROWS($B$5:B99),Registros!$AD$2:$AD$501,0)),"")</f>
        <v/>
      </c>
      <c r="D99" s="13">
        <f>IFERROR(INDEX(Registros!$C$2:$C$501,MATCH(ROWS($B$5:B99),Registros!$AD$2:$AD$501,0)),"")</f>
        <v/>
      </c>
      <c r="E99" s="16">
        <f>IFERROR(INDEX(Registros!$D$2:$D$501,MATCH(ROWS($B$5:B99),Registros!$AD$2:$AD$501,0)),"")</f>
        <v/>
      </c>
      <c r="F99" s="16">
        <f>IFERROR(INDEX(Registros!$E$2:$E$501,MATCH(ROWS($B$5:B99),Registros!$AD$2:$AD$501,0)),"")</f>
        <v/>
      </c>
      <c r="G99" s="13">
        <f>IFERROR(INDEX(Registros!$P$2:$P$501,MATCH(ROWS($B$5:B99),Registros!$AD$2:$AD$501,0)),"")</f>
        <v/>
      </c>
      <c r="H99" s="46">
        <f>IFERROR(INDEX(Registros!$S$2:$S$501,MATCH(ROWS($B$5:B99),Registros!$AD$2:$AD$501,0)),"")</f>
        <v/>
      </c>
      <c r="I99" s="16">
        <f>IFERROR(INDEX(Registros!$V$2:$V$501,MATCH(ROWS($B$5:B99),Registros!$AD$2:$AD$501,0)),"")</f>
        <v/>
      </c>
      <c r="J99" s="13">
        <f>IFERROR(INDEX(Registros!$K$2:$K$501,MATCH(ROWS($B$5:B99),Registros!$AD$2:$AD$501,0)),"")</f>
        <v/>
      </c>
      <c r="K99" s="13">
        <f>IFERROR(INDEX(Registros!$L$2:$L$501,MATCH(ROWS($B$5:B99),Registros!$AD$2:$AD$501,0)),"")</f>
        <v/>
      </c>
      <c r="L99" s="53">
        <f>IFERROR(INDEX(Registros!$M$2:$M$501,MATCH(ROWS($B$5:B99),Registros!$AD$2:$AD$501,0)),"")</f>
        <v/>
      </c>
      <c r="M99" s="13">
        <f>IFERROR(INDEX(Registros!$W$2:$W$501,MATCH(ROWS($B$5:B99),Registros!$AD$2:$AD$501,0)),"")</f>
        <v/>
      </c>
      <c r="N99" s="13">
        <f>IFERROR(INDEX(Registros!$X$2:$X$501,MATCH(ROWS($B$5:B99),Registros!$AD$2:$AD$501,0)),"")</f>
        <v/>
      </c>
      <c r="O99" s="16">
        <f>IFERROR(INDEX(Registros!$Y$2:$Y$501,MATCH(ROWS($B$5:B99),Registros!$AD$2:$AD$501,0)),"")</f>
        <v/>
      </c>
    </row>
    <row r="100">
      <c r="A100" s="18">
        <f>IF($B100="","",ROWS($A$5:A100))</f>
        <v/>
      </c>
      <c r="B100" s="18">
        <f>IFERROR(INDEX(Registros!$A$2:$A$501,MATCH(ROWS($B$5:B100),Registros!$AD$2:$AD$501,0)),"")</f>
        <v/>
      </c>
      <c r="C100" s="52">
        <f>IFERROR(INDEX(Registros!$B$2:$B$501,MATCH(ROWS($B$5:B100),Registros!$AD$2:$AD$501,0)),"")</f>
        <v/>
      </c>
      <c r="D100" s="18">
        <f>IFERROR(INDEX(Registros!$C$2:$C$501,MATCH(ROWS($B$5:B100),Registros!$AD$2:$AD$501,0)),"")</f>
        <v/>
      </c>
      <c r="E100" s="21">
        <f>IFERROR(INDEX(Registros!$D$2:$D$501,MATCH(ROWS($B$5:B100),Registros!$AD$2:$AD$501,0)),"")</f>
        <v/>
      </c>
      <c r="F100" s="21">
        <f>IFERROR(INDEX(Registros!$E$2:$E$501,MATCH(ROWS($B$5:B100),Registros!$AD$2:$AD$501,0)),"")</f>
        <v/>
      </c>
      <c r="G100" s="18">
        <f>IFERROR(INDEX(Registros!$P$2:$P$501,MATCH(ROWS($B$5:B100),Registros!$AD$2:$AD$501,0)),"")</f>
        <v/>
      </c>
      <c r="H100" s="49">
        <f>IFERROR(INDEX(Registros!$S$2:$S$501,MATCH(ROWS($B$5:B100),Registros!$AD$2:$AD$501,0)),"")</f>
        <v/>
      </c>
      <c r="I100" s="21">
        <f>IFERROR(INDEX(Registros!$V$2:$V$501,MATCH(ROWS($B$5:B100),Registros!$AD$2:$AD$501,0)),"")</f>
        <v/>
      </c>
      <c r="J100" s="18">
        <f>IFERROR(INDEX(Registros!$K$2:$K$501,MATCH(ROWS($B$5:B100),Registros!$AD$2:$AD$501,0)),"")</f>
        <v/>
      </c>
      <c r="K100" s="18">
        <f>IFERROR(INDEX(Registros!$L$2:$L$501,MATCH(ROWS($B$5:B100),Registros!$AD$2:$AD$501,0)),"")</f>
        <v/>
      </c>
      <c r="L100" s="52">
        <f>IFERROR(INDEX(Registros!$M$2:$M$501,MATCH(ROWS($B$5:B100),Registros!$AD$2:$AD$501,0)),"")</f>
        <v/>
      </c>
      <c r="M100" s="18">
        <f>IFERROR(INDEX(Registros!$W$2:$W$501,MATCH(ROWS($B$5:B100),Registros!$AD$2:$AD$501,0)),"")</f>
        <v/>
      </c>
      <c r="N100" s="18">
        <f>IFERROR(INDEX(Registros!$X$2:$X$501,MATCH(ROWS($B$5:B100),Registros!$AD$2:$AD$501,0)),"")</f>
        <v/>
      </c>
      <c r="O100" s="21">
        <f>IFERROR(INDEX(Registros!$Y$2:$Y$501,MATCH(ROWS($B$5:B100),Registros!$AD$2:$AD$501,0)),"")</f>
        <v/>
      </c>
    </row>
    <row r="101">
      <c r="A101" s="13">
        <f>IF($B101="","",ROWS($A$5:A101))</f>
        <v/>
      </c>
      <c r="B101" s="13">
        <f>IFERROR(INDEX(Registros!$A$2:$A$501,MATCH(ROWS($B$5:B101),Registros!$AD$2:$AD$501,0)),"")</f>
        <v/>
      </c>
      <c r="C101" s="53">
        <f>IFERROR(INDEX(Registros!$B$2:$B$501,MATCH(ROWS($B$5:B101),Registros!$AD$2:$AD$501,0)),"")</f>
        <v/>
      </c>
      <c r="D101" s="13">
        <f>IFERROR(INDEX(Registros!$C$2:$C$501,MATCH(ROWS($B$5:B101),Registros!$AD$2:$AD$501,0)),"")</f>
        <v/>
      </c>
      <c r="E101" s="16">
        <f>IFERROR(INDEX(Registros!$D$2:$D$501,MATCH(ROWS($B$5:B101),Registros!$AD$2:$AD$501,0)),"")</f>
        <v/>
      </c>
      <c r="F101" s="16">
        <f>IFERROR(INDEX(Registros!$E$2:$E$501,MATCH(ROWS($B$5:B101),Registros!$AD$2:$AD$501,0)),"")</f>
        <v/>
      </c>
      <c r="G101" s="13">
        <f>IFERROR(INDEX(Registros!$P$2:$P$501,MATCH(ROWS($B$5:B101),Registros!$AD$2:$AD$501,0)),"")</f>
        <v/>
      </c>
      <c r="H101" s="46">
        <f>IFERROR(INDEX(Registros!$S$2:$S$501,MATCH(ROWS($B$5:B101),Registros!$AD$2:$AD$501,0)),"")</f>
        <v/>
      </c>
      <c r="I101" s="16">
        <f>IFERROR(INDEX(Registros!$V$2:$V$501,MATCH(ROWS($B$5:B101),Registros!$AD$2:$AD$501,0)),"")</f>
        <v/>
      </c>
      <c r="J101" s="13">
        <f>IFERROR(INDEX(Registros!$K$2:$K$501,MATCH(ROWS($B$5:B101),Registros!$AD$2:$AD$501,0)),"")</f>
        <v/>
      </c>
      <c r="K101" s="13">
        <f>IFERROR(INDEX(Registros!$L$2:$L$501,MATCH(ROWS($B$5:B101),Registros!$AD$2:$AD$501,0)),"")</f>
        <v/>
      </c>
      <c r="L101" s="53">
        <f>IFERROR(INDEX(Registros!$M$2:$M$501,MATCH(ROWS($B$5:B101),Registros!$AD$2:$AD$501,0)),"")</f>
        <v/>
      </c>
      <c r="M101" s="13">
        <f>IFERROR(INDEX(Registros!$W$2:$W$501,MATCH(ROWS($B$5:B101),Registros!$AD$2:$AD$501,0)),"")</f>
        <v/>
      </c>
      <c r="N101" s="13">
        <f>IFERROR(INDEX(Registros!$X$2:$X$501,MATCH(ROWS($B$5:B101),Registros!$AD$2:$AD$501,0)),"")</f>
        <v/>
      </c>
      <c r="O101" s="16">
        <f>IFERROR(INDEX(Registros!$Y$2:$Y$501,MATCH(ROWS($B$5:B101),Registros!$AD$2:$AD$501,0)),"")</f>
        <v/>
      </c>
    </row>
    <row r="102">
      <c r="A102" s="18">
        <f>IF($B102="","",ROWS($A$5:A102))</f>
        <v/>
      </c>
      <c r="B102" s="18">
        <f>IFERROR(INDEX(Registros!$A$2:$A$501,MATCH(ROWS($B$5:B102),Registros!$AD$2:$AD$501,0)),"")</f>
        <v/>
      </c>
      <c r="C102" s="52">
        <f>IFERROR(INDEX(Registros!$B$2:$B$501,MATCH(ROWS($B$5:B102),Registros!$AD$2:$AD$501,0)),"")</f>
        <v/>
      </c>
      <c r="D102" s="18">
        <f>IFERROR(INDEX(Registros!$C$2:$C$501,MATCH(ROWS($B$5:B102),Registros!$AD$2:$AD$501,0)),"")</f>
        <v/>
      </c>
      <c r="E102" s="21">
        <f>IFERROR(INDEX(Registros!$D$2:$D$501,MATCH(ROWS($B$5:B102),Registros!$AD$2:$AD$501,0)),"")</f>
        <v/>
      </c>
      <c r="F102" s="21">
        <f>IFERROR(INDEX(Registros!$E$2:$E$501,MATCH(ROWS($B$5:B102),Registros!$AD$2:$AD$501,0)),"")</f>
        <v/>
      </c>
      <c r="G102" s="18">
        <f>IFERROR(INDEX(Registros!$P$2:$P$501,MATCH(ROWS($B$5:B102),Registros!$AD$2:$AD$501,0)),"")</f>
        <v/>
      </c>
      <c r="H102" s="49">
        <f>IFERROR(INDEX(Registros!$S$2:$S$501,MATCH(ROWS($B$5:B102),Registros!$AD$2:$AD$501,0)),"")</f>
        <v/>
      </c>
      <c r="I102" s="21">
        <f>IFERROR(INDEX(Registros!$V$2:$V$501,MATCH(ROWS($B$5:B102),Registros!$AD$2:$AD$501,0)),"")</f>
        <v/>
      </c>
      <c r="J102" s="18">
        <f>IFERROR(INDEX(Registros!$K$2:$K$501,MATCH(ROWS($B$5:B102),Registros!$AD$2:$AD$501,0)),"")</f>
        <v/>
      </c>
      <c r="K102" s="18">
        <f>IFERROR(INDEX(Registros!$L$2:$L$501,MATCH(ROWS($B$5:B102),Registros!$AD$2:$AD$501,0)),"")</f>
        <v/>
      </c>
      <c r="L102" s="52">
        <f>IFERROR(INDEX(Registros!$M$2:$M$501,MATCH(ROWS($B$5:B102),Registros!$AD$2:$AD$501,0)),"")</f>
        <v/>
      </c>
      <c r="M102" s="18">
        <f>IFERROR(INDEX(Registros!$W$2:$W$501,MATCH(ROWS($B$5:B102),Registros!$AD$2:$AD$501,0)),"")</f>
        <v/>
      </c>
      <c r="N102" s="18">
        <f>IFERROR(INDEX(Registros!$X$2:$X$501,MATCH(ROWS($B$5:B102),Registros!$AD$2:$AD$501,0)),"")</f>
        <v/>
      </c>
      <c r="O102" s="21">
        <f>IFERROR(INDEX(Registros!$Y$2:$Y$501,MATCH(ROWS($B$5:B102),Registros!$AD$2:$AD$501,0)),"")</f>
        <v/>
      </c>
    </row>
    <row r="103">
      <c r="A103" s="13">
        <f>IF($B103="","",ROWS($A$5:A103))</f>
        <v/>
      </c>
      <c r="B103" s="13">
        <f>IFERROR(INDEX(Registros!$A$2:$A$501,MATCH(ROWS($B$5:B103),Registros!$AD$2:$AD$501,0)),"")</f>
        <v/>
      </c>
      <c r="C103" s="53">
        <f>IFERROR(INDEX(Registros!$B$2:$B$501,MATCH(ROWS($B$5:B103),Registros!$AD$2:$AD$501,0)),"")</f>
        <v/>
      </c>
      <c r="D103" s="13">
        <f>IFERROR(INDEX(Registros!$C$2:$C$501,MATCH(ROWS($B$5:B103),Registros!$AD$2:$AD$501,0)),"")</f>
        <v/>
      </c>
      <c r="E103" s="16">
        <f>IFERROR(INDEX(Registros!$D$2:$D$501,MATCH(ROWS($B$5:B103),Registros!$AD$2:$AD$501,0)),"")</f>
        <v/>
      </c>
      <c r="F103" s="16">
        <f>IFERROR(INDEX(Registros!$E$2:$E$501,MATCH(ROWS($B$5:B103),Registros!$AD$2:$AD$501,0)),"")</f>
        <v/>
      </c>
      <c r="G103" s="13">
        <f>IFERROR(INDEX(Registros!$P$2:$P$501,MATCH(ROWS($B$5:B103),Registros!$AD$2:$AD$501,0)),"")</f>
        <v/>
      </c>
      <c r="H103" s="46">
        <f>IFERROR(INDEX(Registros!$S$2:$S$501,MATCH(ROWS($B$5:B103),Registros!$AD$2:$AD$501,0)),"")</f>
        <v/>
      </c>
      <c r="I103" s="16">
        <f>IFERROR(INDEX(Registros!$V$2:$V$501,MATCH(ROWS($B$5:B103),Registros!$AD$2:$AD$501,0)),"")</f>
        <v/>
      </c>
      <c r="J103" s="13">
        <f>IFERROR(INDEX(Registros!$K$2:$K$501,MATCH(ROWS($B$5:B103),Registros!$AD$2:$AD$501,0)),"")</f>
        <v/>
      </c>
      <c r="K103" s="13">
        <f>IFERROR(INDEX(Registros!$L$2:$L$501,MATCH(ROWS($B$5:B103),Registros!$AD$2:$AD$501,0)),"")</f>
        <v/>
      </c>
      <c r="L103" s="53">
        <f>IFERROR(INDEX(Registros!$M$2:$M$501,MATCH(ROWS($B$5:B103),Registros!$AD$2:$AD$501,0)),"")</f>
        <v/>
      </c>
      <c r="M103" s="13">
        <f>IFERROR(INDEX(Registros!$W$2:$W$501,MATCH(ROWS($B$5:B103),Registros!$AD$2:$AD$501,0)),"")</f>
        <v/>
      </c>
      <c r="N103" s="13">
        <f>IFERROR(INDEX(Registros!$X$2:$X$501,MATCH(ROWS($B$5:B103),Registros!$AD$2:$AD$501,0)),"")</f>
        <v/>
      </c>
      <c r="O103" s="16">
        <f>IFERROR(INDEX(Registros!$Y$2:$Y$501,MATCH(ROWS($B$5:B103),Registros!$AD$2:$AD$501,0)),"")</f>
        <v/>
      </c>
    </row>
    <row r="104">
      <c r="A104" s="18">
        <f>IF($B104="","",ROWS($A$5:A104))</f>
        <v/>
      </c>
      <c r="B104" s="18">
        <f>IFERROR(INDEX(Registros!$A$2:$A$501,MATCH(ROWS($B$5:B104),Registros!$AD$2:$AD$501,0)),"")</f>
        <v/>
      </c>
      <c r="C104" s="52">
        <f>IFERROR(INDEX(Registros!$B$2:$B$501,MATCH(ROWS($B$5:B104),Registros!$AD$2:$AD$501,0)),"")</f>
        <v/>
      </c>
      <c r="D104" s="18">
        <f>IFERROR(INDEX(Registros!$C$2:$C$501,MATCH(ROWS($B$5:B104),Registros!$AD$2:$AD$501,0)),"")</f>
        <v/>
      </c>
      <c r="E104" s="21">
        <f>IFERROR(INDEX(Registros!$D$2:$D$501,MATCH(ROWS($B$5:B104),Registros!$AD$2:$AD$501,0)),"")</f>
        <v/>
      </c>
      <c r="F104" s="21">
        <f>IFERROR(INDEX(Registros!$E$2:$E$501,MATCH(ROWS($B$5:B104),Registros!$AD$2:$AD$501,0)),"")</f>
        <v/>
      </c>
      <c r="G104" s="18">
        <f>IFERROR(INDEX(Registros!$P$2:$P$501,MATCH(ROWS($B$5:B104),Registros!$AD$2:$AD$501,0)),"")</f>
        <v/>
      </c>
      <c r="H104" s="49">
        <f>IFERROR(INDEX(Registros!$S$2:$S$501,MATCH(ROWS($B$5:B104),Registros!$AD$2:$AD$501,0)),"")</f>
        <v/>
      </c>
      <c r="I104" s="21">
        <f>IFERROR(INDEX(Registros!$V$2:$V$501,MATCH(ROWS($B$5:B104),Registros!$AD$2:$AD$501,0)),"")</f>
        <v/>
      </c>
      <c r="J104" s="18">
        <f>IFERROR(INDEX(Registros!$K$2:$K$501,MATCH(ROWS($B$5:B104),Registros!$AD$2:$AD$501,0)),"")</f>
        <v/>
      </c>
      <c r="K104" s="18">
        <f>IFERROR(INDEX(Registros!$L$2:$L$501,MATCH(ROWS($B$5:B104),Registros!$AD$2:$AD$501,0)),"")</f>
        <v/>
      </c>
      <c r="L104" s="52">
        <f>IFERROR(INDEX(Registros!$M$2:$M$501,MATCH(ROWS($B$5:B104),Registros!$AD$2:$AD$501,0)),"")</f>
        <v/>
      </c>
      <c r="M104" s="18">
        <f>IFERROR(INDEX(Registros!$W$2:$W$501,MATCH(ROWS($B$5:B104),Registros!$AD$2:$AD$501,0)),"")</f>
        <v/>
      </c>
      <c r="N104" s="18">
        <f>IFERROR(INDEX(Registros!$X$2:$X$501,MATCH(ROWS($B$5:B104),Registros!$AD$2:$AD$501,0)),"")</f>
        <v/>
      </c>
      <c r="O104" s="21">
        <f>IFERROR(INDEX(Registros!$Y$2:$Y$501,MATCH(ROWS($B$5:B104),Registros!$AD$2:$AD$501,0)),"")</f>
        <v/>
      </c>
    </row>
    <row r="105">
      <c r="A105" s="13">
        <f>IF($B105="","",ROWS($A$5:A105))</f>
        <v/>
      </c>
      <c r="B105" s="13">
        <f>IFERROR(INDEX(Registros!$A$2:$A$501,MATCH(ROWS($B$5:B105),Registros!$AD$2:$AD$501,0)),"")</f>
        <v/>
      </c>
      <c r="C105" s="53">
        <f>IFERROR(INDEX(Registros!$B$2:$B$501,MATCH(ROWS($B$5:B105),Registros!$AD$2:$AD$501,0)),"")</f>
        <v/>
      </c>
      <c r="D105" s="13">
        <f>IFERROR(INDEX(Registros!$C$2:$C$501,MATCH(ROWS($B$5:B105),Registros!$AD$2:$AD$501,0)),"")</f>
        <v/>
      </c>
      <c r="E105" s="16">
        <f>IFERROR(INDEX(Registros!$D$2:$D$501,MATCH(ROWS($B$5:B105),Registros!$AD$2:$AD$501,0)),"")</f>
        <v/>
      </c>
      <c r="F105" s="16">
        <f>IFERROR(INDEX(Registros!$E$2:$E$501,MATCH(ROWS($B$5:B105),Registros!$AD$2:$AD$501,0)),"")</f>
        <v/>
      </c>
      <c r="G105" s="13">
        <f>IFERROR(INDEX(Registros!$P$2:$P$501,MATCH(ROWS($B$5:B105),Registros!$AD$2:$AD$501,0)),"")</f>
        <v/>
      </c>
      <c r="H105" s="46">
        <f>IFERROR(INDEX(Registros!$S$2:$S$501,MATCH(ROWS($B$5:B105),Registros!$AD$2:$AD$501,0)),"")</f>
        <v/>
      </c>
      <c r="I105" s="16">
        <f>IFERROR(INDEX(Registros!$V$2:$V$501,MATCH(ROWS($B$5:B105),Registros!$AD$2:$AD$501,0)),"")</f>
        <v/>
      </c>
      <c r="J105" s="13">
        <f>IFERROR(INDEX(Registros!$K$2:$K$501,MATCH(ROWS($B$5:B105),Registros!$AD$2:$AD$501,0)),"")</f>
        <v/>
      </c>
      <c r="K105" s="13">
        <f>IFERROR(INDEX(Registros!$L$2:$L$501,MATCH(ROWS($B$5:B105),Registros!$AD$2:$AD$501,0)),"")</f>
        <v/>
      </c>
      <c r="L105" s="53">
        <f>IFERROR(INDEX(Registros!$M$2:$M$501,MATCH(ROWS($B$5:B105),Registros!$AD$2:$AD$501,0)),"")</f>
        <v/>
      </c>
      <c r="M105" s="13">
        <f>IFERROR(INDEX(Registros!$W$2:$W$501,MATCH(ROWS($B$5:B105),Registros!$AD$2:$AD$501,0)),"")</f>
        <v/>
      </c>
      <c r="N105" s="13">
        <f>IFERROR(INDEX(Registros!$X$2:$X$501,MATCH(ROWS($B$5:B105),Registros!$AD$2:$AD$501,0)),"")</f>
        <v/>
      </c>
      <c r="O105" s="16">
        <f>IFERROR(INDEX(Registros!$Y$2:$Y$501,MATCH(ROWS($B$5:B105),Registros!$AD$2:$AD$501,0)),"")</f>
        <v/>
      </c>
    </row>
    <row r="106">
      <c r="A106" s="18">
        <f>IF($B106="","",ROWS($A$5:A106))</f>
        <v/>
      </c>
      <c r="B106" s="18">
        <f>IFERROR(INDEX(Registros!$A$2:$A$501,MATCH(ROWS($B$5:B106),Registros!$AD$2:$AD$501,0)),"")</f>
        <v/>
      </c>
      <c r="C106" s="52">
        <f>IFERROR(INDEX(Registros!$B$2:$B$501,MATCH(ROWS($B$5:B106),Registros!$AD$2:$AD$501,0)),"")</f>
        <v/>
      </c>
      <c r="D106" s="18">
        <f>IFERROR(INDEX(Registros!$C$2:$C$501,MATCH(ROWS($B$5:B106),Registros!$AD$2:$AD$501,0)),"")</f>
        <v/>
      </c>
      <c r="E106" s="21">
        <f>IFERROR(INDEX(Registros!$D$2:$D$501,MATCH(ROWS($B$5:B106),Registros!$AD$2:$AD$501,0)),"")</f>
        <v/>
      </c>
      <c r="F106" s="21">
        <f>IFERROR(INDEX(Registros!$E$2:$E$501,MATCH(ROWS($B$5:B106),Registros!$AD$2:$AD$501,0)),"")</f>
        <v/>
      </c>
      <c r="G106" s="18">
        <f>IFERROR(INDEX(Registros!$P$2:$P$501,MATCH(ROWS($B$5:B106),Registros!$AD$2:$AD$501,0)),"")</f>
        <v/>
      </c>
      <c r="H106" s="49">
        <f>IFERROR(INDEX(Registros!$S$2:$S$501,MATCH(ROWS($B$5:B106),Registros!$AD$2:$AD$501,0)),"")</f>
        <v/>
      </c>
      <c r="I106" s="21">
        <f>IFERROR(INDEX(Registros!$V$2:$V$501,MATCH(ROWS($B$5:B106),Registros!$AD$2:$AD$501,0)),"")</f>
        <v/>
      </c>
      <c r="J106" s="18">
        <f>IFERROR(INDEX(Registros!$K$2:$K$501,MATCH(ROWS($B$5:B106),Registros!$AD$2:$AD$501,0)),"")</f>
        <v/>
      </c>
      <c r="K106" s="18">
        <f>IFERROR(INDEX(Registros!$L$2:$L$501,MATCH(ROWS($B$5:B106),Registros!$AD$2:$AD$501,0)),"")</f>
        <v/>
      </c>
      <c r="L106" s="52">
        <f>IFERROR(INDEX(Registros!$M$2:$M$501,MATCH(ROWS($B$5:B106),Registros!$AD$2:$AD$501,0)),"")</f>
        <v/>
      </c>
      <c r="M106" s="18">
        <f>IFERROR(INDEX(Registros!$W$2:$W$501,MATCH(ROWS($B$5:B106),Registros!$AD$2:$AD$501,0)),"")</f>
        <v/>
      </c>
      <c r="N106" s="18">
        <f>IFERROR(INDEX(Registros!$X$2:$X$501,MATCH(ROWS($B$5:B106),Registros!$AD$2:$AD$501,0)),"")</f>
        <v/>
      </c>
      <c r="O106" s="21">
        <f>IFERROR(INDEX(Registros!$Y$2:$Y$501,MATCH(ROWS($B$5:B106),Registros!$AD$2:$AD$501,0)),"")</f>
        <v/>
      </c>
    </row>
    <row r="107">
      <c r="A107" s="13">
        <f>IF($B107="","",ROWS($A$5:A107))</f>
        <v/>
      </c>
      <c r="B107" s="13">
        <f>IFERROR(INDEX(Registros!$A$2:$A$501,MATCH(ROWS($B$5:B107),Registros!$AD$2:$AD$501,0)),"")</f>
        <v/>
      </c>
      <c r="C107" s="53">
        <f>IFERROR(INDEX(Registros!$B$2:$B$501,MATCH(ROWS($B$5:B107),Registros!$AD$2:$AD$501,0)),"")</f>
        <v/>
      </c>
      <c r="D107" s="13">
        <f>IFERROR(INDEX(Registros!$C$2:$C$501,MATCH(ROWS($B$5:B107),Registros!$AD$2:$AD$501,0)),"")</f>
        <v/>
      </c>
      <c r="E107" s="16">
        <f>IFERROR(INDEX(Registros!$D$2:$D$501,MATCH(ROWS($B$5:B107),Registros!$AD$2:$AD$501,0)),"")</f>
        <v/>
      </c>
      <c r="F107" s="16">
        <f>IFERROR(INDEX(Registros!$E$2:$E$501,MATCH(ROWS($B$5:B107),Registros!$AD$2:$AD$501,0)),"")</f>
        <v/>
      </c>
      <c r="G107" s="13">
        <f>IFERROR(INDEX(Registros!$P$2:$P$501,MATCH(ROWS($B$5:B107),Registros!$AD$2:$AD$501,0)),"")</f>
        <v/>
      </c>
      <c r="H107" s="46">
        <f>IFERROR(INDEX(Registros!$S$2:$S$501,MATCH(ROWS($B$5:B107),Registros!$AD$2:$AD$501,0)),"")</f>
        <v/>
      </c>
      <c r="I107" s="16">
        <f>IFERROR(INDEX(Registros!$V$2:$V$501,MATCH(ROWS($B$5:B107),Registros!$AD$2:$AD$501,0)),"")</f>
        <v/>
      </c>
      <c r="J107" s="13">
        <f>IFERROR(INDEX(Registros!$K$2:$K$501,MATCH(ROWS($B$5:B107),Registros!$AD$2:$AD$501,0)),"")</f>
        <v/>
      </c>
      <c r="K107" s="13">
        <f>IFERROR(INDEX(Registros!$L$2:$L$501,MATCH(ROWS($B$5:B107),Registros!$AD$2:$AD$501,0)),"")</f>
        <v/>
      </c>
      <c r="L107" s="53">
        <f>IFERROR(INDEX(Registros!$M$2:$M$501,MATCH(ROWS($B$5:B107),Registros!$AD$2:$AD$501,0)),"")</f>
        <v/>
      </c>
      <c r="M107" s="13">
        <f>IFERROR(INDEX(Registros!$W$2:$W$501,MATCH(ROWS($B$5:B107),Registros!$AD$2:$AD$501,0)),"")</f>
        <v/>
      </c>
      <c r="N107" s="13">
        <f>IFERROR(INDEX(Registros!$X$2:$X$501,MATCH(ROWS($B$5:B107),Registros!$AD$2:$AD$501,0)),"")</f>
        <v/>
      </c>
      <c r="O107" s="16">
        <f>IFERROR(INDEX(Registros!$Y$2:$Y$501,MATCH(ROWS($B$5:B107),Registros!$AD$2:$AD$501,0)),"")</f>
        <v/>
      </c>
    </row>
    <row r="108">
      <c r="A108" s="18">
        <f>IF($B108="","",ROWS($A$5:A108))</f>
        <v/>
      </c>
      <c r="B108" s="18">
        <f>IFERROR(INDEX(Registros!$A$2:$A$501,MATCH(ROWS($B$5:B108),Registros!$AD$2:$AD$501,0)),"")</f>
        <v/>
      </c>
      <c r="C108" s="52">
        <f>IFERROR(INDEX(Registros!$B$2:$B$501,MATCH(ROWS($B$5:B108),Registros!$AD$2:$AD$501,0)),"")</f>
        <v/>
      </c>
      <c r="D108" s="18">
        <f>IFERROR(INDEX(Registros!$C$2:$C$501,MATCH(ROWS($B$5:B108),Registros!$AD$2:$AD$501,0)),"")</f>
        <v/>
      </c>
      <c r="E108" s="21">
        <f>IFERROR(INDEX(Registros!$D$2:$D$501,MATCH(ROWS($B$5:B108),Registros!$AD$2:$AD$501,0)),"")</f>
        <v/>
      </c>
      <c r="F108" s="21">
        <f>IFERROR(INDEX(Registros!$E$2:$E$501,MATCH(ROWS($B$5:B108),Registros!$AD$2:$AD$501,0)),"")</f>
        <v/>
      </c>
      <c r="G108" s="18">
        <f>IFERROR(INDEX(Registros!$P$2:$P$501,MATCH(ROWS($B$5:B108),Registros!$AD$2:$AD$501,0)),"")</f>
        <v/>
      </c>
      <c r="H108" s="49">
        <f>IFERROR(INDEX(Registros!$S$2:$S$501,MATCH(ROWS($B$5:B108),Registros!$AD$2:$AD$501,0)),"")</f>
        <v/>
      </c>
      <c r="I108" s="21">
        <f>IFERROR(INDEX(Registros!$V$2:$V$501,MATCH(ROWS($B$5:B108),Registros!$AD$2:$AD$501,0)),"")</f>
        <v/>
      </c>
      <c r="J108" s="18">
        <f>IFERROR(INDEX(Registros!$K$2:$K$501,MATCH(ROWS($B$5:B108),Registros!$AD$2:$AD$501,0)),"")</f>
        <v/>
      </c>
      <c r="K108" s="18">
        <f>IFERROR(INDEX(Registros!$L$2:$L$501,MATCH(ROWS($B$5:B108),Registros!$AD$2:$AD$501,0)),"")</f>
        <v/>
      </c>
      <c r="L108" s="52">
        <f>IFERROR(INDEX(Registros!$M$2:$M$501,MATCH(ROWS($B$5:B108),Registros!$AD$2:$AD$501,0)),"")</f>
        <v/>
      </c>
      <c r="M108" s="18">
        <f>IFERROR(INDEX(Registros!$W$2:$W$501,MATCH(ROWS($B$5:B108),Registros!$AD$2:$AD$501,0)),"")</f>
        <v/>
      </c>
      <c r="N108" s="18">
        <f>IFERROR(INDEX(Registros!$X$2:$X$501,MATCH(ROWS($B$5:B108),Registros!$AD$2:$AD$501,0)),"")</f>
        <v/>
      </c>
      <c r="O108" s="21">
        <f>IFERROR(INDEX(Registros!$Y$2:$Y$501,MATCH(ROWS($B$5:B108),Registros!$AD$2:$AD$501,0)),"")</f>
        <v/>
      </c>
    </row>
    <row r="109">
      <c r="A109" s="13">
        <f>IF($B109="","",ROWS($A$5:A109))</f>
        <v/>
      </c>
      <c r="B109" s="13">
        <f>IFERROR(INDEX(Registros!$A$2:$A$501,MATCH(ROWS($B$5:B109),Registros!$AD$2:$AD$501,0)),"")</f>
        <v/>
      </c>
      <c r="C109" s="53">
        <f>IFERROR(INDEX(Registros!$B$2:$B$501,MATCH(ROWS($B$5:B109),Registros!$AD$2:$AD$501,0)),"")</f>
        <v/>
      </c>
      <c r="D109" s="13">
        <f>IFERROR(INDEX(Registros!$C$2:$C$501,MATCH(ROWS($B$5:B109),Registros!$AD$2:$AD$501,0)),"")</f>
        <v/>
      </c>
      <c r="E109" s="16">
        <f>IFERROR(INDEX(Registros!$D$2:$D$501,MATCH(ROWS($B$5:B109),Registros!$AD$2:$AD$501,0)),"")</f>
        <v/>
      </c>
      <c r="F109" s="16">
        <f>IFERROR(INDEX(Registros!$E$2:$E$501,MATCH(ROWS($B$5:B109),Registros!$AD$2:$AD$501,0)),"")</f>
        <v/>
      </c>
      <c r="G109" s="13">
        <f>IFERROR(INDEX(Registros!$P$2:$P$501,MATCH(ROWS($B$5:B109),Registros!$AD$2:$AD$501,0)),"")</f>
        <v/>
      </c>
      <c r="H109" s="46">
        <f>IFERROR(INDEX(Registros!$S$2:$S$501,MATCH(ROWS($B$5:B109),Registros!$AD$2:$AD$501,0)),"")</f>
        <v/>
      </c>
      <c r="I109" s="16">
        <f>IFERROR(INDEX(Registros!$V$2:$V$501,MATCH(ROWS($B$5:B109),Registros!$AD$2:$AD$501,0)),"")</f>
        <v/>
      </c>
      <c r="J109" s="13">
        <f>IFERROR(INDEX(Registros!$K$2:$K$501,MATCH(ROWS($B$5:B109),Registros!$AD$2:$AD$501,0)),"")</f>
        <v/>
      </c>
      <c r="K109" s="13">
        <f>IFERROR(INDEX(Registros!$L$2:$L$501,MATCH(ROWS($B$5:B109),Registros!$AD$2:$AD$501,0)),"")</f>
        <v/>
      </c>
      <c r="L109" s="53">
        <f>IFERROR(INDEX(Registros!$M$2:$M$501,MATCH(ROWS($B$5:B109),Registros!$AD$2:$AD$501,0)),"")</f>
        <v/>
      </c>
      <c r="M109" s="13">
        <f>IFERROR(INDEX(Registros!$W$2:$W$501,MATCH(ROWS($B$5:B109),Registros!$AD$2:$AD$501,0)),"")</f>
        <v/>
      </c>
      <c r="N109" s="13">
        <f>IFERROR(INDEX(Registros!$X$2:$X$501,MATCH(ROWS($B$5:B109),Registros!$AD$2:$AD$501,0)),"")</f>
        <v/>
      </c>
      <c r="O109" s="16">
        <f>IFERROR(INDEX(Registros!$Y$2:$Y$501,MATCH(ROWS($B$5:B109),Registros!$AD$2:$AD$501,0)),"")</f>
        <v/>
      </c>
    </row>
    <row r="110">
      <c r="A110" s="18">
        <f>IF($B110="","",ROWS($A$5:A110))</f>
        <v/>
      </c>
      <c r="B110" s="18">
        <f>IFERROR(INDEX(Registros!$A$2:$A$501,MATCH(ROWS($B$5:B110),Registros!$AD$2:$AD$501,0)),"")</f>
        <v/>
      </c>
      <c r="C110" s="52">
        <f>IFERROR(INDEX(Registros!$B$2:$B$501,MATCH(ROWS($B$5:B110),Registros!$AD$2:$AD$501,0)),"")</f>
        <v/>
      </c>
      <c r="D110" s="18">
        <f>IFERROR(INDEX(Registros!$C$2:$C$501,MATCH(ROWS($B$5:B110),Registros!$AD$2:$AD$501,0)),"")</f>
        <v/>
      </c>
      <c r="E110" s="21">
        <f>IFERROR(INDEX(Registros!$D$2:$D$501,MATCH(ROWS($B$5:B110),Registros!$AD$2:$AD$501,0)),"")</f>
        <v/>
      </c>
      <c r="F110" s="21">
        <f>IFERROR(INDEX(Registros!$E$2:$E$501,MATCH(ROWS($B$5:B110),Registros!$AD$2:$AD$501,0)),"")</f>
        <v/>
      </c>
      <c r="G110" s="18">
        <f>IFERROR(INDEX(Registros!$P$2:$P$501,MATCH(ROWS($B$5:B110),Registros!$AD$2:$AD$501,0)),"")</f>
        <v/>
      </c>
      <c r="H110" s="49">
        <f>IFERROR(INDEX(Registros!$S$2:$S$501,MATCH(ROWS($B$5:B110),Registros!$AD$2:$AD$501,0)),"")</f>
        <v/>
      </c>
      <c r="I110" s="21">
        <f>IFERROR(INDEX(Registros!$V$2:$V$501,MATCH(ROWS($B$5:B110),Registros!$AD$2:$AD$501,0)),"")</f>
        <v/>
      </c>
      <c r="J110" s="18">
        <f>IFERROR(INDEX(Registros!$K$2:$K$501,MATCH(ROWS($B$5:B110),Registros!$AD$2:$AD$501,0)),"")</f>
        <v/>
      </c>
      <c r="K110" s="18">
        <f>IFERROR(INDEX(Registros!$L$2:$L$501,MATCH(ROWS($B$5:B110),Registros!$AD$2:$AD$501,0)),"")</f>
        <v/>
      </c>
      <c r="L110" s="52">
        <f>IFERROR(INDEX(Registros!$M$2:$M$501,MATCH(ROWS($B$5:B110),Registros!$AD$2:$AD$501,0)),"")</f>
        <v/>
      </c>
      <c r="M110" s="18">
        <f>IFERROR(INDEX(Registros!$W$2:$W$501,MATCH(ROWS($B$5:B110),Registros!$AD$2:$AD$501,0)),"")</f>
        <v/>
      </c>
      <c r="N110" s="18">
        <f>IFERROR(INDEX(Registros!$X$2:$X$501,MATCH(ROWS($B$5:B110),Registros!$AD$2:$AD$501,0)),"")</f>
        <v/>
      </c>
      <c r="O110" s="21">
        <f>IFERROR(INDEX(Registros!$Y$2:$Y$501,MATCH(ROWS($B$5:B110),Registros!$AD$2:$AD$501,0)),"")</f>
        <v/>
      </c>
    </row>
    <row r="111">
      <c r="A111" s="13">
        <f>IF($B111="","",ROWS($A$5:A111))</f>
        <v/>
      </c>
      <c r="B111" s="13">
        <f>IFERROR(INDEX(Registros!$A$2:$A$501,MATCH(ROWS($B$5:B111),Registros!$AD$2:$AD$501,0)),"")</f>
        <v/>
      </c>
      <c r="C111" s="53">
        <f>IFERROR(INDEX(Registros!$B$2:$B$501,MATCH(ROWS($B$5:B111),Registros!$AD$2:$AD$501,0)),"")</f>
        <v/>
      </c>
      <c r="D111" s="13">
        <f>IFERROR(INDEX(Registros!$C$2:$C$501,MATCH(ROWS($B$5:B111),Registros!$AD$2:$AD$501,0)),"")</f>
        <v/>
      </c>
      <c r="E111" s="16">
        <f>IFERROR(INDEX(Registros!$D$2:$D$501,MATCH(ROWS($B$5:B111),Registros!$AD$2:$AD$501,0)),"")</f>
        <v/>
      </c>
      <c r="F111" s="16">
        <f>IFERROR(INDEX(Registros!$E$2:$E$501,MATCH(ROWS($B$5:B111),Registros!$AD$2:$AD$501,0)),"")</f>
        <v/>
      </c>
      <c r="G111" s="13">
        <f>IFERROR(INDEX(Registros!$P$2:$P$501,MATCH(ROWS($B$5:B111),Registros!$AD$2:$AD$501,0)),"")</f>
        <v/>
      </c>
      <c r="H111" s="46">
        <f>IFERROR(INDEX(Registros!$S$2:$S$501,MATCH(ROWS($B$5:B111),Registros!$AD$2:$AD$501,0)),"")</f>
        <v/>
      </c>
      <c r="I111" s="16">
        <f>IFERROR(INDEX(Registros!$V$2:$V$501,MATCH(ROWS($B$5:B111),Registros!$AD$2:$AD$501,0)),"")</f>
        <v/>
      </c>
      <c r="J111" s="13">
        <f>IFERROR(INDEX(Registros!$K$2:$K$501,MATCH(ROWS($B$5:B111),Registros!$AD$2:$AD$501,0)),"")</f>
        <v/>
      </c>
      <c r="K111" s="13">
        <f>IFERROR(INDEX(Registros!$L$2:$L$501,MATCH(ROWS($B$5:B111),Registros!$AD$2:$AD$501,0)),"")</f>
        <v/>
      </c>
      <c r="L111" s="53">
        <f>IFERROR(INDEX(Registros!$M$2:$M$501,MATCH(ROWS($B$5:B111),Registros!$AD$2:$AD$501,0)),"")</f>
        <v/>
      </c>
      <c r="M111" s="13">
        <f>IFERROR(INDEX(Registros!$W$2:$W$501,MATCH(ROWS($B$5:B111),Registros!$AD$2:$AD$501,0)),"")</f>
        <v/>
      </c>
      <c r="N111" s="13">
        <f>IFERROR(INDEX(Registros!$X$2:$X$501,MATCH(ROWS($B$5:B111),Registros!$AD$2:$AD$501,0)),"")</f>
        <v/>
      </c>
      <c r="O111" s="16">
        <f>IFERROR(INDEX(Registros!$Y$2:$Y$501,MATCH(ROWS($B$5:B111),Registros!$AD$2:$AD$501,0)),"")</f>
        <v/>
      </c>
    </row>
    <row r="112">
      <c r="A112" s="18">
        <f>IF($B112="","",ROWS($A$5:A112))</f>
        <v/>
      </c>
      <c r="B112" s="18">
        <f>IFERROR(INDEX(Registros!$A$2:$A$501,MATCH(ROWS($B$5:B112),Registros!$AD$2:$AD$501,0)),"")</f>
        <v/>
      </c>
      <c r="C112" s="52">
        <f>IFERROR(INDEX(Registros!$B$2:$B$501,MATCH(ROWS($B$5:B112),Registros!$AD$2:$AD$501,0)),"")</f>
        <v/>
      </c>
      <c r="D112" s="18">
        <f>IFERROR(INDEX(Registros!$C$2:$C$501,MATCH(ROWS($B$5:B112),Registros!$AD$2:$AD$501,0)),"")</f>
        <v/>
      </c>
      <c r="E112" s="21">
        <f>IFERROR(INDEX(Registros!$D$2:$D$501,MATCH(ROWS($B$5:B112),Registros!$AD$2:$AD$501,0)),"")</f>
        <v/>
      </c>
      <c r="F112" s="21">
        <f>IFERROR(INDEX(Registros!$E$2:$E$501,MATCH(ROWS($B$5:B112),Registros!$AD$2:$AD$501,0)),"")</f>
        <v/>
      </c>
      <c r="G112" s="18">
        <f>IFERROR(INDEX(Registros!$P$2:$P$501,MATCH(ROWS($B$5:B112),Registros!$AD$2:$AD$501,0)),"")</f>
        <v/>
      </c>
      <c r="H112" s="49">
        <f>IFERROR(INDEX(Registros!$S$2:$S$501,MATCH(ROWS($B$5:B112),Registros!$AD$2:$AD$501,0)),"")</f>
        <v/>
      </c>
      <c r="I112" s="21">
        <f>IFERROR(INDEX(Registros!$V$2:$V$501,MATCH(ROWS($B$5:B112),Registros!$AD$2:$AD$501,0)),"")</f>
        <v/>
      </c>
      <c r="J112" s="18">
        <f>IFERROR(INDEX(Registros!$K$2:$K$501,MATCH(ROWS($B$5:B112),Registros!$AD$2:$AD$501,0)),"")</f>
        <v/>
      </c>
      <c r="K112" s="18">
        <f>IFERROR(INDEX(Registros!$L$2:$L$501,MATCH(ROWS($B$5:B112),Registros!$AD$2:$AD$501,0)),"")</f>
        <v/>
      </c>
      <c r="L112" s="52">
        <f>IFERROR(INDEX(Registros!$M$2:$M$501,MATCH(ROWS($B$5:B112),Registros!$AD$2:$AD$501,0)),"")</f>
        <v/>
      </c>
      <c r="M112" s="18">
        <f>IFERROR(INDEX(Registros!$W$2:$W$501,MATCH(ROWS($B$5:B112),Registros!$AD$2:$AD$501,0)),"")</f>
        <v/>
      </c>
      <c r="N112" s="18">
        <f>IFERROR(INDEX(Registros!$X$2:$X$501,MATCH(ROWS($B$5:B112),Registros!$AD$2:$AD$501,0)),"")</f>
        <v/>
      </c>
      <c r="O112" s="21">
        <f>IFERROR(INDEX(Registros!$Y$2:$Y$501,MATCH(ROWS($B$5:B112),Registros!$AD$2:$AD$501,0)),"")</f>
        <v/>
      </c>
    </row>
    <row r="113">
      <c r="A113" s="13">
        <f>IF($B113="","",ROWS($A$5:A113))</f>
        <v/>
      </c>
      <c r="B113" s="13">
        <f>IFERROR(INDEX(Registros!$A$2:$A$501,MATCH(ROWS($B$5:B113),Registros!$AD$2:$AD$501,0)),"")</f>
        <v/>
      </c>
      <c r="C113" s="53">
        <f>IFERROR(INDEX(Registros!$B$2:$B$501,MATCH(ROWS($B$5:B113),Registros!$AD$2:$AD$501,0)),"")</f>
        <v/>
      </c>
      <c r="D113" s="13">
        <f>IFERROR(INDEX(Registros!$C$2:$C$501,MATCH(ROWS($B$5:B113),Registros!$AD$2:$AD$501,0)),"")</f>
        <v/>
      </c>
      <c r="E113" s="16">
        <f>IFERROR(INDEX(Registros!$D$2:$D$501,MATCH(ROWS($B$5:B113),Registros!$AD$2:$AD$501,0)),"")</f>
        <v/>
      </c>
      <c r="F113" s="16">
        <f>IFERROR(INDEX(Registros!$E$2:$E$501,MATCH(ROWS($B$5:B113),Registros!$AD$2:$AD$501,0)),"")</f>
        <v/>
      </c>
      <c r="G113" s="13">
        <f>IFERROR(INDEX(Registros!$P$2:$P$501,MATCH(ROWS($B$5:B113),Registros!$AD$2:$AD$501,0)),"")</f>
        <v/>
      </c>
      <c r="H113" s="46">
        <f>IFERROR(INDEX(Registros!$S$2:$S$501,MATCH(ROWS($B$5:B113),Registros!$AD$2:$AD$501,0)),"")</f>
        <v/>
      </c>
      <c r="I113" s="16">
        <f>IFERROR(INDEX(Registros!$V$2:$V$501,MATCH(ROWS($B$5:B113),Registros!$AD$2:$AD$501,0)),"")</f>
        <v/>
      </c>
      <c r="J113" s="13">
        <f>IFERROR(INDEX(Registros!$K$2:$K$501,MATCH(ROWS($B$5:B113),Registros!$AD$2:$AD$501,0)),"")</f>
        <v/>
      </c>
      <c r="K113" s="13">
        <f>IFERROR(INDEX(Registros!$L$2:$L$501,MATCH(ROWS($B$5:B113),Registros!$AD$2:$AD$501,0)),"")</f>
        <v/>
      </c>
      <c r="L113" s="53">
        <f>IFERROR(INDEX(Registros!$M$2:$M$501,MATCH(ROWS($B$5:B113),Registros!$AD$2:$AD$501,0)),"")</f>
        <v/>
      </c>
      <c r="M113" s="13">
        <f>IFERROR(INDEX(Registros!$W$2:$W$501,MATCH(ROWS($B$5:B113),Registros!$AD$2:$AD$501,0)),"")</f>
        <v/>
      </c>
      <c r="N113" s="13">
        <f>IFERROR(INDEX(Registros!$X$2:$X$501,MATCH(ROWS($B$5:B113),Registros!$AD$2:$AD$501,0)),"")</f>
        <v/>
      </c>
      <c r="O113" s="16">
        <f>IFERROR(INDEX(Registros!$Y$2:$Y$501,MATCH(ROWS($B$5:B113),Registros!$AD$2:$AD$501,0)),"")</f>
        <v/>
      </c>
    </row>
    <row r="114">
      <c r="A114" s="18">
        <f>IF($B114="","",ROWS($A$5:A114))</f>
        <v/>
      </c>
      <c r="B114" s="18">
        <f>IFERROR(INDEX(Registros!$A$2:$A$501,MATCH(ROWS($B$5:B114),Registros!$AD$2:$AD$501,0)),"")</f>
        <v/>
      </c>
      <c r="C114" s="52">
        <f>IFERROR(INDEX(Registros!$B$2:$B$501,MATCH(ROWS($B$5:B114),Registros!$AD$2:$AD$501,0)),"")</f>
        <v/>
      </c>
      <c r="D114" s="18">
        <f>IFERROR(INDEX(Registros!$C$2:$C$501,MATCH(ROWS($B$5:B114),Registros!$AD$2:$AD$501,0)),"")</f>
        <v/>
      </c>
      <c r="E114" s="21">
        <f>IFERROR(INDEX(Registros!$D$2:$D$501,MATCH(ROWS($B$5:B114),Registros!$AD$2:$AD$501,0)),"")</f>
        <v/>
      </c>
      <c r="F114" s="21">
        <f>IFERROR(INDEX(Registros!$E$2:$E$501,MATCH(ROWS($B$5:B114),Registros!$AD$2:$AD$501,0)),"")</f>
        <v/>
      </c>
      <c r="G114" s="18">
        <f>IFERROR(INDEX(Registros!$P$2:$P$501,MATCH(ROWS($B$5:B114),Registros!$AD$2:$AD$501,0)),"")</f>
        <v/>
      </c>
      <c r="H114" s="49">
        <f>IFERROR(INDEX(Registros!$S$2:$S$501,MATCH(ROWS($B$5:B114),Registros!$AD$2:$AD$501,0)),"")</f>
        <v/>
      </c>
      <c r="I114" s="21">
        <f>IFERROR(INDEX(Registros!$V$2:$V$501,MATCH(ROWS($B$5:B114),Registros!$AD$2:$AD$501,0)),"")</f>
        <v/>
      </c>
      <c r="J114" s="18">
        <f>IFERROR(INDEX(Registros!$K$2:$K$501,MATCH(ROWS($B$5:B114),Registros!$AD$2:$AD$501,0)),"")</f>
        <v/>
      </c>
      <c r="K114" s="18">
        <f>IFERROR(INDEX(Registros!$L$2:$L$501,MATCH(ROWS($B$5:B114),Registros!$AD$2:$AD$501,0)),"")</f>
        <v/>
      </c>
      <c r="L114" s="52">
        <f>IFERROR(INDEX(Registros!$M$2:$M$501,MATCH(ROWS($B$5:B114),Registros!$AD$2:$AD$501,0)),"")</f>
        <v/>
      </c>
      <c r="M114" s="18">
        <f>IFERROR(INDEX(Registros!$W$2:$W$501,MATCH(ROWS($B$5:B114),Registros!$AD$2:$AD$501,0)),"")</f>
        <v/>
      </c>
      <c r="N114" s="18">
        <f>IFERROR(INDEX(Registros!$X$2:$X$501,MATCH(ROWS($B$5:B114),Registros!$AD$2:$AD$501,0)),"")</f>
        <v/>
      </c>
      <c r="O114" s="21">
        <f>IFERROR(INDEX(Registros!$Y$2:$Y$501,MATCH(ROWS($B$5:B114),Registros!$AD$2:$AD$501,0)),"")</f>
        <v/>
      </c>
    </row>
    <row r="115">
      <c r="A115" s="13">
        <f>IF($B115="","",ROWS($A$5:A115))</f>
        <v/>
      </c>
      <c r="B115" s="13">
        <f>IFERROR(INDEX(Registros!$A$2:$A$501,MATCH(ROWS($B$5:B115),Registros!$AD$2:$AD$501,0)),"")</f>
        <v/>
      </c>
      <c r="C115" s="53">
        <f>IFERROR(INDEX(Registros!$B$2:$B$501,MATCH(ROWS($B$5:B115),Registros!$AD$2:$AD$501,0)),"")</f>
        <v/>
      </c>
      <c r="D115" s="13">
        <f>IFERROR(INDEX(Registros!$C$2:$C$501,MATCH(ROWS($B$5:B115),Registros!$AD$2:$AD$501,0)),"")</f>
        <v/>
      </c>
      <c r="E115" s="16">
        <f>IFERROR(INDEX(Registros!$D$2:$D$501,MATCH(ROWS($B$5:B115),Registros!$AD$2:$AD$501,0)),"")</f>
        <v/>
      </c>
      <c r="F115" s="16">
        <f>IFERROR(INDEX(Registros!$E$2:$E$501,MATCH(ROWS($B$5:B115),Registros!$AD$2:$AD$501,0)),"")</f>
        <v/>
      </c>
      <c r="G115" s="13">
        <f>IFERROR(INDEX(Registros!$P$2:$P$501,MATCH(ROWS($B$5:B115),Registros!$AD$2:$AD$501,0)),"")</f>
        <v/>
      </c>
      <c r="H115" s="46">
        <f>IFERROR(INDEX(Registros!$S$2:$S$501,MATCH(ROWS($B$5:B115),Registros!$AD$2:$AD$501,0)),"")</f>
        <v/>
      </c>
      <c r="I115" s="16">
        <f>IFERROR(INDEX(Registros!$V$2:$V$501,MATCH(ROWS($B$5:B115),Registros!$AD$2:$AD$501,0)),"")</f>
        <v/>
      </c>
      <c r="J115" s="13">
        <f>IFERROR(INDEX(Registros!$K$2:$K$501,MATCH(ROWS($B$5:B115),Registros!$AD$2:$AD$501,0)),"")</f>
        <v/>
      </c>
      <c r="K115" s="13">
        <f>IFERROR(INDEX(Registros!$L$2:$L$501,MATCH(ROWS($B$5:B115),Registros!$AD$2:$AD$501,0)),"")</f>
        <v/>
      </c>
      <c r="L115" s="53">
        <f>IFERROR(INDEX(Registros!$M$2:$M$501,MATCH(ROWS($B$5:B115),Registros!$AD$2:$AD$501,0)),"")</f>
        <v/>
      </c>
      <c r="M115" s="13">
        <f>IFERROR(INDEX(Registros!$W$2:$W$501,MATCH(ROWS($B$5:B115),Registros!$AD$2:$AD$501,0)),"")</f>
        <v/>
      </c>
      <c r="N115" s="13">
        <f>IFERROR(INDEX(Registros!$X$2:$X$501,MATCH(ROWS($B$5:B115),Registros!$AD$2:$AD$501,0)),"")</f>
        <v/>
      </c>
      <c r="O115" s="16">
        <f>IFERROR(INDEX(Registros!$Y$2:$Y$501,MATCH(ROWS($B$5:B115),Registros!$AD$2:$AD$501,0)),"")</f>
        <v/>
      </c>
    </row>
    <row r="116">
      <c r="A116" s="18">
        <f>IF($B116="","",ROWS($A$5:A116))</f>
        <v/>
      </c>
      <c r="B116" s="18">
        <f>IFERROR(INDEX(Registros!$A$2:$A$501,MATCH(ROWS($B$5:B116),Registros!$AD$2:$AD$501,0)),"")</f>
        <v/>
      </c>
      <c r="C116" s="52">
        <f>IFERROR(INDEX(Registros!$B$2:$B$501,MATCH(ROWS($B$5:B116),Registros!$AD$2:$AD$501,0)),"")</f>
        <v/>
      </c>
      <c r="D116" s="18">
        <f>IFERROR(INDEX(Registros!$C$2:$C$501,MATCH(ROWS($B$5:B116),Registros!$AD$2:$AD$501,0)),"")</f>
        <v/>
      </c>
      <c r="E116" s="21">
        <f>IFERROR(INDEX(Registros!$D$2:$D$501,MATCH(ROWS($B$5:B116),Registros!$AD$2:$AD$501,0)),"")</f>
        <v/>
      </c>
      <c r="F116" s="21">
        <f>IFERROR(INDEX(Registros!$E$2:$E$501,MATCH(ROWS($B$5:B116),Registros!$AD$2:$AD$501,0)),"")</f>
        <v/>
      </c>
      <c r="G116" s="18">
        <f>IFERROR(INDEX(Registros!$P$2:$P$501,MATCH(ROWS($B$5:B116),Registros!$AD$2:$AD$501,0)),"")</f>
        <v/>
      </c>
      <c r="H116" s="49">
        <f>IFERROR(INDEX(Registros!$S$2:$S$501,MATCH(ROWS($B$5:B116),Registros!$AD$2:$AD$501,0)),"")</f>
        <v/>
      </c>
      <c r="I116" s="21">
        <f>IFERROR(INDEX(Registros!$V$2:$V$501,MATCH(ROWS($B$5:B116),Registros!$AD$2:$AD$501,0)),"")</f>
        <v/>
      </c>
      <c r="J116" s="18">
        <f>IFERROR(INDEX(Registros!$K$2:$K$501,MATCH(ROWS($B$5:B116),Registros!$AD$2:$AD$501,0)),"")</f>
        <v/>
      </c>
      <c r="K116" s="18">
        <f>IFERROR(INDEX(Registros!$L$2:$L$501,MATCH(ROWS($B$5:B116),Registros!$AD$2:$AD$501,0)),"")</f>
        <v/>
      </c>
      <c r="L116" s="52">
        <f>IFERROR(INDEX(Registros!$M$2:$M$501,MATCH(ROWS($B$5:B116),Registros!$AD$2:$AD$501,0)),"")</f>
        <v/>
      </c>
      <c r="M116" s="18">
        <f>IFERROR(INDEX(Registros!$W$2:$W$501,MATCH(ROWS($B$5:B116),Registros!$AD$2:$AD$501,0)),"")</f>
        <v/>
      </c>
      <c r="N116" s="18">
        <f>IFERROR(INDEX(Registros!$X$2:$X$501,MATCH(ROWS($B$5:B116),Registros!$AD$2:$AD$501,0)),"")</f>
        <v/>
      </c>
      <c r="O116" s="21">
        <f>IFERROR(INDEX(Registros!$Y$2:$Y$501,MATCH(ROWS($B$5:B116),Registros!$AD$2:$AD$501,0)),"")</f>
        <v/>
      </c>
    </row>
    <row r="117">
      <c r="A117" s="13">
        <f>IF($B117="","",ROWS($A$5:A117))</f>
        <v/>
      </c>
      <c r="B117" s="13">
        <f>IFERROR(INDEX(Registros!$A$2:$A$501,MATCH(ROWS($B$5:B117),Registros!$AD$2:$AD$501,0)),"")</f>
        <v/>
      </c>
      <c r="C117" s="53">
        <f>IFERROR(INDEX(Registros!$B$2:$B$501,MATCH(ROWS($B$5:B117),Registros!$AD$2:$AD$501,0)),"")</f>
        <v/>
      </c>
      <c r="D117" s="13">
        <f>IFERROR(INDEX(Registros!$C$2:$C$501,MATCH(ROWS($B$5:B117),Registros!$AD$2:$AD$501,0)),"")</f>
        <v/>
      </c>
      <c r="E117" s="16">
        <f>IFERROR(INDEX(Registros!$D$2:$D$501,MATCH(ROWS($B$5:B117),Registros!$AD$2:$AD$501,0)),"")</f>
        <v/>
      </c>
      <c r="F117" s="16">
        <f>IFERROR(INDEX(Registros!$E$2:$E$501,MATCH(ROWS($B$5:B117),Registros!$AD$2:$AD$501,0)),"")</f>
        <v/>
      </c>
      <c r="G117" s="13">
        <f>IFERROR(INDEX(Registros!$P$2:$P$501,MATCH(ROWS($B$5:B117),Registros!$AD$2:$AD$501,0)),"")</f>
        <v/>
      </c>
      <c r="H117" s="46">
        <f>IFERROR(INDEX(Registros!$S$2:$S$501,MATCH(ROWS($B$5:B117),Registros!$AD$2:$AD$501,0)),"")</f>
        <v/>
      </c>
      <c r="I117" s="16">
        <f>IFERROR(INDEX(Registros!$V$2:$V$501,MATCH(ROWS($B$5:B117),Registros!$AD$2:$AD$501,0)),"")</f>
        <v/>
      </c>
      <c r="J117" s="13">
        <f>IFERROR(INDEX(Registros!$K$2:$K$501,MATCH(ROWS($B$5:B117),Registros!$AD$2:$AD$501,0)),"")</f>
        <v/>
      </c>
      <c r="K117" s="13">
        <f>IFERROR(INDEX(Registros!$L$2:$L$501,MATCH(ROWS($B$5:B117),Registros!$AD$2:$AD$501,0)),"")</f>
        <v/>
      </c>
      <c r="L117" s="53">
        <f>IFERROR(INDEX(Registros!$M$2:$M$501,MATCH(ROWS($B$5:B117),Registros!$AD$2:$AD$501,0)),"")</f>
        <v/>
      </c>
      <c r="M117" s="13">
        <f>IFERROR(INDEX(Registros!$W$2:$W$501,MATCH(ROWS($B$5:B117),Registros!$AD$2:$AD$501,0)),"")</f>
        <v/>
      </c>
      <c r="N117" s="13">
        <f>IFERROR(INDEX(Registros!$X$2:$X$501,MATCH(ROWS($B$5:B117),Registros!$AD$2:$AD$501,0)),"")</f>
        <v/>
      </c>
      <c r="O117" s="16">
        <f>IFERROR(INDEX(Registros!$Y$2:$Y$501,MATCH(ROWS($B$5:B117),Registros!$AD$2:$AD$501,0)),"")</f>
        <v/>
      </c>
    </row>
    <row r="118">
      <c r="A118" s="18">
        <f>IF($B118="","",ROWS($A$5:A118))</f>
        <v/>
      </c>
      <c r="B118" s="18">
        <f>IFERROR(INDEX(Registros!$A$2:$A$501,MATCH(ROWS($B$5:B118),Registros!$AD$2:$AD$501,0)),"")</f>
        <v/>
      </c>
      <c r="C118" s="52">
        <f>IFERROR(INDEX(Registros!$B$2:$B$501,MATCH(ROWS($B$5:B118),Registros!$AD$2:$AD$501,0)),"")</f>
        <v/>
      </c>
      <c r="D118" s="18">
        <f>IFERROR(INDEX(Registros!$C$2:$C$501,MATCH(ROWS($B$5:B118),Registros!$AD$2:$AD$501,0)),"")</f>
        <v/>
      </c>
      <c r="E118" s="21">
        <f>IFERROR(INDEX(Registros!$D$2:$D$501,MATCH(ROWS($B$5:B118),Registros!$AD$2:$AD$501,0)),"")</f>
        <v/>
      </c>
      <c r="F118" s="21">
        <f>IFERROR(INDEX(Registros!$E$2:$E$501,MATCH(ROWS($B$5:B118),Registros!$AD$2:$AD$501,0)),"")</f>
        <v/>
      </c>
      <c r="G118" s="18">
        <f>IFERROR(INDEX(Registros!$P$2:$P$501,MATCH(ROWS($B$5:B118),Registros!$AD$2:$AD$501,0)),"")</f>
        <v/>
      </c>
      <c r="H118" s="49">
        <f>IFERROR(INDEX(Registros!$S$2:$S$501,MATCH(ROWS($B$5:B118),Registros!$AD$2:$AD$501,0)),"")</f>
        <v/>
      </c>
      <c r="I118" s="21">
        <f>IFERROR(INDEX(Registros!$V$2:$V$501,MATCH(ROWS($B$5:B118),Registros!$AD$2:$AD$501,0)),"")</f>
        <v/>
      </c>
      <c r="J118" s="18">
        <f>IFERROR(INDEX(Registros!$K$2:$K$501,MATCH(ROWS($B$5:B118),Registros!$AD$2:$AD$501,0)),"")</f>
        <v/>
      </c>
      <c r="K118" s="18">
        <f>IFERROR(INDEX(Registros!$L$2:$L$501,MATCH(ROWS($B$5:B118),Registros!$AD$2:$AD$501,0)),"")</f>
        <v/>
      </c>
      <c r="L118" s="52">
        <f>IFERROR(INDEX(Registros!$M$2:$M$501,MATCH(ROWS($B$5:B118),Registros!$AD$2:$AD$501,0)),"")</f>
        <v/>
      </c>
      <c r="M118" s="18">
        <f>IFERROR(INDEX(Registros!$W$2:$W$501,MATCH(ROWS($B$5:B118),Registros!$AD$2:$AD$501,0)),"")</f>
        <v/>
      </c>
      <c r="N118" s="18">
        <f>IFERROR(INDEX(Registros!$X$2:$X$501,MATCH(ROWS($B$5:B118),Registros!$AD$2:$AD$501,0)),"")</f>
        <v/>
      </c>
      <c r="O118" s="21">
        <f>IFERROR(INDEX(Registros!$Y$2:$Y$501,MATCH(ROWS($B$5:B118),Registros!$AD$2:$AD$501,0)),"")</f>
        <v/>
      </c>
    </row>
    <row r="119">
      <c r="A119" s="13">
        <f>IF($B119="","",ROWS($A$5:A119))</f>
        <v/>
      </c>
      <c r="B119" s="13">
        <f>IFERROR(INDEX(Registros!$A$2:$A$501,MATCH(ROWS($B$5:B119),Registros!$AD$2:$AD$501,0)),"")</f>
        <v/>
      </c>
      <c r="C119" s="53">
        <f>IFERROR(INDEX(Registros!$B$2:$B$501,MATCH(ROWS($B$5:B119),Registros!$AD$2:$AD$501,0)),"")</f>
        <v/>
      </c>
      <c r="D119" s="13">
        <f>IFERROR(INDEX(Registros!$C$2:$C$501,MATCH(ROWS($B$5:B119),Registros!$AD$2:$AD$501,0)),"")</f>
        <v/>
      </c>
      <c r="E119" s="16">
        <f>IFERROR(INDEX(Registros!$D$2:$D$501,MATCH(ROWS($B$5:B119),Registros!$AD$2:$AD$501,0)),"")</f>
        <v/>
      </c>
      <c r="F119" s="16">
        <f>IFERROR(INDEX(Registros!$E$2:$E$501,MATCH(ROWS($B$5:B119),Registros!$AD$2:$AD$501,0)),"")</f>
        <v/>
      </c>
      <c r="G119" s="13">
        <f>IFERROR(INDEX(Registros!$P$2:$P$501,MATCH(ROWS($B$5:B119),Registros!$AD$2:$AD$501,0)),"")</f>
        <v/>
      </c>
      <c r="H119" s="46">
        <f>IFERROR(INDEX(Registros!$S$2:$S$501,MATCH(ROWS($B$5:B119),Registros!$AD$2:$AD$501,0)),"")</f>
        <v/>
      </c>
      <c r="I119" s="16">
        <f>IFERROR(INDEX(Registros!$V$2:$V$501,MATCH(ROWS($B$5:B119),Registros!$AD$2:$AD$501,0)),"")</f>
        <v/>
      </c>
      <c r="J119" s="13">
        <f>IFERROR(INDEX(Registros!$K$2:$K$501,MATCH(ROWS($B$5:B119),Registros!$AD$2:$AD$501,0)),"")</f>
        <v/>
      </c>
      <c r="K119" s="13">
        <f>IFERROR(INDEX(Registros!$L$2:$L$501,MATCH(ROWS($B$5:B119),Registros!$AD$2:$AD$501,0)),"")</f>
        <v/>
      </c>
      <c r="L119" s="53">
        <f>IFERROR(INDEX(Registros!$M$2:$M$501,MATCH(ROWS($B$5:B119),Registros!$AD$2:$AD$501,0)),"")</f>
        <v/>
      </c>
      <c r="M119" s="13">
        <f>IFERROR(INDEX(Registros!$W$2:$W$501,MATCH(ROWS($B$5:B119),Registros!$AD$2:$AD$501,0)),"")</f>
        <v/>
      </c>
      <c r="N119" s="13">
        <f>IFERROR(INDEX(Registros!$X$2:$X$501,MATCH(ROWS($B$5:B119),Registros!$AD$2:$AD$501,0)),"")</f>
        <v/>
      </c>
      <c r="O119" s="16">
        <f>IFERROR(INDEX(Registros!$Y$2:$Y$501,MATCH(ROWS($B$5:B119),Registros!$AD$2:$AD$501,0)),"")</f>
        <v/>
      </c>
    </row>
    <row r="120">
      <c r="A120" s="18">
        <f>IF($B120="","",ROWS($A$5:A120))</f>
        <v/>
      </c>
      <c r="B120" s="18">
        <f>IFERROR(INDEX(Registros!$A$2:$A$501,MATCH(ROWS($B$5:B120),Registros!$AD$2:$AD$501,0)),"")</f>
        <v/>
      </c>
      <c r="C120" s="52">
        <f>IFERROR(INDEX(Registros!$B$2:$B$501,MATCH(ROWS($B$5:B120),Registros!$AD$2:$AD$501,0)),"")</f>
        <v/>
      </c>
      <c r="D120" s="18">
        <f>IFERROR(INDEX(Registros!$C$2:$C$501,MATCH(ROWS($B$5:B120),Registros!$AD$2:$AD$501,0)),"")</f>
        <v/>
      </c>
      <c r="E120" s="21">
        <f>IFERROR(INDEX(Registros!$D$2:$D$501,MATCH(ROWS($B$5:B120),Registros!$AD$2:$AD$501,0)),"")</f>
        <v/>
      </c>
      <c r="F120" s="21">
        <f>IFERROR(INDEX(Registros!$E$2:$E$501,MATCH(ROWS($B$5:B120),Registros!$AD$2:$AD$501,0)),"")</f>
        <v/>
      </c>
      <c r="G120" s="18">
        <f>IFERROR(INDEX(Registros!$P$2:$P$501,MATCH(ROWS($B$5:B120),Registros!$AD$2:$AD$501,0)),"")</f>
        <v/>
      </c>
      <c r="H120" s="49">
        <f>IFERROR(INDEX(Registros!$S$2:$S$501,MATCH(ROWS($B$5:B120),Registros!$AD$2:$AD$501,0)),"")</f>
        <v/>
      </c>
      <c r="I120" s="21">
        <f>IFERROR(INDEX(Registros!$V$2:$V$501,MATCH(ROWS($B$5:B120),Registros!$AD$2:$AD$501,0)),"")</f>
        <v/>
      </c>
      <c r="J120" s="18">
        <f>IFERROR(INDEX(Registros!$K$2:$K$501,MATCH(ROWS($B$5:B120),Registros!$AD$2:$AD$501,0)),"")</f>
        <v/>
      </c>
      <c r="K120" s="18">
        <f>IFERROR(INDEX(Registros!$L$2:$L$501,MATCH(ROWS($B$5:B120),Registros!$AD$2:$AD$501,0)),"")</f>
        <v/>
      </c>
      <c r="L120" s="52">
        <f>IFERROR(INDEX(Registros!$M$2:$M$501,MATCH(ROWS($B$5:B120),Registros!$AD$2:$AD$501,0)),"")</f>
        <v/>
      </c>
      <c r="M120" s="18">
        <f>IFERROR(INDEX(Registros!$W$2:$W$501,MATCH(ROWS($B$5:B120),Registros!$AD$2:$AD$501,0)),"")</f>
        <v/>
      </c>
      <c r="N120" s="18">
        <f>IFERROR(INDEX(Registros!$X$2:$X$501,MATCH(ROWS($B$5:B120),Registros!$AD$2:$AD$501,0)),"")</f>
        <v/>
      </c>
      <c r="O120" s="21">
        <f>IFERROR(INDEX(Registros!$Y$2:$Y$501,MATCH(ROWS($B$5:B120),Registros!$AD$2:$AD$501,0)),"")</f>
        <v/>
      </c>
    </row>
    <row r="121">
      <c r="A121" s="13">
        <f>IF($B121="","",ROWS($A$5:A121))</f>
        <v/>
      </c>
      <c r="B121" s="13">
        <f>IFERROR(INDEX(Registros!$A$2:$A$501,MATCH(ROWS($B$5:B121),Registros!$AD$2:$AD$501,0)),"")</f>
        <v/>
      </c>
      <c r="C121" s="53">
        <f>IFERROR(INDEX(Registros!$B$2:$B$501,MATCH(ROWS($B$5:B121),Registros!$AD$2:$AD$501,0)),"")</f>
        <v/>
      </c>
      <c r="D121" s="13">
        <f>IFERROR(INDEX(Registros!$C$2:$C$501,MATCH(ROWS($B$5:B121),Registros!$AD$2:$AD$501,0)),"")</f>
        <v/>
      </c>
      <c r="E121" s="16">
        <f>IFERROR(INDEX(Registros!$D$2:$D$501,MATCH(ROWS($B$5:B121),Registros!$AD$2:$AD$501,0)),"")</f>
        <v/>
      </c>
      <c r="F121" s="16">
        <f>IFERROR(INDEX(Registros!$E$2:$E$501,MATCH(ROWS($B$5:B121),Registros!$AD$2:$AD$501,0)),"")</f>
        <v/>
      </c>
      <c r="G121" s="13">
        <f>IFERROR(INDEX(Registros!$P$2:$P$501,MATCH(ROWS($B$5:B121),Registros!$AD$2:$AD$501,0)),"")</f>
        <v/>
      </c>
      <c r="H121" s="46">
        <f>IFERROR(INDEX(Registros!$S$2:$S$501,MATCH(ROWS($B$5:B121),Registros!$AD$2:$AD$501,0)),"")</f>
        <v/>
      </c>
      <c r="I121" s="16">
        <f>IFERROR(INDEX(Registros!$V$2:$V$501,MATCH(ROWS($B$5:B121),Registros!$AD$2:$AD$501,0)),"")</f>
        <v/>
      </c>
      <c r="J121" s="13">
        <f>IFERROR(INDEX(Registros!$K$2:$K$501,MATCH(ROWS($B$5:B121),Registros!$AD$2:$AD$501,0)),"")</f>
        <v/>
      </c>
      <c r="K121" s="13">
        <f>IFERROR(INDEX(Registros!$L$2:$L$501,MATCH(ROWS($B$5:B121),Registros!$AD$2:$AD$501,0)),"")</f>
        <v/>
      </c>
      <c r="L121" s="53">
        <f>IFERROR(INDEX(Registros!$M$2:$M$501,MATCH(ROWS($B$5:B121),Registros!$AD$2:$AD$501,0)),"")</f>
        <v/>
      </c>
      <c r="M121" s="13">
        <f>IFERROR(INDEX(Registros!$W$2:$W$501,MATCH(ROWS($B$5:B121),Registros!$AD$2:$AD$501,0)),"")</f>
        <v/>
      </c>
      <c r="N121" s="13">
        <f>IFERROR(INDEX(Registros!$X$2:$X$501,MATCH(ROWS($B$5:B121),Registros!$AD$2:$AD$501,0)),"")</f>
        <v/>
      </c>
      <c r="O121" s="16">
        <f>IFERROR(INDEX(Registros!$Y$2:$Y$501,MATCH(ROWS($B$5:B121),Registros!$AD$2:$AD$501,0)),"")</f>
        <v/>
      </c>
    </row>
    <row r="122">
      <c r="A122" s="18">
        <f>IF($B122="","",ROWS($A$5:A122))</f>
        <v/>
      </c>
      <c r="B122" s="18">
        <f>IFERROR(INDEX(Registros!$A$2:$A$501,MATCH(ROWS($B$5:B122),Registros!$AD$2:$AD$501,0)),"")</f>
        <v/>
      </c>
      <c r="C122" s="52">
        <f>IFERROR(INDEX(Registros!$B$2:$B$501,MATCH(ROWS($B$5:B122),Registros!$AD$2:$AD$501,0)),"")</f>
        <v/>
      </c>
      <c r="D122" s="18">
        <f>IFERROR(INDEX(Registros!$C$2:$C$501,MATCH(ROWS($B$5:B122),Registros!$AD$2:$AD$501,0)),"")</f>
        <v/>
      </c>
      <c r="E122" s="21">
        <f>IFERROR(INDEX(Registros!$D$2:$D$501,MATCH(ROWS($B$5:B122),Registros!$AD$2:$AD$501,0)),"")</f>
        <v/>
      </c>
      <c r="F122" s="21">
        <f>IFERROR(INDEX(Registros!$E$2:$E$501,MATCH(ROWS($B$5:B122),Registros!$AD$2:$AD$501,0)),"")</f>
        <v/>
      </c>
      <c r="G122" s="18">
        <f>IFERROR(INDEX(Registros!$P$2:$P$501,MATCH(ROWS($B$5:B122),Registros!$AD$2:$AD$501,0)),"")</f>
        <v/>
      </c>
      <c r="H122" s="49">
        <f>IFERROR(INDEX(Registros!$S$2:$S$501,MATCH(ROWS($B$5:B122),Registros!$AD$2:$AD$501,0)),"")</f>
        <v/>
      </c>
      <c r="I122" s="21">
        <f>IFERROR(INDEX(Registros!$V$2:$V$501,MATCH(ROWS($B$5:B122),Registros!$AD$2:$AD$501,0)),"")</f>
        <v/>
      </c>
      <c r="J122" s="18">
        <f>IFERROR(INDEX(Registros!$K$2:$K$501,MATCH(ROWS($B$5:B122),Registros!$AD$2:$AD$501,0)),"")</f>
        <v/>
      </c>
      <c r="K122" s="18">
        <f>IFERROR(INDEX(Registros!$L$2:$L$501,MATCH(ROWS($B$5:B122),Registros!$AD$2:$AD$501,0)),"")</f>
        <v/>
      </c>
      <c r="L122" s="52">
        <f>IFERROR(INDEX(Registros!$M$2:$M$501,MATCH(ROWS($B$5:B122),Registros!$AD$2:$AD$501,0)),"")</f>
        <v/>
      </c>
      <c r="M122" s="18">
        <f>IFERROR(INDEX(Registros!$W$2:$W$501,MATCH(ROWS($B$5:B122),Registros!$AD$2:$AD$501,0)),"")</f>
        <v/>
      </c>
      <c r="N122" s="18">
        <f>IFERROR(INDEX(Registros!$X$2:$X$501,MATCH(ROWS($B$5:B122),Registros!$AD$2:$AD$501,0)),"")</f>
        <v/>
      </c>
      <c r="O122" s="21">
        <f>IFERROR(INDEX(Registros!$Y$2:$Y$501,MATCH(ROWS($B$5:B122),Registros!$AD$2:$AD$501,0)),"")</f>
        <v/>
      </c>
    </row>
    <row r="123">
      <c r="A123" s="13">
        <f>IF($B123="","",ROWS($A$5:A123))</f>
        <v/>
      </c>
      <c r="B123" s="13">
        <f>IFERROR(INDEX(Registros!$A$2:$A$501,MATCH(ROWS($B$5:B123),Registros!$AD$2:$AD$501,0)),"")</f>
        <v/>
      </c>
      <c r="C123" s="53">
        <f>IFERROR(INDEX(Registros!$B$2:$B$501,MATCH(ROWS($B$5:B123),Registros!$AD$2:$AD$501,0)),"")</f>
        <v/>
      </c>
      <c r="D123" s="13">
        <f>IFERROR(INDEX(Registros!$C$2:$C$501,MATCH(ROWS($B$5:B123),Registros!$AD$2:$AD$501,0)),"")</f>
        <v/>
      </c>
      <c r="E123" s="16">
        <f>IFERROR(INDEX(Registros!$D$2:$D$501,MATCH(ROWS($B$5:B123),Registros!$AD$2:$AD$501,0)),"")</f>
        <v/>
      </c>
      <c r="F123" s="16">
        <f>IFERROR(INDEX(Registros!$E$2:$E$501,MATCH(ROWS($B$5:B123),Registros!$AD$2:$AD$501,0)),"")</f>
        <v/>
      </c>
      <c r="G123" s="13">
        <f>IFERROR(INDEX(Registros!$P$2:$P$501,MATCH(ROWS($B$5:B123),Registros!$AD$2:$AD$501,0)),"")</f>
        <v/>
      </c>
      <c r="H123" s="46">
        <f>IFERROR(INDEX(Registros!$S$2:$S$501,MATCH(ROWS($B$5:B123),Registros!$AD$2:$AD$501,0)),"")</f>
        <v/>
      </c>
      <c r="I123" s="16">
        <f>IFERROR(INDEX(Registros!$V$2:$V$501,MATCH(ROWS($B$5:B123),Registros!$AD$2:$AD$501,0)),"")</f>
        <v/>
      </c>
      <c r="J123" s="13">
        <f>IFERROR(INDEX(Registros!$K$2:$K$501,MATCH(ROWS($B$5:B123),Registros!$AD$2:$AD$501,0)),"")</f>
        <v/>
      </c>
      <c r="K123" s="13">
        <f>IFERROR(INDEX(Registros!$L$2:$L$501,MATCH(ROWS($B$5:B123),Registros!$AD$2:$AD$501,0)),"")</f>
        <v/>
      </c>
      <c r="L123" s="53">
        <f>IFERROR(INDEX(Registros!$M$2:$M$501,MATCH(ROWS($B$5:B123),Registros!$AD$2:$AD$501,0)),"")</f>
        <v/>
      </c>
      <c r="M123" s="13">
        <f>IFERROR(INDEX(Registros!$W$2:$W$501,MATCH(ROWS($B$5:B123),Registros!$AD$2:$AD$501,0)),"")</f>
        <v/>
      </c>
      <c r="N123" s="13">
        <f>IFERROR(INDEX(Registros!$X$2:$X$501,MATCH(ROWS($B$5:B123),Registros!$AD$2:$AD$501,0)),"")</f>
        <v/>
      </c>
      <c r="O123" s="16">
        <f>IFERROR(INDEX(Registros!$Y$2:$Y$501,MATCH(ROWS($B$5:B123),Registros!$AD$2:$AD$501,0)),"")</f>
        <v/>
      </c>
    </row>
    <row r="124">
      <c r="A124" s="18">
        <f>IF($B124="","",ROWS($A$5:A124))</f>
        <v/>
      </c>
      <c r="B124" s="18">
        <f>IFERROR(INDEX(Registros!$A$2:$A$501,MATCH(ROWS($B$5:B124),Registros!$AD$2:$AD$501,0)),"")</f>
        <v/>
      </c>
      <c r="C124" s="52">
        <f>IFERROR(INDEX(Registros!$B$2:$B$501,MATCH(ROWS($B$5:B124),Registros!$AD$2:$AD$501,0)),"")</f>
        <v/>
      </c>
      <c r="D124" s="18">
        <f>IFERROR(INDEX(Registros!$C$2:$C$501,MATCH(ROWS($B$5:B124),Registros!$AD$2:$AD$501,0)),"")</f>
        <v/>
      </c>
      <c r="E124" s="21">
        <f>IFERROR(INDEX(Registros!$D$2:$D$501,MATCH(ROWS($B$5:B124),Registros!$AD$2:$AD$501,0)),"")</f>
        <v/>
      </c>
      <c r="F124" s="21">
        <f>IFERROR(INDEX(Registros!$E$2:$E$501,MATCH(ROWS($B$5:B124),Registros!$AD$2:$AD$501,0)),"")</f>
        <v/>
      </c>
      <c r="G124" s="18">
        <f>IFERROR(INDEX(Registros!$P$2:$P$501,MATCH(ROWS($B$5:B124),Registros!$AD$2:$AD$501,0)),"")</f>
        <v/>
      </c>
      <c r="H124" s="49">
        <f>IFERROR(INDEX(Registros!$S$2:$S$501,MATCH(ROWS($B$5:B124),Registros!$AD$2:$AD$501,0)),"")</f>
        <v/>
      </c>
      <c r="I124" s="21">
        <f>IFERROR(INDEX(Registros!$V$2:$V$501,MATCH(ROWS($B$5:B124),Registros!$AD$2:$AD$501,0)),"")</f>
        <v/>
      </c>
      <c r="J124" s="18">
        <f>IFERROR(INDEX(Registros!$K$2:$K$501,MATCH(ROWS($B$5:B124),Registros!$AD$2:$AD$501,0)),"")</f>
        <v/>
      </c>
      <c r="K124" s="18">
        <f>IFERROR(INDEX(Registros!$L$2:$L$501,MATCH(ROWS($B$5:B124),Registros!$AD$2:$AD$501,0)),"")</f>
        <v/>
      </c>
      <c r="L124" s="52">
        <f>IFERROR(INDEX(Registros!$M$2:$M$501,MATCH(ROWS($B$5:B124),Registros!$AD$2:$AD$501,0)),"")</f>
        <v/>
      </c>
      <c r="M124" s="18">
        <f>IFERROR(INDEX(Registros!$W$2:$W$501,MATCH(ROWS($B$5:B124),Registros!$AD$2:$AD$501,0)),"")</f>
        <v/>
      </c>
      <c r="N124" s="18">
        <f>IFERROR(INDEX(Registros!$X$2:$X$501,MATCH(ROWS($B$5:B124),Registros!$AD$2:$AD$501,0)),"")</f>
        <v/>
      </c>
      <c r="O124" s="21">
        <f>IFERROR(INDEX(Registros!$Y$2:$Y$501,MATCH(ROWS($B$5:B124),Registros!$AD$2:$AD$501,0)),"")</f>
        <v/>
      </c>
    </row>
    <row r="125">
      <c r="A125" s="13">
        <f>IF($B125="","",ROWS($A$5:A125))</f>
        <v/>
      </c>
      <c r="B125" s="13">
        <f>IFERROR(INDEX(Registros!$A$2:$A$501,MATCH(ROWS($B$5:B125),Registros!$AD$2:$AD$501,0)),"")</f>
        <v/>
      </c>
      <c r="C125" s="53">
        <f>IFERROR(INDEX(Registros!$B$2:$B$501,MATCH(ROWS($B$5:B125),Registros!$AD$2:$AD$501,0)),"")</f>
        <v/>
      </c>
      <c r="D125" s="13">
        <f>IFERROR(INDEX(Registros!$C$2:$C$501,MATCH(ROWS($B$5:B125),Registros!$AD$2:$AD$501,0)),"")</f>
        <v/>
      </c>
      <c r="E125" s="16">
        <f>IFERROR(INDEX(Registros!$D$2:$D$501,MATCH(ROWS($B$5:B125),Registros!$AD$2:$AD$501,0)),"")</f>
        <v/>
      </c>
      <c r="F125" s="16">
        <f>IFERROR(INDEX(Registros!$E$2:$E$501,MATCH(ROWS($B$5:B125),Registros!$AD$2:$AD$501,0)),"")</f>
        <v/>
      </c>
      <c r="G125" s="13">
        <f>IFERROR(INDEX(Registros!$P$2:$P$501,MATCH(ROWS($B$5:B125),Registros!$AD$2:$AD$501,0)),"")</f>
        <v/>
      </c>
      <c r="H125" s="46">
        <f>IFERROR(INDEX(Registros!$S$2:$S$501,MATCH(ROWS($B$5:B125),Registros!$AD$2:$AD$501,0)),"")</f>
        <v/>
      </c>
      <c r="I125" s="16">
        <f>IFERROR(INDEX(Registros!$V$2:$V$501,MATCH(ROWS($B$5:B125),Registros!$AD$2:$AD$501,0)),"")</f>
        <v/>
      </c>
      <c r="J125" s="13">
        <f>IFERROR(INDEX(Registros!$K$2:$K$501,MATCH(ROWS($B$5:B125),Registros!$AD$2:$AD$501,0)),"")</f>
        <v/>
      </c>
      <c r="K125" s="13">
        <f>IFERROR(INDEX(Registros!$L$2:$L$501,MATCH(ROWS($B$5:B125),Registros!$AD$2:$AD$501,0)),"")</f>
        <v/>
      </c>
      <c r="L125" s="53">
        <f>IFERROR(INDEX(Registros!$M$2:$M$501,MATCH(ROWS($B$5:B125),Registros!$AD$2:$AD$501,0)),"")</f>
        <v/>
      </c>
      <c r="M125" s="13">
        <f>IFERROR(INDEX(Registros!$W$2:$W$501,MATCH(ROWS($B$5:B125),Registros!$AD$2:$AD$501,0)),"")</f>
        <v/>
      </c>
      <c r="N125" s="13">
        <f>IFERROR(INDEX(Registros!$X$2:$X$501,MATCH(ROWS($B$5:B125),Registros!$AD$2:$AD$501,0)),"")</f>
        <v/>
      </c>
      <c r="O125" s="16">
        <f>IFERROR(INDEX(Registros!$Y$2:$Y$501,MATCH(ROWS($B$5:B125),Registros!$AD$2:$AD$501,0)),"")</f>
        <v/>
      </c>
    </row>
    <row r="126">
      <c r="A126" s="18">
        <f>IF($B126="","",ROWS($A$5:A126))</f>
        <v/>
      </c>
      <c r="B126" s="18">
        <f>IFERROR(INDEX(Registros!$A$2:$A$501,MATCH(ROWS($B$5:B126),Registros!$AD$2:$AD$501,0)),"")</f>
        <v/>
      </c>
      <c r="C126" s="52">
        <f>IFERROR(INDEX(Registros!$B$2:$B$501,MATCH(ROWS($B$5:B126),Registros!$AD$2:$AD$501,0)),"")</f>
        <v/>
      </c>
      <c r="D126" s="18">
        <f>IFERROR(INDEX(Registros!$C$2:$C$501,MATCH(ROWS($B$5:B126),Registros!$AD$2:$AD$501,0)),"")</f>
        <v/>
      </c>
      <c r="E126" s="21">
        <f>IFERROR(INDEX(Registros!$D$2:$D$501,MATCH(ROWS($B$5:B126),Registros!$AD$2:$AD$501,0)),"")</f>
        <v/>
      </c>
      <c r="F126" s="21">
        <f>IFERROR(INDEX(Registros!$E$2:$E$501,MATCH(ROWS($B$5:B126),Registros!$AD$2:$AD$501,0)),"")</f>
        <v/>
      </c>
      <c r="G126" s="18">
        <f>IFERROR(INDEX(Registros!$P$2:$P$501,MATCH(ROWS($B$5:B126),Registros!$AD$2:$AD$501,0)),"")</f>
        <v/>
      </c>
      <c r="H126" s="49">
        <f>IFERROR(INDEX(Registros!$S$2:$S$501,MATCH(ROWS($B$5:B126),Registros!$AD$2:$AD$501,0)),"")</f>
        <v/>
      </c>
      <c r="I126" s="21">
        <f>IFERROR(INDEX(Registros!$V$2:$V$501,MATCH(ROWS($B$5:B126),Registros!$AD$2:$AD$501,0)),"")</f>
        <v/>
      </c>
      <c r="J126" s="18">
        <f>IFERROR(INDEX(Registros!$K$2:$K$501,MATCH(ROWS($B$5:B126),Registros!$AD$2:$AD$501,0)),"")</f>
        <v/>
      </c>
      <c r="K126" s="18">
        <f>IFERROR(INDEX(Registros!$L$2:$L$501,MATCH(ROWS($B$5:B126),Registros!$AD$2:$AD$501,0)),"")</f>
        <v/>
      </c>
      <c r="L126" s="52">
        <f>IFERROR(INDEX(Registros!$M$2:$M$501,MATCH(ROWS($B$5:B126),Registros!$AD$2:$AD$501,0)),"")</f>
        <v/>
      </c>
      <c r="M126" s="18">
        <f>IFERROR(INDEX(Registros!$W$2:$W$501,MATCH(ROWS($B$5:B126),Registros!$AD$2:$AD$501,0)),"")</f>
        <v/>
      </c>
      <c r="N126" s="18">
        <f>IFERROR(INDEX(Registros!$X$2:$X$501,MATCH(ROWS($B$5:B126),Registros!$AD$2:$AD$501,0)),"")</f>
        <v/>
      </c>
      <c r="O126" s="21">
        <f>IFERROR(INDEX(Registros!$Y$2:$Y$501,MATCH(ROWS($B$5:B126),Registros!$AD$2:$AD$501,0)),"")</f>
        <v/>
      </c>
    </row>
    <row r="127">
      <c r="A127" s="13">
        <f>IF($B127="","",ROWS($A$5:A127))</f>
        <v/>
      </c>
      <c r="B127" s="13">
        <f>IFERROR(INDEX(Registros!$A$2:$A$501,MATCH(ROWS($B$5:B127),Registros!$AD$2:$AD$501,0)),"")</f>
        <v/>
      </c>
      <c r="C127" s="53">
        <f>IFERROR(INDEX(Registros!$B$2:$B$501,MATCH(ROWS($B$5:B127),Registros!$AD$2:$AD$501,0)),"")</f>
        <v/>
      </c>
      <c r="D127" s="13">
        <f>IFERROR(INDEX(Registros!$C$2:$C$501,MATCH(ROWS($B$5:B127),Registros!$AD$2:$AD$501,0)),"")</f>
        <v/>
      </c>
      <c r="E127" s="16">
        <f>IFERROR(INDEX(Registros!$D$2:$D$501,MATCH(ROWS($B$5:B127),Registros!$AD$2:$AD$501,0)),"")</f>
        <v/>
      </c>
      <c r="F127" s="16">
        <f>IFERROR(INDEX(Registros!$E$2:$E$501,MATCH(ROWS($B$5:B127),Registros!$AD$2:$AD$501,0)),"")</f>
        <v/>
      </c>
      <c r="G127" s="13">
        <f>IFERROR(INDEX(Registros!$P$2:$P$501,MATCH(ROWS($B$5:B127),Registros!$AD$2:$AD$501,0)),"")</f>
        <v/>
      </c>
      <c r="H127" s="46">
        <f>IFERROR(INDEX(Registros!$S$2:$S$501,MATCH(ROWS($B$5:B127),Registros!$AD$2:$AD$501,0)),"")</f>
        <v/>
      </c>
      <c r="I127" s="16">
        <f>IFERROR(INDEX(Registros!$V$2:$V$501,MATCH(ROWS($B$5:B127),Registros!$AD$2:$AD$501,0)),"")</f>
        <v/>
      </c>
      <c r="J127" s="13">
        <f>IFERROR(INDEX(Registros!$K$2:$K$501,MATCH(ROWS($B$5:B127),Registros!$AD$2:$AD$501,0)),"")</f>
        <v/>
      </c>
      <c r="K127" s="13">
        <f>IFERROR(INDEX(Registros!$L$2:$L$501,MATCH(ROWS($B$5:B127),Registros!$AD$2:$AD$501,0)),"")</f>
        <v/>
      </c>
      <c r="L127" s="53">
        <f>IFERROR(INDEX(Registros!$M$2:$M$501,MATCH(ROWS($B$5:B127),Registros!$AD$2:$AD$501,0)),"")</f>
        <v/>
      </c>
      <c r="M127" s="13">
        <f>IFERROR(INDEX(Registros!$W$2:$W$501,MATCH(ROWS($B$5:B127),Registros!$AD$2:$AD$501,0)),"")</f>
        <v/>
      </c>
      <c r="N127" s="13">
        <f>IFERROR(INDEX(Registros!$X$2:$X$501,MATCH(ROWS($B$5:B127),Registros!$AD$2:$AD$501,0)),"")</f>
        <v/>
      </c>
      <c r="O127" s="16">
        <f>IFERROR(INDEX(Registros!$Y$2:$Y$501,MATCH(ROWS($B$5:B127),Registros!$AD$2:$AD$501,0)),"")</f>
        <v/>
      </c>
    </row>
    <row r="128">
      <c r="A128" s="18">
        <f>IF($B128="","",ROWS($A$5:A128))</f>
        <v/>
      </c>
      <c r="B128" s="18">
        <f>IFERROR(INDEX(Registros!$A$2:$A$501,MATCH(ROWS($B$5:B128),Registros!$AD$2:$AD$501,0)),"")</f>
        <v/>
      </c>
      <c r="C128" s="52">
        <f>IFERROR(INDEX(Registros!$B$2:$B$501,MATCH(ROWS($B$5:B128),Registros!$AD$2:$AD$501,0)),"")</f>
        <v/>
      </c>
      <c r="D128" s="18">
        <f>IFERROR(INDEX(Registros!$C$2:$C$501,MATCH(ROWS($B$5:B128),Registros!$AD$2:$AD$501,0)),"")</f>
        <v/>
      </c>
      <c r="E128" s="21">
        <f>IFERROR(INDEX(Registros!$D$2:$D$501,MATCH(ROWS($B$5:B128),Registros!$AD$2:$AD$501,0)),"")</f>
        <v/>
      </c>
      <c r="F128" s="21">
        <f>IFERROR(INDEX(Registros!$E$2:$E$501,MATCH(ROWS($B$5:B128),Registros!$AD$2:$AD$501,0)),"")</f>
        <v/>
      </c>
      <c r="G128" s="18">
        <f>IFERROR(INDEX(Registros!$P$2:$P$501,MATCH(ROWS($B$5:B128),Registros!$AD$2:$AD$501,0)),"")</f>
        <v/>
      </c>
      <c r="H128" s="49">
        <f>IFERROR(INDEX(Registros!$S$2:$S$501,MATCH(ROWS($B$5:B128),Registros!$AD$2:$AD$501,0)),"")</f>
        <v/>
      </c>
      <c r="I128" s="21">
        <f>IFERROR(INDEX(Registros!$V$2:$V$501,MATCH(ROWS($B$5:B128),Registros!$AD$2:$AD$501,0)),"")</f>
        <v/>
      </c>
      <c r="J128" s="18">
        <f>IFERROR(INDEX(Registros!$K$2:$K$501,MATCH(ROWS($B$5:B128),Registros!$AD$2:$AD$501,0)),"")</f>
        <v/>
      </c>
      <c r="K128" s="18">
        <f>IFERROR(INDEX(Registros!$L$2:$L$501,MATCH(ROWS($B$5:B128),Registros!$AD$2:$AD$501,0)),"")</f>
        <v/>
      </c>
      <c r="L128" s="52">
        <f>IFERROR(INDEX(Registros!$M$2:$M$501,MATCH(ROWS($B$5:B128),Registros!$AD$2:$AD$501,0)),"")</f>
        <v/>
      </c>
      <c r="M128" s="18">
        <f>IFERROR(INDEX(Registros!$W$2:$W$501,MATCH(ROWS($B$5:B128),Registros!$AD$2:$AD$501,0)),"")</f>
        <v/>
      </c>
      <c r="N128" s="18">
        <f>IFERROR(INDEX(Registros!$X$2:$X$501,MATCH(ROWS($B$5:B128),Registros!$AD$2:$AD$501,0)),"")</f>
        <v/>
      </c>
      <c r="O128" s="21">
        <f>IFERROR(INDEX(Registros!$Y$2:$Y$501,MATCH(ROWS($B$5:B128),Registros!$AD$2:$AD$501,0)),"")</f>
        <v/>
      </c>
    </row>
    <row r="129">
      <c r="A129" s="13">
        <f>IF($B129="","",ROWS($A$5:A129))</f>
        <v/>
      </c>
      <c r="B129" s="13">
        <f>IFERROR(INDEX(Registros!$A$2:$A$501,MATCH(ROWS($B$5:B129),Registros!$AD$2:$AD$501,0)),"")</f>
        <v/>
      </c>
      <c r="C129" s="53">
        <f>IFERROR(INDEX(Registros!$B$2:$B$501,MATCH(ROWS($B$5:B129),Registros!$AD$2:$AD$501,0)),"")</f>
        <v/>
      </c>
      <c r="D129" s="13">
        <f>IFERROR(INDEX(Registros!$C$2:$C$501,MATCH(ROWS($B$5:B129),Registros!$AD$2:$AD$501,0)),"")</f>
        <v/>
      </c>
      <c r="E129" s="16">
        <f>IFERROR(INDEX(Registros!$D$2:$D$501,MATCH(ROWS($B$5:B129),Registros!$AD$2:$AD$501,0)),"")</f>
        <v/>
      </c>
      <c r="F129" s="16">
        <f>IFERROR(INDEX(Registros!$E$2:$E$501,MATCH(ROWS($B$5:B129),Registros!$AD$2:$AD$501,0)),"")</f>
        <v/>
      </c>
      <c r="G129" s="13">
        <f>IFERROR(INDEX(Registros!$P$2:$P$501,MATCH(ROWS($B$5:B129),Registros!$AD$2:$AD$501,0)),"")</f>
        <v/>
      </c>
      <c r="H129" s="46">
        <f>IFERROR(INDEX(Registros!$S$2:$S$501,MATCH(ROWS($B$5:B129),Registros!$AD$2:$AD$501,0)),"")</f>
        <v/>
      </c>
      <c r="I129" s="16">
        <f>IFERROR(INDEX(Registros!$V$2:$V$501,MATCH(ROWS($B$5:B129),Registros!$AD$2:$AD$501,0)),"")</f>
        <v/>
      </c>
      <c r="J129" s="13">
        <f>IFERROR(INDEX(Registros!$K$2:$K$501,MATCH(ROWS($B$5:B129),Registros!$AD$2:$AD$501,0)),"")</f>
        <v/>
      </c>
      <c r="K129" s="13">
        <f>IFERROR(INDEX(Registros!$L$2:$L$501,MATCH(ROWS($B$5:B129),Registros!$AD$2:$AD$501,0)),"")</f>
        <v/>
      </c>
      <c r="L129" s="53">
        <f>IFERROR(INDEX(Registros!$M$2:$M$501,MATCH(ROWS($B$5:B129),Registros!$AD$2:$AD$501,0)),"")</f>
        <v/>
      </c>
      <c r="M129" s="13">
        <f>IFERROR(INDEX(Registros!$W$2:$W$501,MATCH(ROWS($B$5:B129),Registros!$AD$2:$AD$501,0)),"")</f>
        <v/>
      </c>
      <c r="N129" s="13">
        <f>IFERROR(INDEX(Registros!$X$2:$X$501,MATCH(ROWS($B$5:B129),Registros!$AD$2:$AD$501,0)),"")</f>
        <v/>
      </c>
      <c r="O129" s="16">
        <f>IFERROR(INDEX(Registros!$Y$2:$Y$501,MATCH(ROWS($B$5:B129),Registros!$AD$2:$AD$501,0)),"")</f>
        <v/>
      </c>
    </row>
    <row r="130">
      <c r="A130" s="18">
        <f>IF($B130="","",ROWS($A$5:A130))</f>
        <v/>
      </c>
      <c r="B130" s="18">
        <f>IFERROR(INDEX(Registros!$A$2:$A$501,MATCH(ROWS($B$5:B130),Registros!$AD$2:$AD$501,0)),"")</f>
        <v/>
      </c>
      <c r="C130" s="52">
        <f>IFERROR(INDEX(Registros!$B$2:$B$501,MATCH(ROWS($B$5:B130),Registros!$AD$2:$AD$501,0)),"")</f>
        <v/>
      </c>
      <c r="D130" s="18">
        <f>IFERROR(INDEX(Registros!$C$2:$C$501,MATCH(ROWS($B$5:B130),Registros!$AD$2:$AD$501,0)),"")</f>
        <v/>
      </c>
      <c r="E130" s="21">
        <f>IFERROR(INDEX(Registros!$D$2:$D$501,MATCH(ROWS($B$5:B130),Registros!$AD$2:$AD$501,0)),"")</f>
        <v/>
      </c>
      <c r="F130" s="21">
        <f>IFERROR(INDEX(Registros!$E$2:$E$501,MATCH(ROWS($B$5:B130),Registros!$AD$2:$AD$501,0)),"")</f>
        <v/>
      </c>
      <c r="G130" s="18">
        <f>IFERROR(INDEX(Registros!$P$2:$P$501,MATCH(ROWS($B$5:B130),Registros!$AD$2:$AD$501,0)),"")</f>
        <v/>
      </c>
      <c r="H130" s="49">
        <f>IFERROR(INDEX(Registros!$S$2:$S$501,MATCH(ROWS($B$5:B130),Registros!$AD$2:$AD$501,0)),"")</f>
        <v/>
      </c>
      <c r="I130" s="21">
        <f>IFERROR(INDEX(Registros!$V$2:$V$501,MATCH(ROWS($B$5:B130),Registros!$AD$2:$AD$501,0)),"")</f>
        <v/>
      </c>
      <c r="J130" s="18">
        <f>IFERROR(INDEX(Registros!$K$2:$K$501,MATCH(ROWS($B$5:B130),Registros!$AD$2:$AD$501,0)),"")</f>
        <v/>
      </c>
      <c r="K130" s="18">
        <f>IFERROR(INDEX(Registros!$L$2:$L$501,MATCH(ROWS($B$5:B130),Registros!$AD$2:$AD$501,0)),"")</f>
        <v/>
      </c>
      <c r="L130" s="52">
        <f>IFERROR(INDEX(Registros!$M$2:$M$501,MATCH(ROWS($B$5:B130),Registros!$AD$2:$AD$501,0)),"")</f>
        <v/>
      </c>
      <c r="M130" s="18">
        <f>IFERROR(INDEX(Registros!$W$2:$W$501,MATCH(ROWS($B$5:B130),Registros!$AD$2:$AD$501,0)),"")</f>
        <v/>
      </c>
      <c r="N130" s="18">
        <f>IFERROR(INDEX(Registros!$X$2:$X$501,MATCH(ROWS($B$5:B130),Registros!$AD$2:$AD$501,0)),"")</f>
        <v/>
      </c>
      <c r="O130" s="21">
        <f>IFERROR(INDEX(Registros!$Y$2:$Y$501,MATCH(ROWS($B$5:B130),Registros!$AD$2:$AD$501,0)),"")</f>
        <v/>
      </c>
    </row>
    <row r="131">
      <c r="A131" s="13">
        <f>IF($B131="","",ROWS($A$5:A131))</f>
        <v/>
      </c>
      <c r="B131" s="13">
        <f>IFERROR(INDEX(Registros!$A$2:$A$501,MATCH(ROWS($B$5:B131),Registros!$AD$2:$AD$501,0)),"")</f>
        <v/>
      </c>
      <c r="C131" s="53">
        <f>IFERROR(INDEX(Registros!$B$2:$B$501,MATCH(ROWS($B$5:B131),Registros!$AD$2:$AD$501,0)),"")</f>
        <v/>
      </c>
      <c r="D131" s="13">
        <f>IFERROR(INDEX(Registros!$C$2:$C$501,MATCH(ROWS($B$5:B131),Registros!$AD$2:$AD$501,0)),"")</f>
        <v/>
      </c>
      <c r="E131" s="16">
        <f>IFERROR(INDEX(Registros!$D$2:$D$501,MATCH(ROWS($B$5:B131),Registros!$AD$2:$AD$501,0)),"")</f>
        <v/>
      </c>
      <c r="F131" s="16">
        <f>IFERROR(INDEX(Registros!$E$2:$E$501,MATCH(ROWS($B$5:B131),Registros!$AD$2:$AD$501,0)),"")</f>
        <v/>
      </c>
      <c r="G131" s="13">
        <f>IFERROR(INDEX(Registros!$P$2:$P$501,MATCH(ROWS($B$5:B131),Registros!$AD$2:$AD$501,0)),"")</f>
        <v/>
      </c>
      <c r="H131" s="46">
        <f>IFERROR(INDEX(Registros!$S$2:$S$501,MATCH(ROWS($B$5:B131),Registros!$AD$2:$AD$501,0)),"")</f>
        <v/>
      </c>
      <c r="I131" s="16">
        <f>IFERROR(INDEX(Registros!$V$2:$V$501,MATCH(ROWS($B$5:B131),Registros!$AD$2:$AD$501,0)),"")</f>
        <v/>
      </c>
      <c r="J131" s="13">
        <f>IFERROR(INDEX(Registros!$K$2:$K$501,MATCH(ROWS($B$5:B131),Registros!$AD$2:$AD$501,0)),"")</f>
        <v/>
      </c>
      <c r="K131" s="13">
        <f>IFERROR(INDEX(Registros!$L$2:$L$501,MATCH(ROWS($B$5:B131),Registros!$AD$2:$AD$501,0)),"")</f>
        <v/>
      </c>
      <c r="L131" s="53">
        <f>IFERROR(INDEX(Registros!$M$2:$M$501,MATCH(ROWS($B$5:B131),Registros!$AD$2:$AD$501,0)),"")</f>
        <v/>
      </c>
      <c r="M131" s="13">
        <f>IFERROR(INDEX(Registros!$W$2:$W$501,MATCH(ROWS($B$5:B131),Registros!$AD$2:$AD$501,0)),"")</f>
        <v/>
      </c>
      <c r="N131" s="13">
        <f>IFERROR(INDEX(Registros!$X$2:$X$501,MATCH(ROWS($B$5:B131),Registros!$AD$2:$AD$501,0)),"")</f>
        <v/>
      </c>
      <c r="O131" s="16">
        <f>IFERROR(INDEX(Registros!$Y$2:$Y$501,MATCH(ROWS($B$5:B131),Registros!$AD$2:$AD$501,0)),"")</f>
        <v/>
      </c>
    </row>
    <row r="132">
      <c r="A132" s="18">
        <f>IF($B132="","",ROWS($A$5:A132))</f>
        <v/>
      </c>
      <c r="B132" s="18">
        <f>IFERROR(INDEX(Registros!$A$2:$A$501,MATCH(ROWS($B$5:B132),Registros!$AD$2:$AD$501,0)),"")</f>
        <v/>
      </c>
      <c r="C132" s="52">
        <f>IFERROR(INDEX(Registros!$B$2:$B$501,MATCH(ROWS($B$5:B132),Registros!$AD$2:$AD$501,0)),"")</f>
        <v/>
      </c>
      <c r="D132" s="18">
        <f>IFERROR(INDEX(Registros!$C$2:$C$501,MATCH(ROWS($B$5:B132),Registros!$AD$2:$AD$501,0)),"")</f>
        <v/>
      </c>
      <c r="E132" s="21">
        <f>IFERROR(INDEX(Registros!$D$2:$D$501,MATCH(ROWS($B$5:B132),Registros!$AD$2:$AD$501,0)),"")</f>
        <v/>
      </c>
      <c r="F132" s="21">
        <f>IFERROR(INDEX(Registros!$E$2:$E$501,MATCH(ROWS($B$5:B132),Registros!$AD$2:$AD$501,0)),"")</f>
        <v/>
      </c>
      <c r="G132" s="18">
        <f>IFERROR(INDEX(Registros!$P$2:$P$501,MATCH(ROWS($B$5:B132),Registros!$AD$2:$AD$501,0)),"")</f>
        <v/>
      </c>
      <c r="H132" s="49">
        <f>IFERROR(INDEX(Registros!$S$2:$S$501,MATCH(ROWS($B$5:B132),Registros!$AD$2:$AD$501,0)),"")</f>
        <v/>
      </c>
      <c r="I132" s="21">
        <f>IFERROR(INDEX(Registros!$V$2:$V$501,MATCH(ROWS($B$5:B132),Registros!$AD$2:$AD$501,0)),"")</f>
        <v/>
      </c>
      <c r="J132" s="18">
        <f>IFERROR(INDEX(Registros!$K$2:$K$501,MATCH(ROWS($B$5:B132),Registros!$AD$2:$AD$501,0)),"")</f>
        <v/>
      </c>
      <c r="K132" s="18">
        <f>IFERROR(INDEX(Registros!$L$2:$L$501,MATCH(ROWS($B$5:B132),Registros!$AD$2:$AD$501,0)),"")</f>
        <v/>
      </c>
      <c r="L132" s="52">
        <f>IFERROR(INDEX(Registros!$M$2:$M$501,MATCH(ROWS($B$5:B132),Registros!$AD$2:$AD$501,0)),"")</f>
        <v/>
      </c>
      <c r="M132" s="18">
        <f>IFERROR(INDEX(Registros!$W$2:$W$501,MATCH(ROWS($B$5:B132),Registros!$AD$2:$AD$501,0)),"")</f>
        <v/>
      </c>
      <c r="N132" s="18">
        <f>IFERROR(INDEX(Registros!$X$2:$X$501,MATCH(ROWS($B$5:B132),Registros!$AD$2:$AD$501,0)),"")</f>
        <v/>
      </c>
      <c r="O132" s="21">
        <f>IFERROR(INDEX(Registros!$Y$2:$Y$501,MATCH(ROWS($B$5:B132),Registros!$AD$2:$AD$501,0)),"")</f>
        <v/>
      </c>
    </row>
    <row r="133">
      <c r="A133" s="13">
        <f>IF($B133="","",ROWS($A$5:A133))</f>
        <v/>
      </c>
      <c r="B133" s="13">
        <f>IFERROR(INDEX(Registros!$A$2:$A$501,MATCH(ROWS($B$5:B133),Registros!$AD$2:$AD$501,0)),"")</f>
        <v/>
      </c>
      <c r="C133" s="53">
        <f>IFERROR(INDEX(Registros!$B$2:$B$501,MATCH(ROWS($B$5:B133),Registros!$AD$2:$AD$501,0)),"")</f>
        <v/>
      </c>
      <c r="D133" s="13">
        <f>IFERROR(INDEX(Registros!$C$2:$C$501,MATCH(ROWS($B$5:B133),Registros!$AD$2:$AD$501,0)),"")</f>
        <v/>
      </c>
      <c r="E133" s="16">
        <f>IFERROR(INDEX(Registros!$D$2:$D$501,MATCH(ROWS($B$5:B133),Registros!$AD$2:$AD$501,0)),"")</f>
        <v/>
      </c>
      <c r="F133" s="16">
        <f>IFERROR(INDEX(Registros!$E$2:$E$501,MATCH(ROWS($B$5:B133),Registros!$AD$2:$AD$501,0)),"")</f>
        <v/>
      </c>
      <c r="G133" s="13">
        <f>IFERROR(INDEX(Registros!$P$2:$P$501,MATCH(ROWS($B$5:B133),Registros!$AD$2:$AD$501,0)),"")</f>
        <v/>
      </c>
      <c r="H133" s="46">
        <f>IFERROR(INDEX(Registros!$S$2:$S$501,MATCH(ROWS($B$5:B133),Registros!$AD$2:$AD$501,0)),"")</f>
        <v/>
      </c>
      <c r="I133" s="16">
        <f>IFERROR(INDEX(Registros!$V$2:$V$501,MATCH(ROWS($B$5:B133),Registros!$AD$2:$AD$501,0)),"")</f>
        <v/>
      </c>
      <c r="J133" s="13">
        <f>IFERROR(INDEX(Registros!$K$2:$K$501,MATCH(ROWS($B$5:B133),Registros!$AD$2:$AD$501,0)),"")</f>
        <v/>
      </c>
      <c r="K133" s="13">
        <f>IFERROR(INDEX(Registros!$L$2:$L$501,MATCH(ROWS($B$5:B133),Registros!$AD$2:$AD$501,0)),"")</f>
        <v/>
      </c>
      <c r="L133" s="53">
        <f>IFERROR(INDEX(Registros!$M$2:$M$501,MATCH(ROWS($B$5:B133),Registros!$AD$2:$AD$501,0)),"")</f>
        <v/>
      </c>
      <c r="M133" s="13">
        <f>IFERROR(INDEX(Registros!$W$2:$W$501,MATCH(ROWS($B$5:B133),Registros!$AD$2:$AD$501,0)),"")</f>
        <v/>
      </c>
      <c r="N133" s="13">
        <f>IFERROR(INDEX(Registros!$X$2:$X$501,MATCH(ROWS($B$5:B133),Registros!$AD$2:$AD$501,0)),"")</f>
        <v/>
      </c>
      <c r="O133" s="16">
        <f>IFERROR(INDEX(Registros!$Y$2:$Y$501,MATCH(ROWS($B$5:B133),Registros!$AD$2:$AD$501,0)),"")</f>
        <v/>
      </c>
    </row>
    <row r="134">
      <c r="A134" s="18">
        <f>IF($B134="","",ROWS($A$5:A134))</f>
        <v/>
      </c>
      <c r="B134" s="18">
        <f>IFERROR(INDEX(Registros!$A$2:$A$501,MATCH(ROWS($B$5:B134),Registros!$AD$2:$AD$501,0)),"")</f>
        <v/>
      </c>
      <c r="C134" s="52">
        <f>IFERROR(INDEX(Registros!$B$2:$B$501,MATCH(ROWS($B$5:B134),Registros!$AD$2:$AD$501,0)),"")</f>
        <v/>
      </c>
      <c r="D134" s="18">
        <f>IFERROR(INDEX(Registros!$C$2:$C$501,MATCH(ROWS($B$5:B134),Registros!$AD$2:$AD$501,0)),"")</f>
        <v/>
      </c>
      <c r="E134" s="21">
        <f>IFERROR(INDEX(Registros!$D$2:$D$501,MATCH(ROWS($B$5:B134),Registros!$AD$2:$AD$501,0)),"")</f>
        <v/>
      </c>
      <c r="F134" s="21">
        <f>IFERROR(INDEX(Registros!$E$2:$E$501,MATCH(ROWS($B$5:B134),Registros!$AD$2:$AD$501,0)),"")</f>
        <v/>
      </c>
      <c r="G134" s="18">
        <f>IFERROR(INDEX(Registros!$P$2:$P$501,MATCH(ROWS($B$5:B134),Registros!$AD$2:$AD$501,0)),"")</f>
        <v/>
      </c>
      <c r="H134" s="49">
        <f>IFERROR(INDEX(Registros!$S$2:$S$501,MATCH(ROWS($B$5:B134),Registros!$AD$2:$AD$501,0)),"")</f>
        <v/>
      </c>
      <c r="I134" s="21">
        <f>IFERROR(INDEX(Registros!$V$2:$V$501,MATCH(ROWS($B$5:B134),Registros!$AD$2:$AD$501,0)),"")</f>
        <v/>
      </c>
      <c r="J134" s="18">
        <f>IFERROR(INDEX(Registros!$K$2:$K$501,MATCH(ROWS($B$5:B134),Registros!$AD$2:$AD$501,0)),"")</f>
        <v/>
      </c>
      <c r="K134" s="18">
        <f>IFERROR(INDEX(Registros!$L$2:$L$501,MATCH(ROWS($B$5:B134),Registros!$AD$2:$AD$501,0)),"")</f>
        <v/>
      </c>
      <c r="L134" s="52">
        <f>IFERROR(INDEX(Registros!$M$2:$M$501,MATCH(ROWS($B$5:B134),Registros!$AD$2:$AD$501,0)),"")</f>
        <v/>
      </c>
      <c r="M134" s="18">
        <f>IFERROR(INDEX(Registros!$W$2:$W$501,MATCH(ROWS($B$5:B134),Registros!$AD$2:$AD$501,0)),"")</f>
        <v/>
      </c>
      <c r="N134" s="18">
        <f>IFERROR(INDEX(Registros!$X$2:$X$501,MATCH(ROWS($B$5:B134),Registros!$AD$2:$AD$501,0)),"")</f>
        <v/>
      </c>
      <c r="O134" s="21">
        <f>IFERROR(INDEX(Registros!$Y$2:$Y$501,MATCH(ROWS($B$5:B134),Registros!$AD$2:$AD$501,0)),"")</f>
        <v/>
      </c>
    </row>
    <row r="135">
      <c r="A135" s="13">
        <f>IF($B135="","",ROWS($A$5:A135))</f>
        <v/>
      </c>
      <c r="B135" s="13">
        <f>IFERROR(INDEX(Registros!$A$2:$A$501,MATCH(ROWS($B$5:B135),Registros!$AD$2:$AD$501,0)),"")</f>
        <v/>
      </c>
      <c r="C135" s="53">
        <f>IFERROR(INDEX(Registros!$B$2:$B$501,MATCH(ROWS($B$5:B135),Registros!$AD$2:$AD$501,0)),"")</f>
        <v/>
      </c>
      <c r="D135" s="13">
        <f>IFERROR(INDEX(Registros!$C$2:$C$501,MATCH(ROWS($B$5:B135),Registros!$AD$2:$AD$501,0)),"")</f>
        <v/>
      </c>
      <c r="E135" s="16">
        <f>IFERROR(INDEX(Registros!$D$2:$D$501,MATCH(ROWS($B$5:B135),Registros!$AD$2:$AD$501,0)),"")</f>
        <v/>
      </c>
      <c r="F135" s="16">
        <f>IFERROR(INDEX(Registros!$E$2:$E$501,MATCH(ROWS($B$5:B135),Registros!$AD$2:$AD$501,0)),"")</f>
        <v/>
      </c>
      <c r="G135" s="13">
        <f>IFERROR(INDEX(Registros!$P$2:$P$501,MATCH(ROWS($B$5:B135),Registros!$AD$2:$AD$501,0)),"")</f>
        <v/>
      </c>
      <c r="H135" s="46">
        <f>IFERROR(INDEX(Registros!$S$2:$S$501,MATCH(ROWS($B$5:B135),Registros!$AD$2:$AD$501,0)),"")</f>
        <v/>
      </c>
      <c r="I135" s="16">
        <f>IFERROR(INDEX(Registros!$V$2:$V$501,MATCH(ROWS($B$5:B135),Registros!$AD$2:$AD$501,0)),"")</f>
        <v/>
      </c>
      <c r="J135" s="13">
        <f>IFERROR(INDEX(Registros!$K$2:$K$501,MATCH(ROWS($B$5:B135),Registros!$AD$2:$AD$501,0)),"")</f>
        <v/>
      </c>
      <c r="K135" s="13">
        <f>IFERROR(INDEX(Registros!$L$2:$L$501,MATCH(ROWS($B$5:B135),Registros!$AD$2:$AD$501,0)),"")</f>
        <v/>
      </c>
      <c r="L135" s="53">
        <f>IFERROR(INDEX(Registros!$M$2:$M$501,MATCH(ROWS($B$5:B135),Registros!$AD$2:$AD$501,0)),"")</f>
        <v/>
      </c>
      <c r="M135" s="13">
        <f>IFERROR(INDEX(Registros!$W$2:$W$501,MATCH(ROWS($B$5:B135),Registros!$AD$2:$AD$501,0)),"")</f>
        <v/>
      </c>
      <c r="N135" s="13">
        <f>IFERROR(INDEX(Registros!$X$2:$X$501,MATCH(ROWS($B$5:B135),Registros!$AD$2:$AD$501,0)),"")</f>
        <v/>
      </c>
      <c r="O135" s="16">
        <f>IFERROR(INDEX(Registros!$Y$2:$Y$501,MATCH(ROWS($B$5:B135),Registros!$AD$2:$AD$501,0)),"")</f>
        <v/>
      </c>
    </row>
    <row r="136">
      <c r="A136" s="18">
        <f>IF($B136="","",ROWS($A$5:A136))</f>
        <v/>
      </c>
      <c r="B136" s="18">
        <f>IFERROR(INDEX(Registros!$A$2:$A$501,MATCH(ROWS($B$5:B136),Registros!$AD$2:$AD$501,0)),"")</f>
        <v/>
      </c>
      <c r="C136" s="52">
        <f>IFERROR(INDEX(Registros!$B$2:$B$501,MATCH(ROWS($B$5:B136),Registros!$AD$2:$AD$501,0)),"")</f>
        <v/>
      </c>
      <c r="D136" s="18">
        <f>IFERROR(INDEX(Registros!$C$2:$C$501,MATCH(ROWS($B$5:B136),Registros!$AD$2:$AD$501,0)),"")</f>
        <v/>
      </c>
      <c r="E136" s="21">
        <f>IFERROR(INDEX(Registros!$D$2:$D$501,MATCH(ROWS($B$5:B136),Registros!$AD$2:$AD$501,0)),"")</f>
        <v/>
      </c>
      <c r="F136" s="21">
        <f>IFERROR(INDEX(Registros!$E$2:$E$501,MATCH(ROWS($B$5:B136),Registros!$AD$2:$AD$501,0)),"")</f>
        <v/>
      </c>
      <c r="G136" s="18">
        <f>IFERROR(INDEX(Registros!$P$2:$P$501,MATCH(ROWS($B$5:B136),Registros!$AD$2:$AD$501,0)),"")</f>
        <v/>
      </c>
      <c r="H136" s="49">
        <f>IFERROR(INDEX(Registros!$S$2:$S$501,MATCH(ROWS($B$5:B136),Registros!$AD$2:$AD$501,0)),"")</f>
        <v/>
      </c>
      <c r="I136" s="21">
        <f>IFERROR(INDEX(Registros!$V$2:$V$501,MATCH(ROWS($B$5:B136),Registros!$AD$2:$AD$501,0)),"")</f>
        <v/>
      </c>
      <c r="J136" s="18">
        <f>IFERROR(INDEX(Registros!$K$2:$K$501,MATCH(ROWS($B$5:B136),Registros!$AD$2:$AD$501,0)),"")</f>
        <v/>
      </c>
      <c r="K136" s="18">
        <f>IFERROR(INDEX(Registros!$L$2:$L$501,MATCH(ROWS($B$5:B136),Registros!$AD$2:$AD$501,0)),"")</f>
        <v/>
      </c>
      <c r="L136" s="52">
        <f>IFERROR(INDEX(Registros!$M$2:$M$501,MATCH(ROWS($B$5:B136),Registros!$AD$2:$AD$501,0)),"")</f>
        <v/>
      </c>
      <c r="M136" s="18">
        <f>IFERROR(INDEX(Registros!$W$2:$W$501,MATCH(ROWS($B$5:B136),Registros!$AD$2:$AD$501,0)),"")</f>
        <v/>
      </c>
      <c r="N136" s="18">
        <f>IFERROR(INDEX(Registros!$X$2:$X$501,MATCH(ROWS($B$5:B136),Registros!$AD$2:$AD$501,0)),"")</f>
        <v/>
      </c>
      <c r="O136" s="21">
        <f>IFERROR(INDEX(Registros!$Y$2:$Y$501,MATCH(ROWS($B$5:B136),Registros!$AD$2:$AD$501,0)),"")</f>
        <v/>
      </c>
    </row>
    <row r="137">
      <c r="A137" s="13">
        <f>IF($B137="","",ROWS($A$5:A137))</f>
        <v/>
      </c>
      <c r="B137" s="13">
        <f>IFERROR(INDEX(Registros!$A$2:$A$501,MATCH(ROWS($B$5:B137),Registros!$AD$2:$AD$501,0)),"")</f>
        <v/>
      </c>
      <c r="C137" s="53">
        <f>IFERROR(INDEX(Registros!$B$2:$B$501,MATCH(ROWS($B$5:B137),Registros!$AD$2:$AD$501,0)),"")</f>
        <v/>
      </c>
      <c r="D137" s="13">
        <f>IFERROR(INDEX(Registros!$C$2:$C$501,MATCH(ROWS($B$5:B137),Registros!$AD$2:$AD$501,0)),"")</f>
        <v/>
      </c>
      <c r="E137" s="16">
        <f>IFERROR(INDEX(Registros!$D$2:$D$501,MATCH(ROWS($B$5:B137),Registros!$AD$2:$AD$501,0)),"")</f>
        <v/>
      </c>
      <c r="F137" s="16">
        <f>IFERROR(INDEX(Registros!$E$2:$E$501,MATCH(ROWS($B$5:B137),Registros!$AD$2:$AD$501,0)),"")</f>
        <v/>
      </c>
      <c r="G137" s="13">
        <f>IFERROR(INDEX(Registros!$P$2:$P$501,MATCH(ROWS($B$5:B137),Registros!$AD$2:$AD$501,0)),"")</f>
        <v/>
      </c>
      <c r="H137" s="46">
        <f>IFERROR(INDEX(Registros!$S$2:$S$501,MATCH(ROWS($B$5:B137),Registros!$AD$2:$AD$501,0)),"")</f>
        <v/>
      </c>
      <c r="I137" s="16">
        <f>IFERROR(INDEX(Registros!$V$2:$V$501,MATCH(ROWS($B$5:B137),Registros!$AD$2:$AD$501,0)),"")</f>
        <v/>
      </c>
      <c r="J137" s="13">
        <f>IFERROR(INDEX(Registros!$K$2:$K$501,MATCH(ROWS($B$5:B137),Registros!$AD$2:$AD$501,0)),"")</f>
        <v/>
      </c>
      <c r="K137" s="13">
        <f>IFERROR(INDEX(Registros!$L$2:$L$501,MATCH(ROWS($B$5:B137),Registros!$AD$2:$AD$501,0)),"")</f>
        <v/>
      </c>
      <c r="L137" s="53">
        <f>IFERROR(INDEX(Registros!$M$2:$M$501,MATCH(ROWS($B$5:B137),Registros!$AD$2:$AD$501,0)),"")</f>
        <v/>
      </c>
      <c r="M137" s="13">
        <f>IFERROR(INDEX(Registros!$W$2:$W$501,MATCH(ROWS($B$5:B137),Registros!$AD$2:$AD$501,0)),"")</f>
        <v/>
      </c>
      <c r="N137" s="13">
        <f>IFERROR(INDEX(Registros!$X$2:$X$501,MATCH(ROWS($B$5:B137),Registros!$AD$2:$AD$501,0)),"")</f>
        <v/>
      </c>
      <c r="O137" s="16">
        <f>IFERROR(INDEX(Registros!$Y$2:$Y$501,MATCH(ROWS($B$5:B137),Registros!$AD$2:$AD$501,0)),"")</f>
        <v/>
      </c>
    </row>
    <row r="138">
      <c r="A138" s="18">
        <f>IF($B138="","",ROWS($A$5:A138))</f>
        <v/>
      </c>
      <c r="B138" s="18">
        <f>IFERROR(INDEX(Registros!$A$2:$A$501,MATCH(ROWS($B$5:B138),Registros!$AD$2:$AD$501,0)),"")</f>
        <v/>
      </c>
      <c r="C138" s="52">
        <f>IFERROR(INDEX(Registros!$B$2:$B$501,MATCH(ROWS($B$5:B138),Registros!$AD$2:$AD$501,0)),"")</f>
        <v/>
      </c>
      <c r="D138" s="18">
        <f>IFERROR(INDEX(Registros!$C$2:$C$501,MATCH(ROWS($B$5:B138),Registros!$AD$2:$AD$501,0)),"")</f>
        <v/>
      </c>
      <c r="E138" s="21">
        <f>IFERROR(INDEX(Registros!$D$2:$D$501,MATCH(ROWS($B$5:B138),Registros!$AD$2:$AD$501,0)),"")</f>
        <v/>
      </c>
      <c r="F138" s="21">
        <f>IFERROR(INDEX(Registros!$E$2:$E$501,MATCH(ROWS($B$5:B138),Registros!$AD$2:$AD$501,0)),"")</f>
        <v/>
      </c>
      <c r="G138" s="18">
        <f>IFERROR(INDEX(Registros!$P$2:$P$501,MATCH(ROWS($B$5:B138),Registros!$AD$2:$AD$501,0)),"")</f>
        <v/>
      </c>
      <c r="H138" s="49">
        <f>IFERROR(INDEX(Registros!$S$2:$S$501,MATCH(ROWS($B$5:B138),Registros!$AD$2:$AD$501,0)),"")</f>
        <v/>
      </c>
      <c r="I138" s="21">
        <f>IFERROR(INDEX(Registros!$V$2:$V$501,MATCH(ROWS($B$5:B138),Registros!$AD$2:$AD$501,0)),"")</f>
        <v/>
      </c>
      <c r="J138" s="18">
        <f>IFERROR(INDEX(Registros!$K$2:$K$501,MATCH(ROWS($B$5:B138),Registros!$AD$2:$AD$501,0)),"")</f>
        <v/>
      </c>
      <c r="K138" s="18">
        <f>IFERROR(INDEX(Registros!$L$2:$L$501,MATCH(ROWS($B$5:B138),Registros!$AD$2:$AD$501,0)),"")</f>
        <v/>
      </c>
      <c r="L138" s="52">
        <f>IFERROR(INDEX(Registros!$M$2:$M$501,MATCH(ROWS($B$5:B138),Registros!$AD$2:$AD$501,0)),"")</f>
        <v/>
      </c>
      <c r="M138" s="18">
        <f>IFERROR(INDEX(Registros!$W$2:$W$501,MATCH(ROWS($B$5:B138),Registros!$AD$2:$AD$501,0)),"")</f>
        <v/>
      </c>
      <c r="N138" s="18">
        <f>IFERROR(INDEX(Registros!$X$2:$X$501,MATCH(ROWS($B$5:B138),Registros!$AD$2:$AD$501,0)),"")</f>
        <v/>
      </c>
      <c r="O138" s="21">
        <f>IFERROR(INDEX(Registros!$Y$2:$Y$501,MATCH(ROWS($B$5:B138),Registros!$AD$2:$AD$501,0)),"")</f>
        <v/>
      </c>
    </row>
    <row r="139">
      <c r="A139" s="13">
        <f>IF($B139="","",ROWS($A$5:A139))</f>
        <v/>
      </c>
      <c r="B139" s="13">
        <f>IFERROR(INDEX(Registros!$A$2:$A$501,MATCH(ROWS($B$5:B139),Registros!$AD$2:$AD$501,0)),"")</f>
        <v/>
      </c>
      <c r="C139" s="53">
        <f>IFERROR(INDEX(Registros!$B$2:$B$501,MATCH(ROWS($B$5:B139),Registros!$AD$2:$AD$501,0)),"")</f>
        <v/>
      </c>
      <c r="D139" s="13">
        <f>IFERROR(INDEX(Registros!$C$2:$C$501,MATCH(ROWS($B$5:B139),Registros!$AD$2:$AD$501,0)),"")</f>
        <v/>
      </c>
      <c r="E139" s="16">
        <f>IFERROR(INDEX(Registros!$D$2:$D$501,MATCH(ROWS($B$5:B139),Registros!$AD$2:$AD$501,0)),"")</f>
        <v/>
      </c>
      <c r="F139" s="16">
        <f>IFERROR(INDEX(Registros!$E$2:$E$501,MATCH(ROWS($B$5:B139),Registros!$AD$2:$AD$501,0)),"")</f>
        <v/>
      </c>
      <c r="G139" s="13">
        <f>IFERROR(INDEX(Registros!$P$2:$P$501,MATCH(ROWS($B$5:B139),Registros!$AD$2:$AD$501,0)),"")</f>
        <v/>
      </c>
      <c r="H139" s="46">
        <f>IFERROR(INDEX(Registros!$S$2:$S$501,MATCH(ROWS($B$5:B139),Registros!$AD$2:$AD$501,0)),"")</f>
        <v/>
      </c>
      <c r="I139" s="16">
        <f>IFERROR(INDEX(Registros!$V$2:$V$501,MATCH(ROWS($B$5:B139),Registros!$AD$2:$AD$501,0)),"")</f>
        <v/>
      </c>
      <c r="J139" s="13">
        <f>IFERROR(INDEX(Registros!$K$2:$K$501,MATCH(ROWS($B$5:B139),Registros!$AD$2:$AD$501,0)),"")</f>
        <v/>
      </c>
      <c r="K139" s="13">
        <f>IFERROR(INDEX(Registros!$L$2:$L$501,MATCH(ROWS($B$5:B139),Registros!$AD$2:$AD$501,0)),"")</f>
        <v/>
      </c>
      <c r="L139" s="53">
        <f>IFERROR(INDEX(Registros!$M$2:$M$501,MATCH(ROWS($B$5:B139),Registros!$AD$2:$AD$501,0)),"")</f>
        <v/>
      </c>
      <c r="M139" s="13">
        <f>IFERROR(INDEX(Registros!$W$2:$W$501,MATCH(ROWS($B$5:B139),Registros!$AD$2:$AD$501,0)),"")</f>
        <v/>
      </c>
      <c r="N139" s="13">
        <f>IFERROR(INDEX(Registros!$X$2:$X$501,MATCH(ROWS($B$5:B139),Registros!$AD$2:$AD$501,0)),"")</f>
        <v/>
      </c>
      <c r="O139" s="16">
        <f>IFERROR(INDEX(Registros!$Y$2:$Y$501,MATCH(ROWS($B$5:B139),Registros!$AD$2:$AD$501,0)),"")</f>
        <v/>
      </c>
    </row>
    <row r="140">
      <c r="A140" s="18">
        <f>IF($B140="","",ROWS($A$5:A140))</f>
        <v/>
      </c>
      <c r="B140" s="18">
        <f>IFERROR(INDEX(Registros!$A$2:$A$501,MATCH(ROWS($B$5:B140),Registros!$AD$2:$AD$501,0)),"")</f>
        <v/>
      </c>
      <c r="C140" s="52">
        <f>IFERROR(INDEX(Registros!$B$2:$B$501,MATCH(ROWS($B$5:B140),Registros!$AD$2:$AD$501,0)),"")</f>
        <v/>
      </c>
      <c r="D140" s="18">
        <f>IFERROR(INDEX(Registros!$C$2:$C$501,MATCH(ROWS($B$5:B140),Registros!$AD$2:$AD$501,0)),"")</f>
        <v/>
      </c>
      <c r="E140" s="21">
        <f>IFERROR(INDEX(Registros!$D$2:$D$501,MATCH(ROWS($B$5:B140),Registros!$AD$2:$AD$501,0)),"")</f>
        <v/>
      </c>
      <c r="F140" s="21">
        <f>IFERROR(INDEX(Registros!$E$2:$E$501,MATCH(ROWS($B$5:B140),Registros!$AD$2:$AD$501,0)),"")</f>
        <v/>
      </c>
      <c r="G140" s="18">
        <f>IFERROR(INDEX(Registros!$P$2:$P$501,MATCH(ROWS($B$5:B140),Registros!$AD$2:$AD$501,0)),"")</f>
        <v/>
      </c>
      <c r="H140" s="49">
        <f>IFERROR(INDEX(Registros!$S$2:$S$501,MATCH(ROWS($B$5:B140),Registros!$AD$2:$AD$501,0)),"")</f>
        <v/>
      </c>
      <c r="I140" s="21">
        <f>IFERROR(INDEX(Registros!$V$2:$V$501,MATCH(ROWS($B$5:B140),Registros!$AD$2:$AD$501,0)),"")</f>
        <v/>
      </c>
      <c r="J140" s="18">
        <f>IFERROR(INDEX(Registros!$K$2:$K$501,MATCH(ROWS($B$5:B140),Registros!$AD$2:$AD$501,0)),"")</f>
        <v/>
      </c>
      <c r="K140" s="18">
        <f>IFERROR(INDEX(Registros!$L$2:$L$501,MATCH(ROWS($B$5:B140),Registros!$AD$2:$AD$501,0)),"")</f>
        <v/>
      </c>
      <c r="L140" s="52">
        <f>IFERROR(INDEX(Registros!$M$2:$M$501,MATCH(ROWS($B$5:B140),Registros!$AD$2:$AD$501,0)),"")</f>
        <v/>
      </c>
      <c r="M140" s="18">
        <f>IFERROR(INDEX(Registros!$W$2:$W$501,MATCH(ROWS($B$5:B140),Registros!$AD$2:$AD$501,0)),"")</f>
        <v/>
      </c>
      <c r="N140" s="18">
        <f>IFERROR(INDEX(Registros!$X$2:$X$501,MATCH(ROWS($B$5:B140),Registros!$AD$2:$AD$501,0)),"")</f>
        <v/>
      </c>
      <c r="O140" s="21">
        <f>IFERROR(INDEX(Registros!$Y$2:$Y$501,MATCH(ROWS($B$5:B140),Registros!$AD$2:$AD$501,0)),"")</f>
        <v/>
      </c>
    </row>
    <row r="141">
      <c r="A141" s="13">
        <f>IF($B141="","",ROWS($A$5:A141))</f>
        <v/>
      </c>
      <c r="B141" s="13">
        <f>IFERROR(INDEX(Registros!$A$2:$A$501,MATCH(ROWS($B$5:B141),Registros!$AD$2:$AD$501,0)),"")</f>
        <v/>
      </c>
      <c r="C141" s="53">
        <f>IFERROR(INDEX(Registros!$B$2:$B$501,MATCH(ROWS($B$5:B141),Registros!$AD$2:$AD$501,0)),"")</f>
        <v/>
      </c>
      <c r="D141" s="13">
        <f>IFERROR(INDEX(Registros!$C$2:$C$501,MATCH(ROWS($B$5:B141),Registros!$AD$2:$AD$501,0)),"")</f>
        <v/>
      </c>
      <c r="E141" s="16">
        <f>IFERROR(INDEX(Registros!$D$2:$D$501,MATCH(ROWS($B$5:B141),Registros!$AD$2:$AD$501,0)),"")</f>
        <v/>
      </c>
      <c r="F141" s="16">
        <f>IFERROR(INDEX(Registros!$E$2:$E$501,MATCH(ROWS($B$5:B141),Registros!$AD$2:$AD$501,0)),"")</f>
        <v/>
      </c>
      <c r="G141" s="13">
        <f>IFERROR(INDEX(Registros!$P$2:$P$501,MATCH(ROWS($B$5:B141),Registros!$AD$2:$AD$501,0)),"")</f>
        <v/>
      </c>
      <c r="H141" s="46">
        <f>IFERROR(INDEX(Registros!$S$2:$S$501,MATCH(ROWS($B$5:B141),Registros!$AD$2:$AD$501,0)),"")</f>
        <v/>
      </c>
      <c r="I141" s="16">
        <f>IFERROR(INDEX(Registros!$V$2:$V$501,MATCH(ROWS($B$5:B141),Registros!$AD$2:$AD$501,0)),"")</f>
        <v/>
      </c>
      <c r="J141" s="13">
        <f>IFERROR(INDEX(Registros!$K$2:$K$501,MATCH(ROWS($B$5:B141),Registros!$AD$2:$AD$501,0)),"")</f>
        <v/>
      </c>
      <c r="K141" s="13">
        <f>IFERROR(INDEX(Registros!$L$2:$L$501,MATCH(ROWS($B$5:B141),Registros!$AD$2:$AD$501,0)),"")</f>
        <v/>
      </c>
      <c r="L141" s="53">
        <f>IFERROR(INDEX(Registros!$M$2:$M$501,MATCH(ROWS($B$5:B141),Registros!$AD$2:$AD$501,0)),"")</f>
        <v/>
      </c>
      <c r="M141" s="13">
        <f>IFERROR(INDEX(Registros!$W$2:$W$501,MATCH(ROWS($B$5:B141),Registros!$AD$2:$AD$501,0)),"")</f>
        <v/>
      </c>
      <c r="N141" s="13">
        <f>IFERROR(INDEX(Registros!$X$2:$X$501,MATCH(ROWS($B$5:B141),Registros!$AD$2:$AD$501,0)),"")</f>
        <v/>
      </c>
      <c r="O141" s="16">
        <f>IFERROR(INDEX(Registros!$Y$2:$Y$501,MATCH(ROWS($B$5:B141),Registros!$AD$2:$AD$501,0)),"")</f>
        <v/>
      </c>
    </row>
    <row r="142">
      <c r="A142" s="18">
        <f>IF($B142="","",ROWS($A$5:A142))</f>
        <v/>
      </c>
      <c r="B142" s="18">
        <f>IFERROR(INDEX(Registros!$A$2:$A$501,MATCH(ROWS($B$5:B142),Registros!$AD$2:$AD$501,0)),"")</f>
        <v/>
      </c>
      <c r="C142" s="52">
        <f>IFERROR(INDEX(Registros!$B$2:$B$501,MATCH(ROWS($B$5:B142),Registros!$AD$2:$AD$501,0)),"")</f>
        <v/>
      </c>
      <c r="D142" s="18">
        <f>IFERROR(INDEX(Registros!$C$2:$C$501,MATCH(ROWS($B$5:B142),Registros!$AD$2:$AD$501,0)),"")</f>
        <v/>
      </c>
      <c r="E142" s="21">
        <f>IFERROR(INDEX(Registros!$D$2:$D$501,MATCH(ROWS($B$5:B142),Registros!$AD$2:$AD$501,0)),"")</f>
        <v/>
      </c>
      <c r="F142" s="21">
        <f>IFERROR(INDEX(Registros!$E$2:$E$501,MATCH(ROWS($B$5:B142),Registros!$AD$2:$AD$501,0)),"")</f>
        <v/>
      </c>
      <c r="G142" s="18">
        <f>IFERROR(INDEX(Registros!$P$2:$P$501,MATCH(ROWS($B$5:B142),Registros!$AD$2:$AD$501,0)),"")</f>
        <v/>
      </c>
      <c r="H142" s="49">
        <f>IFERROR(INDEX(Registros!$S$2:$S$501,MATCH(ROWS($B$5:B142),Registros!$AD$2:$AD$501,0)),"")</f>
        <v/>
      </c>
      <c r="I142" s="21">
        <f>IFERROR(INDEX(Registros!$V$2:$V$501,MATCH(ROWS($B$5:B142),Registros!$AD$2:$AD$501,0)),"")</f>
        <v/>
      </c>
      <c r="J142" s="18">
        <f>IFERROR(INDEX(Registros!$K$2:$K$501,MATCH(ROWS($B$5:B142),Registros!$AD$2:$AD$501,0)),"")</f>
        <v/>
      </c>
      <c r="K142" s="18">
        <f>IFERROR(INDEX(Registros!$L$2:$L$501,MATCH(ROWS($B$5:B142),Registros!$AD$2:$AD$501,0)),"")</f>
        <v/>
      </c>
      <c r="L142" s="52">
        <f>IFERROR(INDEX(Registros!$M$2:$M$501,MATCH(ROWS($B$5:B142),Registros!$AD$2:$AD$501,0)),"")</f>
        <v/>
      </c>
      <c r="M142" s="18">
        <f>IFERROR(INDEX(Registros!$W$2:$W$501,MATCH(ROWS($B$5:B142),Registros!$AD$2:$AD$501,0)),"")</f>
        <v/>
      </c>
      <c r="N142" s="18">
        <f>IFERROR(INDEX(Registros!$X$2:$X$501,MATCH(ROWS($B$5:B142),Registros!$AD$2:$AD$501,0)),"")</f>
        <v/>
      </c>
      <c r="O142" s="21">
        <f>IFERROR(INDEX(Registros!$Y$2:$Y$501,MATCH(ROWS($B$5:B142),Registros!$AD$2:$AD$501,0)),"")</f>
        <v/>
      </c>
    </row>
    <row r="143">
      <c r="A143" s="13">
        <f>IF($B143="","",ROWS($A$5:A143))</f>
        <v/>
      </c>
      <c r="B143" s="13">
        <f>IFERROR(INDEX(Registros!$A$2:$A$501,MATCH(ROWS($B$5:B143),Registros!$AD$2:$AD$501,0)),"")</f>
        <v/>
      </c>
      <c r="C143" s="53">
        <f>IFERROR(INDEX(Registros!$B$2:$B$501,MATCH(ROWS($B$5:B143),Registros!$AD$2:$AD$501,0)),"")</f>
        <v/>
      </c>
      <c r="D143" s="13">
        <f>IFERROR(INDEX(Registros!$C$2:$C$501,MATCH(ROWS($B$5:B143),Registros!$AD$2:$AD$501,0)),"")</f>
        <v/>
      </c>
      <c r="E143" s="16">
        <f>IFERROR(INDEX(Registros!$D$2:$D$501,MATCH(ROWS($B$5:B143),Registros!$AD$2:$AD$501,0)),"")</f>
        <v/>
      </c>
      <c r="F143" s="16">
        <f>IFERROR(INDEX(Registros!$E$2:$E$501,MATCH(ROWS($B$5:B143),Registros!$AD$2:$AD$501,0)),"")</f>
        <v/>
      </c>
      <c r="G143" s="13">
        <f>IFERROR(INDEX(Registros!$P$2:$P$501,MATCH(ROWS($B$5:B143),Registros!$AD$2:$AD$501,0)),"")</f>
        <v/>
      </c>
      <c r="H143" s="46">
        <f>IFERROR(INDEX(Registros!$S$2:$S$501,MATCH(ROWS($B$5:B143),Registros!$AD$2:$AD$501,0)),"")</f>
        <v/>
      </c>
      <c r="I143" s="16">
        <f>IFERROR(INDEX(Registros!$V$2:$V$501,MATCH(ROWS($B$5:B143),Registros!$AD$2:$AD$501,0)),"")</f>
        <v/>
      </c>
      <c r="J143" s="13">
        <f>IFERROR(INDEX(Registros!$K$2:$K$501,MATCH(ROWS($B$5:B143),Registros!$AD$2:$AD$501,0)),"")</f>
        <v/>
      </c>
      <c r="K143" s="13">
        <f>IFERROR(INDEX(Registros!$L$2:$L$501,MATCH(ROWS($B$5:B143),Registros!$AD$2:$AD$501,0)),"")</f>
        <v/>
      </c>
      <c r="L143" s="53">
        <f>IFERROR(INDEX(Registros!$M$2:$M$501,MATCH(ROWS($B$5:B143),Registros!$AD$2:$AD$501,0)),"")</f>
        <v/>
      </c>
      <c r="M143" s="13">
        <f>IFERROR(INDEX(Registros!$W$2:$W$501,MATCH(ROWS($B$5:B143),Registros!$AD$2:$AD$501,0)),"")</f>
        <v/>
      </c>
      <c r="N143" s="13">
        <f>IFERROR(INDEX(Registros!$X$2:$X$501,MATCH(ROWS($B$5:B143),Registros!$AD$2:$AD$501,0)),"")</f>
        <v/>
      </c>
      <c r="O143" s="16">
        <f>IFERROR(INDEX(Registros!$Y$2:$Y$501,MATCH(ROWS($B$5:B143),Registros!$AD$2:$AD$501,0)),"")</f>
        <v/>
      </c>
    </row>
    <row r="144">
      <c r="A144" s="18">
        <f>IF($B144="","",ROWS($A$5:A144))</f>
        <v/>
      </c>
      <c r="B144" s="18">
        <f>IFERROR(INDEX(Registros!$A$2:$A$501,MATCH(ROWS($B$5:B144),Registros!$AD$2:$AD$501,0)),"")</f>
        <v/>
      </c>
      <c r="C144" s="52">
        <f>IFERROR(INDEX(Registros!$B$2:$B$501,MATCH(ROWS($B$5:B144),Registros!$AD$2:$AD$501,0)),"")</f>
        <v/>
      </c>
      <c r="D144" s="18">
        <f>IFERROR(INDEX(Registros!$C$2:$C$501,MATCH(ROWS($B$5:B144),Registros!$AD$2:$AD$501,0)),"")</f>
        <v/>
      </c>
      <c r="E144" s="21">
        <f>IFERROR(INDEX(Registros!$D$2:$D$501,MATCH(ROWS($B$5:B144),Registros!$AD$2:$AD$501,0)),"")</f>
        <v/>
      </c>
      <c r="F144" s="21">
        <f>IFERROR(INDEX(Registros!$E$2:$E$501,MATCH(ROWS($B$5:B144),Registros!$AD$2:$AD$501,0)),"")</f>
        <v/>
      </c>
      <c r="G144" s="18">
        <f>IFERROR(INDEX(Registros!$P$2:$P$501,MATCH(ROWS($B$5:B144),Registros!$AD$2:$AD$501,0)),"")</f>
        <v/>
      </c>
      <c r="H144" s="49">
        <f>IFERROR(INDEX(Registros!$S$2:$S$501,MATCH(ROWS($B$5:B144),Registros!$AD$2:$AD$501,0)),"")</f>
        <v/>
      </c>
      <c r="I144" s="21">
        <f>IFERROR(INDEX(Registros!$V$2:$V$501,MATCH(ROWS($B$5:B144),Registros!$AD$2:$AD$501,0)),"")</f>
        <v/>
      </c>
      <c r="J144" s="18">
        <f>IFERROR(INDEX(Registros!$K$2:$K$501,MATCH(ROWS($B$5:B144),Registros!$AD$2:$AD$501,0)),"")</f>
        <v/>
      </c>
      <c r="K144" s="18">
        <f>IFERROR(INDEX(Registros!$L$2:$L$501,MATCH(ROWS($B$5:B144),Registros!$AD$2:$AD$501,0)),"")</f>
        <v/>
      </c>
      <c r="L144" s="52">
        <f>IFERROR(INDEX(Registros!$M$2:$M$501,MATCH(ROWS($B$5:B144),Registros!$AD$2:$AD$501,0)),"")</f>
        <v/>
      </c>
      <c r="M144" s="18">
        <f>IFERROR(INDEX(Registros!$W$2:$W$501,MATCH(ROWS($B$5:B144),Registros!$AD$2:$AD$501,0)),"")</f>
        <v/>
      </c>
      <c r="N144" s="18">
        <f>IFERROR(INDEX(Registros!$X$2:$X$501,MATCH(ROWS($B$5:B144),Registros!$AD$2:$AD$501,0)),"")</f>
        <v/>
      </c>
      <c r="O144" s="21">
        <f>IFERROR(INDEX(Registros!$Y$2:$Y$501,MATCH(ROWS($B$5:B144),Registros!$AD$2:$AD$501,0)),"")</f>
        <v/>
      </c>
    </row>
    <row r="145">
      <c r="A145" s="13">
        <f>IF($B145="","",ROWS($A$5:A145))</f>
        <v/>
      </c>
      <c r="B145" s="13">
        <f>IFERROR(INDEX(Registros!$A$2:$A$501,MATCH(ROWS($B$5:B145),Registros!$AD$2:$AD$501,0)),"")</f>
        <v/>
      </c>
      <c r="C145" s="53">
        <f>IFERROR(INDEX(Registros!$B$2:$B$501,MATCH(ROWS($B$5:B145),Registros!$AD$2:$AD$501,0)),"")</f>
        <v/>
      </c>
      <c r="D145" s="13">
        <f>IFERROR(INDEX(Registros!$C$2:$C$501,MATCH(ROWS($B$5:B145),Registros!$AD$2:$AD$501,0)),"")</f>
        <v/>
      </c>
      <c r="E145" s="16">
        <f>IFERROR(INDEX(Registros!$D$2:$D$501,MATCH(ROWS($B$5:B145),Registros!$AD$2:$AD$501,0)),"")</f>
        <v/>
      </c>
      <c r="F145" s="16">
        <f>IFERROR(INDEX(Registros!$E$2:$E$501,MATCH(ROWS($B$5:B145),Registros!$AD$2:$AD$501,0)),"")</f>
        <v/>
      </c>
      <c r="G145" s="13">
        <f>IFERROR(INDEX(Registros!$P$2:$P$501,MATCH(ROWS($B$5:B145),Registros!$AD$2:$AD$501,0)),"")</f>
        <v/>
      </c>
      <c r="H145" s="46">
        <f>IFERROR(INDEX(Registros!$S$2:$S$501,MATCH(ROWS($B$5:B145),Registros!$AD$2:$AD$501,0)),"")</f>
        <v/>
      </c>
      <c r="I145" s="16">
        <f>IFERROR(INDEX(Registros!$V$2:$V$501,MATCH(ROWS($B$5:B145),Registros!$AD$2:$AD$501,0)),"")</f>
        <v/>
      </c>
      <c r="J145" s="13">
        <f>IFERROR(INDEX(Registros!$K$2:$K$501,MATCH(ROWS($B$5:B145),Registros!$AD$2:$AD$501,0)),"")</f>
        <v/>
      </c>
      <c r="K145" s="13">
        <f>IFERROR(INDEX(Registros!$L$2:$L$501,MATCH(ROWS($B$5:B145),Registros!$AD$2:$AD$501,0)),"")</f>
        <v/>
      </c>
      <c r="L145" s="53">
        <f>IFERROR(INDEX(Registros!$M$2:$M$501,MATCH(ROWS($B$5:B145),Registros!$AD$2:$AD$501,0)),"")</f>
        <v/>
      </c>
      <c r="M145" s="13">
        <f>IFERROR(INDEX(Registros!$W$2:$W$501,MATCH(ROWS($B$5:B145),Registros!$AD$2:$AD$501,0)),"")</f>
        <v/>
      </c>
      <c r="N145" s="13">
        <f>IFERROR(INDEX(Registros!$X$2:$X$501,MATCH(ROWS($B$5:B145),Registros!$AD$2:$AD$501,0)),"")</f>
        <v/>
      </c>
      <c r="O145" s="16">
        <f>IFERROR(INDEX(Registros!$Y$2:$Y$501,MATCH(ROWS($B$5:B145),Registros!$AD$2:$AD$501,0)),"")</f>
        <v/>
      </c>
    </row>
    <row r="146">
      <c r="A146" s="18">
        <f>IF($B146="","",ROWS($A$5:A146))</f>
        <v/>
      </c>
      <c r="B146" s="18">
        <f>IFERROR(INDEX(Registros!$A$2:$A$501,MATCH(ROWS($B$5:B146),Registros!$AD$2:$AD$501,0)),"")</f>
        <v/>
      </c>
      <c r="C146" s="52">
        <f>IFERROR(INDEX(Registros!$B$2:$B$501,MATCH(ROWS($B$5:B146),Registros!$AD$2:$AD$501,0)),"")</f>
        <v/>
      </c>
      <c r="D146" s="18">
        <f>IFERROR(INDEX(Registros!$C$2:$C$501,MATCH(ROWS($B$5:B146),Registros!$AD$2:$AD$501,0)),"")</f>
        <v/>
      </c>
      <c r="E146" s="21">
        <f>IFERROR(INDEX(Registros!$D$2:$D$501,MATCH(ROWS($B$5:B146),Registros!$AD$2:$AD$501,0)),"")</f>
        <v/>
      </c>
      <c r="F146" s="21">
        <f>IFERROR(INDEX(Registros!$E$2:$E$501,MATCH(ROWS($B$5:B146),Registros!$AD$2:$AD$501,0)),"")</f>
        <v/>
      </c>
      <c r="G146" s="18">
        <f>IFERROR(INDEX(Registros!$P$2:$P$501,MATCH(ROWS($B$5:B146),Registros!$AD$2:$AD$501,0)),"")</f>
        <v/>
      </c>
      <c r="H146" s="49">
        <f>IFERROR(INDEX(Registros!$S$2:$S$501,MATCH(ROWS($B$5:B146),Registros!$AD$2:$AD$501,0)),"")</f>
        <v/>
      </c>
      <c r="I146" s="21">
        <f>IFERROR(INDEX(Registros!$V$2:$V$501,MATCH(ROWS($B$5:B146),Registros!$AD$2:$AD$501,0)),"")</f>
        <v/>
      </c>
      <c r="J146" s="18">
        <f>IFERROR(INDEX(Registros!$K$2:$K$501,MATCH(ROWS($B$5:B146),Registros!$AD$2:$AD$501,0)),"")</f>
        <v/>
      </c>
      <c r="K146" s="18">
        <f>IFERROR(INDEX(Registros!$L$2:$L$501,MATCH(ROWS($B$5:B146),Registros!$AD$2:$AD$501,0)),"")</f>
        <v/>
      </c>
      <c r="L146" s="52">
        <f>IFERROR(INDEX(Registros!$M$2:$M$501,MATCH(ROWS($B$5:B146),Registros!$AD$2:$AD$501,0)),"")</f>
        <v/>
      </c>
      <c r="M146" s="18">
        <f>IFERROR(INDEX(Registros!$W$2:$W$501,MATCH(ROWS($B$5:B146),Registros!$AD$2:$AD$501,0)),"")</f>
        <v/>
      </c>
      <c r="N146" s="18">
        <f>IFERROR(INDEX(Registros!$X$2:$X$501,MATCH(ROWS($B$5:B146),Registros!$AD$2:$AD$501,0)),"")</f>
        <v/>
      </c>
      <c r="O146" s="21">
        <f>IFERROR(INDEX(Registros!$Y$2:$Y$501,MATCH(ROWS($B$5:B146),Registros!$AD$2:$AD$501,0)),"")</f>
        <v/>
      </c>
    </row>
    <row r="147">
      <c r="A147" s="13">
        <f>IF($B147="","",ROWS($A$5:A147))</f>
        <v/>
      </c>
      <c r="B147" s="13">
        <f>IFERROR(INDEX(Registros!$A$2:$A$501,MATCH(ROWS($B$5:B147),Registros!$AD$2:$AD$501,0)),"")</f>
        <v/>
      </c>
      <c r="C147" s="53">
        <f>IFERROR(INDEX(Registros!$B$2:$B$501,MATCH(ROWS($B$5:B147),Registros!$AD$2:$AD$501,0)),"")</f>
        <v/>
      </c>
      <c r="D147" s="13">
        <f>IFERROR(INDEX(Registros!$C$2:$C$501,MATCH(ROWS($B$5:B147),Registros!$AD$2:$AD$501,0)),"")</f>
        <v/>
      </c>
      <c r="E147" s="16">
        <f>IFERROR(INDEX(Registros!$D$2:$D$501,MATCH(ROWS($B$5:B147),Registros!$AD$2:$AD$501,0)),"")</f>
        <v/>
      </c>
      <c r="F147" s="16">
        <f>IFERROR(INDEX(Registros!$E$2:$E$501,MATCH(ROWS($B$5:B147),Registros!$AD$2:$AD$501,0)),"")</f>
        <v/>
      </c>
      <c r="G147" s="13">
        <f>IFERROR(INDEX(Registros!$P$2:$P$501,MATCH(ROWS($B$5:B147),Registros!$AD$2:$AD$501,0)),"")</f>
        <v/>
      </c>
      <c r="H147" s="46">
        <f>IFERROR(INDEX(Registros!$S$2:$S$501,MATCH(ROWS($B$5:B147),Registros!$AD$2:$AD$501,0)),"")</f>
        <v/>
      </c>
      <c r="I147" s="16">
        <f>IFERROR(INDEX(Registros!$V$2:$V$501,MATCH(ROWS($B$5:B147),Registros!$AD$2:$AD$501,0)),"")</f>
        <v/>
      </c>
      <c r="J147" s="13">
        <f>IFERROR(INDEX(Registros!$K$2:$K$501,MATCH(ROWS($B$5:B147),Registros!$AD$2:$AD$501,0)),"")</f>
        <v/>
      </c>
      <c r="K147" s="13">
        <f>IFERROR(INDEX(Registros!$L$2:$L$501,MATCH(ROWS($B$5:B147),Registros!$AD$2:$AD$501,0)),"")</f>
        <v/>
      </c>
      <c r="L147" s="53">
        <f>IFERROR(INDEX(Registros!$M$2:$M$501,MATCH(ROWS($B$5:B147),Registros!$AD$2:$AD$501,0)),"")</f>
        <v/>
      </c>
      <c r="M147" s="13">
        <f>IFERROR(INDEX(Registros!$W$2:$W$501,MATCH(ROWS($B$5:B147),Registros!$AD$2:$AD$501,0)),"")</f>
        <v/>
      </c>
      <c r="N147" s="13">
        <f>IFERROR(INDEX(Registros!$X$2:$X$501,MATCH(ROWS($B$5:B147),Registros!$AD$2:$AD$501,0)),"")</f>
        <v/>
      </c>
      <c r="O147" s="16">
        <f>IFERROR(INDEX(Registros!$Y$2:$Y$501,MATCH(ROWS($B$5:B147),Registros!$AD$2:$AD$501,0)),"")</f>
        <v/>
      </c>
    </row>
    <row r="148">
      <c r="A148" s="18">
        <f>IF($B148="","",ROWS($A$5:A148))</f>
        <v/>
      </c>
      <c r="B148" s="18">
        <f>IFERROR(INDEX(Registros!$A$2:$A$501,MATCH(ROWS($B$5:B148),Registros!$AD$2:$AD$501,0)),"")</f>
        <v/>
      </c>
      <c r="C148" s="52">
        <f>IFERROR(INDEX(Registros!$B$2:$B$501,MATCH(ROWS($B$5:B148),Registros!$AD$2:$AD$501,0)),"")</f>
        <v/>
      </c>
      <c r="D148" s="18">
        <f>IFERROR(INDEX(Registros!$C$2:$C$501,MATCH(ROWS($B$5:B148),Registros!$AD$2:$AD$501,0)),"")</f>
        <v/>
      </c>
      <c r="E148" s="21">
        <f>IFERROR(INDEX(Registros!$D$2:$D$501,MATCH(ROWS($B$5:B148),Registros!$AD$2:$AD$501,0)),"")</f>
        <v/>
      </c>
      <c r="F148" s="21">
        <f>IFERROR(INDEX(Registros!$E$2:$E$501,MATCH(ROWS($B$5:B148),Registros!$AD$2:$AD$501,0)),"")</f>
        <v/>
      </c>
      <c r="G148" s="18">
        <f>IFERROR(INDEX(Registros!$P$2:$P$501,MATCH(ROWS($B$5:B148),Registros!$AD$2:$AD$501,0)),"")</f>
        <v/>
      </c>
      <c r="H148" s="49">
        <f>IFERROR(INDEX(Registros!$S$2:$S$501,MATCH(ROWS($B$5:B148),Registros!$AD$2:$AD$501,0)),"")</f>
        <v/>
      </c>
      <c r="I148" s="21">
        <f>IFERROR(INDEX(Registros!$V$2:$V$501,MATCH(ROWS($B$5:B148),Registros!$AD$2:$AD$501,0)),"")</f>
        <v/>
      </c>
      <c r="J148" s="18">
        <f>IFERROR(INDEX(Registros!$K$2:$K$501,MATCH(ROWS($B$5:B148),Registros!$AD$2:$AD$501,0)),"")</f>
        <v/>
      </c>
      <c r="K148" s="18">
        <f>IFERROR(INDEX(Registros!$L$2:$L$501,MATCH(ROWS($B$5:B148),Registros!$AD$2:$AD$501,0)),"")</f>
        <v/>
      </c>
      <c r="L148" s="52">
        <f>IFERROR(INDEX(Registros!$M$2:$M$501,MATCH(ROWS($B$5:B148),Registros!$AD$2:$AD$501,0)),"")</f>
        <v/>
      </c>
      <c r="M148" s="18">
        <f>IFERROR(INDEX(Registros!$W$2:$W$501,MATCH(ROWS($B$5:B148),Registros!$AD$2:$AD$501,0)),"")</f>
        <v/>
      </c>
      <c r="N148" s="18">
        <f>IFERROR(INDEX(Registros!$X$2:$X$501,MATCH(ROWS($B$5:B148),Registros!$AD$2:$AD$501,0)),"")</f>
        <v/>
      </c>
      <c r="O148" s="21">
        <f>IFERROR(INDEX(Registros!$Y$2:$Y$501,MATCH(ROWS($B$5:B148),Registros!$AD$2:$AD$501,0)),"")</f>
        <v/>
      </c>
    </row>
    <row r="149">
      <c r="A149" s="13">
        <f>IF($B149="","",ROWS($A$5:A149))</f>
        <v/>
      </c>
      <c r="B149" s="13">
        <f>IFERROR(INDEX(Registros!$A$2:$A$501,MATCH(ROWS($B$5:B149),Registros!$AD$2:$AD$501,0)),"")</f>
        <v/>
      </c>
      <c r="C149" s="53">
        <f>IFERROR(INDEX(Registros!$B$2:$B$501,MATCH(ROWS($B$5:B149),Registros!$AD$2:$AD$501,0)),"")</f>
        <v/>
      </c>
      <c r="D149" s="13">
        <f>IFERROR(INDEX(Registros!$C$2:$C$501,MATCH(ROWS($B$5:B149),Registros!$AD$2:$AD$501,0)),"")</f>
        <v/>
      </c>
      <c r="E149" s="16">
        <f>IFERROR(INDEX(Registros!$D$2:$D$501,MATCH(ROWS($B$5:B149),Registros!$AD$2:$AD$501,0)),"")</f>
        <v/>
      </c>
      <c r="F149" s="16">
        <f>IFERROR(INDEX(Registros!$E$2:$E$501,MATCH(ROWS($B$5:B149),Registros!$AD$2:$AD$501,0)),"")</f>
        <v/>
      </c>
      <c r="G149" s="13">
        <f>IFERROR(INDEX(Registros!$P$2:$P$501,MATCH(ROWS($B$5:B149),Registros!$AD$2:$AD$501,0)),"")</f>
        <v/>
      </c>
      <c r="H149" s="46">
        <f>IFERROR(INDEX(Registros!$S$2:$S$501,MATCH(ROWS($B$5:B149),Registros!$AD$2:$AD$501,0)),"")</f>
        <v/>
      </c>
      <c r="I149" s="16">
        <f>IFERROR(INDEX(Registros!$V$2:$V$501,MATCH(ROWS($B$5:B149),Registros!$AD$2:$AD$501,0)),"")</f>
        <v/>
      </c>
      <c r="J149" s="13">
        <f>IFERROR(INDEX(Registros!$K$2:$K$501,MATCH(ROWS($B$5:B149),Registros!$AD$2:$AD$501,0)),"")</f>
        <v/>
      </c>
      <c r="K149" s="13">
        <f>IFERROR(INDEX(Registros!$L$2:$L$501,MATCH(ROWS($B$5:B149),Registros!$AD$2:$AD$501,0)),"")</f>
        <v/>
      </c>
      <c r="L149" s="53">
        <f>IFERROR(INDEX(Registros!$M$2:$M$501,MATCH(ROWS($B$5:B149),Registros!$AD$2:$AD$501,0)),"")</f>
        <v/>
      </c>
      <c r="M149" s="13">
        <f>IFERROR(INDEX(Registros!$W$2:$W$501,MATCH(ROWS($B$5:B149),Registros!$AD$2:$AD$501,0)),"")</f>
        <v/>
      </c>
      <c r="N149" s="13">
        <f>IFERROR(INDEX(Registros!$X$2:$X$501,MATCH(ROWS($B$5:B149),Registros!$AD$2:$AD$501,0)),"")</f>
        <v/>
      </c>
      <c r="O149" s="16">
        <f>IFERROR(INDEX(Registros!$Y$2:$Y$501,MATCH(ROWS($B$5:B149),Registros!$AD$2:$AD$501,0)),"")</f>
        <v/>
      </c>
    </row>
    <row r="150">
      <c r="A150" s="18">
        <f>IF($B150="","",ROWS($A$5:A150))</f>
        <v/>
      </c>
      <c r="B150" s="18">
        <f>IFERROR(INDEX(Registros!$A$2:$A$501,MATCH(ROWS($B$5:B150),Registros!$AD$2:$AD$501,0)),"")</f>
        <v/>
      </c>
      <c r="C150" s="52">
        <f>IFERROR(INDEX(Registros!$B$2:$B$501,MATCH(ROWS($B$5:B150),Registros!$AD$2:$AD$501,0)),"")</f>
        <v/>
      </c>
      <c r="D150" s="18">
        <f>IFERROR(INDEX(Registros!$C$2:$C$501,MATCH(ROWS($B$5:B150),Registros!$AD$2:$AD$501,0)),"")</f>
        <v/>
      </c>
      <c r="E150" s="21">
        <f>IFERROR(INDEX(Registros!$D$2:$D$501,MATCH(ROWS($B$5:B150),Registros!$AD$2:$AD$501,0)),"")</f>
        <v/>
      </c>
      <c r="F150" s="21">
        <f>IFERROR(INDEX(Registros!$E$2:$E$501,MATCH(ROWS($B$5:B150),Registros!$AD$2:$AD$501,0)),"")</f>
        <v/>
      </c>
      <c r="G150" s="18">
        <f>IFERROR(INDEX(Registros!$P$2:$P$501,MATCH(ROWS($B$5:B150),Registros!$AD$2:$AD$501,0)),"")</f>
        <v/>
      </c>
      <c r="H150" s="49">
        <f>IFERROR(INDEX(Registros!$S$2:$S$501,MATCH(ROWS($B$5:B150),Registros!$AD$2:$AD$501,0)),"")</f>
        <v/>
      </c>
      <c r="I150" s="21">
        <f>IFERROR(INDEX(Registros!$V$2:$V$501,MATCH(ROWS($B$5:B150),Registros!$AD$2:$AD$501,0)),"")</f>
        <v/>
      </c>
      <c r="J150" s="18">
        <f>IFERROR(INDEX(Registros!$K$2:$K$501,MATCH(ROWS($B$5:B150),Registros!$AD$2:$AD$501,0)),"")</f>
        <v/>
      </c>
      <c r="K150" s="18">
        <f>IFERROR(INDEX(Registros!$L$2:$L$501,MATCH(ROWS($B$5:B150),Registros!$AD$2:$AD$501,0)),"")</f>
        <v/>
      </c>
      <c r="L150" s="52">
        <f>IFERROR(INDEX(Registros!$M$2:$M$501,MATCH(ROWS($B$5:B150),Registros!$AD$2:$AD$501,0)),"")</f>
        <v/>
      </c>
      <c r="M150" s="18">
        <f>IFERROR(INDEX(Registros!$W$2:$W$501,MATCH(ROWS($B$5:B150),Registros!$AD$2:$AD$501,0)),"")</f>
        <v/>
      </c>
      <c r="N150" s="18">
        <f>IFERROR(INDEX(Registros!$X$2:$X$501,MATCH(ROWS($B$5:B150),Registros!$AD$2:$AD$501,0)),"")</f>
        <v/>
      </c>
      <c r="O150" s="21">
        <f>IFERROR(INDEX(Registros!$Y$2:$Y$501,MATCH(ROWS($B$5:B150),Registros!$AD$2:$AD$501,0)),"")</f>
        <v/>
      </c>
    </row>
    <row r="151">
      <c r="A151" s="13">
        <f>IF($B151="","",ROWS($A$5:A151))</f>
        <v/>
      </c>
      <c r="B151" s="13">
        <f>IFERROR(INDEX(Registros!$A$2:$A$501,MATCH(ROWS($B$5:B151),Registros!$AD$2:$AD$501,0)),"")</f>
        <v/>
      </c>
      <c r="C151" s="53">
        <f>IFERROR(INDEX(Registros!$B$2:$B$501,MATCH(ROWS($B$5:B151),Registros!$AD$2:$AD$501,0)),"")</f>
        <v/>
      </c>
      <c r="D151" s="13">
        <f>IFERROR(INDEX(Registros!$C$2:$C$501,MATCH(ROWS($B$5:B151),Registros!$AD$2:$AD$501,0)),"")</f>
        <v/>
      </c>
      <c r="E151" s="16">
        <f>IFERROR(INDEX(Registros!$D$2:$D$501,MATCH(ROWS($B$5:B151),Registros!$AD$2:$AD$501,0)),"")</f>
        <v/>
      </c>
      <c r="F151" s="16">
        <f>IFERROR(INDEX(Registros!$E$2:$E$501,MATCH(ROWS($B$5:B151),Registros!$AD$2:$AD$501,0)),"")</f>
        <v/>
      </c>
      <c r="G151" s="13">
        <f>IFERROR(INDEX(Registros!$P$2:$P$501,MATCH(ROWS($B$5:B151),Registros!$AD$2:$AD$501,0)),"")</f>
        <v/>
      </c>
      <c r="H151" s="46">
        <f>IFERROR(INDEX(Registros!$S$2:$S$501,MATCH(ROWS($B$5:B151),Registros!$AD$2:$AD$501,0)),"")</f>
        <v/>
      </c>
      <c r="I151" s="16">
        <f>IFERROR(INDEX(Registros!$V$2:$V$501,MATCH(ROWS($B$5:B151),Registros!$AD$2:$AD$501,0)),"")</f>
        <v/>
      </c>
      <c r="J151" s="13">
        <f>IFERROR(INDEX(Registros!$K$2:$K$501,MATCH(ROWS($B$5:B151),Registros!$AD$2:$AD$501,0)),"")</f>
        <v/>
      </c>
      <c r="K151" s="13">
        <f>IFERROR(INDEX(Registros!$L$2:$L$501,MATCH(ROWS($B$5:B151),Registros!$AD$2:$AD$501,0)),"")</f>
        <v/>
      </c>
      <c r="L151" s="53">
        <f>IFERROR(INDEX(Registros!$M$2:$M$501,MATCH(ROWS($B$5:B151),Registros!$AD$2:$AD$501,0)),"")</f>
        <v/>
      </c>
      <c r="M151" s="13">
        <f>IFERROR(INDEX(Registros!$W$2:$W$501,MATCH(ROWS($B$5:B151),Registros!$AD$2:$AD$501,0)),"")</f>
        <v/>
      </c>
      <c r="N151" s="13">
        <f>IFERROR(INDEX(Registros!$X$2:$X$501,MATCH(ROWS($B$5:B151),Registros!$AD$2:$AD$501,0)),"")</f>
        <v/>
      </c>
      <c r="O151" s="16">
        <f>IFERROR(INDEX(Registros!$Y$2:$Y$501,MATCH(ROWS($B$5:B151),Registros!$AD$2:$AD$501,0)),"")</f>
        <v/>
      </c>
    </row>
    <row r="152">
      <c r="A152" s="18">
        <f>IF($B152="","",ROWS($A$5:A152))</f>
        <v/>
      </c>
      <c r="B152" s="18">
        <f>IFERROR(INDEX(Registros!$A$2:$A$501,MATCH(ROWS($B$5:B152),Registros!$AD$2:$AD$501,0)),"")</f>
        <v/>
      </c>
      <c r="C152" s="52">
        <f>IFERROR(INDEX(Registros!$B$2:$B$501,MATCH(ROWS($B$5:B152),Registros!$AD$2:$AD$501,0)),"")</f>
        <v/>
      </c>
      <c r="D152" s="18">
        <f>IFERROR(INDEX(Registros!$C$2:$C$501,MATCH(ROWS($B$5:B152),Registros!$AD$2:$AD$501,0)),"")</f>
        <v/>
      </c>
      <c r="E152" s="21">
        <f>IFERROR(INDEX(Registros!$D$2:$D$501,MATCH(ROWS($B$5:B152),Registros!$AD$2:$AD$501,0)),"")</f>
        <v/>
      </c>
      <c r="F152" s="21">
        <f>IFERROR(INDEX(Registros!$E$2:$E$501,MATCH(ROWS($B$5:B152),Registros!$AD$2:$AD$501,0)),"")</f>
        <v/>
      </c>
      <c r="G152" s="18">
        <f>IFERROR(INDEX(Registros!$P$2:$P$501,MATCH(ROWS($B$5:B152),Registros!$AD$2:$AD$501,0)),"")</f>
        <v/>
      </c>
      <c r="H152" s="49">
        <f>IFERROR(INDEX(Registros!$S$2:$S$501,MATCH(ROWS($B$5:B152),Registros!$AD$2:$AD$501,0)),"")</f>
        <v/>
      </c>
      <c r="I152" s="21">
        <f>IFERROR(INDEX(Registros!$V$2:$V$501,MATCH(ROWS($B$5:B152),Registros!$AD$2:$AD$501,0)),"")</f>
        <v/>
      </c>
      <c r="J152" s="18">
        <f>IFERROR(INDEX(Registros!$K$2:$K$501,MATCH(ROWS($B$5:B152),Registros!$AD$2:$AD$501,0)),"")</f>
        <v/>
      </c>
      <c r="K152" s="18">
        <f>IFERROR(INDEX(Registros!$L$2:$L$501,MATCH(ROWS($B$5:B152),Registros!$AD$2:$AD$501,0)),"")</f>
        <v/>
      </c>
      <c r="L152" s="52">
        <f>IFERROR(INDEX(Registros!$M$2:$M$501,MATCH(ROWS($B$5:B152),Registros!$AD$2:$AD$501,0)),"")</f>
        <v/>
      </c>
      <c r="M152" s="18">
        <f>IFERROR(INDEX(Registros!$W$2:$W$501,MATCH(ROWS($B$5:B152),Registros!$AD$2:$AD$501,0)),"")</f>
        <v/>
      </c>
      <c r="N152" s="18">
        <f>IFERROR(INDEX(Registros!$X$2:$X$501,MATCH(ROWS($B$5:B152),Registros!$AD$2:$AD$501,0)),"")</f>
        <v/>
      </c>
      <c r="O152" s="21">
        <f>IFERROR(INDEX(Registros!$Y$2:$Y$501,MATCH(ROWS($B$5:B152),Registros!$AD$2:$AD$501,0)),"")</f>
        <v/>
      </c>
    </row>
    <row r="153">
      <c r="A153" s="13">
        <f>IF($B153="","",ROWS($A$5:A153))</f>
        <v/>
      </c>
      <c r="B153" s="13">
        <f>IFERROR(INDEX(Registros!$A$2:$A$501,MATCH(ROWS($B$5:B153),Registros!$AD$2:$AD$501,0)),"")</f>
        <v/>
      </c>
      <c r="C153" s="53">
        <f>IFERROR(INDEX(Registros!$B$2:$B$501,MATCH(ROWS($B$5:B153),Registros!$AD$2:$AD$501,0)),"")</f>
        <v/>
      </c>
      <c r="D153" s="13">
        <f>IFERROR(INDEX(Registros!$C$2:$C$501,MATCH(ROWS($B$5:B153),Registros!$AD$2:$AD$501,0)),"")</f>
        <v/>
      </c>
      <c r="E153" s="16">
        <f>IFERROR(INDEX(Registros!$D$2:$D$501,MATCH(ROWS($B$5:B153),Registros!$AD$2:$AD$501,0)),"")</f>
        <v/>
      </c>
      <c r="F153" s="16">
        <f>IFERROR(INDEX(Registros!$E$2:$E$501,MATCH(ROWS($B$5:B153),Registros!$AD$2:$AD$501,0)),"")</f>
        <v/>
      </c>
      <c r="G153" s="13">
        <f>IFERROR(INDEX(Registros!$P$2:$P$501,MATCH(ROWS($B$5:B153),Registros!$AD$2:$AD$501,0)),"")</f>
        <v/>
      </c>
      <c r="H153" s="46">
        <f>IFERROR(INDEX(Registros!$S$2:$S$501,MATCH(ROWS($B$5:B153),Registros!$AD$2:$AD$501,0)),"")</f>
        <v/>
      </c>
      <c r="I153" s="16">
        <f>IFERROR(INDEX(Registros!$V$2:$V$501,MATCH(ROWS($B$5:B153),Registros!$AD$2:$AD$501,0)),"")</f>
        <v/>
      </c>
      <c r="J153" s="13">
        <f>IFERROR(INDEX(Registros!$K$2:$K$501,MATCH(ROWS($B$5:B153),Registros!$AD$2:$AD$501,0)),"")</f>
        <v/>
      </c>
      <c r="K153" s="13">
        <f>IFERROR(INDEX(Registros!$L$2:$L$501,MATCH(ROWS($B$5:B153),Registros!$AD$2:$AD$501,0)),"")</f>
        <v/>
      </c>
      <c r="L153" s="53">
        <f>IFERROR(INDEX(Registros!$M$2:$M$501,MATCH(ROWS($B$5:B153),Registros!$AD$2:$AD$501,0)),"")</f>
        <v/>
      </c>
      <c r="M153" s="13">
        <f>IFERROR(INDEX(Registros!$W$2:$W$501,MATCH(ROWS($B$5:B153),Registros!$AD$2:$AD$501,0)),"")</f>
        <v/>
      </c>
      <c r="N153" s="13">
        <f>IFERROR(INDEX(Registros!$X$2:$X$501,MATCH(ROWS($B$5:B153),Registros!$AD$2:$AD$501,0)),"")</f>
        <v/>
      </c>
      <c r="O153" s="16">
        <f>IFERROR(INDEX(Registros!$Y$2:$Y$501,MATCH(ROWS($B$5:B153),Registros!$AD$2:$AD$501,0)),"")</f>
        <v/>
      </c>
    </row>
    <row r="154">
      <c r="A154" s="18">
        <f>IF($B154="","",ROWS($A$5:A154))</f>
        <v/>
      </c>
      <c r="B154" s="18">
        <f>IFERROR(INDEX(Registros!$A$2:$A$501,MATCH(ROWS($B$5:B154),Registros!$AD$2:$AD$501,0)),"")</f>
        <v/>
      </c>
      <c r="C154" s="52">
        <f>IFERROR(INDEX(Registros!$B$2:$B$501,MATCH(ROWS($B$5:B154),Registros!$AD$2:$AD$501,0)),"")</f>
        <v/>
      </c>
      <c r="D154" s="18">
        <f>IFERROR(INDEX(Registros!$C$2:$C$501,MATCH(ROWS($B$5:B154),Registros!$AD$2:$AD$501,0)),"")</f>
        <v/>
      </c>
      <c r="E154" s="21">
        <f>IFERROR(INDEX(Registros!$D$2:$D$501,MATCH(ROWS($B$5:B154),Registros!$AD$2:$AD$501,0)),"")</f>
        <v/>
      </c>
      <c r="F154" s="21">
        <f>IFERROR(INDEX(Registros!$E$2:$E$501,MATCH(ROWS($B$5:B154),Registros!$AD$2:$AD$501,0)),"")</f>
        <v/>
      </c>
      <c r="G154" s="18">
        <f>IFERROR(INDEX(Registros!$P$2:$P$501,MATCH(ROWS($B$5:B154),Registros!$AD$2:$AD$501,0)),"")</f>
        <v/>
      </c>
      <c r="H154" s="49">
        <f>IFERROR(INDEX(Registros!$S$2:$S$501,MATCH(ROWS($B$5:B154),Registros!$AD$2:$AD$501,0)),"")</f>
        <v/>
      </c>
      <c r="I154" s="21">
        <f>IFERROR(INDEX(Registros!$V$2:$V$501,MATCH(ROWS($B$5:B154),Registros!$AD$2:$AD$501,0)),"")</f>
        <v/>
      </c>
      <c r="J154" s="18">
        <f>IFERROR(INDEX(Registros!$K$2:$K$501,MATCH(ROWS($B$5:B154),Registros!$AD$2:$AD$501,0)),"")</f>
        <v/>
      </c>
      <c r="K154" s="18">
        <f>IFERROR(INDEX(Registros!$L$2:$L$501,MATCH(ROWS($B$5:B154),Registros!$AD$2:$AD$501,0)),"")</f>
        <v/>
      </c>
      <c r="L154" s="52">
        <f>IFERROR(INDEX(Registros!$M$2:$M$501,MATCH(ROWS($B$5:B154),Registros!$AD$2:$AD$501,0)),"")</f>
        <v/>
      </c>
      <c r="M154" s="18">
        <f>IFERROR(INDEX(Registros!$W$2:$W$501,MATCH(ROWS($B$5:B154),Registros!$AD$2:$AD$501,0)),"")</f>
        <v/>
      </c>
      <c r="N154" s="18">
        <f>IFERROR(INDEX(Registros!$X$2:$X$501,MATCH(ROWS($B$5:B154),Registros!$AD$2:$AD$501,0)),"")</f>
        <v/>
      </c>
      <c r="O154" s="21">
        <f>IFERROR(INDEX(Registros!$Y$2:$Y$501,MATCH(ROWS($B$5:B154),Registros!$AD$2:$AD$501,0)),"")</f>
        <v/>
      </c>
    </row>
    <row r="155">
      <c r="A155" s="13">
        <f>IF($B155="","",ROWS($A$5:A155))</f>
        <v/>
      </c>
      <c r="B155" s="13">
        <f>IFERROR(INDEX(Registros!$A$2:$A$501,MATCH(ROWS($B$5:B155),Registros!$AD$2:$AD$501,0)),"")</f>
        <v/>
      </c>
      <c r="C155" s="53">
        <f>IFERROR(INDEX(Registros!$B$2:$B$501,MATCH(ROWS($B$5:B155),Registros!$AD$2:$AD$501,0)),"")</f>
        <v/>
      </c>
      <c r="D155" s="13">
        <f>IFERROR(INDEX(Registros!$C$2:$C$501,MATCH(ROWS($B$5:B155),Registros!$AD$2:$AD$501,0)),"")</f>
        <v/>
      </c>
      <c r="E155" s="16">
        <f>IFERROR(INDEX(Registros!$D$2:$D$501,MATCH(ROWS($B$5:B155),Registros!$AD$2:$AD$501,0)),"")</f>
        <v/>
      </c>
      <c r="F155" s="16">
        <f>IFERROR(INDEX(Registros!$E$2:$E$501,MATCH(ROWS($B$5:B155),Registros!$AD$2:$AD$501,0)),"")</f>
        <v/>
      </c>
      <c r="G155" s="13">
        <f>IFERROR(INDEX(Registros!$P$2:$P$501,MATCH(ROWS($B$5:B155),Registros!$AD$2:$AD$501,0)),"")</f>
        <v/>
      </c>
      <c r="H155" s="46">
        <f>IFERROR(INDEX(Registros!$S$2:$S$501,MATCH(ROWS($B$5:B155),Registros!$AD$2:$AD$501,0)),"")</f>
        <v/>
      </c>
      <c r="I155" s="16">
        <f>IFERROR(INDEX(Registros!$V$2:$V$501,MATCH(ROWS($B$5:B155),Registros!$AD$2:$AD$501,0)),"")</f>
        <v/>
      </c>
      <c r="J155" s="13">
        <f>IFERROR(INDEX(Registros!$K$2:$K$501,MATCH(ROWS($B$5:B155),Registros!$AD$2:$AD$501,0)),"")</f>
        <v/>
      </c>
      <c r="K155" s="13">
        <f>IFERROR(INDEX(Registros!$L$2:$L$501,MATCH(ROWS($B$5:B155),Registros!$AD$2:$AD$501,0)),"")</f>
        <v/>
      </c>
      <c r="L155" s="53">
        <f>IFERROR(INDEX(Registros!$M$2:$M$501,MATCH(ROWS($B$5:B155),Registros!$AD$2:$AD$501,0)),"")</f>
        <v/>
      </c>
      <c r="M155" s="13">
        <f>IFERROR(INDEX(Registros!$W$2:$W$501,MATCH(ROWS($B$5:B155),Registros!$AD$2:$AD$501,0)),"")</f>
        <v/>
      </c>
      <c r="N155" s="13">
        <f>IFERROR(INDEX(Registros!$X$2:$X$501,MATCH(ROWS($B$5:B155),Registros!$AD$2:$AD$501,0)),"")</f>
        <v/>
      </c>
      <c r="O155" s="16">
        <f>IFERROR(INDEX(Registros!$Y$2:$Y$501,MATCH(ROWS($B$5:B155),Registros!$AD$2:$AD$501,0)),"")</f>
        <v/>
      </c>
    </row>
    <row r="156">
      <c r="A156" s="18">
        <f>IF($B156="","",ROWS($A$5:A156))</f>
        <v/>
      </c>
      <c r="B156" s="18">
        <f>IFERROR(INDEX(Registros!$A$2:$A$501,MATCH(ROWS($B$5:B156),Registros!$AD$2:$AD$501,0)),"")</f>
        <v/>
      </c>
      <c r="C156" s="52">
        <f>IFERROR(INDEX(Registros!$B$2:$B$501,MATCH(ROWS($B$5:B156),Registros!$AD$2:$AD$501,0)),"")</f>
        <v/>
      </c>
      <c r="D156" s="18">
        <f>IFERROR(INDEX(Registros!$C$2:$C$501,MATCH(ROWS($B$5:B156),Registros!$AD$2:$AD$501,0)),"")</f>
        <v/>
      </c>
      <c r="E156" s="21">
        <f>IFERROR(INDEX(Registros!$D$2:$D$501,MATCH(ROWS($B$5:B156),Registros!$AD$2:$AD$501,0)),"")</f>
        <v/>
      </c>
      <c r="F156" s="21">
        <f>IFERROR(INDEX(Registros!$E$2:$E$501,MATCH(ROWS($B$5:B156),Registros!$AD$2:$AD$501,0)),"")</f>
        <v/>
      </c>
      <c r="G156" s="18">
        <f>IFERROR(INDEX(Registros!$P$2:$P$501,MATCH(ROWS($B$5:B156),Registros!$AD$2:$AD$501,0)),"")</f>
        <v/>
      </c>
      <c r="H156" s="49">
        <f>IFERROR(INDEX(Registros!$S$2:$S$501,MATCH(ROWS($B$5:B156),Registros!$AD$2:$AD$501,0)),"")</f>
        <v/>
      </c>
      <c r="I156" s="21">
        <f>IFERROR(INDEX(Registros!$V$2:$V$501,MATCH(ROWS($B$5:B156),Registros!$AD$2:$AD$501,0)),"")</f>
        <v/>
      </c>
      <c r="J156" s="18">
        <f>IFERROR(INDEX(Registros!$K$2:$K$501,MATCH(ROWS($B$5:B156),Registros!$AD$2:$AD$501,0)),"")</f>
        <v/>
      </c>
      <c r="K156" s="18">
        <f>IFERROR(INDEX(Registros!$L$2:$L$501,MATCH(ROWS($B$5:B156),Registros!$AD$2:$AD$501,0)),"")</f>
        <v/>
      </c>
      <c r="L156" s="52">
        <f>IFERROR(INDEX(Registros!$M$2:$M$501,MATCH(ROWS($B$5:B156),Registros!$AD$2:$AD$501,0)),"")</f>
        <v/>
      </c>
      <c r="M156" s="18">
        <f>IFERROR(INDEX(Registros!$W$2:$W$501,MATCH(ROWS($B$5:B156),Registros!$AD$2:$AD$501,0)),"")</f>
        <v/>
      </c>
      <c r="N156" s="18">
        <f>IFERROR(INDEX(Registros!$X$2:$X$501,MATCH(ROWS($B$5:B156),Registros!$AD$2:$AD$501,0)),"")</f>
        <v/>
      </c>
      <c r="O156" s="21">
        <f>IFERROR(INDEX(Registros!$Y$2:$Y$501,MATCH(ROWS($B$5:B156),Registros!$AD$2:$AD$501,0)),"")</f>
        <v/>
      </c>
    </row>
    <row r="157">
      <c r="A157" s="13">
        <f>IF($B157="","",ROWS($A$5:A157))</f>
        <v/>
      </c>
      <c r="B157" s="13">
        <f>IFERROR(INDEX(Registros!$A$2:$A$501,MATCH(ROWS($B$5:B157),Registros!$AD$2:$AD$501,0)),"")</f>
        <v/>
      </c>
      <c r="C157" s="53">
        <f>IFERROR(INDEX(Registros!$B$2:$B$501,MATCH(ROWS($B$5:B157),Registros!$AD$2:$AD$501,0)),"")</f>
        <v/>
      </c>
      <c r="D157" s="13">
        <f>IFERROR(INDEX(Registros!$C$2:$C$501,MATCH(ROWS($B$5:B157),Registros!$AD$2:$AD$501,0)),"")</f>
        <v/>
      </c>
      <c r="E157" s="16">
        <f>IFERROR(INDEX(Registros!$D$2:$D$501,MATCH(ROWS($B$5:B157),Registros!$AD$2:$AD$501,0)),"")</f>
        <v/>
      </c>
      <c r="F157" s="16">
        <f>IFERROR(INDEX(Registros!$E$2:$E$501,MATCH(ROWS($B$5:B157),Registros!$AD$2:$AD$501,0)),"")</f>
        <v/>
      </c>
      <c r="G157" s="13">
        <f>IFERROR(INDEX(Registros!$P$2:$P$501,MATCH(ROWS($B$5:B157),Registros!$AD$2:$AD$501,0)),"")</f>
        <v/>
      </c>
      <c r="H157" s="46">
        <f>IFERROR(INDEX(Registros!$S$2:$S$501,MATCH(ROWS($B$5:B157),Registros!$AD$2:$AD$501,0)),"")</f>
        <v/>
      </c>
      <c r="I157" s="16">
        <f>IFERROR(INDEX(Registros!$V$2:$V$501,MATCH(ROWS($B$5:B157),Registros!$AD$2:$AD$501,0)),"")</f>
        <v/>
      </c>
      <c r="J157" s="13">
        <f>IFERROR(INDEX(Registros!$K$2:$K$501,MATCH(ROWS($B$5:B157),Registros!$AD$2:$AD$501,0)),"")</f>
        <v/>
      </c>
      <c r="K157" s="13">
        <f>IFERROR(INDEX(Registros!$L$2:$L$501,MATCH(ROWS($B$5:B157),Registros!$AD$2:$AD$501,0)),"")</f>
        <v/>
      </c>
      <c r="L157" s="53">
        <f>IFERROR(INDEX(Registros!$M$2:$M$501,MATCH(ROWS($B$5:B157),Registros!$AD$2:$AD$501,0)),"")</f>
        <v/>
      </c>
      <c r="M157" s="13">
        <f>IFERROR(INDEX(Registros!$W$2:$W$501,MATCH(ROWS($B$5:B157),Registros!$AD$2:$AD$501,0)),"")</f>
        <v/>
      </c>
      <c r="N157" s="13">
        <f>IFERROR(INDEX(Registros!$X$2:$X$501,MATCH(ROWS($B$5:B157),Registros!$AD$2:$AD$501,0)),"")</f>
        <v/>
      </c>
      <c r="O157" s="16">
        <f>IFERROR(INDEX(Registros!$Y$2:$Y$501,MATCH(ROWS($B$5:B157),Registros!$AD$2:$AD$501,0)),"")</f>
        <v/>
      </c>
    </row>
    <row r="158">
      <c r="A158" s="18">
        <f>IF($B158="","",ROWS($A$5:A158))</f>
        <v/>
      </c>
      <c r="B158" s="18">
        <f>IFERROR(INDEX(Registros!$A$2:$A$501,MATCH(ROWS($B$5:B158),Registros!$AD$2:$AD$501,0)),"")</f>
        <v/>
      </c>
      <c r="C158" s="52">
        <f>IFERROR(INDEX(Registros!$B$2:$B$501,MATCH(ROWS($B$5:B158),Registros!$AD$2:$AD$501,0)),"")</f>
        <v/>
      </c>
      <c r="D158" s="18">
        <f>IFERROR(INDEX(Registros!$C$2:$C$501,MATCH(ROWS($B$5:B158),Registros!$AD$2:$AD$501,0)),"")</f>
        <v/>
      </c>
      <c r="E158" s="21">
        <f>IFERROR(INDEX(Registros!$D$2:$D$501,MATCH(ROWS($B$5:B158),Registros!$AD$2:$AD$501,0)),"")</f>
        <v/>
      </c>
      <c r="F158" s="21">
        <f>IFERROR(INDEX(Registros!$E$2:$E$501,MATCH(ROWS($B$5:B158),Registros!$AD$2:$AD$501,0)),"")</f>
        <v/>
      </c>
      <c r="G158" s="18">
        <f>IFERROR(INDEX(Registros!$P$2:$P$501,MATCH(ROWS($B$5:B158),Registros!$AD$2:$AD$501,0)),"")</f>
        <v/>
      </c>
      <c r="H158" s="49">
        <f>IFERROR(INDEX(Registros!$S$2:$S$501,MATCH(ROWS($B$5:B158),Registros!$AD$2:$AD$501,0)),"")</f>
        <v/>
      </c>
      <c r="I158" s="21">
        <f>IFERROR(INDEX(Registros!$V$2:$V$501,MATCH(ROWS($B$5:B158),Registros!$AD$2:$AD$501,0)),"")</f>
        <v/>
      </c>
      <c r="J158" s="18">
        <f>IFERROR(INDEX(Registros!$K$2:$K$501,MATCH(ROWS($B$5:B158),Registros!$AD$2:$AD$501,0)),"")</f>
        <v/>
      </c>
      <c r="K158" s="18">
        <f>IFERROR(INDEX(Registros!$L$2:$L$501,MATCH(ROWS($B$5:B158),Registros!$AD$2:$AD$501,0)),"")</f>
        <v/>
      </c>
      <c r="L158" s="52">
        <f>IFERROR(INDEX(Registros!$M$2:$M$501,MATCH(ROWS($B$5:B158),Registros!$AD$2:$AD$501,0)),"")</f>
        <v/>
      </c>
      <c r="M158" s="18">
        <f>IFERROR(INDEX(Registros!$W$2:$W$501,MATCH(ROWS($B$5:B158),Registros!$AD$2:$AD$501,0)),"")</f>
        <v/>
      </c>
      <c r="N158" s="18">
        <f>IFERROR(INDEX(Registros!$X$2:$X$501,MATCH(ROWS($B$5:B158),Registros!$AD$2:$AD$501,0)),"")</f>
        <v/>
      </c>
      <c r="O158" s="21">
        <f>IFERROR(INDEX(Registros!$Y$2:$Y$501,MATCH(ROWS($B$5:B158),Registros!$AD$2:$AD$501,0)),"")</f>
        <v/>
      </c>
    </row>
    <row r="159">
      <c r="A159" s="13">
        <f>IF($B159="","",ROWS($A$5:A159))</f>
        <v/>
      </c>
      <c r="B159" s="13">
        <f>IFERROR(INDEX(Registros!$A$2:$A$501,MATCH(ROWS($B$5:B159),Registros!$AD$2:$AD$501,0)),"")</f>
        <v/>
      </c>
      <c r="C159" s="53">
        <f>IFERROR(INDEX(Registros!$B$2:$B$501,MATCH(ROWS($B$5:B159),Registros!$AD$2:$AD$501,0)),"")</f>
        <v/>
      </c>
      <c r="D159" s="13">
        <f>IFERROR(INDEX(Registros!$C$2:$C$501,MATCH(ROWS($B$5:B159),Registros!$AD$2:$AD$501,0)),"")</f>
        <v/>
      </c>
      <c r="E159" s="16">
        <f>IFERROR(INDEX(Registros!$D$2:$D$501,MATCH(ROWS($B$5:B159),Registros!$AD$2:$AD$501,0)),"")</f>
        <v/>
      </c>
      <c r="F159" s="16">
        <f>IFERROR(INDEX(Registros!$E$2:$E$501,MATCH(ROWS($B$5:B159),Registros!$AD$2:$AD$501,0)),"")</f>
        <v/>
      </c>
      <c r="G159" s="13">
        <f>IFERROR(INDEX(Registros!$P$2:$P$501,MATCH(ROWS($B$5:B159),Registros!$AD$2:$AD$501,0)),"")</f>
        <v/>
      </c>
      <c r="H159" s="46">
        <f>IFERROR(INDEX(Registros!$S$2:$S$501,MATCH(ROWS($B$5:B159),Registros!$AD$2:$AD$501,0)),"")</f>
        <v/>
      </c>
      <c r="I159" s="16">
        <f>IFERROR(INDEX(Registros!$V$2:$V$501,MATCH(ROWS($B$5:B159),Registros!$AD$2:$AD$501,0)),"")</f>
        <v/>
      </c>
      <c r="J159" s="13">
        <f>IFERROR(INDEX(Registros!$K$2:$K$501,MATCH(ROWS($B$5:B159),Registros!$AD$2:$AD$501,0)),"")</f>
        <v/>
      </c>
      <c r="K159" s="13">
        <f>IFERROR(INDEX(Registros!$L$2:$L$501,MATCH(ROWS($B$5:B159),Registros!$AD$2:$AD$501,0)),"")</f>
        <v/>
      </c>
      <c r="L159" s="53">
        <f>IFERROR(INDEX(Registros!$M$2:$M$501,MATCH(ROWS($B$5:B159),Registros!$AD$2:$AD$501,0)),"")</f>
        <v/>
      </c>
      <c r="M159" s="13">
        <f>IFERROR(INDEX(Registros!$W$2:$W$501,MATCH(ROWS($B$5:B159),Registros!$AD$2:$AD$501,0)),"")</f>
        <v/>
      </c>
      <c r="N159" s="13">
        <f>IFERROR(INDEX(Registros!$X$2:$X$501,MATCH(ROWS($B$5:B159),Registros!$AD$2:$AD$501,0)),"")</f>
        <v/>
      </c>
      <c r="O159" s="16">
        <f>IFERROR(INDEX(Registros!$Y$2:$Y$501,MATCH(ROWS($B$5:B159),Registros!$AD$2:$AD$501,0)),"")</f>
        <v/>
      </c>
    </row>
    <row r="160">
      <c r="A160" s="18">
        <f>IF($B160="","",ROWS($A$5:A160))</f>
        <v/>
      </c>
      <c r="B160" s="18">
        <f>IFERROR(INDEX(Registros!$A$2:$A$501,MATCH(ROWS($B$5:B160),Registros!$AD$2:$AD$501,0)),"")</f>
        <v/>
      </c>
      <c r="C160" s="52">
        <f>IFERROR(INDEX(Registros!$B$2:$B$501,MATCH(ROWS($B$5:B160),Registros!$AD$2:$AD$501,0)),"")</f>
        <v/>
      </c>
      <c r="D160" s="18">
        <f>IFERROR(INDEX(Registros!$C$2:$C$501,MATCH(ROWS($B$5:B160),Registros!$AD$2:$AD$501,0)),"")</f>
        <v/>
      </c>
      <c r="E160" s="21">
        <f>IFERROR(INDEX(Registros!$D$2:$D$501,MATCH(ROWS($B$5:B160),Registros!$AD$2:$AD$501,0)),"")</f>
        <v/>
      </c>
      <c r="F160" s="21">
        <f>IFERROR(INDEX(Registros!$E$2:$E$501,MATCH(ROWS($B$5:B160),Registros!$AD$2:$AD$501,0)),"")</f>
        <v/>
      </c>
      <c r="G160" s="18">
        <f>IFERROR(INDEX(Registros!$P$2:$P$501,MATCH(ROWS($B$5:B160),Registros!$AD$2:$AD$501,0)),"")</f>
        <v/>
      </c>
      <c r="H160" s="49">
        <f>IFERROR(INDEX(Registros!$S$2:$S$501,MATCH(ROWS($B$5:B160),Registros!$AD$2:$AD$501,0)),"")</f>
        <v/>
      </c>
      <c r="I160" s="21">
        <f>IFERROR(INDEX(Registros!$V$2:$V$501,MATCH(ROWS($B$5:B160),Registros!$AD$2:$AD$501,0)),"")</f>
        <v/>
      </c>
      <c r="J160" s="18">
        <f>IFERROR(INDEX(Registros!$K$2:$K$501,MATCH(ROWS($B$5:B160),Registros!$AD$2:$AD$501,0)),"")</f>
        <v/>
      </c>
      <c r="K160" s="18">
        <f>IFERROR(INDEX(Registros!$L$2:$L$501,MATCH(ROWS($B$5:B160),Registros!$AD$2:$AD$501,0)),"")</f>
        <v/>
      </c>
      <c r="L160" s="52">
        <f>IFERROR(INDEX(Registros!$M$2:$M$501,MATCH(ROWS($B$5:B160),Registros!$AD$2:$AD$501,0)),"")</f>
        <v/>
      </c>
      <c r="M160" s="18">
        <f>IFERROR(INDEX(Registros!$W$2:$W$501,MATCH(ROWS($B$5:B160),Registros!$AD$2:$AD$501,0)),"")</f>
        <v/>
      </c>
      <c r="N160" s="18">
        <f>IFERROR(INDEX(Registros!$X$2:$X$501,MATCH(ROWS($B$5:B160),Registros!$AD$2:$AD$501,0)),"")</f>
        <v/>
      </c>
      <c r="O160" s="21">
        <f>IFERROR(INDEX(Registros!$Y$2:$Y$501,MATCH(ROWS($B$5:B160),Registros!$AD$2:$AD$501,0)),"")</f>
        <v/>
      </c>
    </row>
    <row r="161">
      <c r="A161" s="13">
        <f>IF($B161="","",ROWS($A$5:A161))</f>
        <v/>
      </c>
      <c r="B161" s="13">
        <f>IFERROR(INDEX(Registros!$A$2:$A$501,MATCH(ROWS($B$5:B161),Registros!$AD$2:$AD$501,0)),"")</f>
        <v/>
      </c>
      <c r="C161" s="53">
        <f>IFERROR(INDEX(Registros!$B$2:$B$501,MATCH(ROWS($B$5:B161),Registros!$AD$2:$AD$501,0)),"")</f>
        <v/>
      </c>
      <c r="D161" s="13">
        <f>IFERROR(INDEX(Registros!$C$2:$C$501,MATCH(ROWS($B$5:B161),Registros!$AD$2:$AD$501,0)),"")</f>
        <v/>
      </c>
      <c r="E161" s="16">
        <f>IFERROR(INDEX(Registros!$D$2:$D$501,MATCH(ROWS($B$5:B161),Registros!$AD$2:$AD$501,0)),"")</f>
        <v/>
      </c>
      <c r="F161" s="16">
        <f>IFERROR(INDEX(Registros!$E$2:$E$501,MATCH(ROWS($B$5:B161),Registros!$AD$2:$AD$501,0)),"")</f>
        <v/>
      </c>
      <c r="G161" s="13">
        <f>IFERROR(INDEX(Registros!$P$2:$P$501,MATCH(ROWS($B$5:B161),Registros!$AD$2:$AD$501,0)),"")</f>
        <v/>
      </c>
      <c r="H161" s="46">
        <f>IFERROR(INDEX(Registros!$S$2:$S$501,MATCH(ROWS($B$5:B161),Registros!$AD$2:$AD$501,0)),"")</f>
        <v/>
      </c>
      <c r="I161" s="16">
        <f>IFERROR(INDEX(Registros!$V$2:$V$501,MATCH(ROWS($B$5:B161),Registros!$AD$2:$AD$501,0)),"")</f>
        <v/>
      </c>
      <c r="J161" s="13">
        <f>IFERROR(INDEX(Registros!$K$2:$K$501,MATCH(ROWS($B$5:B161),Registros!$AD$2:$AD$501,0)),"")</f>
        <v/>
      </c>
      <c r="K161" s="13">
        <f>IFERROR(INDEX(Registros!$L$2:$L$501,MATCH(ROWS($B$5:B161),Registros!$AD$2:$AD$501,0)),"")</f>
        <v/>
      </c>
      <c r="L161" s="53">
        <f>IFERROR(INDEX(Registros!$M$2:$M$501,MATCH(ROWS($B$5:B161),Registros!$AD$2:$AD$501,0)),"")</f>
        <v/>
      </c>
      <c r="M161" s="13">
        <f>IFERROR(INDEX(Registros!$W$2:$W$501,MATCH(ROWS($B$5:B161),Registros!$AD$2:$AD$501,0)),"")</f>
        <v/>
      </c>
      <c r="N161" s="13">
        <f>IFERROR(INDEX(Registros!$X$2:$X$501,MATCH(ROWS($B$5:B161),Registros!$AD$2:$AD$501,0)),"")</f>
        <v/>
      </c>
      <c r="O161" s="16">
        <f>IFERROR(INDEX(Registros!$Y$2:$Y$501,MATCH(ROWS($B$5:B161),Registros!$AD$2:$AD$501,0)),"")</f>
        <v/>
      </c>
    </row>
    <row r="162">
      <c r="A162" s="18">
        <f>IF($B162="","",ROWS($A$5:A162))</f>
        <v/>
      </c>
      <c r="B162" s="18">
        <f>IFERROR(INDEX(Registros!$A$2:$A$501,MATCH(ROWS($B$5:B162),Registros!$AD$2:$AD$501,0)),"")</f>
        <v/>
      </c>
      <c r="C162" s="52">
        <f>IFERROR(INDEX(Registros!$B$2:$B$501,MATCH(ROWS($B$5:B162),Registros!$AD$2:$AD$501,0)),"")</f>
        <v/>
      </c>
      <c r="D162" s="18">
        <f>IFERROR(INDEX(Registros!$C$2:$C$501,MATCH(ROWS($B$5:B162),Registros!$AD$2:$AD$501,0)),"")</f>
        <v/>
      </c>
      <c r="E162" s="21">
        <f>IFERROR(INDEX(Registros!$D$2:$D$501,MATCH(ROWS($B$5:B162),Registros!$AD$2:$AD$501,0)),"")</f>
        <v/>
      </c>
      <c r="F162" s="21">
        <f>IFERROR(INDEX(Registros!$E$2:$E$501,MATCH(ROWS($B$5:B162),Registros!$AD$2:$AD$501,0)),"")</f>
        <v/>
      </c>
      <c r="G162" s="18">
        <f>IFERROR(INDEX(Registros!$P$2:$P$501,MATCH(ROWS($B$5:B162),Registros!$AD$2:$AD$501,0)),"")</f>
        <v/>
      </c>
      <c r="H162" s="49">
        <f>IFERROR(INDEX(Registros!$S$2:$S$501,MATCH(ROWS($B$5:B162),Registros!$AD$2:$AD$501,0)),"")</f>
        <v/>
      </c>
      <c r="I162" s="21">
        <f>IFERROR(INDEX(Registros!$V$2:$V$501,MATCH(ROWS($B$5:B162),Registros!$AD$2:$AD$501,0)),"")</f>
        <v/>
      </c>
      <c r="J162" s="18">
        <f>IFERROR(INDEX(Registros!$K$2:$K$501,MATCH(ROWS($B$5:B162),Registros!$AD$2:$AD$501,0)),"")</f>
        <v/>
      </c>
      <c r="K162" s="18">
        <f>IFERROR(INDEX(Registros!$L$2:$L$501,MATCH(ROWS($B$5:B162),Registros!$AD$2:$AD$501,0)),"")</f>
        <v/>
      </c>
      <c r="L162" s="52">
        <f>IFERROR(INDEX(Registros!$M$2:$M$501,MATCH(ROWS($B$5:B162),Registros!$AD$2:$AD$501,0)),"")</f>
        <v/>
      </c>
      <c r="M162" s="18">
        <f>IFERROR(INDEX(Registros!$W$2:$W$501,MATCH(ROWS($B$5:B162),Registros!$AD$2:$AD$501,0)),"")</f>
        <v/>
      </c>
      <c r="N162" s="18">
        <f>IFERROR(INDEX(Registros!$X$2:$X$501,MATCH(ROWS($B$5:B162),Registros!$AD$2:$AD$501,0)),"")</f>
        <v/>
      </c>
      <c r="O162" s="21">
        <f>IFERROR(INDEX(Registros!$Y$2:$Y$501,MATCH(ROWS($B$5:B162),Registros!$AD$2:$AD$501,0)),"")</f>
        <v/>
      </c>
    </row>
    <row r="163">
      <c r="A163" s="13">
        <f>IF($B163="","",ROWS($A$5:A163))</f>
        <v/>
      </c>
      <c r="B163" s="13">
        <f>IFERROR(INDEX(Registros!$A$2:$A$501,MATCH(ROWS($B$5:B163),Registros!$AD$2:$AD$501,0)),"")</f>
        <v/>
      </c>
      <c r="C163" s="53">
        <f>IFERROR(INDEX(Registros!$B$2:$B$501,MATCH(ROWS($B$5:B163),Registros!$AD$2:$AD$501,0)),"")</f>
        <v/>
      </c>
      <c r="D163" s="13">
        <f>IFERROR(INDEX(Registros!$C$2:$C$501,MATCH(ROWS($B$5:B163),Registros!$AD$2:$AD$501,0)),"")</f>
        <v/>
      </c>
      <c r="E163" s="16">
        <f>IFERROR(INDEX(Registros!$D$2:$D$501,MATCH(ROWS($B$5:B163),Registros!$AD$2:$AD$501,0)),"")</f>
        <v/>
      </c>
      <c r="F163" s="16">
        <f>IFERROR(INDEX(Registros!$E$2:$E$501,MATCH(ROWS($B$5:B163),Registros!$AD$2:$AD$501,0)),"")</f>
        <v/>
      </c>
      <c r="G163" s="13">
        <f>IFERROR(INDEX(Registros!$P$2:$P$501,MATCH(ROWS($B$5:B163),Registros!$AD$2:$AD$501,0)),"")</f>
        <v/>
      </c>
      <c r="H163" s="46">
        <f>IFERROR(INDEX(Registros!$S$2:$S$501,MATCH(ROWS($B$5:B163),Registros!$AD$2:$AD$501,0)),"")</f>
        <v/>
      </c>
      <c r="I163" s="16">
        <f>IFERROR(INDEX(Registros!$V$2:$V$501,MATCH(ROWS($B$5:B163),Registros!$AD$2:$AD$501,0)),"")</f>
        <v/>
      </c>
      <c r="J163" s="13">
        <f>IFERROR(INDEX(Registros!$K$2:$K$501,MATCH(ROWS($B$5:B163),Registros!$AD$2:$AD$501,0)),"")</f>
        <v/>
      </c>
      <c r="K163" s="13">
        <f>IFERROR(INDEX(Registros!$L$2:$L$501,MATCH(ROWS($B$5:B163),Registros!$AD$2:$AD$501,0)),"")</f>
        <v/>
      </c>
      <c r="L163" s="53">
        <f>IFERROR(INDEX(Registros!$M$2:$M$501,MATCH(ROWS($B$5:B163),Registros!$AD$2:$AD$501,0)),"")</f>
        <v/>
      </c>
      <c r="M163" s="13">
        <f>IFERROR(INDEX(Registros!$W$2:$W$501,MATCH(ROWS($B$5:B163),Registros!$AD$2:$AD$501,0)),"")</f>
        <v/>
      </c>
      <c r="N163" s="13">
        <f>IFERROR(INDEX(Registros!$X$2:$X$501,MATCH(ROWS($B$5:B163),Registros!$AD$2:$AD$501,0)),"")</f>
        <v/>
      </c>
      <c r="O163" s="16">
        <f>IFERROR(INDEX(Registros!$Y$2:$Y$501,MATCH(ROWS($B$5:B163),Registros!$AD$2:$AD$501,0)),"")</f>
        <v/>
      </c>
    </row>
    <row r="164">
      <c r="A164" s="18">
        <f>IF($B164="","",ROWS($A$5:A164))</f>
        <v/>
      </c>
      <c r="B164" s="18">
        <f>IFERROR(INDEX(Registros!$A$2:$A$501,MATCH(ROWS($B$5:B164),Registros!$AD$2:$AD$501,0)),"")</f>
        <v/>
      </c>
      <c r="C164" s="52">
        <f>IFERROR(INDEX(Registros!$B$2:$B$501,MATCH(ROWS($B$5:B164),Registros!$AD$2:$AD$501,0)),"")</f>
        <v/>
      </c>
      <c r="D164" s="18">
        <f>IFERROR(INDEX(Registros!$C$2:$C$501,MATCH(ROWS($B$5:B164),Registros!$AD$2:$AD$501,0)),"")</f>
        <v/>
      </c>
      <c r="E164" s="21">
        <f>IFERROR(INDEX(Registros!$D$2:$D$501,MATCH(ROWS($B$5:B164),Registros!$AD$2:$AD$501,0)),"")</f>
        <v/>
      </c>
      <c r="F164" s="21">
        <f>IFERROR(INDEX(Registros!$E$2:$E$501,MATCH(ROWS($B$5:B164),Registros!$AD$2:$AD$501,0)),"")</f>
        <v/>
      </c>
      <c r="G164" s="18">
        <f>IFERROR(INDEX(Registros!$P$2:$P$501,MATCH(ROWS($B$5:B164),Registros!$AD$2:$AD$501,0)),"")</f>
        <v/>
      </c>
      <c r="H164" s="49">
        <f>IFERROR(INDEX(Registros!$S$2:$S$501,MATCH(ROWS($B$5:B164),Registros!$AD$2:$AD$501,0)),"")</f>
        <v/>
      </c>
      <c r="I164" s="21">
        <f>IFERROR(INDEX(Registros!$V$2:$V$501,MATCH(ROWS($B$5:B164),Registros!$AD$2:$AD$501,0)),"")</f>
        <v/>
      </c>
      <c r="J164" s="18">
        <f>IFERROR(INDEX(Registros!$K$2:$K$501,MATCH(ROWS($B$5:B164),Registros!$AD$2:$AD$501,0)),"")</f>
        <v/>
      </c>
      <c r="K164" s="18">
        <f>IFERROR(INDEX(Registros!$L$2:$L$501,MATCH(ROWS($B$5:B164),Registros!$AD$2:$AD$501,0)),"")</f>
        <v/>
      </c>
      <c r="L164" s="52">
        <f>IFERROR(INDEX(Registros!$M$2:$M$501,MATCH(ROWS($B$5:B164),Registros!$AD$2:$AD$501,0)),"")</f>
        <v/>
      </c>
      <c r="M164" s="18">
        <f>IFERROR(INDEX(Registros!$W$2:$W$501,MATCH(ROWS($B$5:B164),Registros!$AD$2:$AD$501,0)),"")</f>
        <v/>
      </c>
      <c r="N164" s="18">
        <f>IFERROR(INDEX(Registros!$X$2:$X$501,MATCH(ROWS($B$5:B164),Registros!$AD$2:$AD$501,0)),"")</f>
        <v/>
      </c>
      <c r="O164" s="21">
        <f>IFERROR(INDEX(Registros!$Y$2:$Y$501,MATCH(ROWS($B$5:B164),Registros!$AD$2:$AD$501,0)),"")</f>
        <v/>
      </c>
    </row>
    <row r="165">
      <c r="A165" s="13">
        <f>IF($B165="","",ROWS($A$5:A165))</f>
        <v/>
      </c>
      <c r="B165" s="13">
        <f>IFERROR(INDEX(Registros!$A$2:$A$501,MATCH(ROWS($B$5:B165),Registros!$AD$2:$AD$501,0)),"")</f>
        <v/>
      </c>
      <c r="C165" s="53">
        <f>IFERROR(INDEX(Registros!$B$2:$B$501,MATCH(ROWS($B$5:B165),Registros!$AD$2:$AD$501,0)),"")</f>
        <v/>
      </c>
      <c r="D165" s="13">
        <f>IFERROR(INDEX(Registros!$C$2:$C$501,MATCH(ROWS($B$5:B165),Registros!$AD$2:$AD$501,0)),"")</f>
        <v/>
      </c>
      <c r="E165" s="16">
        <f>IFERROR(INDEX(Registros!$D$2:$D$501,MATCH(ROWS($B$5:B165),Registros!$AD$2:$AD$501,0)),"")</f>
        <v/>
      </c>
      <c r="F165" s="16">
        <f>IFERROR(INDEX(Registros!$E$2:$E$501,MATCH(ROWS($B$5:B165),Registros!$AD$2:$AD$501,0)),"")</f>
        <v/>
      </c>
      <c r="G165" s="13">
        <f>IFERROR(INDEX(Registros!$P$2:$P$501,MATCH(ROWS($B$5:B165),Registros!$AD$2:$AD$501,0)),"")</f>
        <v/>
      </c>
      <c r="H165" s="46">
        <f>IFERROR(INDEX(Registros!$S$2:$S$501,MATCH(ROWS($B$5:B165),Registros!$AD$2:$AD$501,0)),"")</f>
        <v/>
      </c>
      <c r="I165" s="16">
        <f>IFERROR(INDEX(Registros!$V$2:$V$501,MATCH(ROWS($B$5:B165),Registros!$AD$2:$AD$501,0)),"")</f>
        <v/>
      </c>
      <c r="J165" s="13">
        <f>IFERROR(INDEX(Registros!$K$2:$K$501,MATCH(ROWS($B$5:B165),Registros!$AD$2:$AD$501,0)),"")</f>
        <v/>
      </c>
      <c r="K165" s="13">
        <f>IFERROR(INDEX(Registros!$L$2:$L$501,MATCH(ROWS($B$5:B165),Registros!$AD$2:$AD$501,0)),"")</f>
        <v/>
      </c>
      <c r="L165" s="53">
        <f>IFERROR(INDEX(Registros!$M$2:$M$501,MATCH(ROWS($B$5:B165),Registros!$AD$2:$AD$501,0)),"")</f>
        <v/>
      </c>
      <c r="M165" s="13">
        <f>IFERROR(INDEX(Registros!$W$2:$W$501,MATCH(ROWS($B$5:B165),Registros!$AD$2:$AD$501,0)),"")</f>
        <v/>
      </c>
      <c r="N165" s="13">
        <f>IFERROR(INDEX(Registros!$X$2:$X$501,MATCH(ROWS($B$5:B165),Registros!$AD$2:$AD$501,0)),"")</f>
        <v/>
      </c>
      <c r="O165" s="16">
        <f>IFERROR(INDEX(Registros!$Y$2:$Y$501,MATCH(ROWS($B$5:B165),Registros!$AD$2:$AD$501,0)),"")</f>
        <v/>
      </c>
    </row>
    <row r="166">
      <c r="A166" s="18">
        <f>IF($B166="","",ROWS($A$5:A166))</f>
        <v/>
      </c>
      <c r="B166" s="18">
        <f>IFERROR(INDEX(Registros!$A$2:$A$501,MATCH(ROWS($B$5:B166),Registros!$AD$2:$AD$501,0)),"")</f>
        <v/>
      </c>
      <c r="C166" s="52">
        <f>IFERROR(INDEX(Registros!$B$2:$B$501,MATCH(ROWS($B$5:B166),Registros!$AD$2:$AD$501,0)),"")</f>
        <v/>
      </c>
      <c r="D166" s="18">
        <f>IFERROR(INDEX(Registros!$C$2:$C$501,MATCH(ROWS($B$5:B166),Registros!$AD$2:$AD$501,0)),"")</f>
        <v/>
      </c>
      <c r="E166" s="21">
        <f>IFERROR(INDEX(Registros!$D$2:$D$501,MATCH(ROWS($B$5:B166),Registros!$AD$2:$AD$501,0)),"")</f>
        <v/>
      </c>
      <c r="F166" s="21">
        <f>IFERROR(INDEX(Registros!$E$2:$E$501,MATCH(ROWS($B$5:B166),Registros!$AD$2:$AD$501,0)),"")</f>
        <v/>
      </c>
      <c r="G166" s="18">
        <f>IFERROR(INDEX(Registros!$P$2:$P$501,MATCH(ROWS($B$5:B166),Registros!$AD$2:$AD$501,0)),"")</f>
        <v/>
      </c>
      <c r="H166" s="49">
        <f>IFERROR(INDEX(Registros!$S$2:$S$501,MATCH(ROWS($B$5:B166),Registros!$AD$2:$AD$501,0)),"")</f>
        <v/>
      </c>
      <c r="I166" s="21">
        <f>IFERROR(INDEX(Registros!$V$2:$V$501,MATCH(ROWS($B$5:B166),Registros!$AD$2:$AD$501,0)),"")</f>
        <v/>
      </c>
      <c r="J166" s="18">
        <f>IFERROR(INDEX(Registros!$K$2:$K$501,MATCH(ROWS($B$5:B166),Registros!$AD$2:$AD$501,0)),"")</f>
        <v/>
      </c>
      <c r="K166" s="18">
        <f>IFERROR(INDEX(Registros!$L$2:$L$501,MATCH(ROWS($B$5:B166),Registros!$AD$2:$AD$501,0)),"")</f>
        <v/>
      </c>
      <c r="L166" s="52">
        <f>IFERROR(INDEX(Registros!$M$2:$M$501,MATCH(ROWS($B$5:B166),Registros!$AD$2:$AD$501,0)),"")</f>
        <v/>
      </c>
      <c r="M166" s="18">
        <f>IFERROR(INDEX(Registros!$W$2:$W$501,MATCH(ROWS($B$5:B166),Registros!$AD$2:$AD$501,0)),"")</f>
        <v/>
      </c>
      <c r="N166" s="18">
        <f>IFERROR(INDEX(Registros!$X$2:$X$501,MATCH(ROWS($B$5:B166),Registros!$AD$2:$AD$501,0)),"")</f>
        <v/>
      </c>
      <c r="O166" s="21">
        <f>IFERROR(INDEX(Registros!$Y$2:$Y$501,MATCH(ROWS($B$5:B166),Registros!$AD$2:$AD$501,0)),"")</f>
        <v/>
      </c>
    </row>
    <row r="167">
      <c r="A167" s="13">
        <f>IF($B167="","",ROWS($A$5:A167))</f>
        <v/>
      </c>
      <c r="B167" s="13">
        <f>IFERROR(INDEX(Registros!$A$2:$A$501,MATCH(ROWS($B$5:B167),Registros!$AD$2:$AD$501,0)),"")</f>
        <v/>
      </c>
      <c r="C167" s="53">
        <f>IFERROR(INDEX(Registros!$B$2:$B$501,MATCH(ROWS($B$5:B167),Registros!$AD$2:$AD$501,0)),"")</f>
        <v/>
      </c>
      <c r="D167" s="13">
        <f>IFERROR(INDEX(Registros!$C$2:$C$501,MATCH(ROWS($B$5:B167),Registros!$AD$2:$AD$501,0)),"")</f>
        <v/>
      </c>
      <c r="E167" s="16">
        <f>IFERROR(INDEX(Registros!$D$2:$D$501,MATCH(ROWS($B$5:B167),Registros!$AD$2:$AD$501,0)),"")</f>
        <v/>
      </c>
      <c r="F167" s="16">
        <f>IFERROR(INDEX(Registros!$E$2:$E$501,MATCH(ROWS($B$5:B167),Registros!$AD$2:$AD$501,0)),"")</f>
        <v/>
      </c>
      <c r="G167" s="13">
        <f>IFERROR(INDEX(Registros!$P$2:$P$501,MATCH(ROWS($B$5:B167),Registros!$AD$2:$AD$501,0)),"")</f>
        <v/>
      </c>
      <c r="H167" s="46">
        <f>IFERROR(INDEX(Registros!$S$2:$S$501,MATCH(ROWS($B$5:B167),Registros!$AD$2:$AD$501,0)),"")</f>
        <v/>
      </c>
      <c r="I167" s="16">
        <f>IFERROR(INDEX(Registros!$V$2:$V$501,MATCH(ROWS($B$5:B167),Registros!$AD$2:$AD$501,0)),"")</f>
        <v/>
      </c>
      <c r="J167" s="13">
        <f>IFERROR(INDEX(Registros!$K$2:$K$501,MATCH(ROWS($B$5:B167),Registros!$AD$2:$AD$501,0)),"")</f>
        <v/>
      </c>
      <c r="K167" s="13">
        <f>IFERROR(INDEX(Registros!$L$2:$L$501,MATCH(ROWS($B$5:B167),Registros!$AD$2:$AD$501,0)),"")</f>
        <v/>
      </c>
      <c r="L167" s="53">
        <f>IFERROR(INDEX(Registros!$M$2:$M$501,MATCH(ROWS($B$5:B167),Registros!$AD$2:$AD$501,0)),"")</f>
        <v/>
      </c>
      <c r="M167" s="13">
        <f>IFERROR(INDEX(Registros!$W$2:$W$501,MATCH(ROWS($B$5:B167),Registros!$AD$2:$AD$501,0)),"")</f>
        <v/>
      </c>
      <c r="N167" s="13">
        <f>IFERROR(INDEX(Registros!$X$2:$X$501,MATCH(ROWS($B$5:B167),Registros!$AD$2:$AD$501,0)),"")</f>
        <v/>
      </c>
      <c r="O167" s="16">
        <f>IFERROR(INDEX(Registros!$Y$2:$Y$501,MATCH(ROWS($B$5:B167),Registros!$AD$2:$AD$501,0)),"")</f>
        <v/>
      </c>
    </row>
    <row r="168">
      <c r="A168" s="18">
        <f>IF($B168="","",ROWS($A$5:A168))</f>
        <v/>
      </c>
      <c r="B168" s="18">
        <f>IFERROR(INDEX(Registros!$A$2:$A$501,MATCH(ROWS($B$5:B168),Registros!$AD$2:$AD$501,0)),"")</f>
        <v/>
      </c>
      <c r="C168" s="52">
        <f>IFERROR(INDEX(Registros!$B$2:$B$501,MATCH(ROWS($B$5:B168),Registros!$AD$2:$AD$501,0)),"")</f>
        <v/>
      </c>
      <c r="D168" s="18">
        <f>IFERROR(INDEX(Registros!$C$2:$C$501,MATCH(ROWS($B$5:B168),Registros!$AD$2:$AD$501,0)),"")</f>
        <v/>
      </c>
      <c r="E168" s="21">
        <f>IFERROR(INDEX(Registros!$D$2:$D$501,MATCH(ROWS($B$5:B168),Registros!$AD$2:$AD$501,0)),"")</f>
        <v/>
      </c>
      <c r="F168" s="21">
        <f>IFERROR(INDEX(Registros!$E$2:$E$501,MATCH(ROWS($B$5:B168),Registros!$AD$2:$AD$501,0)),"")</f>
        <v/>
      </c>
      <c r="G168" s="18">
        <f>IFERROR(INDEX(Registros!$P$2:$P$501,MATCH(ROWS($B$5:B168),Registros!$AD$2:$AD$501,0)),"")</f>
        <v/>
      </c>
      <c r="H168" s="49">
        <f>IFERROR(INDEX(Registros!$S$2:$S$501,MATCH(ROWS($B$5:B168),Registros!$AD$2:$AD$501,0)),"")</f>
        <v/>
      </c>
      <c r="I168" s="21">
        <f>IFERROR(INDEX(Registros!$V$2:$V$501,MATCH(ROWS($B$5:B168),Registros!$AD$2:$AD$501,0)),"")</f>
        <v/>
      </c>
      <c r="J168" s="18">
        <f>IFERROR(INDEX(Registros!$K$2:$K$501,MATCH(ROWS($B$5:B168),Registros!$AD$2:$AD$501,0)),"")</f>
        <v/>
      </c>
      <c r="K168" s="18">
        <f>IFERROR(INDEX(Registros!$L$2:$L$501,MATCH(ROWS($B$5:B168),Registros!$AD$2:$AD$501,0)),"")</f>
        <v/>
      </c>
      <c r="L168" s="52">
        <f>IFERROR(INDEX(Registros!$M$2:$M$501,MATCH(ROWS($B$5:B168),Registros!$AD$2:$AD$501,0)),"")</f>
        <v/>
      </c>
      <c r="M168" s="18">
        <f>IFERROR(INDEX(Registros!$W$2:$W$501,MATCH(ROWS($B$5:B168),Registros!$AD$2:$AD$501,0)),"")</f>
        <v/>
      </c>
      <c r="N168" s="18">
        <f>IFERROR(INDEX(Registros!$X$2:$X$501,MATCH(ROWS($B$5:B168),Registros!$AD$2:$AD$501,0)),"")</f>
        <v/>
      </c>
      <c r="O168" s="21">
        <f>IFERROR(INDEX(Registros!$Y$2:$Y$501,MATCH(ROWS($B$5:B168),Registros!$AD$2:$AD$501,0)),"")</f>
        <v/>
      </c>
    </row>
    <row r="169">
      <c r="A169" s="13">
        <f>IF($B169="","",ROWS($A$5:A169))</f>
        <v/>
      </c>
      <c r="B169" s="13">
        <f>IFERROR(INDEX(Registros!$A$2:$A$501,MATCH(ROWS($B$5:B169),Registros!$AD$2:$AD$501,0)),"")</f>
        <v/>
      </c>
      <c r="C169" s="53">
        <f>IFERROR(INDEX(Registros!$B$2:$B$501,MATCH(ROWS($B$5:B169),Registros!$AD$2:$AD$501,0)),"")</f>
        <v/>
      </c>
      <c r="D169" s="13">
        <f>IFERROR(INDEX(Registros!$C$2:$C$501,MATCH(ROWS($B$5:B169),Registros!$AD$2:$AD$501,0)),"")</f>
        <v/>
      </c>
      <c r="E169" s="16">
        <f>IFERROR(INDEX(Registros!$D$2:$D$501,MATCH(ROWS($B$5:B169),Registros!$AD$2:$AD$501,0)),"")</f>
        <v/>
      </c>
      <c r="F169" s="16">
        <f>IFERROR(INDEX(Registros!$E$2:$E$501,MATCH(ROWS($B$5:B169),Registros!$AD$2:$AD$501,0)),"")</f>
        <v/>
      </c>
      <c r="G169" s="13">
        <f>IFERROR(INDEX(Registros!$P$2:$P$501,MATCH(ROWS($B$5:B169),Registros!$AD$2:$AD$501,0)),"")</f>
        <v/>
      </c>
      <c r="H169" s="46">
        <f>IFERROR(INDEX(Registros!$S$2:$S$501,MATCH(ROWS($B$5:B169),Registros!$AD$2:$AD$501,0)),"")</f>
        <v/>
      </c>
      <c r="I169" s="16">
        <f>IFERROR(INDEX(Registros!$V$2:$V$501,MATCH(ROWS($B$5:B169),Registros!$AD$2:$AD$501,0)),"")</f>
        <v/>
      </c>
      <c r="J169" s="13">
        <f>IFERROR(INDEX(Registros!$K$2:$K$501,MATCH(ROWS($B$5:B169),Registros!$AD$2:$AD$501,0)),"")</f>
        <v/>
      </c>
      <c r="K169" s="13">
        <f>IFERROR(INDEX(Registros!$L$2:$L$501,MATCH(ROWS($B$5:B169),Registros!$AD$2:$AD$501,0)),"")</f>
        <v/>
      </c>
      <c r="L169" s="53">
        <f>IFERROR(INDEX(Registros!$M$2:$M$501,MATCH(ROWS($B$5:B169),Registros!$AD$2:$AD$501,0)),"")</f>
        <v/>
      </c>
      <c r="M169" s="13">
        <f>IFERROR(INDEX(Registros!$W$2:$W$501,MATCH(ROWS($B$5:B169),Registros!$AD$2:$AD$501,0)),"")</f>
        <v/>
      </c>
      <c r="N169" s="13">
        <f>IFERROR(INDEX(Registros!$X$2:$X$501,MATCH(ROWS($B$5:B169),Registros!$AD$2:$AD$501,0)),"")</f>
        <v/>
      </c>
      <c r="O169" s="16">
        <f>IFERROR(INDEX(Registros!$Y$2:$Y$501,MATCH(ROWS($B$5:B169),Registros!$AD$2:$AD$501,0)),"")</f>
        <v/>
      </c>
    </row>
    <row r="170">
      <c r="A170" s="18">
        <f>IF($B170="","",ROWS($A$5:A170))</f>
        <v/>
      </c>
      <c r="B170" s="18">
        <f>IFERROR(INDEX(Registros!$A$2:$A$501,MATCH(ROWS($B$5:B170),Registros!$AD$2:$AD$501,0)),"")</f>
        <v/>
      </c>
      <c r="C170" s="52">
        <f>IFERROR(INDEX(Registros!$B$2:$B$501,MATCH(ROWS($B$5:B170),Registros!$AD$2:$AD$501,0)),"")</f>
        <v/>
      </c>
      <c r="D170" s="18">
        <f>IFERROR(INDEX(Registros!$C$2:$C$501,MATCH(ROWS($B$5:B170),Registros!$AD$2:$AD$501,0)),"")</f>
        <v/>
      </c>
      <c r="E170" s="21">
        <f>IFERROR(INDEX(Registros!$D$2:$D$501,MATCH(ROWS($B$5:B170),Registros!$AD$2:$AD$501,0)),"")</f>
        <v/>
      </c>
      <c r="F170" s="21">
        <f>IFERROR(INDEX(Registros!$E$2:$E$501,MATCH(ROWS($B$5:B170),Registros!$AD$2:$AD$501,0)),"")</f>
        <v/>
      </c>
      <c r="G170" s="18">
        <f>IFERROR(INDEX(Registros!$P$2:$P$501,MATCH(ROWS($B$5:B170),Registros!$AD$2:$AD$501,0)),"")</f>
        <v/>
      </c>
      <c r="H170" s="49">
        <f>IFERROR(INDEX(Registros!$S$2:$S$501,MATCH(ROWS($B$5:B170),Registros!$AD$2:$AD$501,0)),"")</f>
        <v/>
      </c>
      <c r="I170" s="21">
        <f>IFERROR(INDEX(Registros!$V$2:$V$501,MATCH(ROWS($B$5:B170),Registros!$AD$2:$AD$501,0)),"")</f>
        <v/>
      </c>
      <c r="J170" s="18">
        <f>IFERROR(INDEX(Registros!$K$2:$K$501,MATCH(ROWS($B$5:B170),Registros!$AD$2:$AD$501,0)),"")</f>
        <v/>
      </c>
      <c r="K170" s="18">
        <f>IFERROR(INDEX(Registros!$L$2:$L$501,MATCH(ROWS($B$5:B170),Registros!$AD$2:$AD$501,0)),"")</f>
        <v/>
      </c>
      <c r="L170" s="52">
        <f>IFERROR(INDEX(Registros!$M$2:$M$501,MATCH(ROWS($B$5:B170),Registros!$AD$2:$AD$501,0)),"")</f>
        <v/>
      </c>
      <c r="M170" s="18">
        <f>IFERROR(INDEX(Registros!$W$2:$W$501,MATCH(ROWS($B$5:B170),Registros!$AD$2:$AD$501,0)),"")</f>
        <v/>
      </c>
      <c r="N170" s="18">
        <f>IFERROR(INDEX(Registros!$X$2:$X$501,MATCH(ROWS($B$5:B170),Registros!$AD$2:$AD$501,0)),"")</f>
        <v/>
      </c>
      <c r="O170" s="21">
        <f>IFERROR(INDEX(Registros!$Y$2:$Y$501,MATCH(ROWS($B$5:B170),Registros!$AD$2:$AD$501,0)),"")</f>
        <v/>
      </c>
    </row>
    <row r="171">
      <c r="A171" s="13">
        <f>IF($B171="","",ROWS($A$5:A171))</f>
        <v/>
      </c>
      <c r="B171" s="13">
        <f>IFERROR(INDEX(Registros!$A$2:$A$501,MATCH(ROWS($B$5:B171),Registros!$AD$2:$AD$501,0)),"")</f>
        <v/>
      </c>
      <c r="C171" s="53">
        <f>IFERROR(INDEX(Registros!$B$2:$B$501,MATCH(ROWS($B$5:B171),Registros!$AD$2:$AD$501,0)),"")</f>
        <v/>
      </c>
      <c r="D171" s="13">
        <f>IFERROR(INDEX(Registros!$C$2:$C$501,MATCH(ROWS($B$5:B171),Registros!$AD$2:$AD$501,0)),"")</f>
        <v/>
      </c>
      <c r="E171" s="16">
        <f>IFERROR(INDEX(Registros!$D$2:$D$501,MATCH(ROWS($B$5:B171),Registros!$AD$2:$AD$501,0)),"")</f>
        <v/>
      </c>
      <c r="F171" s="16">
        <f>IFERROR(INDEX(Registros!$E$2:$E$501,MATCH(ROWS($B$5:B171),Registros!$AD$2:$AD$501,0)),"")</f>
        <v/>
      </c>
      <c r="G171" s="13">
        <f>IFERROR(INDEX(Registros!$P$2:$P$501,MATCH(ROWS($B$5:B171),Registros!$AD$2:$AD$501,0)),"")</f>
        <v/>
      </c>
      <c r="H171" s="46">
        <f>IFERROR(INDEX(Registros!$S$2:$S$501,MATCH(ROWS($B$5:B171),Registros!$AD$2:$AD$501,0)),"")</f>
        <v/>
      </c>
      <c r="I171" s="16">
        <f>IFERROR(INDEX(Registros!$V$2:$V$501,MATCH(ROWS($B$5:B171),Registros!$AD$2:$AD$501,0)),"")</f>
        <v/>
      </c>
      <c r="J171" s="13">
        <f>IFERROR(INDEX(Registros!$K$2:$K$501,MATCH(ROWS($B$5:B171),Registros!$AD$2:$AD$501,0)),"")</f>
        <v/>
      </c>
      <c r="K171" s="13">
        <f>IFERROR(INDEX(Registros!$L$2:$L$501,MATCH(ROWS($B$5:B171),Registros!$AD$2:$AD$501,0)),"")</f>
        <v/>
      </c>
      <c r="L171" s="53">
        <f>IFERROR(INDEX(Registros!$M$2:$M$501,MATCH(ROWS($B$5:B171),Registros!$AD$2:$AD$501,0)),"")</f>
        <v/>
      </c>
      <c r="M171" s="13">
        <f>IFERROR(INDEX(Registros!$W$2:$W$501,MATCH(ROWS($B$5:B171),Registros!$AD$2:$AD$501,0)),"")</f>
        <v/>
      </c>
      <c r="N171" s="13">
        <f>IFERROR(INDEX(Registros!$X$2:$X$501,MATCH(ROWS($B$5:B171),Registros!$AD$2:$AD$501,0)),"")</f>
        <v/>
      </c>
      <c r="O171" s="16">
        <f>IFERROR(INDEX(Registros!$Y$2:$Y$501,MATCH(ROWS($B$5:B171),Registros!$AD$2:$AD$501,0)),"")</f>
        <v/>
      </c>
    </row>
    <row r="172">
      <c r="A172" s="18">
        <f>IF($B172="","",ROWS($A$5:A172))</f>
        <v/>
      </c>
      <c r="B172" s="18">
        <f>IFERROR(INDEX(Registros!$A$2:$A$501,MATCH(ROWS($B$5:B172),Registros!$AD$2:$AD$501,0)),"")</f>
        <v/>
      </c>
      <c r="C172" s="52">
        <f>IFERROR(INDEX(Registros!$B$2:$B$501,MATCH(ROWS($B$5:B172),Registros!$AD$2:$AD$501,0)),"")</f>
        <v/>
      </c>
      <c r="D172" s="18">
        <f>IFERROR(INDEX(Registros!$C$2:$C$501,MATCH(ROWS($B$5:B172),Registros!$AD$2:$AD$501,0)),"")</f>
        <v/>
      </c>
      <c r="E172" s="21">
        <f>IFERROR(INDEX(Registros!$D$2:$D$501,MATCH(ROWS($B$5:B172),Registros!$AD$2:$AD$501,0)),"")</f>
        <v/>
      </c>
      <c r="F172" s="21">
        <f>IFERROR(INDEX(Registros!$E$2:$E$501,MATCH(ROWS($B$5:B172),Registros!$AD$2:$AD$501,0)),"")</f>
        <v/>
      </c>
      <c r="G172" s="18">
        <f>IFERROR(INDEX(Registros!$P$2:$P$501,MATCH(ROWS($B$5:B172),Registros!$AD$2:$AD$501,0)),"")</f>
        <v/>
      </c>
      <c r="H172" s="49">
        <f>IFERROR(INDEX(Registros!$S$2:$S$501,MATCH(ROWS($B$5:B172),Registros!$AD$2:$AD$501,0)),"")</f>
        <v/>
      </c>
      <c r="I172" s="21">
        <f>IFERROR(INDEX(Registros!$V$2:$V$501,MATCH(ROWS($B$5:B172),Registros!$AD$2:$AD$501,0)),"")</f>
        <v/>
      </c>
      <c r="J172" s="18">
        <f>IFERROR(INDEX(Registros!$K$2:$K$501,MATCH(ROWS($B$5:B172),Registros!$AD$2:$AD$501,0)),"")</f>
        <v/>
      </c>
      <c r="K172" s="18">
        <f>IFERROR(INDEX(Registros!$L$2:$L$501,MATCH(ROWS($B$5:B172),Registros!$AD$2:$AD$501,0)),"")</f>
        <v/>
      </c>
      <c r="L172" s="52">
        <f>IFERROR(INDEX(Registros!$M$2:$M$501,MATCH(ROWS($B$5:B172),Registros!$AD$2:$AD$501,0)),"")</f>
        <v/>
      </c>
      <c r="M172" s="18">
        <f>IFERROR(INDEX(Registros!$W$2:$W$501,MATCH(ROWS($B$5:B172),Registros!$AD$2:$AD$501,0)),"")</f>
        <v/>
      </c>
      <c r="N172" s="18">
        <f>IFERROR(INDEX(Registros!$X$2:$X$501,MATCH(ROWS($B$5:B172),Registros!$AD$2:$AD$501,0)),"")</f>
        <v/>
      </c>
      <c r="O172" s="21">
        <f>IFERROR(INDEX(Registros!$Y$2:$Y$501,MATCH(ROWS($B$5:B172),Registros!$AD$2:$AD$501,0)),"")</f>
        <v/>
      </c>
    </row>
    <row r="173">
      <c r="A173" s="13">
        <f>IF($B173="","",ROWS($A$5:A173))</f>
        <v/>
      </c>
      <c r="B173" s="13">
        <f>IFERROR(INDEX(Registros!$A$2:$A$501,MATCH(ROWS($B$5:B173),Registros!$AD$2:$AD$501,0)),"")</f>
        <v/>
      </c>
      <c r="C173" s="53">
        <f>IFERROR(INDEX(Registros!$B$2:$B$501,MATCH(ROWS($B$5:B173),Registros!$AD$2:$AD$501,0)),"")</f>
        <v/>
      </c>
      <c r="D173" s="13">
        <f>IFERROR(INDEX(Registros!$C$2:$C$501,MATCH(ROWS($B$5:B173),Registros!$AD$2:$AD$501,0)),"")</f>
        <v/>
      </c>
      <c r="E173" s="16">
        <f>IFERROR(INDEX(Registros!$D$2:$D$501,MATCH(ROWS($B$5:B173),Registros!$AD$2:$AD$501,0)),"")</f>
        <v/>
      </c>
      <c r="F173" s="16">
        <f>IFERROR(INDEX(Registros!$E$2:$E$501,MATCH(ROWS($B$5:B173),Registros!$AD$2:$AD$501,0)),"")</f>
        <v/>
      </c>
      <c r="G173" s="13">
        <f>IFERROR(INDEX(Registros!$P$2:$P$501,MATCH(ROWS($B$5:B173),Registros!$AD$2:$AD$501,0)),"")</f>
        <v/>
      </c>
      <c r="H173" s="46">
        <f>IFERROR(INDEX(Registros!$S$2:$S$501,MATCH(ROWS($B$5:B173),Registros!$AD$2:$AD$501,0)),"")</f>
        <v/>
      </c>
      <c r="I173" s="16">
        <f>IFERROR(INDEX(Registros!$V$2:$V$501,MATCH(ROWS($B$5:B173),Registros!$AD$2:$AD$501,0)),"")</f>
        <v/>
      </c>
      <c r="J173" s="13">
        <f>IFERROR(INDEX(Registros!$K$2:$K$501,MATCH(ROWS($B$5:B173),Registros!$AD$2:$AD$501,0)),"")</f>
        <v/>
      </c>
      <c r="K173" s="13">
        <f>IFERROR(INDEX(Registros!$L$2:$L$501,MATCH(ROWS($B$5:B173),Registros!$AD$2:$AD$501,0)),"")</f>
        <v/>
      </c>
      <c r="L173" s="53">
        <f>IFERROR(INDEX(Registros!$M$2:$M$501,MATCH(ROWS($B$5:B173),Registros!$AD$2:$AD$501,0)),"")</f>
        <v/>
      </c>
      <c r="M173" s="13">
        <f>IFERROR(INDEX(Registros!$W$2:$W$501,MATCH(ROWS($B$5:B173),Registros!$AD$2:$AD$501,0)),"")</f>
        <v/>
      </c>
      <c r="N173" s="13">
        <f>IFERROR(INDEX(Registros!$X$2:$X$501,MATCH(ROWS($B$5:B173),Registros!$AD$2:$AD$501,0)),"")</f>
        <v/>
      </c>
      <c r="O173" s="16">
        <f>IFERROR(INDEX(Registros!$Y$2:$Y$501,MATCH(ROWS($B$5:B173),Registros!$AD$2:$AD$501,0)),"")</f>
        <v/>
      </c>
    </row>
    <row r="174">
      <c r="A174" s="18">
        <f>IF($B174="","",ROWS($A$5:A174))</f>
        <v/>
      </c>
      <c r="B174" s="18">
        <f>IFERROR(INDEX(Registros!$A$2:$A$501,MATCH(ROWS($B$5:B174),Registros!$AD$2:$AD$501,0)),"")</f>
        <v/>
      </c>
      <c r="C174" s="52">
        <f>IFERROR(INDEX(Registros!$B$2:$B$501,MATCH(ROWS($B$5:B174),Registros!$AD$2:$AD$501,0)),"")</f>
        <v/>
      </c>
      <c r="D174" s="18">
        <f>IFERROR(INDEX(Registros!$C$2:$C$501,MATCH(ROWS($B$5:B174),Registros!$AD$2:$AD$501,0)),"")</f>
        <v/>
      </c>
      <c r="E174" s="21">
        <f>IFERROR(INDEX(Registros!$D$2:$D$501,MATCH(ROWS($B$5:B174),Registros!$AD$2:$AD$501,0)),"")</f>
        <v/>
      </c>
      <c r="F174" s="21">
        <f>IFERROR(INDEX(Registros!$E$2:$E$501,MATCH(ROWS($B$5:B174),Registros!$AD$2:$AD$501,0)),"")</f>
        <v/>
      </c>
      <c r="G174" s="18">
        <f>IFERROR(INDEX(Registros!$P$2:$P$501,MATCH(ROWS($B$5:B174),Registros!$AD$2:$AD$501,0)),"")</f>
        <v/>
      </c>
      <c r="H174" s="49">
        <f>IFERROR(INDEX(Registros!$S$2:$S$501,MATCH(ROWS($B$5:B174),Registros!$AD$2:$AD$501,0)),"")</f>
        <v/>
      </c>
      <c r="I174" s="21">
        <f>IFERROR(INDEX(Registros!$V$2:$V$501,MATCH(ROWS($B$5:B174),Registros!$AD$2:$AD$501,0)),"")</f>
        <v/>
      </c>
      <c r="J174" s="18">
        <f>IFERROR(INDEX(Registros!$K$2:$K$501,MATCH(ROWS($B$5:B174),Registros!$AD$2:$AD$501,0)),"")</f>
        <v/>
      </c>
      <c r="K174" s="18">
        <f>IFERROR(INDEX(Registros!$L$2:$L$501,MATCH(ROWS($B$5:B174),Registros!$AD$2:$AD$501,0)),"")</f>
        <v/>
      </c>
      <c r="L174" s="52">
        <f>IFERROR(INDEX(Registros!$M$2:$M$501,MATCH(ROWS($B$5:B174),Registros!$AD$2:$AD$501,0)),"")</f>
        <v/>
      </c>
      <c r="M174" s="18">
        <f>IFERROR(INDEX(Registros!$W$2:$W$501,MATCH(ROWS($B$5:B174),Registros!$AD$2:$AD$501,0)),"")</f>
        <v/>
      </c>
      <c r="N174" s="18">
        <f>IFERROR(INDEX(Registros!$X$2:$X$501,MATCH(ROWS($B$5:B174),Registros!$AD$2:$AD$501,0)),"")</f>
        <v/>
      </c>
      <c r="O174" s="21">
        <f>IFERROR(INDEX(Registros!$Y$2:$Y$501,MATCH(ROWS($B$5:B174),Registros!$AD$2:$AD$501,0)),"")</f>
        <v/>
      </c>
    </row>
    <row r="175">
      <c r="A175" s="13">
        <f>IF($B175="","",ROWS($A$5:A175))</f>
        <v/>
      </c>
      <c r="B175" s="13">
        <f>IFERROR(INDEX(Registros!$A$2:$A$501,MATCH(ROWS($B$5:B175),Registros!$AD$2:$AD$501,0)),"")</f>
        <v/>
      </c>
      <c r="C175" s="53">
        <f>IFERROR(INDEX(Registros!$B$2:$B$501,MATCH(ROWS($B$5:B175),Registros!$AD$2:$AD$501,0)),"")</f>
        <v/>
      </c>
      <c r="D175" s="13">
        <f>IFERROR(INDEX(Registros!$C$2:$C$501,MATCH(ROWS($B$5:B175),Registros!$AD$2:$AD$501,0)),"")</f>
        <v/>
      </c>
      <c r="E175" s="16">
        <f>IFERROR(INDEX(Registros!$D$2:$D$501,MATCH(ROWS($B$5:B175),Registros!$AD$2:$AD$501,0)),"")</f>
        <v/>
      </c>
      <c r="F175" s="16">
        <f>IFERROR(INDEX(Registros!$E$2:$E$501,MATCH(ROWS($B$5:B175),Registros!$AD$2:$AD$501,0)),"")</f>
        <v/>
      </c>
      <c r="G175" s="13">
        <f>IFERROR(INDEX(Registros!$P$2:$P$501,MATCH(ROWS($B$5:B175),Registros!$AD$2:$AD$501,0)),"")</f>
        <v/>
      </c>
      <c r="H175" s="46">
        <f>IFERROR(INDEX(Registros!$S$2:$S$501,MATCH(ROWS($B$5:B175),Registros!$AD$2:$AD$501,0)),"")</f>
        <v/>
      </c>
      <c r="I175" s="16">
        <f>IFERROR(INDEX(Registros!$V$2:$V$501,MATCH(ROWS($B$5:B175),Registros!$AD$2:$AD$501,0)),"")</f>
        <v/>
      </c>
      <c r="J175" s="13">
        <f>IFERROR(INDEX(Registros!$K$2:$K$501,MATCH(ROWS($B$5:B175),Registros!$AD$2:$AD$501,0)),"")</f>
        <v/>
      </c>
      <c r="K175" s="13">
        <f>IFERROR(INDEX(Registros!$L$2:$L$501,MATCH(ROWS($B$5:B175),Registros!$AD$2:$AD$501,0)),"")</f>
        <v/>
      </c>
      <c r="L175" s="53">
        <f>IFERROR(INDEX(Registros!$M$2:$M$501,MATCH(ROWS($B$5:B175),Registros!$AD$2:$AD$501,0)),"")</f>
        <v/>
      </c>
      <c r="M175" s="13">
        <f>IFERROR(INDEX(Registros!$W$2:$W$501,MATCH(ROWS($B$5:B175),Registros!$AD$2:$AD$501,0)),"")</f>
        <v/>
      </c>
      <c r="N175" s="13">
        <f>IFERROR(INDEX(Registros!$X$2:$X$501,MATCH(ROWS($B$5:B175),Registros!$AD$2:$AD$501,0)),"")</f>
        <v/>
      </c>
      <c r="O175" s="16">
        <f>IFERROR(INDEX(Registros!$Y$2:$Y$501,MATCH(ROWS($B$5:B175),Registros!$AD$2:$AD$501,0)),"")</f>
        <v/>
      </c>
    </row>
    <row r="176">
      <c r="A176" s="18">
        <f>IF($B176="","",ROWS($A$5:A176))</f>
        <v/>
      </c>
      <c r="B176" s="18">
        <f>IFERROR(INDEX(Registros!$A$2:$A$501,MATCH(ROWS($B$5:B176),Registros!$AD$2:$AD$501,0)),"")</f>
        <v/>
      </c>
      <c r="C176" s="52">
        <f>IFERROR(INDEX(Registros!$B$2:$B$501,MATCH(ROWS($B$5:B176),Registros!$AD$2:$AD$501,0)),"")</f>
        <v/>
      </c>
      <c r="D176" s="18">
        <f>IFERROR(INDEX(Registros!$C$2:$C$501,MATCH(ROWS($B$5:B176),Registros!$AD$2:$AD$501,0)),"")</f>
        <v/>
      </c>
      <c r="E176" s="21">
        <f>IFERROR(INDEX(Registros!$D$2:$D$501,MATCH(ROWS($B$5:B176),Registros!$AD$2:$AD$501,0)),"")</f>
        <v/>
      </c>
      <c r="F176" s="21">
        <f>IFERROR(INDEX(Registros!$E$2:$E$501,MATCH(ROWS($B$5:B176),Registros!$AD$2:$AD$501,0)),"")</f>
        <v/>
      </c>
      <c r="G176" s="18">
        <f>IFERROR(INDEX(Registros!$P$2:$P$501,MATCH(ROWS($B$5:B176),Registros!$AD$2:$AD$501,0)),"")</f>
        <v/>
      </c>
      <c r="H176" s="49">
        <f>IFERROR(INDEX(Registros!$S$2:$S$501,MATCH(ROWS($B$5:B176),Registros!$AD$2:$AD$501,0)),"")</f>
        <v/>
      </c>
      <c r="I176" s="21">
        <f>IFERROR(INDEX(Registros!$V$2:$V$501,MATCH(ROWS($B$5:B176),Registros!$AD$2:$AD$501,0)),"")</f>
        <v/>
      </c>
      <c r="J176" s="18">
        <f>IFERROR(INDEX(Registros!$K$2:$K$501,MATCH(ROWS($B$5:B176),Registros!$AD$2:$AD$501,0)),"")</f>
        <v/>
      </c>
      <c r="K176" s="18">
        <f>IFERROR(INDEX(Registros!$L$2:$L$501,MATCH(ROWS($B$5:B176),Registros!$AD$2:$AD$501,0)),"")</f>
        <v/>
      </c>
      <c r="L176" s="52">
        <f>IFERROR(INDEX(Registros!$M$2:$M$501,MATCH(ROWS($B$5:B176),Registros!$AD$2:$AD$501,0)),"")</f>
        <v/>
      </c>
      <c r="M176" s="18">
        <f>IFERROR(INDEX(Registros!$W$2:$W$501,MATCH(ROWS($B$5:B176),Registros!$AD$2:$AD$501,0)),"")</f>
        <v/>
      </c>
      <c r="N176" s="18">
        <f>IFERROR(INDEX(Registros!$X$2:$X$501,MATCH(ROWS($B$5:B176),Registros!$AD$2:$AD$501,0)),"")</f>
        <v/>
      </c>
      <c r="O176" s="21">
        <f>IFERROR(INDEX(Registros!$Y$2:$Y$501,MATCH(ROWS($B$5:B176),Registros!$AD$2:$AD$501,0)),"")</f>
        <v/>
      </c>
    </row>
    <row r="177">
      <c r="A177" s="13">
        <f>IF($B177="","",ROWS($A$5:A177))</f>
        <v/>
      </c>
      <c r="B177" s="13">
        <f>IFERROR(INDEX(Registros!$A$2:$A$501,MATCH(ROWS($B$5:B177),Registros!$AD$2:$AD$501,0)),"")</f>
        <v/>
      </c>
      <c r="C177" s="53">
        <f>IFERROR(INDEX(Registros!$B$2:$B$501,MATCH(ROWS($B$5:B177),Registros!$AD$2:$AD$501,0)),"")</f>
        <v/>
      </c>
      <c r="D177" s="13">
        <f>IFERROR(INDEX(Registros!$C$2:$C$501,MATCH(ROWS($B$5:B177),Registros!$AD$2:$AD$501,0)),"")</f>
        <v/>
      </c>
      <c r="E177" s="16">
        <f>IFERROR(INDEX(Registros!$D$2:$D$501,MATCH(ROWS($B$5:B177),Registros!$AD$2:$AD$501,0)),"")</f>
        <v/>
      </c>
      <c r="F177" s="16">
        <f>IFERROR(INDEX(Registros!$E$2:$E$501,MATCH(ROWS($B$5:B177),Registros!$AD$2:$AD$501,0)),"")</f>
        <v/>
      </c>
      <c r="G177" s="13">
        <f>IFERROR(INDEX(Registros!$P$2:$P$501,MATCH(ROWS($B$5:B177),Registros!$AD$2:$AD$501,0)),"")</f>
        <v/>
      </c>
      <c r="H177" s="46">
        <f>IFERROR(INDEX(Registros!$S$2:$S$501,MATCH(ROWS($B$5:B177),Registros!$AD$2:$AD$501,0)),"")</f>
        <v/>
      </c>
      <c r="I177" s="16">
        <f>IFERROR(INDEX(Registros!$V$2:$V$501,MATCH(ROWS($B$5:B177),Registros!$AD$2:$AD$501,0)),"")</f>
        <v/>
      </c>
      <c r="J177" s="13">
        <f>IFERROR(INDEX(Registros!$K$2:$K$501,MATCH(ROWS($B$5:B177),Registros!$AD$2:$AD$501,0)),"")</f>
        <v/>
      </c>
      <c r="K177" s="13">
        <f>IFERROR(INDEX(Registros!$L$2:$L$501,MATCH(ROWS($B$5:B177),Registros!$AD$2:$AD$501,0)),"")</f>
        <v/>
      </c>
      <c r="L177" s="53">
        <f>IFERROR(INDEX(Registros!$M$2:$M$501,MATCH(ROWS($B$5:B177),Registros!$AD$2:$AD$501,0)),"")</f>
        <v/>
      </c>
      <c r="M177" s="13">
        <f>IFERROR(INDEX(Registros!$W$2:$W$501,MATCH(ROWS($B$5:B177),Registros!$AD$2:$AD$501,0)),"")</f>
        <v/>
      </c>
      <c r="N177" s="13">
        <f>IFERROR(INDEX(Registros!$X$2:$X$501,MATCH(ROWS($B$5:B177),Registros!$AD$2:$AD$501,0)),"")</f>
        <v/>
      </c>
      <c r="O177" s="16">
        <f>IFERROR(INDEX(Registros!$Y$2:$Y$501,MATCH(ROWS($B$5:B177),Registros!$AD$2:$AD$501,0)),"")</f>
        <v/>
      </c>
    </row>
    <row r="178">
      <c r="A178" s="18">
        <f>IF($B178="","",ROWS($A$5:A178))</f>
        <v/>
      </c>
      <c r="B178" s="18">
        <f>IFERROR(INDEX(Registros!$A$2:$A$501,MATCH(ROWS($B$5:B178),Registros!$AD$2:$AD$501,0)),"")</f>
        <v/>
      </c>
      <c r="C178" s="52">
        <f>IFERROR(INDEX(Registros!$B$2:$B$501,MATCH(ROWS($B$5:B178),Registros!$AD$2:$AD$501,0)),"")</f>
        <v/>
      </c>
      <c r="D178" s="18">
        <f>IFERROR(INDEX(Registros!$C$2:$C$501,MATCH(ROWS($B$5:B178),Registros!$AD$2:$AD$501,0)),"")</f>
        <v/>
      </c>
      <c r="E178" s="21">
        <f>IFERROR(INDEX(Registros!$D$2:$D$501,MATCH(ROWS($B$5:B178),Registros!$AD$2:$AD$501,0)),"")</f>
        <v/>
      </c>
      <c r="F178" s="21">
        <f>IFERROR(INDEX(Registros!$E$2:$E$501,MATCH(ROWS($B$5:B178),Registros!$AD$2:$AD$501,0)),"")</f>
        <v/>
      </c>
      <c r="G178" s="18">
        <f>IFERROR(INDEX(Registros!$P$2:$P$501,MATCH(ROWS($B$5:B178),Registros!$AD$2:$AD$501,0)),"")</f>
        <v/>
      </c>
      <c r="H178" s="49">
        <f>IFERROR(INDEX(Registros!$S$2:$S$501,MATCH(ROWS($B$5:B178),Registros!$AD$2:$AD$501,0)),"")</f>
        <v/>
      </c>
      <c r="I178" s="21">
        <f>IFERROR(INDEX(Registros!$V$2:$V$501,MATCH(ROWS($B$5:B178),Registros!$AD$2:$AD$501,0)),"")</f>
        <v/>
      </c>
      <c r="J178" s="18">
        <f>IFERROR(INDEX(Registros!$K$2:$K$501,MATCH(ROWS($B$5:B178),Registros!$AD$2:$AD$501,0)),"")</f>
        <v/>
      </c>
      <c r="K178" s="18">
        <f>IFERROR(INDEX(Registros!$L$2:$L$501,MATCH(ROWS($B$5:B178),Registros!$AD$2:$AD$501,0)),"")</f>
        <v/>
      </c>
      <c r="L178" s="52">
        <f>IFERROR(INDEX(Registros!$M$2:$M$501,MATCH(ROWS($B$5:B178),Registros!$AD$2:$AD$501,0)),"")</f>
        <v/>
      </c>
      <c r="M178" s="18">
        <f>IFERROR(INDEX(Registros!$W$2:$W$501,MATCH(ROWS($B$5:B178),Registros!$AD$2:$AD$501,0)),"")</f>
        <v/>
      </c>
      <c r="N178" s="18">
        <f>IFERROR(INDEX(Registros!$X$2:$X$501,MATCH(ROWS($B$5:B178),Registros!$AD$2:$AD$501,0)),"")</f>
        <v/>
      </c>
      <c r="O178" s="21">
        <f>IFERROR(INDEX(Registros!$Y$2:$Y$501,MATCH(ROWS($B$5:B178),Registros!$AD$2:$AD$501,0)),"")</f>
        <v/>
      </c>
    </row>
    <row r="179">
      <c r="A179" s="13">
        <f>IF($B179="","",ROWS($A$5:A179))</f>
        <v/>
      </c>
      <c r="B179" s="13">
        <f>IFERROR(INDEX(Registros!$A$2:$A$501,MATCH(ROWS($B$5:B179),Registros!$AD$2:$AD$501,0)),"")</f>
        <v/>
      </c>
      <c r="C179" s="53">
        <f>IFERROR(INDEX(Registros!$B$2:$B$501,MATCH(ROWS($B$5:B179),Registros!$AD$2:$AD$501,0)),"")</f>
        <v/>
      </c>
      <c r="D179" s="13">
        <f>IFERROR(INDEX(Registros!$C$2:$C$501,MATCH(ROWS($B$5:B179),Registros!$AD$2:$AD$501,0)),"")</f>
        <v/>
      </c>
      <c r="E179" s="16">
        <f>IFERROR(INDEX(Registros!$D$2:$D$501,MATCH(ROWS($B$5:B179),Registros!$AD$2:$AD$501,0)),"")</f>
        <v/>
      </c>
      <c r="F179" s="16">
        <f>IFERROR(INDEX(Registros!$E$2:$E$501,MATCH(ROWS($B$5:B179),Registros!$AD$2:$AD$501,0)),"")</f>
        <v/>
      </c>
      <c r="G179" s="13">
        <f>IFERROR(INDEX(Registros!$P$2:$P$501,MATCH(ROWS($B$5:B179),Registros!$AD$2:$AD$501,0)),"")</f>
        <v/>
      </c>
      <c r="H179" s="46">
        <f>IFERROR(INDEX(Registros!$S$2:$S$501,MATCH(ROWS($B$5:B179),Registros!$AD$2:$AD$501,0)),"")</f>
        <v/>
      </c>
      <c r="I179" s="16">
        <f>IFERROR(INDEX(Registros!$V$2:$V$501,MATCH(ROWS($B$5:B179),Registros!$AD$2:$AD$501,0)),"")</f>
        <v/>
      </c>
      <c r="J179" s="13">
        <f>IFERROR(INDEX(Registros!$K$2:$K$501,MATCH(ROWS($B$5:B179),Registros!$AD$2:$AD$501,0)),"")</f>
        <v/>
      </c>
      <c r="K179" s="13">
        <f>IFERROR(INDEX(Registros!$L$2:$L$501,MATCH(ROWS($B$5:B179),Registros!$AD$2:$AD$501,0)),"")</f>
        <v/>
      </c>
      <c r="L179" s="53">
        <f>IFERROR(INDEX(Registros!$M$2:$M$501,MATCH(ROWS($B$5:B179),Registros!$AD$2:$AD$501,0)),"")</f>
        <v/>
      </c>
      <c r="M179" s="13">
        <f>IFERROR(INDEX(Registros!$W$2:$W$501,MATCH(ROWS($B$5:B179),Registros!$AD$2:$AD$501,0)),"")</f>
        <v/>
      </c>
      <c r="N179" s="13">
        <f>IFERROR(INDEX(Registros!$X$2:$X$501,MATCH(ROWS($B$5:B179),Registros!$AD$2:$AD$501,0)),"")</f>
        <v/>
      </c>
      <c r="O179" s="16">
        <f>IFERROR(INDEX(Registros!$Y$2:$Y$501,MATCH(ROWS($B$5:B179),Registros!$AD$2:$AD$501,0)),"")</f>
        <v/>
      </c>
    </row>
    <row r="180">
      <c r="A180" s="18">
        <f>IF($B180="","",ROWS($A$5:A180))</f>
        <v/>
      </c>
      <c r="B180" s="18">
        <f>IFERROR(INDEX(Registros!$A$2:$A$501,MATCH(ROWS($B$5:B180),Registros!$AD$2:$AD$501,0)),"")</f>
        <v/>
      </c>
      <c r="C180" s="52">
        <f>IFERROR(INDEX(Registros!$B$2:$B$501,MATCH(ROWS($B$5:B180),Registros!$AD$2:$AD$501,0)),"")</f>
        <v/>
      </c>
      <c r="D180" s="18">
        <f>IFERROR(INDEX(Registros!$C$2:$C$501,MATCH(ROWS($B$5:B180),Registros!$AD$2:$AD$501,0)),"")</f>
        <v/>
      </c>
      <c r="E180" s="21">
        <f>IFERROR(INDEX(Registros!$D$2:$D$501,MATCH(ROWS($B$5:B180),Registros!$AD$2:$AD$501,0)),"")</f>
        <v/>
      </c>
      <c r="F180" s="21">
        <f>IFERROR(INDEX(Registros!$E$2:$E$501,MATCH(ROWS($B$5:B180),Registros!$AD$2:$AD$501,0)),"")</f>
        <v/>
      </c>
      <c r="G180" s="18">
        <f>IFERROR(INDEX(Registros!$P$2:$P$501,MATCH(ROWS($B$5:B180),Registros!$AD$2:$AD$501,0)),"")</f>
        <v/>
      </c>
      <c r="H180" s="49">
        <f>IFERROR(INDEX(Registros!$S$2:$S$501,MATCH(ROWS($B$5:B180),Registros!$AD$2:$AD$501,0)),"")</f>
        <v/>
      </c>
      <c r="I180" s="21">
        <f>IFERROR(INDEX(Registros!$V$2:$V$501,MATCH(ROWS($B$5:B180),Registros!$AD$2:$AD$501,0)),"")</f>
        <v/>
      </c>
      <c r="J180" s="18">
        <f>IFERROR(INDEX(Registros!$K$2:$K$501,MATCH(ROWS($B$5:B180),Registros!$AD$2:$AD$501,0)),"")</f>
        <v/>
      </c>
      <c r="K180" s="18">
        <f>IFERROR(INDEX(Registros!$L$2:$L$501,MATCH(ROWS($B$5:B180),Registros!$AD$2:$AD$501,0)),"")</f>
        <v/>
      </c>
      <c r="L180" s="52">
        <f>IFERROR(INDEX(Registros!$M$2:$M$501,MATCH(ROWS($B$5:B180),Registros!$AD$2:$AD$501,0)),"")</f>
        <v/>
      </c>
      <c r="M180" s="18">
        <f>IFERROR(INDEX(Registros!$W$2:$W$501,MATCH(ROWS($B$5:B180),Registros!$AD$2:$AD$501,0)),"")</f>
        <v/>
      </c>
      <c r="N180" s="18">
        <f>IFERROR(INDEX(Registros!$X$2:$X$501,MATCH(ROWS($B$5:B180),Registros!$AD$2:$AD$501,0)),"")</f>
        <v/>
      </c>
      <c r="O180" s="21">
        <f>IFERROR(INDEX(Registros!$Y$2:$Y$501,MATCH(ROWS($B$5:B180),Registros!$AD$2:$AD$501,0)),"")</f>
        <v/>
      </c>
    </row>
    <row r="181">
      <c r="A181" s="13">
        <f>IF($B181="","",ROWS($A$5:A181))</f>
        <v/>
      </c>
      <c r="B181" s="13">
        <f>IFERROR(INDEX(Registros!$A$2:$A$501,MATCH(ROWS($B$5:B181),Registros!$AD$2:$AD$501,0)),"")</f>
        <v/>
      </c>
      <c r="C181" s="53">
        <f>IFERROR(INDEX(Registros!$B$2:$B$501,MATCH(ROWS($B$5:B181),Registros!$AD$2:$AD$501,0)),"")</f>
        <v/>
      </c>
      <c r="D181" s="13">
        <f>IFERROR(INDEX(Registros!$C$2:$C$501,MATCH(ROWS($B$5:B181),Registros!$AD$2:$AD$501,0)),"")</f>
        <v/>
      </c>
      <c r="E181" s="16">
        <f>IFERROR(INDEX(Registros!$D$2:$D$501,MATCH(ROWS($B$5:B181),Registros!$AD$2:$AD$501,0)),"")</f>
        <v/>
      </c>
      <c r="F181" s="16">
        <f>IFERROR(INDEX(Registros!$E$2:$E$501,MATCH(ROWS($B$5:B181),Registros!$AD$2:$AD$501,0)),"")</f>
        <v/>
      </c>
      <c r="G181" s="13">
        <f>IFERROR(INDEX(Registros!$P$2:$P$501,MATCH(ROWS($B$5:B181),Registros!$AD$2:$AD$501,0)),"")</f>
        <v/>
      </c>
      <c r="H181" s="46">
        <f>IFERROR(INDEX(Registros!$S$2:$S$501,MATCH(ROWS($B$5:B181),Registros!$AD$2:$AD$501,0)),"")</f>
        <v/>
      </c>
      <c r="I181" s="16">
        <f>IFERROR(INDEX(Registros!$V$2:$V$501,MATCH(ROWS($B$5:B181),Registros!$AD$2:$AD$501,0)),"")</f>
        <v/>
      </c>
      <c r="J181" s="13">
        <f>IFERROR(INDEX(Registros!$K$2:$K$501,MATCH(ROWS($B$5:B181),Registros!$AD$2:$AD$501,0)),"")</f>
        <v/>
      </c>
      <c r="K181" s="13">
        <f>IFERROR(INDEX(Registros!$L$2:$L$501,MATCH(ROWS($B$5:B181),Registros!$AD$2:$AD$501,0)),"")</f>
        <v/>
      </c>
      <c r="L181" s="53">
        <f>IFERROR(INDEX(Registros!$M$2:$M$501,MATCH(ROWS($B$5:B181),Registros!$AD$2:$AD$501,0)),"")</f>
        <v/>
      </c>
      <c r="M181" s="13">
        <f>IFERROR(INDEX(Registros!$W$2:$W$501,MATCH(ROWS($B$5:B181),Registros!$AD$2:$AD$501,0)),"")</f>
        <v/>
      </c>
      <c r="N181" s="13">
        <f>IFERROR(INDEX(Registros!$X$2:$X$501,MATCH(ROWS($B$5:B181),Registros!$AD$2:$AD$501,0)),"")</f>
        <v/>
      </c>
      <c r="O181" s="16">
        <f>IFERROR(INDEX(Registros!$Y$2:$Y$501,MATCH(ROWS($B$5:B181),Registros!$AD$2:$AD$501,0)),"")</f>
        <v/>
      </c>
    </row>
    <row r="182">
      <c r="A182" s="18">
        <f>IF($B182="","",ROWS($A$5:A182))</f>
        <v/>
      </c>
      <c r="B182" s="18">
        <f>IFERROR(INDEX(Registros!$A$2:$A$501,MATCH(ROWS($B$5:B182),Registros!$AD$2:$AD$501,0)),"")</f>
        <v/>
      </c>
      <c r="C182" s="52">
        <f>IFERROR(INDEX(Registros!$B$2:$B$501,MATCH(ROWS($B$5:B182),Registros!$AD$2:$AD$501,0)),"")</f>
        <v/>
      </c>
      <c r="D182" s="18">
        <f>IFERROR(INDEX(Registros!$C$2:$C$501,MATCH(ROWS($B$5:B182),Registros!$AD$2:$AD$501,0)),"")</f>
        <v/>
      </c>
      <c r="E182" s="21">
        <f>IFERROR(INDEX(Registros!$D$2:$D$501,MATCH(ROWS($B$5:B182),Registros!$AD$2:$AD$501,0)),"")</f>
        <v/>
      </c>
      <c r="F182" s="21">
        <f>IFERROR(INDEX(Registros!$E$2:$E$501,MATCH(ROWS($B$5:B182),Registros!$AD$2:$AD$501,0)),"")</f>
        <v/>
      </c>
      <c r="G182" s="18">
        <f>IFERROR(INDEX(Registros!$P$2:$P$501,MATCH(ROWS($B$5:B182),Registros!$AD$2:$AD$501,0)),"")</f>
        <v/>
      </c>
      <c r="H182" s="49">
        <f>IFERROR(INDEX(Registros!$S$2:$S$501,MATCH(ROWS($B$5:B182),Registros!$AD$2:$AD$501,0)),"")</f>
        <v/>
      </c>
      <c r="I182" s="21">
        <f>IFERROR(INDEX(Registros!$V$2:$V$501,MATCH(ROWS($B$5:B182),Registros!$AD$2:$AD$501,0)),"")</f>
        <v/>
      </c>
      <c r="J182" s="18">
        <f>IFERROR(INDEX(Registros!$K$2:$K$501,MATCH(ROWS($B$5:B182),Registros!$AD$2:$AD$501,0)),"")</f>
        <v/>
      </c>
      <c r="K182" s="18">
        <f>IFERROR(INDEX(Registros!$L$2:$L$501,MATCH(ROWS($B$5:B182),Registros!$AD$2:$AD$501,0)),"")</f>
        <v/>
      </c>
      <c r="L182" s="52">
        <f>IFERROR(INDEX(Registros!$M$2:$M$501,MATCH(ROWS($B$5:B182),Registros!$AD$2:$AD$501,0)),"")</f>
        <v/>
      </c>
      <c r="M182" s="18">
        <f>IFERROR(INDEX(Registros!$W$2:$W$501,MATCH(ROWS($B$5:B182),Registros!$AD$2:$AD$501,0)),"")</f>
        <v/>
      </c>
      <c r="N182" s="18">
        <f>IFERROR(INDEX(Registros!$X$2:$X$501,MATCH(ROWS($B$5:B182),Registros!$AD$2:$AD$501,0)),"")</f>
        <v/>
      </c>
      <c r="O182" s="21">
        <f>IFERROR(INDEX(Registros!$Y$2:$Y$501,MATCH(ROWS($B$5:B182),Registros!$AD$2:$AD$501,0)),"")</f>
        <v/>
      </c>
    </row>
    <row r="183">
      <c r="A183" s="13">
        <f>IF($B183="","",ROWS($A$5:A183))</f>
        <v/>
      </c>
      <c r="B183" s="13">
        <f>IFERROR(INDEX(Registros!$A$2:$A$501,MATCH(ROWS($B$5:B183),Registros!$AD$2:$AD$501,0)),"")</f>
        <v/>
      </c>
      <c r="C183" s="53">
        <f>IFERROR(INDEX(Registros!$B$2:$B$501,MATCH(ROWS($B$5:B183),Registros!$AD$2:$AD$501,0)),"")</f>
        <v/>
      </c>
      <c r="D183" s="13">
        <f>IFERROR(INDEX(Registros!$C$2:$C$501,MATCH(ROWS($B$5:B183),Registros!$AD$2:$AD$501,0)),"")</f>
        <v/>
      </c>
      <c r="E183" s="16">
        <f>IFERROR(INDEX(Registros!$D$2:$D$501,MATCH(ROWS($B$5:B183),Registros!$AD$2:$AD$501,0)),"")</f>
        <v/>
      </c>
      <c r="F183" s="16">
        <f>IFERROR(INDEX(Registros!$E$2:$E$501,MATCH(ROWS($B$5:B183),Registros!$AD$2:$AD$501,0)),"")</f>
        <v/>
      </c>
      <c r="G183" s="13">
        <f>IFERROR(INDEX(Registros!$P$2:$P$501,MATCH(ROWS($B$5:B183),Registros!$AD$2:$AD$501,0)),"")</f>
        <v/>
      </c>
      <c r="H183" s="46">
        <f>IFERROR(INDEX(Registros!$S$2:$S$501,MATCH(ROWS($B$5:B183),Registros!$AD$2:$AD$501,0)),"")</f>
        <v/>
      </c>
      <c r="I183" s="16">
        <f>IFERROR(INDEX(Registros!$V$2:$V$501,MATCH(ROWS($B$5:B183),Registros!$AD$2:$AD$501,0)),"")</f>
        <v/>
      </c>
      <c r="J183" s="13">
        <f>IFERROR(INDEX(Registros!$K$2:$K$501,MATCH(ROWS($B$5:B183),Registros!$AD$2:$AD$501,0)),"")</f>
        <v/>
      </c>
      <c r="K183" s="13">
        <f>IFERROR(INDEX(Registros!$L$2:$L$501,MATCH(ROWS($B$5:B183),Registros!$AD$2:$AD$501,0)),"")</f>
        <v/>
      </c>
      <c r="L183" s="53">
        <f>IFERROR(INDEX(Registros!$M$2:$M$501,MATCH(ROWS($B$5:B183),Registros!$AD$2:$AD$501,0)),"")</f>
        <v/>
      </c>
      <c r="M183" s="13">
        <f>IFERROR(INDEX(Registros!$W$2:$W$501,MATCH(ROWS($B$5:B183),Registros!$AD$2:$AD$501,0)),"")</f>
        <v/>
      </c>
      <c r="N183" s="13">
        <f>IFERROR(INDEX(Registros!$X$2:$X$501,MATCH(ROWS($B$5:B183),Registros!$AD$2:$AD$501,0)),"")</f>
        <v/>
      </c>
      <c r="O183" s="16">
        <f>IFERROR(INDEX(Registros!$Y$2:$Y$501,MATCH(ROWS($B$5:B183),Registros!$AD$2:$AD$501,0)),"")</f>
        <v/>
      </c>
    </row>
    <row r="184">
      <c r="A184" s="18">
        <f>IF($B184="","",ROWS($A$5:A184))</f>
        <v/>
      </c>
      <c r="B184" s="18">
        <f>IFERROR(INDEX(Registros!$A$2:$A$501,MATCH(ROWS($B$5:B184),Registros!$AD$2:$AD$501,0)),"")</f>
        <v/>
      </c>
      <c r="C184" s="52">
        <f>IFERROR(INDEX(Registros!$B$2:$B$501,MATCH(ROWS($B$5:B184),Registros!$AD$2:$AD$501,0)),"")</f>
        <v/>
      </c>
      <c r="D184" s="18">
        <f>IFERROR(INDEX(Registros!$C$2:$C$501,MATCH(ROWS($B$5:B184),Registros!$AD$2:$AD$501,0)),"")</f>
        <v/>
      </c>
      <c r="E184" s="21">
        <f>IFERROR(INDEX(Registros!$D$2:$D$501,MATCH(ROWS($B$5:B184),Registros!$AD$2:$AD$501,0)),"")</f>
        <v/>
      </c>
      <c r="F184" s="21">
        <f>IFERROR(INDEX(Registros!$E$2:$E$501,MATCH(ROWS($B$5:B184),Registros!$AD$2:$AD$501,0)),"")</f>
        <v/>
      </c>
      <c r="G184" s="18">
        <f>IFERROR(INDEX(Registros!$P$2:$P$501,MATCH(ROWS($B$5:B184),Registros!$AD$2:$AD$501,0)),"")</f>
        <v/>
      </c>
      <c r="H184" s="49">
        <f>IFERROR(INDEX(Registros!$S$2:$S$501,MATCH(ROWS($B$5:B184),Registros!$AD$2:$AD$501,0)),"")</f>
        <v/>
      </c>
      <c r="I184" s="21">
        <f>IFERROR(INDEX(Registros!$V$2:$V$501,MATCH(ROWS($B$5:B184),Registros!$AD$2:$AD$501,0)),"")</f>
        <v/>
      </c>
      <c r="J184" s="18">
        <f>IFERROR(INDEX(Registros!$K$2:$K$501,MATCH(ROWS($B$5:B184),Registros!$AD$2:$AD$501,0)),"")</f>
        <v/>
      </c>
      <c r="K184" s="18">
        <f>IFERROR(INDEX(Registros!$L$2:$L$501,MATCH(ROWS($B$5:B184),Registros!$AD$2:$AD$501,0)),"")</f>
        <v/>
      </c>
      <c r="L184" s="52">
        <f>IFERROR(INDEX(Registros!$M$2:$M$501,MATCH(ROWS($B$5:B184),Registros!$AD$2:$AD$501,0)),"")</f>
        <v/>
      </c>
      <c r="M184" s="18">
        <f>IFERROR(INDEX(Registros!$W$2:$W$501,MATCH(ROWS($B$5:B184),Registros!$AD$2:$AD$501,0)),"")</f>
        <v/>
      </c>
      <c r="N184" s="18">
        <f>IFERROR(INDEX(Registros!$X$2:$X$501,MATCH(ROWS($B$5:B184),Registros!$AD$2:$AD$501,0)),"")</f>
        <v/>
      </c>
      <c r="O184" s="21">
        <f>IFERROR(INDEX(Registros!$Y$2:$Y$501,MATCH(ROWS($B$5:B184),Registros!$AD$2:$AD$501,0)),"")</f>
        <v/>
      </c>
    </row>
    <row r="185">
      <c r="A185" s="13">
        <f>IF($B185="","",ROWS($A$5:A185))</f>
        <v/>
      </c>
      <c r="B185" s="13">
        <f>IFERROR(INDEX(Registros!$A$2:$A$501,MATCH(ROWS($B$5:B185),Registros!$AD$2:$AD$501,0)),"")</f>
        <v/>
      </c>
      <c r="C185" s="53">
        <f>IFERROR(INDEX(Registros!$B$2:$B$501,MATCH(ROWS($B$5:B185),Registros!$AD$2:$AD$501,0)),"")</f>
        <v/>
      </c>
      <c r="D185" s="13">
        <f>IFERROR(INDEX(Registros!$C$2:$C$501,MATCH(ROWS($B$5:B185),Registros!$AD$2:$AD$501,0)),"")</f>
        <v/>
      </c>
      <c r="E185" s="16">
        <f>IFERROR(INDEX(Registros!$D$2:$D$501,MATCH(ROWS($B$5:B185),Registros!$AD$2:$AD$501,0)),"")</f>
        <v/>
      </c>
      <c r="F185" s="16">
        <f>IFERROR(INDEX(Registros!$E$2:$E$501,MATCH(ROWS($B$5:B185),Registros!$AD$2:$AD$501,0)),"")</f>
        <v/>
      </c>
      <c r="G185" s="13">
        <f>IFERROR(INDEX(Registros!$P$2:$P$501,MATCH(ROWS($B$5:B185),Registros!$AD$2:$AD$501,0)),"")</f>
        <v/>
      </c>
      <c r="H185" s="46">
        <f>IFERROR(INDEX(Registros!$S$2:$S$501,MATCH(ROWS($B$5:B185),Registros!$AD$2:$AD$501,0)),"")</f>
        <v/>
      </c>
      <c r="I185" s="16">
        <f>IFERROR(INDEX(Registros!$V$2:$V$501,MATCH(ROWS($B$5:B185),Registros!$AD$2:$AD$501,0)),"")</f>
        <v/>
      </c>
      <c r="J185" s="13">
        <f>IFERROR(INDEX(Registros!$K$2:$K$501,MATCH(ROWS($B$5:B185),Registros!$AD$2:$AD$501,0)),"")</f>
        <v/>
      </c>
      <c r="K185" s="13">
        <f>IFERROR(INDEX(Registros!$L$2:$L$501,MATCH(ROWS($B$5:B185),Registros!$AD$2:$AD$501,0)),"")</f>
        <v/>
      </c>
      <c r="L185" s="53">
        <f>IFERROR(INDEX(Registros!$M$2:$M$501,MATCH(ROWS($B$5:B185),Registros!$AD$2:$AD$501,0)),"")</f>
        <v/>
      </c>
      <c r="M185" s="13">
        <f>IFERROR(INDEX(Registros!$W$2:$W$501,MATCH(ROWS($B$5:B185),Registros!$AD$2:$AD$501,0)),"")</f>
        <v/>
      </c>
      <c r="N185" s="13">
        <f>IFERROR(INDEX(Registros!$X$2:$X$501,MATCH(ROWS($B$5:B185),Registros!$AD$2:$AD$501,0)),"")</f>
        <v/>
      </c>
      <c r="O185" s="16">
        <f>IFERROR(INDEX(Registros!$Y$2:$Y$501,MATCH(ROWS($B$5:B185),Registros!$AD$2:$AD$501,0)),"")</f>
        <v/>
      </c>
    </row>
    <row r="186">
      <c r="A186" s="18">
        <f>IF($B186="","",ROWS($A$5:A186))</f>
        <v/>
      </c>
      <c r="B186" s="18">
        <f>IFERROR(INDEX(Registros!$A$2:$A$501,MATCH(ROWS($B$5:B186),Registros!$AD$2:$AD$501,0)),"")</f>
        <v/>
      </c>
      <c r="C186" s="52">
        <f>IFERROR(INDEX(Registros!$B$2:$B$501,MATCH(ROWS($B$5:B186),Registros!$AD$2:$AD$501,0)),"")</f>
        <v/>
      </c>
      <c r="D186" s="18">
        <f>IFERROR(INDEX(Registros!$C$2:$C$501,MATCH(ROWS($B$5:B186),Registros!$AD$2:$AD$501,0)),"")</f>
        <v/>
      </c>
      <c r="E186" s="21">
        <f>IFERROR(INDEX(Registros!$D$2:$D$501,MATCH(ROWS($B$5:B186),Registros!$AD$2:$AD$501,0)),"")</f>
        <v/>
      </c>
      <c r="F186" s="21">
        <f>IFERROR(INDEX(Registros!$E$2:$E$501,MATCH(ROWS($B$5:B186),Registros!$AD$2:$AD$501,0)),"")</f>
        <v/>
      </c>
      <c r="G186" s="18">
        <f>IFERROR(INDEX(Registros!$P$2:$P$501,MATCH(ROWS($B$5:B186),Registros!$AD$2:$AD$501,0)),"")</f>
        <v/>
      </c>
      <c r="H186" s="49">
        <f>IFERROR(INDEX(Registros!$S$2:$S$501,MATCH(ROWS($B$5:B186),Registros!$AD$2:$AD$501,0)),"")</f>
        <v/>
      </c>
      <c r="I186" s="21">
        <f>IFERROR(INDEX(Registros!$V$2:$V$501,MATCH(ROWS($B$5:B186),Registros!$AD$2:$AD$501,0)),"")</f>
        <v/>
      </c>
      <c r="J186" s="18">
        <f>IFERROR(INDEX(Registros!$K$2:$K$501,MATCH(ROWS($B$5:B186),Registros!$AD$2:$AD$501,0)),"")</f>
        <v/>
      </c>
      <c r="K186" s="18">
        <f>IFERROR(INDEX(Registros!$L$2:$L$501,MATCH(ROWS($B$5:B186),Registros!$AD$2:$AD$501,0)),"")</f>
        <v/>
      </c>
      <c r="L186" s="52">
        <f>IFERROR(INDEX(Registros!$M$2:$M$501,MATCH(ROWS($B$5:B186),Registros!$AD$2:$AD$501,0)),"")</f>
        <v/>
      </c>
      <c r="M186" s="18">
        <f>IFERROR(INDEX(Registros!$W$2:$W$501,MATCH(ROWS($B$5:B186),Registros!$AD$2:$AD$501,0)),"")</f>
        <v/>
      </c>
      <c r="N186" s="18">
        <f>IFERROR(INDEX(Registros!$X$2:$X$501,MATCH(ROWS($B$5:B186),Registros!$AD$2:$AD$501,0)),"")</f>
        <v/>
      </c>
      <c r="O186" s="21">
        <f>IFERROR(INDEX(Registros!$Y$2:$Y$501,MATCH(ROWS($B$5:B186),Registros!$AD$2:$AD$501,0)),"")</f>
        <v/>
      </c>
    </row>
    <row r="187">
      <c r="A187" s="13">
        <f>IF($B187="","",ROWS($A$5:A187))</f>
        <v/>
      </c>
      <c r="B187" s="13">
        <f>IFERROR(INDEX(Registros!$A$2:$A$501,MATCH(ROWS($B$5:B187),Registros!$AD$2:$AD$501,0)),"")</f>
        <v/>
      </c>
      <c r="C187" s="53">
        <f>IFERROR(INDEX(Registros!$B$2:$B$501,MATCH(ROWS($B$5:B187),Registros!$AD$2:$AD$501,0)),"")</f>
        <v/>
      </c>
      <c r="D187" s="13">
        <f>IFERROR(INDEX(Registros!$C$2:$C$501,MATCH(ROWS($B$5:B187),Registros!$AD$2:$AD$501,0)),"")</f>
        <v/>
      </c>
      <c r="E187" s="16">
        <f>IFERROR(INDEX(Registros!$D$2:$D$501,MATCH(ROWS($B$5:B187),Registros!$AD$2:$AD$501,0)),"")</f>
        <v/>
      </c>
      <c r="F187" s="16">
        <f>IFERROR(INDEX(Registros!$E$2:$E$501,MATCH(ROWS($B$5:B187),Registros!$AD$2:$AD$501,0)),"")</f>
        <v/>
      </c>
      <c r="G187" s="13">
        <f>IFERROR(INDEX(Registros!$P$2:$P$501,MATCH(ROWS($B$5:B187),Registros!$AD$2:$AD$501,0)),"")</f>
        <v/>
      </c>
      <c r="H187" s="46">
        <f>IFERROR(INDEX(Registros!$S$2:$S$501,MATCH(ROWS($B$5:B187),Registros!$AD$2:$AD$501,0)),"")</f>
        <v/>
      </c>
      <c r="I187" s="16">
        <f>IFERROR(INDEX(Registros!$V$2:$V$501,MATCH(ROWS($B$5:B187),Registros!$AD$2:$AD$501,0)),"")</f>
        <v/>
      </c>
      <c r="J187" s="13">
        <f>IFERROR(INDEX(Registros!$K$2:$K$501,MATCH(ROWS($B$5:B187),Registros!$AD$2:$AD$501,0)),"")</f>
        <v/>
      </c>
      <c r="K187" s="13">
        <f>IFERROR(INDEX(Registros!$L$2:$L$501,MATCH(ROWS($B$5:B187),Registros!$AD$2:$AD$501,0)),"")</f>
        <v/>
      </c>
      <c r="L187" s="53">
        <f>IFERROR(INDEX(Registros!$M$2:$M$501,MATCH(ROWS($B$5:B187),Registros!$AD$2:$AD$501,0)),"")</f>
        <v/>
      </c>
      <c r="M187" s="13">
        <f>IFERROR(INDEX(Registros!$W$2:$W$501,MATCH(ROWS($B$5:B187),Registros!$AD$2:$AD$501,0)),"")</f>
        <v/>
      </c>
      <c r="N187" s="13">
        <f>IFERROR(INDEX(Registros!$X$2:$X$501,MATCH(ROWS($B$5:B187),Registros!$AD$2:$AD$501,0)),"")</f>
        <v/>
      </c>
      <c r="O187" s="16">
        <f>IFERROR(INDEX(Registros!$Y$2:$Y$501,MATCH(ROWS($B$5:B187),Registros!$AD$2:$AD$501,0)),"")</f>
        <v/>
      </c>
    </row>
    <row r="188">
      <c r="A188" s="18">
        <f>IF($B188="","",ROWS($A$5:A188))</f>
        <v/>
      </c>
      <c r="B188" s="18">
        <f>IFERROR(INDEX(Registros!$A$2:$A$501,MATCH(ROWS($B$5:B188),Registros!$AD$2:$AD$501,0)),"")</f>
        <v/>
      </c>
      <c r="C188" s="52">
        <f>IFERROR(INDEX(Registros!$B$2:$B$501,MATCH(ROWS($B$5:B188),Registros!$AD$2:$AD$501,0)),"")</f>
        <v/>
      </c>
      <c r="D188" s="18">
        <f>IFERROR(INDEX(Registros!$C$2:$C$501,MATCH(ROWS($B$5:B188),Registros!$AD$2:$AD$501,0)),"")</f>
        <v/>
      </c>
      <c r="E188" s="21">
        <f>IFERROR(INDEX(Registros!$D$2:$D$501,MATCH(ROWS($B$5:B188),Registros!$AD$2:$AD$501,0)),"")</f>
        <v/>
      </c>
      <c r="F188" s="21">
        <f>IFERROR(INDEX(Registros!$E$2:$E$501,MATCH(ROWS($B$5:B188),Registros!$AD$2:$AD$501,0)),"")</f>
        <v/>
      </c>
      <c r="G188" s="18">
        <f>IFERROR(INDEX(Registros!$P$2:$P$501,MATCH(ROWS($B$5:B188),Registros!$AD$2:$AD$501,0)),"")</f>
        <v/>
      </c>
      <c r="H188" s="49">
        <f>IFERROR(INDEX(Registros!$S$2:$S$501,MATCH(ROWS($B$5:B188),Registros!$AD$2:$AD$501,0)),"")</f>
        <v/>
      </c>
      <c r="I188" s="21">
        <f>IFERROR(INDEX(Registros!$V$2:$V$501,MATCH(ROWS($B$5:B188),Registros!$AD$2:$AD$501,0)),"")</f>
        <v/>
      </c>
      <c r="J188" s="18">
        <f>IFERROR(INDEX(Registros!$K$2:$K$501,MATCH(ROWS($B$5:B188),Registros!$AD$2:$AD$501,0)),"")</f>
        <v/>
      </c>
      <c r="K188" s="18">
        <f>IFERROR(INDEX(Registros!$L$2:$L$501,MATCH(ROWS($B$5:B188),Registros!$AD$2:$AD$501,0)),"")</f>
        <v/>
      </c>
      <c r="L188" s="52">
        <f>IFERROR(INDEX(Registros!$M$2:$M$501,MATCH(ROWS($B$5:B188),Registros!$AD$2:$AD$501,0)),"")</f>
        <v/>
      </c>
      <c r="M188" s="18">
        <f>IFERROR(INDEX(Registros!$W$2:$W$501,MATCH(ROWS($B$5:B188),Registros!$AD$2:$AD$501,0)),"")</f>
        <v/>
      </c>
      <c r="N188" s="18">
        <f>IFERROR(INDEX(Registros!$X$2:$X$501,MATCH(ROWS($B$5:B188),Registros!$AD$2:$AD$501,0)),"")</f>
        <v/>
      </c>
      <c r="O188" s="21">
        <f>IFERROR(INDEX(Registros!$Y$2:$Y$501,MATCH(ROWS($B$5:B188),Registros!$AD$2:$AD$501,0)),"")</f>
        <v/>
      </c>
    </row>
    <row r="189">
      <c r="A189" s="13">
        <f>IF($B189="","",ROWS($A$5:A189))</f>
        <v/>
      </c>
      <c r="B189" s="13">
        <f>IFERROR(INDEX(Registros!$A$2:$A$501,MATCH(ROWS($B$5:B189),Registros!$AD$2:$AD$501,0)),"")</f>
        <v/>
      </c>
      <c r="C189" s="53">
        <f>IFERROR(INDEX(Registros!$B$2:$B$501,MATCH(ROWS($B$5:B189),Registros!$AD$2:$AD$501,0)),"")</f>
        <v/>
      </c>
      <c r="D189" s="13">
        <f>IFERROR(INDEX(Registros!$C$2:$C$501,MATCH(ROWS($B$5:B189),Registros!$AD$2:$AD$501,0)),"")</f>
        <v/>
      </c>
      <c r="E189" s="16">
        <f>IFERROR(INDEX(Registros!$D$2:$D$501,MATCH(ROWS($B$5:B189),Registros!$AD$2:$AD$501,0)),"")</f>
        <v/>
      </c>
      <c r="F189" s="16">
        <f>IFERROR(INDEX(Registros!$E$2:$E$501,MATCH(ROWS($B$5:B189),Registros!$AD$2:$AD$501,0)),"")</f>
        <v/>
      </c>
      <c r="G189" s="13">
        <f>IFERROR(INDEX(Registros!$P$2:$P$501,MATCH(ROWS($B$5:B189),Registros!$AD$2:$AD$501,0)),"")</f>
        <v/>
      </c>
      <c r="H189" s="46">
        <f>IFERROR(INDEX(Registros!$S$2:$S$501,MATCH(ROWS($B$5:B189),Registros!$AD$2:$AD$501,0)),"")</f>
        <v/>
      </c>
      <c r="I189" s="16">
        <f>IFERROR(INDEX(Registros!$V$2:$V$501,MATCH(ROWS($B$5:B189),Registros!$AD$2:$AD$501,0)),"")</f>
        <v/>
      </c>
      <c r="J189" s="13">
        <f>IFERROR(INDEX(Registros!$K$2:$K$501,MATCH(ROWS($B$5:B189),Registros!$AD$2:$AD$501,0)),"")</f>
        <v/>
      </c>
      <c r="K189" s="13">
        <f>IFERROR(INDEX(Registros!$L$2:$L$501,MATCH(ROWS($B$5:B189),Registros!$AD$2:$AD$501,0)),"")</f>
        <v/>
      </c>
      <c r="L189" s="53">
        <f>IFERROR(INDEX(Registros!$M$2:$M$501,MATCH(ROWS($B$5:B189),Registros!$AD$2:$AD$501,0)),"")</f>
        <v/>
      </c>
      <c r="M189" s="13">
        <f>IFERROR(INDEX(Registros!$W$2:$W$501,MATCH(ROWS($B$5:B189),Registros!$AD$2:$AD$501,0)),"")</f>
        <v/>
      </c>
      <c r="N189" s="13">
        <f>IFERROR(INDEX(Registros!$X$2:$X$501,MATCH(ROWS($B$5:B189),Registros!$AD$2:$AD$501,0)),"")</f>
        <v/>
      </c>
      <c r="O189" s="16">
        <f>IFERROR(INDEX(Registros!$Y$2:$Y$501,MATCH(ROWS($B$5:B189),Registros!$AD$2:$AD$501,0)),"")</f>
        <v/>
      </c>
    </row>
    <row r="190">
      <c r="A190" s="18">
        <f>IF($B190="","",ROWS($A$5:A190))</f>
        <v/>
      </c>
      <c r="B190" s="18">
        <f>IFERROR(INDEX(Registros!$A$2:$A$501,MATCH(ROWS($B$5:B190),Registros!$AD$2:$AD$501,0)),"")</f>
        <v/>
      </c>
      <c r="C190" s="52">
        <f>IFERROR(INDEX(Registros!$B$2:$B$501,MATCH(ROWS($B$5:B190),Registros!$AD$2:$AD$501,0)),"")</f>
        <v/>
      </c>
      <c r="D190" s="18">
        <f>IFERROR(INDEX(Registros!$C$2:$C$501,MATCH(ROWS($B$5:B190),Registros!$AD$2:$AD$501,0)),"")</f>
        <v/>
      </c>
      <c r="E190" s="21">
        <f>IFERROR(INDEX(Registros!$D$2:$D$501,MATCH(ROWS($B$5:B190),Registros!$AD$2:$AD$501,0)),"")</f>
        <v/>
      </c>
      <c r="F190" s="21">
        <f>IFERROR(INDEX(Registros!$E$2:$E$501,MATCH(ROWS($B$5:B190),Registros!$AD$2:$AD$501,0)),"")</f>
        <v/>
      </c>
      <c r="G190" s="18">
        <f>IFERROR(INDEX(Registros!$P$2:$P$501,MATCH(ROWS($B$5:B190),Registros!$AD$2:$AD$501,0)),"")</f>
        <v/>
      </c>
      <c r="H190" s="49">
        <f>IFERROR(INDEX(Registros!$S$2:$S$501,MATCH(ROWS($B$5:B190),Registros!$AD$2:$AD$501,0)),"")</f>
        <v/>
      </c>
      <c r="I190" s="21">
        <f>IFERROR(INDEX(Registros!$V$2:$V$501,MATCH(ROWS($B$5:B190),Registros!$AD$2:$AD$501,0)),"")</f>
        <v/>
      </c>
      <c r="J190" s="18">
        <f>IFERROR(INDEX(Registros!$K$2:$K$501,MATCH(ROWS($B$5:B190),Registros!$AD$2:$AD$501,0)),"")</f>
        <v/>
      </c>
      <c r="K190" s="18">
        <f>IFERROR(INDEX(Registros!$L$2:$L$501,MATCH(ROWS($B$5:B190),Registros!$AD$2:$AD$501,0)),"")</f>
        <v/>
      </c>
      <c r="L190" s="52">
        <f>IFERROR(INDEX(Registros!$M$2:$M$501,MATCH(ROWS($B$5:B190),Registros!$AD$2:$AD$501,0)),"")</f>
        <v/>
      </c>
      <c r="M190" s="18">
        <f>IFERROR(INDEX(Registros!$W$2:$W$501,MATCH(ROWS($B$5:B190),Registros!$AD$2:$AD$501,0)),"")</f>
        <v/>
      </c>
      <c r="N190" s="18">
        <f>IFERROR(INDEX(Registros!$X$2:$X$501,MATCH(ROWS($B$5:B190),Registros!$AD$2:$AD$501,0)),"")</f>
        <v/>
      </c>
      <c r="O190" s="21">
        <f>IFERROR(INDEX(Registros!$Y$2:$Y$501,MATCH(ROWS($B$5:B190),Registros!$AD$2:$AD$501,0)),"")</f>
        <v/>
      </c>
    </row>
    <row r="191">
      <c r="A191" s="13">
        <f>IF($B191="","",ROWS($A$5:A191))</f>
        <v/>
      </c>
      <c r="B191" s="13">
        <f>IFERROR(INDEX(Registros!$A$2:$A$501,MATCH(ROWS($B$5:B191),Registros!$AD$2:$AD$501,0)),"")</f>
        <v/>
      </c>
      <c r="C191" s="53">
        <f>IFERROR(INDEX(Registros!$B$2:$B$501,MATCH(ROWS($B$5:B191),Registros!$AD$2:$AD$501,0)),"")</f>
        <v/>
      </c>
      <c r="D191" s="13">
        <f>IFERROR(INDEX(Registros!$C$2:$C$501,MATCH(ROWS($B$5:B191),Registros!$AD$2:$AD$501,0)),"")</f>
        <v/>
      </c>
      <c r="E191" s="16">
        <f>IFERROR(INDEX(Registros!$D$2:$D$501,MATCH(ROWS($B$5:B191),Registros!$AD$2:$AD$501,0)),"")</f>
        <v/>
      </c>
      <c r="F191" s="16">
        <f>IFERROR(INDEX(Registros!$E$2:$E$501,MATCH(ROWS($B$5:B191),Registros!$AD$2:$AD$501,0)),"")</f>
        <v/>
      </c>
      <c r="G191" s="13">
        <f>IFERROR(INDEX(Registros!$P$2:$P$501,MATCH(ROWS($B$5:B191),Registros!$AD$2:$AD$501,0)),"")</f>
        <v/>
      </c>
      <c r="H191" s="46">
        <f>IFERROR(INDEX(Registros!$S$2:$S$501,MATCH(ROWS($B$5:B191),Registros!$AD$2:$AD$501,0)),"")</f>
        <v/>
      </c>
      <c r="I191" s="16">
        <f>IFERROR(INDEX(Registros!$V$2:$V$501,MATCH(ROWS($B$5:B191),Registros!$AD$2:$AD$501,0)),"")</f>
        <v/>
      </c>
      <c r="J191" s="13">
        <f>IFERROR(INDEX(Registros!$K$2:$K$501,MATCH(ROWS($B$5:B191),Registros!$AD$2:$AD$501,0)),"")</f>
        <v/>
      </c>
      <c r="K191" s="13">
        <f>IFERROR(INDEX(Registros!$L$2:$L$501,MATCH(ROWS($B$5:B191),Registros!$AD$2:$AD$501,0)),"")</f>
        <v/>
      </c>
      <c r="L191" s="53">
        <f>IFERROR(INDEX(Registros!$M$2:$M$501,MATCH(ROWS($B$5:B191),Registros!$AD$2:$AD$501,0)),"")</f>
        <v/>
      </c>
      <c r="M191" s="13">
        <f>IFERROR(INDEX(Registros!$W$2:$W$501,MATCH(ROWS($B$5:B191),Registros!$AD$2:$AD$501,0)),"")</f>
        <v/>
      </c>
      <c r="N191" s="13">
        <f>IFERROR(INDEX(Registros!$X$2:$X$501,MATCH(ROWS($B$5:B191),Registros!$AD$2:$AD$501,0)),"")</f>
        <v/>
      </c>
      <c r="O191" s="16">
        <f>IFERROR(INDEX(Registros!$Y$2:$Y$501,MATCH(ROWS($B$5:B191),Registros!$AD$2:$AD$501,0)),"")</f>
        <v/>
      </c>
    </row>
    <row r="192">
      <c r="A192" s="18">
        <f>IF($B192="","",ROWS($A$5:A192))</f>
        <v/>
      </c>
      <c r="B192" s="18">
        <f>IFERROR(INDEX(Registros!$A$2:$A$501,MATCH(ROWS($B$5:B192),Registros!$AD$2:$AD$501,0)),"")</f>
        <v/>
      </c>
      <c r="C192" s="52">
        <f>IFERROR(INDEX(Registros!$B$2:$B$501,MATCH(ROWS($B$5:B192),Registros!$AD$2:$AD$501,0)),"")</f>
        <v/>
      </c>
      <c r="D192" s="18">
        <f>IFERROR(INDEX(Registros!$C$2:$C$501,MATCH(ROWS($B$5:B192),Registros!$AD$2:$AD$501,0)),"")</f>
        <v/>
      </c>
      <c r="E192" s="21">
        <f>IFERROR(INDEX(Registros!$D$2:$D$501,MATCH(ROWS($B$5:B192),Registros!$AD$2:$AD$501,0)),"")</f>
        <v/>
      </c>
      <c r="F192" s="21">
        <f>IFERROR(INDEX(Registros!$E$2:$E$501,MATCH(ROWS($B$5:B192),Registros!$AD$2:$AD$501,0)),"")</f>
        <v/>
      </c>
      <c r="G192" s="18">
        <f>IFERROR(INDEX(Registros!$P$2:$P$501,MATCH(ROWS($B$5:B192),Registros!$AD$2:$AD$501,0)),"")</f>
        <v/>
      </c>
      <c r="H192" s="49">
        <f>IFERROR(INDEX(Registros!$S$2:$S$501,MATCH(ROWS($B$5:B192),Registros!$AD$2:$AD$501,0)),"")</f>
        <v/>
      </c>
      <c r="I192" s="21">
        <f>IFERROR(INDEX(Registros!$V$2:$V$501,MATCH(ROWS($B$5:B192),Registros!$AD$2:$AD$501,0)),"")</f>
        <v/>
      </c>
      <c r="J192" s="18">
        <f>IFERROR(INDEX(Registros!$K$2:$K$501,MATCH(ROWS($B$5:B192),Registros!$AD$2:$AD$501,0)),"")</f>
        <v/>
      </c>
      <c r="K192" s="18">
        <f>IFERROR(INDEX(Registros!$L$2:$L$501,MATCH(ROWS($B$5:B192),Registros!$AD$2:$AD$501,0)),"")</f>
        <v/>
      </c>
      <c r="L192" s="52">
        <f>IFERROR(INDEX(Registros!$M$2:$M$501,MATCH(ROWS($B$5:B192),Registros!$AD$2:$AD$501,0)),"")</f>
        <v/>
      </c>
      <c r="M192" s="18">
        <f>IFERROR(INDEX(Registros!$W$2:$W$501,MATCH(ROWS($B$5:B192),Registros!$AD$2:$AD$501,0)),"")</f>
        <v/>
      </c>
      <c r="N192" s="18">
        <f>IFERROR(INDEX(Registros!$X$2:$X$501,MATCH(ROWS($B$5:B192),Registros!$AD$2:$AD$501,0)),"")</f>
        <v/>
      </c>
      <c r="O192" s="21">
        <f>IFERROR(INDEX(Registros!$Y$2:$Y$501,MATCH(ROWS($B$5:B192),Registros!$AD$2:$AD$501,0)),"")</f>
        <v/>
      </c>
    </row>
    <row r="193">
      <c r="A193" s="13">
        <f>IF($B193="","",ROWS($A$5:A193))</f>
        <v/>
      </c>
      <c r="B193" s="13">
        <f>IFERROR(INDEX(Registros!$A$2:$A$501,MATCH(ROWS($B$5:B193),Registros!$AD$2:$AD$501,0)),"")</f>
        <v/>
      </c>
      <c r="C193" s="53">
        <f>IFERROR(INDEX(Registros!$B$2:$B$501,MATCH(ROWS($B$5:B193),Registros!$AD$2:$AD$501,0)),"")</f>
        <v/>
      </c>
      <c r="D193" s="13">
        <f>IFERROR(INDEX(Registros!$C$2:$C$501,MATCH(ROWS($B$5:B193),Registros!$AD$2:$AD$501,0)),"")</f>
        <v/>
      </c>
      <c r="E193" s="16">
        <f>IFERROR(INDEX(Registros!$D$2:$D$501,MATCH(ROWS($B$5:B193),Registros!$AD$2:$AD$501,0)),"")</f>
        <v/>
      </c>
      <c r="F193" s="16">
        <f>IFERROR(INDEX(Registros!$E$2:$E$501,MATCH(ROWS($B$5:B193),Registros!$AD$2:$AD$501,0)),"")</f>
        <v/>
      </c>
      <c r="G193" s="13">
        <f>IFERROR(INDEX(Registros!$P$2:$P$501,MATCH(ROWS($B$5:B193),Registros!$AD$2:$AD$501,0)),"")</f>
        <v/>
      </c>
      <c r="H193" s="46">
        <f>IFERROR(INDEX(Registros!$S$2:$S$501,MATCH(ROWS($B$5:B193),Registros!$AD$2:$AD$501,0)),"")</f>
        <v/>
      </c>
      <c r="I193" s="16">
        <f>IFERROR(INDEX(Registros!$V$2:$V$501,MATCH(ROWS($B$5:B193),Registros!$AD$2:$AD$501,0)),"")</f>
        <v/>
      </c>
      <c r="J193" s="13">
        <f>IFERROR(INDEX(Registros!$K$2:$K$501,MATCH(ROWS($B$5:B193),Registros!$AD$2:$AD$501,0)),"")</f>
        <v/>
      </c>
      <c r="K193" s="13">
        <f>IFERROR(INDEX(Registros!$L$2:$L$501,MATCH(ROWS($B$5:B193),Registros!$AD$2:$AD$501,0)),"")</f>
        <v/>
      </c>
      <c r="L193" s="53">
        <f>IFERROR(INDEX(Registros!$M$2:$M$501,MATCH(ROWS($B$5:B193),Registros!$AD$2:$AD$501,0)),"")</f>
        <v/>
      </c>
      <c r="M193" s="13">
        <f>IFERROR(INDEX(Registros!$W$2:$W$501,MATCH(ROWS($B$5:B193),Registros!$AD$2:$AD$501,0)),"")</f>
        <v/>
      </c>
      <c r="N193" s="13">
        <f>IFERROR(INDEX(Registros!$X$2:$X$501,MATCH(ROWS($B$5:B193),Registros!$AD$2:$AD$501,0)),"")</f>
        <v/>
      </c>
      <c r="O193" s="16">
        <f>IFERROR(INDEX(Registros!$Y$2:$Y$501,MATCH(ROWS($B$5:B193),Registros!$AD$2:$AD$501,0)),"")</f>
        <v/>
      </c>
    </row>
    <row r="194">
      <c r="A194" s="18">
        <f>IF($B194="","",ROWS($A$5:A194))</f>
        <v/>
      </c>
      <c r="B194" s="18">
        <f>IFERROR(INDEX(Registros!$A$2:$A$501,MATCH(ROWS($B$5:B194),Registros!$AD$2:$AD$501,0)),"")</f>
        <v/>
      </c>
      <c r="C194" s="52">
        <f>IFERROR(INDEX(Registros!$B$2:$B$501,MATCH(ROWS($B$5:B194),Registros!$AD$2:$AD$501,0)),"")</f>
        <v/>
      </c>
      <c r="D194" s="18">
        <f>IFERROR(INDEX(Registros!$C$2:$C$501,MATCH(ROWS($B$5:B194),Registros!$AD$2:$AD$501,0)),"")</f>
        <v/>
      </c>
      <c r="E194" s="21">
        <f>IFERROR(INDEX(Registros!$D$2:$D$501,MATCH(ROWS($B$5:B194),Registros!$AD$2:$AD$501,0)),"")</f>
        <v/>
      </c>
      <c r="F194" s="21">
        <f>IFERROR(INDEX(Registros!$E$2:$E$501,MATCH(ROWS($B$5:B194),Registros!$AD$2:$AD$501,0)),"")</f>
        <v/>
      </c>
      <c r="G194" s="18">
        <f>IFERROR(INDEX(Registros!$P$2:$P$501,MATCH(ROWS($B$5:B194),Registros!$AD$2:$AD$501,0)),"")</f>
        <v/>
      </c>
      <c r="H194" s="49">
        <f>IFERROR(INDEX(Registros!$S$2:$S$501,MATCH(ROWS($B$5:B194),Registros!$AD$2:$AD$501,0)),"")</f>
        <v/>
      </c>
      <c r="I194" s="21">
        <f>IFERROR(INDEX(Registros!$V$2:$V$501,MATCH(ROWS($B$5:B194),Registros!$AD$2:$AD$501,0)),"")</f>
        <v/>
      </c>
      <c r="J194" s="18">
        <f>IFERROR(INDEX(Registros!$K$2:$K$501,MATCH(ROWS($B$5:B194),Registros!$AD$2:$AD$501,0)),"")</f>
        <v/>
      </c>
      <c r="K194" s="18">
        <f>IFERROR(INDEX(Registros!$L$2:$L$501,MATCH(ROWS($B$5:B194),Registros!$AD$2:$AD$501,0)),"")</f>
        <v/>
      </c>
      <c r="L194" s="52">
        <f>IFERROR(INDEX(Registros!$M$2:$M$501,MATCH(ROWS($B$5:B194),Registros!$AD$2:$AD$501,0)),"")</f>
        <v/>
      </c>
      <c r="M194" s="18">
        <f>IFERROR(INDEX(Registros!$W$2:$W$501,MATCH(ROWS($B$5:B194),Registros!$AD$2:$AD$501,0)),"")</f>
        <v/>
      </c>
      <c r="N194" s="18">
        <f>IFERROR(INDEX(Registros!$X$2:$X$501,MATCH(ROWS($B$5:B194),Registros!$AD$2:$AD$501,0)),"")</f>
        <v/>
      </c>
      <c r="O194" s="21">
        <f>IFERROR(INDEX(Registros!$Y$2:$Y$501,MATCH(ROWS($B$5:B194),Registros!$AD$2:$AD$501,0)),"")</f>
        <v/>
      </c>
    </row>
    <row r="195">
      <c r="A195" s="13">
        <f>IF($B195="","",ROWS($A$5:A195))</f>
        <v/>
      </c>
      <c r="B195" s="13">
        <f>IFERROR(INDEX(Registros!$A$2:$A$501,MATCH(ROWS($B$5:B195),Registros!$AD$2:$AD$501,0)),"")</f>
        <v/>
      </c>
      <c r="C195" s="53">
        <f>IFERROR(INDEX(Registros!$B$2:$B$501,MATCH(ROWS($B$5:B195),Registros!$AD$2:$AD$501,0)),"")</f>
        <v/>
      </c>
      <c r="D195" s="13">
        <f>IFERROR(INDEX(Registros!$C$2:$C$501,MATCH(ROWS($B$5:B195),Registros!$AD$2:$AD$501,0)),"")</f>
        <v/>
      </c>
      <c r="E195" s="16">
        <f>IFERROR(INDEX(Registros!$D$2:$D$501,MATCH(ROWS($B$5:B195),Registros!$AD$2:$AD$501,0)),"")</f>
        <v/>
      </c>
      <c r="F195" s="16">
        <f>IFERROR(INDEX(Registros!$E$2:$E$501,MATCH(ROWS($B$5:B195),Registros!$AD$2:$AD$501,0)),"")</f>
        <v/>
      </c>
      <c r="G195" s="13">
        <f>IFERROR(INDEX(Registros!$P$2:$P$501,MATCH(ROWS($B$5:B195),Registros!$AD$2:$AD$501,0)),"")</f>
        <v/>
      </c>
      <c r="H195" s="46">
        <f>IFERROR(INDEX(Registros!$S$2:$S$501,MATCH(ROWS($B$5:B195),Registros!$AD$2:$AD$501,0)),"")</f>
        <v/>
      </c>
      <c r="I195" s="16">
        <f>IFERROR(INDEX(Registros!$V$2:$V$501,MATCH(ROWS($B$5:B195),Registros!$AD$2:$AD$501,0)),"")</f>
        <v/>
      </c>
      <c r="J195" s="13">
        <f>IFERROR(INDEX(Registros!$K$2:$K$501,MATCH(ROWS($B$5:B195),Registros!$AD$2:$AD$501,0)),"")</f>
        <v/>
      </c>
      <c r="K195" s="13">
        <f>IFERROR(INDEX(Registros!$L$2:$L$501,MATCH(ROWS($B$5:B195),Registros!$AD$2:$AD$501,0)),"")</f>
        <v/>
      </c>
      <c r="L195" s="53">
        <f>IFERROR(INDEX(Registros!$M$2:$M$501,MATCH(ROWS($B$5:B195),Registros!$AD$2:$AD$501,0)),"")</f>
        <v/>
      </c>
      <c r="M195" s="13">
        <f>IFERROR(INDEX(Registros!$W$2:$W$501,MATCH(ROWS($B$5:B195),Registros!$AD$2:$AD$501,0)),"")</f>
        <v/>
      </c>
      <c r="N195" s="13">
        <f>IFERROR(INDEX(Registros!$X$2:$X$501,MATCH(ROWS($B$5:B195),Registros!$AD$2:$AD$501,0)),"")</f>
        <v/>
      </c>
      <c r="O195" s="16">
        <f>IFERROR(INDEX(Registros!$Y$2:$Y$501,MATCH(ROWS($B$5:B195),Registros!$AD$2:$AD$501,0)),"")</f>
        <v/>
      </c>
    </row>
    <row r="196">
      <c r="A196" s="18">
        <f>IF($B196="","",ROWS($A$5:A196))</f>
        <v/>
      </c>
      <c r="B196" s="18">
        <f>IFERROR(INDEX(Registros!$A$2:$A$501,MATCH(ROWS($B$5:B196),Registros!$AD$2:$AD$501,0)),"")</f>
        <v/>
      </c>
      <c r="C196" s="52">
        <f>IFERROR(INDEX(Registros!$B$2:$B$501,MATCH(ROWS($B$5:B196),Registros!$AD$2:$AD$501,0)),"")</f>
        <v/>
      </c>
      <c r="D196" s="18">
        <f>IFERROR(INDEX(Registros!$C$2:$C$501,MATCH(ROWS($B$5:B196),Registros!$AD$2:$AD$501,0)),"")</f>
        <v/>
      </c>
      <c r="E196" s="21">
        <f>IFERROR(INDEX(Registros!$D$2:$D$501,MATCH(ROWS($B$5:B196),Registros!$AD$2:$AD$501,0)),"")</f>
        <v/>
      </c>
      <c r="F196" s="21">
        <f>IFERROR(INDEX(Registros!$E$2:$E$501,MATCH(ROWS($B$5:B196),Registros!$AD$2:$AD$501,0)),"")</f>
        <v/>
      </c>
      <c r="G196" s="18">
        <f>IFERROR(INDEX(Registros!$P$2:$P$501,MATCH(ROWS($B$5:B196),Registros!$AD$2:$AD$501,0)),"")</f>
        <v/>
      </c>
      <c r="H196" s="49">
        <f>IFERROR(INDEX(Registros!$S$2:$S$501,MATCH(ROWS($B$5:B196),Registros!$AD$2:$AD$501,0)),"")</f>
        <v/>
      </c>
      <c r="I196" s="21">
        <f>IFERROR(INDEX(Registros!$V$2:$V$501,MATCH(ROWS($B$5:B196),Registros!$AD$2:$AD$501,0)),"")</f>
        <v/>
      </c>
      <c r="J196" s="18">
        <f>IFERROR(INDEX(Registros!$K$2:$K$501,MATCH(ROWS($B$5:B196),Registros!$AD$2:$AD$501,0)),"")</f>
        <v/>
      </c>
      <c r="K196" s="18">
        <f>IFERROR(INDEX(Registros!$L$2:$L$501,MATCH(ROWS($B$5:B196),Registros!$AD$2:$AD$501,0)),"")</f>
        <v/>
      </c>
      <c r="L196" s="52">
        <f>IFERROR(INDEX(Registros!$M$2:$M$501,MATCH(ROWS($B$5:B196),Registros!$AD$2:$AD$501,0)),"")</f>
        <v/>
      </c>
      <c r="M196" s="18">
        <f>IFERROR(INDEX(Registros!$W$2:$W$501,MATCH(ROWS($B$5:B196),Registros!$AD$2:$AD$501,0)),"")</f>
        <v/>
      </c>
      <c r="N196" s="18">
        <f>IFERROR(INDEX(Registros!$X$2:$X$501,MATCH(ROWS($B$5:B196),Registros!$AD$2:$AD$501,0)),"")</f>
        <v/>
      </c>
      <c r="O196" s="21">
        <f>IFERROR(INDEX(Registros!$Y$2:$Y$501,MATCH(ROWS($B$5:B196),Registros!$AD$2:$AD$501,0)),"")</f>
        <v/>
      </c>
    </row>
    <row r="197">
      <c r="A197" s="13">
        <f>IF($B197="","",ROWS($A$5:A197))</f>
        <v/>
      </c>
      <c r="B197" s="13">
        <f>IFERROR(INDEX(Registros!$A$2:$A$501,MATCH(ROWS($B$5:B197),Registros!$AD$2:$AD$501,0)),"")</f>
        <v/>
      </c>
      <c r="C197" s="53">
        <f>IFERROR(INDEX(Registros!$B$2:$B$501,MATCH(ROWS($B$5:B197),Registros!$AD$2:$AD$501,0)),"")</f>
        <v/>
      </c>
      <c r="D197" s="13">
        <f>IFERROR(INDEX(Registros!$C$2:$C$501,MATCH(ROWS($B$5:B197),Registros!$AD$2:$AD$501,0)),"")</f>
        <v/>
      </c>
      <c r="E197" s="16">
        <f>IFERROR(INDEX(Registros!$D$2:$D$501,MATCH(ROWS($B$5:B197),Registros!$AD$2:$AD$501,0)),"")</f>
        <v/>
      </c>
      <c r="F197" s="16">
        <f>IFERROR(INDEX(Registros!$E$2:$E$501,MATCH(ROWS($B$5:B197),Registros!$AD$2:$AD$501,0)),"")</f>
        <v/>
      </c>
      <c r="G197" s="13">
        <f>IFERROR(INDEX(Registros!$P$2:$P$501,MATCH(ROWS($B$5:B197),Registros!$AD$2:$AD$501,0)),"")</f>
        <v/>
      </c>
      <c r="H197" s="46">
        <f>IFERROR(INDEX(Registros!$S$2:$S$501,MATCH(ROWS($B$5:B197),Registros!$AD$2:$AD$501,0)),"")</f>
        <v/>
      </c>
      <c r="I197" s="16">
        <f>IFERROR(INDEX(Registros!$V$2:$V$501,MATCH(ROWS($B$5:B197),Registros!$AD$2:$AD$501,0)),"")</f>
        <v/>
      </c>
      <c r="J197" s="13">
        <f>IFERROR(INDEX(Registros!$K$2:$K$501,MATCH(ROWS($B$5:B197),Registros!$AD$2:$AD$501,0)),"")</f>
        <v/>
      </c>
      <c r="K197" s="13">
        <f>IFERROR(INDEX(Registros!$L$2:$L$501,MATCH(ROWS($B$5:B197),Registros!$AD$2:$AD$501,0)),"")</f>
        <v/>
      </c>
      <c r="L197" s="53">
        <f>IFERROR(INDEX(Registros!$M$2:$M$501,MATCH(ROWS($B$5:B197),Registros!$AD$2:$AD$501,0)),"")</f>
        <v/>
      </c>
      <c r="M197" s="13">
        <f>IFERROR(INDEX(Registros!$W$2:$W$501,MATCH(ROWS($B$5:B197),Registros!$AD$2:$AD$501,0)),"")</f>
        <v/>
      </c>
      <c r="N197" s="13">
        <f>IFERROR(INDEX(Registros!$X$2:$X$501,MATCH(ROWS($B$5:B197),Registros!$AD$2:$AD$501,0)),"")</f>
        <v/>
      </c>
      <c r="O197" s="16">
        <f>IFERROR(INDEX(Registros!$Y$2:$Y$501,MATCH(ROWS($B$5:B197),Registros!$AD$2:$AD$501,0)),"")</f>
        <v/>
      </c>
    </row>
    <row r="198">
      <c r="A198" s="18">
        <f>IF($B198="","",ROWS($A$5:A198))</f>
        <v/>
      </c>
      <c r="B198" s="18">
        <f>IFERROR(INDEX(Registros!$A$2:$A$501,MATCH(ROWS($B$5:B198),Registros!$AD$2:$AD$501,0)),"")</f>
        <v/>
      </c>
      <c r="C198" s="52">
        <f>IFERROR(INDEX(Registros!$B$2:$B$501,MATCH(ROWS($B$5:B198),Registros!$AD$2:$AD$501,0)),"")</f>
        <v/>
      </c>
      <c r="D198" s="18">
        <f>IFERROR(INDEX(Registros!$C$2:$C$501,MATCH(ROWS($B$5:B198),Registros!$AD$2:$AD$501,0)),"")</f>
        <v/>
      </c>
      <c r="E198" s="21">
        <f>IFERROR(INDEX(Registros!$D$2:$D$501,MATCH(ROWS($B$5:B198),Registros!$AD$2:$AD$501,0)),"")</f>
        <v/>
      </c>
      <c r="F198" s="21">
        <f>IFERROR(INDEX(Registros!$E$2:$E$501,MATCH(ROWS($B$5:B198),Registros!$AD$2:$AD$501,0)),"")</f>
        <v/>
      </c>
      <c r="G198" s="18">
        <f>IFERROR(INDEX(Registros!$P$2:$P$501,MATCH(ROWS($B$5:B198),Registros!$AD$2:$AD$501,0)),"")</f>
        <v/>
      </c>
      <c r="H198" s="49">
        <f>IFERROR(INDEX(Registros!$S$2:$S$501,MATCH(ROWS($B$5:B198),Registros!$AD$2:$AD$501,0)),"")</f>
        <v/>
      </c>
      <c r="I198" s="21">
        <f>IFERROR(INDEX(Registros!$V$2:$V$501,MATCH(ROWS($B$5:B198),Registros!$AD$2:$AD$501,0)),"")</f>
        <v/>
      </c>
      <c r="J198" s="18">
        <f>IFERROR(INDEX(Registros!$K$2:$K$501,MATCH(ROWS($B$5:B198),Registros!$AD$2:$AD$501,0)),"")</f>
        <v/>
      </c>
      <c r="K198" s="18">
        <f>IFERROR(INDEX(Registros!$L$2:$L$501,MATCH(ROWS($B$5:B198),Registros!$AD$2:$AD$501,0)),"")</f>
        <v/>
      </c>
      <c r="L198" s="52">
        <f>IFERROR(INDEX(Registros!$M$2:$M$501,MATCH(ROWS($B$5:B198),Registros!$AD$2:$AD$501,0)),"")</f>
        <v/>
      </c>
      <c r="M198" s="18">
        <f>IFERROR(INDEX(Registros!$W$2:$W$501,MATCH(ROWS($B$5:B198),Registros!$AD$2:$AD$501,0)),"")</f>
        <v/>
      </c>
      <c r="N198" s="18">
        <f>IFERROR(INDEX(Registros!$X$2:$X$501,MATCH(ROWS($B$5:B198),Registros!$AD$2:$AD$501,0)),"")</f>
        <v/>
      </c>
      <c r="O198" s="21">
        <f>IFERROR(INDEX(Registros!$Y$2:$Y$501,MATCH(ROWS($B$5:B198),Registros!$AD$2:$AD$501,0)),"")</f>
        <v/>
      </c>
    </row>
    <row r="199">
      <c r="A199" s="13">
        <f>IF($B199="","",ROWS($A$5:A199))</f>
        <v/>
      </c>
      <c r="B199" s="13">
        <f>IFERROR(INDEX(Registros!$A$2:$A$501,MATCH(ROWS($B$5:B199),Registros!$AD$2:$AD$501,0)),"")</f>
        <v/>
      </c>
      <c r="C199" s="53">
        <f>IFERROR(INDEX(Registros!$B$2:$B$501,MATCH(ROWS($B$5:B199),Registros!$AD$2:$AD$501,0)),"")</f>
        <v/>
      </c>
      <c r="D199" s="13">
        <f>IFERROR(INDEX(Registros!$C$2:$C$501,MATCH(ROWS($B$5:B199),Registros!$AD$2:$AD$501,0)),"")</f>
        <v/>
      </c>
      <c r="E199" s="16">
        <f>IFERROR(INDEX(Registros!$D$2:$D$501,MATCH(ROWS($B$5:B199),Registros!$AD$2:$AD$501,0)),"")</f>
        <v/>
      </c>
      <c r="F199" s="16">
        <f>IFERROR(INDEX(Registros!$E$2:$E$501,MATCH(ROWS($B$5:B199),Registros!$AD$2:$AD$501,0)),"")</f>
        <v/>
      </c>
      <c r="G199" s="13">
        <f>IFERROR(INDEX(Registros!$P$2:$P$501,MATCH(ROWS($B$5:B199),Registros!$AD$2:$AD$501,0)),"")</f>
        <v/>
      </c>
      <c r="H199" s="46">
        <f>IFERROR(INDEX(Registros!$S$2:$S$501,MATCH(ROWS($B$5:B199),Registros!$AD$2:$AD$501,0)),"")</f>
        <v/>
      </c>
      <c r="I199" s="16">
        <f>IFERROR(INDEX(Registros!$V$2:$V$501,MATCH(ROWS($B$5:B199),Registros!$AD$2:$AD$501,0)),"")</f>
        <v/>
      </c>
      <c r="J199" s="13">
        <f>IFERROR(INDEX(Registros!$K$2:$K$501,MATCH(ROWS($B$5:B199),Registros!$AD$2:$AD$501,0)),"")</f>
        <v/>
      </c>
      <c r="K199" s="13">
        <f>IFERROR(INDEX(Registros!$L$2:$L$501,MATCH(ROWS($B$5:B199),Registros!$AD$2:$AD$501,0)),"")</f>
        <v/>
      </c>
      <c r="L199" s="53">
        <f>IFERROR(INDEX(Registros!$M$2:$M$501,MATCH(ROWS($B$5:B199),Registros!$AD$2:$AD$501,0)),"")</f>
        <v/>
      </c>
      <c r="M199" s="13">
        <f>IFERROR(INDEX(Registros!$W$2:$W$501,MATCH(ROWS($B$5:B199),Registros!$AD$2:$AD$501,0)),"")</f>
        <v/>
      </c>
      <c r="N199" s="13">
        <f>IFERROR(INDEX(Registros!$X$2:$X$501,MATCH(ROWS($B$5:B199),Registros!$AD$2:$AD$501,0)),"")</f>
        <v/>
      </c>
      <c r="O199" s="16">
        <f>IFERROR(INDEX(Registros!$Y$2:$Y$501,MATCH(ROWS($B$5:B199),Registros!$AD$2:$AD$501,0)),"")</f>
        <v/>
      </c>
    </row>
    <row r="200">
      <c r="A200" s="18">
        <f>IF($B200="","",ROWS($A$5:A200))</f>
        <v/>
      </c>
      <c r="B200" s="18">
        <f>IFERROR(INDEX(Registros!$A$2:$A$501,MATCH(ROWS($B$5:B200),Registros!$AD$2:$AD$501,0)),"")</f>
        <v/>
      </c>
      <c r="C200" s="52">
        <f>IFERROR(INDEX(Registros!$B$2:$B$501,MATCH(ROWS($B$5:B200),Registros!$AD$2:$AD$501,0)),"")</f>
        <v/>
      </c>
      <c r="D200" s="18">
        <f>IFERROR(INDEX(Registros!$C$2:$C$501,MATCH(ROWS($B$5:B200),Registros!$AD$2:$AD$501,0)),"")</f>
        <v/>
      </c>
      <c r="E200" s="21">
        <f>IFERROR(INDEX(Registros!$D$2:$D$501,MATCH(ROWS($B$5:B200),Registros!$AD$2:$AD$501,0)),"")</f>
        <v/>
      </c>
      <c r="F200" s="21">
        <f>IFERROR(INDEX(Registros!$E$2:$E$501,MATCH(ROWS($B$5:B200),Registros!$AD$2:$AD$501,0)),"")</f>
        <v/>
      </c>
      <c r="G200" s="18">
        <f>IFERROR(INDEX(Registros!$P$2:$P$501,MATCH(ROWS($B$5:B200),Registros!$AD$2:$AD$501,0)),"")</f>
        <v/>
      </c>
      <c r="H200" s="49">
        <f>IFERROR(INDEX(Registros!$S$2:$S$501,MATCH(ROWS($B$5:B200),Registros!$AD$2:$AD$501,0)),"")</f>
        <v/>
      </c>
      <c r="I200" s="21">
        <f>IFERROR(INDEX(Registros!$V$2:$V$501,MATCH(ROWS($B$5:B200),Registros!$AD$2:$AD$501,0)),"")</f>
        <v/>
      </c>
      <c r="J200" s="18">
        <f>IFERROR(INDEX(Registros!$K$2:$K$501,MATCH(ROWS($B$5:B200),Registros!$AD$2:$AD$501,0)),"")</f>
        <v/>
      </c>
      <c r="K200" s="18">
        <f>IFERROR(INDEX(Registros!$L$2:$L$501,MATCH(ROWS($B$5:B200),Registros!$AD$2:$AD$501,0)),"")</f>
        <v/>
      </c>
      <c r="L200" s="52">
        <f>IFERROR(INDEX(Registros!$M$2:$M$501,MATCH(ROWS($B$5:B200),Registros!$AD$2:$AD$501,0)),"")</f>
        <v/>
      </c>
      <c r="M200" s="18">
        <f>IFERROR(INDEX(Registros!$W$2:$W$501,MATCH(ROWS($B$5:B200),Registros!$AD$2:$AD$501,0)),"")</f>
        <v/>
      </c>
      <c r="N200" s="18">
        <f>IFERROR(INDEX(Registros!$X$2:$X$501,MATCH(ROWS($B$5:B200),Registros!$AD$2:$AD$501,0)),"")</f>
        <v/>
      </c>
      <c r="O200" s="21">
        <f>IFERROR(INDEX(Registros!$Y$2:$Y$501,MATCH(ROWS($B$5:B200),Registros!$AD$2:$AD$501,0)),"")</f>
        <v/>
      </c>
    </row>
    <row r="201">
      <c r="A201" s="13">
        <f>IF($B201="","",ROWS($A$5:A201))</f>
        <v/>
      </c>
      <c r="B201" s="13">
        <f>IFERROR(INDEX(Registros!$A$2:$A$501,MATCH(ROWS($B$5:B201),Registros!$AD$2:$AD$501,0)),"")</f>
        <v/>
      </c>
      <c r="C201" s="53">
        <f>IFERROR(INDEX(Registros!$B$2:$B$501,MATCH(ROWS($B$5:B201),Registros!$AD$2:$AD$501,0)),"")</f>
        <v/>
      </c>
      <c r="D201" s="13">
        <f>IFERROR(INDEX(Registros!$C$2:$C$501,MATCH(ROWS($B$5:B201),Registros!$AD$2:$AD$501,0)),"")</f>
        <v/>
      </c>
      <c r="E201" s="16">
        <f>IFERROR(INDEX(Registros!$D$2:$D$501,MATCH(ROWS($B$5:B201),Registros!$AD$2:$AD$501,0)),"")</f>
        <v/>
      </c>
      <c r="F201" s="16">
        <f>IFERROR(INDEX(Registros!$E$2:$E$501,MATCH(ROWS($B$5:B201),Registros!$AD$2:$AD$501,0)),"")</f>
        <v/>
      </c>
      <c r="G201" s="13">
        <f>IFERROR(INDEX(Registros!$P$2:$P$501,MATCH(ROWS($B$5:B201),Registros!$AD$2:$AD$501,0)),"")</f>
        <v/>
      </c>
      <c r="H201" s="46">
        <f>IFERROR(INDEX(Registros!$S$2:$S$501,MATCH(ROWS($B$5:B201),Registros!$AD$2:$AD$501,0)),"")</f>
        <v/>
      </c>
      <c r="I201" s="16">
        <f>IFERROR(INDEX(Registros!$V$2:$V$501,MATCH(ROWS($B$5:B201),Registros!$AD$2:$AD$501,0)),"")</f>
        <v/>
      </c>
      <c r="J201" s="13">
        <f>IFERROR(INDEX(Registros!$K$2:$K$501,MATCH(ROWS($B$5:B201),Registros!$AD$2:$AD$501,0)),"")</f>
        <v/>
      </c>
      <c r="K201" s="13">
        <f>IFERROR(INDEX(Registros!$L$2:$L$501,MATCH(ROWS($B$5:B201),Registros!$AD$2:$AD$501,0)),"")</f>
        <v/>
      </c>
      <c r="L201" s="53">
        <f>IFERROR(INDEX(Registros!$M$2:$M$501,MATCH(ROWS($B$5:B201),Registros!$AD$2:$AD$501,0)),"")</f>
        <v/>
      </c>
      <c r="M201" s="13">
        <f>IFERROR(INDEX(Registros!$W$2:$W$501,MATCH(ROWS($B$5:B201),Registros!$AD$2:$AD$501,0)),"")</f>
        <v/>
      </c>
      <c r="N201" s="13">
        <f>IFERROR(INDEX(Registros!$X$2:$X$501,MATCH(ROWS($B$5:B201),Registros!$AD$2:$AD$501,0)),"")</f>
        <v/>
      </c>
      <c r="O201" s="16">
        <f>IFERROR(INDEX(Registros!$Y$2:$Y$501,MATCH(ROWS($B$5:B201),Registros!$AD$2:$AD$501,0)),"")</f>
        <v/>
      </c>
    </row>
    <row r="202">
      <c r="A202" s="18">
        <f>IF($B202="","",ROWS($A$5:A202))</f>
        <v/>
      </c>
      <c r="B202" s="18">
        <f>IFERROR(INDEX(Registros!$A$2:$A$501,MATCH(ROWS($B$5:B202),Registros!$AD$2:$AD$501,0)),"")</f>
        <v/>
      </c>
      <c r="C202" s="52">
        <f>IFERROR(INDEX(Registros!$B$2:$B$501,MATCH(ROWS($B$5:B202),Registros!$AD$2:$AD$501,0)),"")</f>
        <v/>
      </c>
      <c r="D202" s="18">
        <f>IFERROR(INDEX(Registros!$C$2:$C$501,MATCH(ROWS($B$5:B202),Registros!$AD$2:$AD$501,0)),"")</f>
        <v/>
      </c>
      <c r="E202" s="21">
        <f>IFERROR(INDEX(Registros!$D$2:$D$501,MATCH(ROWS($B$5:B202),Registros!$AD$2:$AD$501,0)),"")</f>
        <v/>
      </c>
      <c r="F202" s="21">
        <f>IFERROR(INDEX(Registros!$E$2:$E$501,MATCH(ROWS($B$5:B202),Registros!$AD$2:$AD$501,0)),"")</f>
        <v/>
      </c>
      <c r="G202" s="18">
        <f>IFERROR(INDEX(Registros!$P$2:$P$501,MATCH(ROWS($B$5:B202),Registros!$AD$2:$AD$501,0)),"")</f>
        <v/>
      </c>
      <c r="H202" s="49">
        <f>IFERROR(INDEX(Registros!$S$2:$S$501,MATCH(ROWS($B$5:B202),Registros!$AD$2:$AD$501,0)),"")</f>
        <v/>
      </c>
      <c r="I202" s="21">
        <f>IFERROR(INDEX(Registros!$V$2:$V$501,MATCH(ROWS($B$5:B202),Registros!$AD$2:$AD$501,0)),"")</f>
        <v/>
      </c>
      <c r="J202" s="18">
        <f>IFERROR(INDEX(Registros!$K$2:$K$501,MATCH(ROWS($B$5:B202),Registros!$AD$2:$AD$501,0)),"")</f>
        <v/>
      </c>
      <c r="K202" s="18">
        <f>IFERROR(INDEX(Registros!$L$2:$L$501,MATCH(ROWS($B$5:B202),Registros!$AD$2:$AD$501,0)),"")</f>
        <v/>
      </c>
      <c r="L202" s="52">
        <f>IFERROR(INDEX(Registros!$M$2:$M$501,MATCH(ROWS($B$5:B202),Registros!$AD$2:$AD$501,0)),"")</f>
        <v/>
      </c>
      <c r="M202" s="18">
        <f>IFERROR(INDEX(Registros!$W$2:$W$501,MATCH(ROWS($B$5:B202),Registros!$AD$2:$AD$501,0)),"")</f>
        <v/>
      </c>
      <c r="N202" s="18">
        <f>IFERROR(INDEX(Registros!$X$2:$X$501,MATCH(ROWS($B$5:B202),Registros!$AD$2:$AD$501,0)),"")</f>
        <v/>
      </c>
      <c r="O202" s="21">
        <f>IFERROR(INDEX(Registros!$Y$2:$Y$501,MATCH(ROWS($B$5:B202),Registros!$AD$2:$AD$501,0)),"")</f>
        <v/>
      </c>
    </row>
    <row r="203">
      <c r="A203" s="13">
        <f>IF($B203="","",ROWS($A$5:A203))</f>
        <v/>
      </c>
      <c r="B203" s="13">
        <f>IFERROR(INDEX(Registros!$A$2:$A$501,MATCH(ROWS($B$5:B203),Registros!$AD$2:$AD$501,0)),"")</f>
        <v/>
      </c>
      <c r="C203" s="53">
        <f>IFERROR(INDEX(Registros!$B$2:$B$501,MATCH(ROWS($B$5:B203),Registros!$AD$2:$AD$501,0)),"")</f>
        <v/>
      </c>
      <c r="D203" s="13">
        <f>IFERROR(INDEX(Registros!$C$2:$C$501,MATCH(ROWS($B$5:B203),Registros!$AD$2:$AD$501,0)),"")</f>
        <v/>
      </c>
      <c r="E203" s="16">
        <f>IFERROR(INDEX(Registros!$D$2:$D$501,MATCH(ROWS($B$5:B203),Registros!$AD$2:$AD$501,0)),"")</f>
        <v/>
      </c>
      <c r="F203" s="16">
        <f>IFERROR(INDEX(Registros!$E$2:$E$501,MATCH(ROWS($B$5:B203),Registros!$AD$2:$AD$501,0)),"")</f>
        <v/>
      </c>
      <c r="G203" s="13">
        <f>IFERROR(INDEX(Registros!$P$2:$P$501,MATCH(ROWS($B$5:B203),Registros!$AD$2:$AD$501,0)),"")</f>
        <v/>
      </c>
      <c r="H203" s="46">
        <f>IFERROR(INDEX(Registros!$S$2:$S$501,MATCH(ROWS($B$5:B203),Registros!$AD$2:$AD$501,0)),"")</f>
        <v/>
      </c>
      <c r="I203" s="16">
        <f>IFERROR(INDEX(Registros!$V$2:$V$501,MATCH(ROWS($B$5:B203),Registros!$AD$2:$AD$501,0)),"")</f>
        <v/>
      </c>
      <c r="J203" s="13">
        <f>IFERROR(INDEX(Registros!$K$2:$K$501,MATCH(ROWS($B$5:B203),Registros!$AD$2:$AD$501,0)),"")</f>
        <v/>
      </c>
      <c r="K203" s="13">
        <f>IFERROR(INDEX(Registros!$L$2:$L$501,MATCH(ROWS($B$5:B203),Registros!$AD$2:$AD$501,0)),"")</f>
        <v/>
      </c>
      <c r="L203" s="53">
        <f>IFERROR(INDEX(Registros!$M$2:$M$501,MATCH(ROWS($B$5:B203),Registros!$AD$2:$AD$501,0)),"")</f>
        <v/>
      </c>
      <c r="M203" s="13">
        <f>IFERROR(INDEX(Registros!$W$2:$W$501,MATCH(ROWS($B$5:B203),Registros!$AD$2:$AD$501,0)),"")</f>
        <v/>
      </c>
      <c r="N203" s="13">
        <f>IFERROR(INDEX(Registros!$X$2:$X$501,MATCH(ROWS($B$5:B203),Registros!$AD$2:$AD$501,0)),"")</f>
        <v/>
      </c>
      <c r="O203" s="16">
        <f>IFERROR(INDEX(Registros!$Y$2:$Y$501,MATCH(ROWS($B$5:B203),Registros!$AD$2:$AD$501,0)),"")</f>
        <v/>
      </c>
    </row>
    <row r="204">
      <c r="A204" s="18">
        <f>IF($B204="","",ROWS($A$5:A204))</f>
        <v/>
      </c>
      <c r="B204" s="18">
        <f>IFERROR(INDEX(Registros!$A$2:$A$501,MATCH(ROWS($B$5:B204),Registros!$AD$2:$AD$501,0)),"")</f>
        <v/>
      </c>
      <c r="C204" s="52">
        <f>IFERROR(INDEX(Registros!$B$2:$B$501,MATCH(ROWS($B$5:B204),Registros!$AD$2:$AD$501,0)),"")</f>
        <v/>
      </c>
      <c r="D204" s="18">
        <f>IFERROR(INDEX(Registros!$C$2:$C$501,MATCH(ROWS($B$5:B204),Registros!$AD$2:$AD$501,0)),"")</f>
        <v/>
      </c>
      <c r="E204" s="21">
        <f>IFERROR(INDEX(Registros!$D$2:$D$501,MATCH(ROWS($B$5:B204),Registros!$AD$2:$AD$501,0)),"")</f>
        <v/>
      </c>
      <c r="F204" s="21">
        <f>IFERROR(INDEX(Registros!$E$2:$E$501,MATCH(ROWS($B$5:B204),Registros!$AD$2:$AD$501,0)),"")</f>
        <v/>
      </c>
      <c r="G204" s="18">
        <f>IFERROR(INDEX(Registros!$P$2:$P$501,MATCH(ROWS($B$5:B204),Registros!$AD$2:$AD$501,0)),"")</f>
        <v/>
      </c>
      <c r="H204" s="49">
        <f>IFERROR(INDEX(Registros!$S$2:$S$501,MATCH(ROWS($B$5:B204),Registros!$AD$2:$AD$501,0)),"")</f>
        <v/>
      </c>
      <c r="I204" s="21">
        <f>IFERROR(INDEX(Registros!$V$2:$V$501,MATCH(ROWS($B$5:B204),Registros!$AD$2:$AD$501,0)),"")</f>
        <v/>
      </c>
      <c r="J204" s="18">
        <f>IFERROR(INDEX(Registros!$K$2:$K$501,MATCH(ROWS($B$5:B204),Registros!$AD$2:$AD$501,0)),"")</f>
        <v/>
      </c>
      <c r="K204" s="18">
        <f>IFERROR(INDEX(Registros!$L$2:$L$501,MATCH(ROWS($B$5:B204),Registros!$AD$2:$AD$501,0)),"")</f>
        <v/>
      </c>
      <c r="L204" s="52">
        <f>IFERROR(INDEX(Registros!$M$2:$M$501,MATCH(ROWS($B$5:B204),Registros!$AD$2:$AD$501,0)),"")</f>
        <v/>
      </c>
      <c r="M204" s="18">
        <f>IFERROR(INDEX(Registros!$W$2:$W$501,MATCH(ROWS($B$5:B204),Registros!$AD$2:$AD$501,0)),"")</f>
        <v/>
      </c>
      <c r="N204" s="18">
        <f>IFERROR(INDEX(Registros!$X$2:$X$501,MATCH(ROWS($B$5:B204),Registros!$AD$2:$AD$501,0)),"")</f>
        <v/>
      </c>
      <c r="O204" s="21">
        <f>IFERROR(INDEX(Registros!$Y$2:$Y$501,MATCH(ROWS($B$5:B204),Registros!$AD$2:$AD$501,0)),"")</f>
        <v/>
      </c>
    </row>
    <row r="205">
      <c r="A205" s="13">
        <f>IF($B205="","",ROWS($A$5:A205))</f>
        <v/>
      </c>
      <c r="B205" s="13">
        <f>IFERROR(INDEX(Registros!$A$2:$A$501,MATCH(ROWS($B$5:B205),Registros!$AD$2:$AD$501,0)),"")</f>
        <v/>
      </c>
      <c r="C205" s="53">
        <f>IFERROR(INDEX(Registros!$B$2:$B$501,MATCH(ROWS($B$5:B205),Registros!$AD$2:$AD$501,0)),"")</f>
        <v/>
      </c>
      <c r="D205" s="13">
        <f>IFERROR(INDEX(Registros!$C$2:$C$501,MATCH(ROWS($B$5:B205),Registros!$AD$2:$AD$501,0)),"")</f>
        <v/>
      </c>
      <c r="E205" s="16">
        <f>IFERROR(INDEX(Registros!$D$2:$D$501,MATCH(ROWS($B$5:B205),Registros!$AD$2:$AD$501,0)),"")</f>
        <v/>
      </c>
      <c r="F205" s="16">
        <f>IFERROR(INDEX(Registros!$E$2:$E$501,MATCH(ROWS($B$5:B205),Registros!$AD$2:$AD$501,0)),"")</f>
        <v/>
      </c>
      <c r="G205" s="13">
        <f>IFERROR(INDEX(Registros!$P$2:$P$501,MATCH(ROWS($B$5:B205),Registros!$AD$2:$AD$501,0)),"")</f>
        <v/>
      </c>
      <c r="H205" s="46">
        <f>IFERROR(INDEX(Registros!$S$2:$S$501,MATCH(ROWS($B$5:B205),Registros!$AD$2:$AD$501,0)),"")</f>
        <v/>
      </c>
      <c r="I205" s="16">
        <f>IFERROR(INDEX(Registros!$V$2:$V$501,MATCH(ROWS($B$5:B205),Registros!$AD$2:$AD$501,0)),"")</f>
        <v/>
      </c>
      <c r="J205" s="13">
        <f>IFERROR(INDEX(Registros!$K$2:$K$501,MATCH(ROWS($B$5:B205),Registros!$AD$2:$AD$501,0)),"")</f>
        <v/>
      </c>
      <c r="K205" s="13">
        <f>IFERROR(INDEX(Registros!$L$2:$L$501,MATCH(ROWS($B$5:B205),Registros!$AD$2:$AD$501,0)),"")</f>
        <v/>
      </c>
      <c r="L205" s="53">
        <f>IFERROR(INDEX(Registros!$M$2:$M$501,MATCH(ROWS($B$5:B205),Registros!$AD$2:$AD$501,0)),"")</f>
        <v/>
      </c>
      <c r="M205" s="13">
        <f>IFERROR(INDEX(Registros!$W$2:$W$501,MATCH(ROWS($B$5:B205),Registros!$AD$2:$AD$501,0)),"")</f>
        <v/>
      </c>
      <c r="N205" s="13">
        <f>IFERROR(INDEX(Registros!$X$2:$X$501,MATCH(ROWS($B$5:B205),Registros!$AD$2:$AD$501,0)),"")</f>
        <v/>
      </c>
      <c r="O205" s="16">
        <f>IFERROR(INDEX(Registros!$Y$2:$Y$501,MATCH(ROWS($B$5:B205),Registros!$AD$2:$AD$501,0)),"")</f>
        <v/>
      </c>
    </row>
    <row r="206">
      <c r="A206" s="18">
        <f>IF($B206="","",ROWS($A$5:A206))</f>
        <v/>
      </c>
      <c r="B206" s="18">
        <f>IFERROR(INDEX(Registros!$A$2:$A$501,MATCH(ROWS($B$5:B206),Registros!$AD$2:$AD$501,0)),"")</f>
        <v/>
      </c>
      <c r="C206" s="52">
        <f>IFERROR(INDEX(Registros!$B$2:$B$501,MATCH(ROWS($B$5:B206),Registros!$AD$2:$AD$501,0)),"")</f>
        <v/>
      </c>
      <c r="D206" s="18">
        <f>IFERROR(INDEX(Registros!$C$2:$C$501,MATCH(ROWS($B$5:B206),Registros!$AD$2:$AD$501,0)),"")</f>
        <v/>
      </c>
      <c r="E206" s="21">
        <f>IFERROR(INDEX(Registros!$D$2:$D$501,MATCH(ROWS($B$5:B206),Registros!$AD$2:$AD$501,0)),"")</f>
        <v/>
      </c>
      <c r="F206" s="21">
        <f>IFERROR(INDEX(Registros!$E$2:$E$501,MATCH(ROWS($B$5:B206),Registros!$AD$2:$AD$501,0)),"")</f>
        <v/>
      </c>
      <c r="G206" s="18">
        <f>IFERROR(INDEX(Registros!$P$2:$P$501,MATCH(ROWS($B$5:B206),Registros!$AD$2:$AD$501,0)),"")</f>
        <v/>
      </c>
      <c r="H206" s="49">
        <f>IFERROR(INDEX(Registros!$S$2:$S$501,MATCH(ROWS($B$5:B206),Registros!$AD$2:$AD$501,0)),"")</f>
        <v/>
      </c>
      <c r="I206" s="21">
        <f>IFERROR(INDEX(Registros!$V$2:$V$501,MATCH(ROWS($B$5:B206),Registros!$AD$2:$AD$501,0)),"")</f>
        <v/>
      </c>
      <c r="J206" s="18">
        <f>IFERROR(INDEX(Registros!$K$2:$K$501,MATCH(ROWS($B$5:B206),Registros!$AD$2:$AD$501,0)),"")</f>
        <v/>
      </c>
      <c r="K206" s="18">
        <f>IFERROR(INDEX(Registros!$L$2:$L$501,MATCH(ROWS($B$5:B206),Registros!$AD$2:$AD$501,0)),"")</f>
        <v/>
      </c>
      <c r="L206" s="52">
        <f>IFERROR(INDEX(Registros!$M$2:$M$501,MATCH(ROWS($B$5:B206),Registros!$AD$2:$AD$501,0)),"")</f>
        <v/>
      </c>
      <c r="M206" s="18">
        <f>IFERROR(INDEX(Registros!$W$2:$W$501,MATCH(ROWS($B$5:B206),Registros!$AD$2:$AD$501,0)),"")</f>
        <v/>
      </c>
      <c r="N206" s="18">
        <f>IFERROR(INDEX(Registros!$X$2:$X$501,MATCH(ROWS($B$5:B206),Registros!$AD$2:$AD$501,0)),"")</f>
        <v/>
      </c>
      <c r="O206" s="21">
        <f>IFERROR(INDEX(Registros!$Y$2:$Y$501,MATCH(ROWS($B$5:B206),Registros!$AD$2:$AD$501,0)),"")</f>
        <v/>
      </c>
    </row>
    <row r="207">
      <c r="A207" s="13">
        <f>IF($B207="","",ROWS($A$5:A207))</f>
        <v/>
      </c>
      <c r="B207" s="13">
        <f>IFERROR(INDEX(Registros!$A$2:$A$501,MATCH(ROWS($B$5:B207),Registros!$AD$2:$AD$501,0)),"")</f>
        <v/>
      </c>
      <c r="C207" s="53">
        <f>IFERROR(INDEX(Registros!$B$2:$B$501,MATCH(ROWS($B$5:B207),Registros!$AD$2:$AD$501,0)),"")</f>
        <v/>
      </c>
      <c r="D207" s="13">
        <f>IFERROR(INDEX(Registros!$C$2:$C$501,MATCH(ROWS($B$5:B207),Registros!$AD$2:$AD$501,0)),"")</f>
        <v/>
      </c>
      <c r="E207" s="16">
        <f>IFERROR(INDEX(Registros!$D$2:$D$501,MATCH(ROWS($B$5:B207),Registros!$AD$2:$AD$501,0)),"")</f>
        <v/>
      </c>
      <c r="F207" s="16">
        <f>IFERROR(INDEX(Registros!$E$2:$E$501,MATCH(ROWS($B$5:B207),Registros!$AD$2:$AD$501,0)),"")</f>
        <v/>
      </c>
      <c r="G207" s="13">
        <f>IFERROR(INDEX(Registros!$P$2:$P$501,MATCH(ROWS($B$5:B207),Registros!$AD$2:$AD$501,0)),"")</f>
        <v/>
      </c>
      <c r="H207" s="46">
        <f>IFERROR(INDEX(Registros!$S$2:$S$501,MATCH(ROWS($B$5:B207),Registros!$AD$2:$AD$501,0)),"")</f>
        <v/>
      </c>
      <c r="I207" s="16">
        <f>IFERROR(INDEX(Registros!$V$2:$V$501,MATCH(ROWS($B$5:B207),Registros!$AD$2:$AD$501,0)),"")</f>
        <v/>
      </c>
      <c r="J207" s="13">
        <f>IFERROR(INDEX(Registros!$K$2:$K$501,MATCH(ROWS($B$5:B207),Registros!$AD$2:$AD$501,0)),"")</f>
        <v/>
      </c>
      <c r="K207" s="13">
        <f>IFERROR(INDEX(Registros!$L$2:$L$501,MATCH(ROWS($B$5:B207),Registros!$AD$2:$AD$501,0)),"")</f>
        <v/>
      </c>
      <c r="L207" s="53">
        <f>IFERROR(INDEX(Registros!$M$2:$M$501,MATCH(ROWS($B$5:B207),Registros!$AD$2:$AD$501,0)),"")</f>
        <v/>
      </c>
      <c r="M207" s="13">
        <f>IFERROR(INDEX(Registros!$W$2:$W$501,MATCH(ROWS($B$5:B207),Registros!$AD$2:$AD$501,0)),"")</f>
        <v/>
      </c>
      <c r="N207" s="13">
        <f>IFERROR(INDEX(Registros!$X$2:$X$501,MATCH(ROWS($B$5:B207),Registros!$AD$2:$AD$501,0)),"")</f>
        <v/>
      </c>
      <c r="O207" s="16">
        <f>IFERROR(INDEX(Registros!$Y$2:$Y$501,MATCH(ROWS($B$5:B207),Registros!$AD$2:$AD$501,0)),"")</f>
        <v/>
      </c>
    </row>
    <row r="208">
      <c r="A208" s="18">
        <f>IF($B208="","",ROWS($A$5:A208))</f>
        <v/>
      </c>
      <c r="B208" s="18">
        <f>IFERROR(INDEX(Registros!$A$2:$A$501,MATCH(ROWS($B$5:B208),Registros!$AD$2:$AD$501,0)),"")</f>
        <v/>
      </c>
      <c r="C208" s="52">
        <f>IFERROR(INDEX(Registros!$B$2:$B$501,MATCH(ROWS($B$5:B208),Registros!$AD$2:$AD$501,0)),"")</f>
        <v/>
      </c>
      <c r="D208" s="18">
        <f>IFERROR(INDEX(Registros!$C$2:$C$501,MATCH(ROWS($B$5:B208),Registros!$AD$2:$AD$501,0)),"")</f>
        <v/>
      </c>
      <c r="E208" s="21">
        <f>IFERROR(INDEX(Registros!$D$2:$D$501,MATCH(ROWS($B$5:B208),Registros!$AD$2:$AD$501,0)),"")</f>
        <v/>
      </c>
      <c r="F208" s="21">
        <f>IFERROR(INDEX(Registros!$E$2:$E$501,MATCH(ROWS($B$5:B208),Registros!$AD$2:$AD$501,0)),"")</f>
        <v/>
      </c>
      <c r="G208" s="18">
        <f>IFERROR(INDEX(Registros!$P$2:$P$501,MATCH(ROWS($B$5:B208),Registros!$AD$2:$AD$501,0)),"")</f>
        <v/>
      </c>
      <c r="H208" s="49">
        <f>IFERROR(INDEX(Registros!$S$2:$S$501,MATCH(ROWS($B$5:B208),Registros!$AD$2:$AD$501,0)),"")</f>
        <v/>
      </c>
      <c r="I208" s="21">
        <f>IFERROR(INDEX(Registros!$V$2:$V$501,MATCH(ROWS($B$5:B208),Registros!$AD$2:$AD$501,0)),"")</f>
        <v/>
      </c>
      <c r="J208" s="18">
        <f>IFERROR(INDEX(Registros!$K$2:$K$501,MATCH(ROWS($B$5:B208),Registros!$AD$2:$AD$501,0)),"")</f>
        <v/>
      </c>
      <c r="K208" s="18">
        <f>IFERROR(INDEX(Registros!$L$2:$L$501,MATCH(ROWS($B$5:B208),Registros!$AD$2:$AD$501,0)),"")</f>
        <v/>
      </c>
      <c r="L208" s="52">
        <f>IFERROR(INDEX(Registros!$M$2:$M$501,MATCH(ROWS($B$5:B208),Registros!$AD$2:$AD$501,0)),"")</f>
        <v/>
      </c>
      <c r="M208" s="18">
        <f>IFERROR(INDEX(Registros!$W$2:$W$501,MATCH(ROWS($B$5:B208),Registros!$AD$2:$AD$501,0)),"")</f>
        <v/>
      </c>
      <c r="N208" s="18">
        <f>IFERROR(INDEX(Registros!$X$2:$X$501,MATCH(ROWS($B$5:B208),Registros!$AD$2:$AD$501,0)),"")</f>
        <v/>
      </c>
      <c r="O208" s="21">
        <f>IFERROR(INDEX(Registros!$Y$2:$Y$501,MATCH(ROWS($B$5:B208),Registros!$AD$2:$AD$501,0)),"")</f>
        <v/>
      </c>
    </row>
    <row r="209">
      <c r="A209" s="13">
        <f>IF($B209="","",ROWS($A$5:A209))</f>
        <v/>
      </c>
      <c r="B209" s="13">
        <f>IFERROR(INDEX(Registros!$A$2:$A$501,MATCH(ROWS($B$5:B209),Registros!$AD$2:$AD$501,0)),"")</f>
        <v/>
      </c>
      <c r="C209" s="53">
        <f>IFERROR(INDEX(Registros!$B$2:$B$501,MATCH(ROWS($B$5:B209),Registros!$AD$2:$AD$501,0)),"")</f>
        <v/>
      </c>
      <c r="D209" s="13">
        <f>IFERROR(INDEX(Registros!$C$2:$C$501,MATCH(ROWS($B$5:B209),Registros!$AD$2:$AD$501,0)),"")</f>
        <v/>
      </c>
      <c r="E209" s="16">
        <f>IFERROR(INDEX(Registros!$D$2:$D$501,MATCH(ROWS($B$5:B209),Registros!$AD$2:$AD$501,0)),"")</f>
        <v/>
      </c>
      <c r="F209" s="16">
        <f>IFERROR(INDEX(Registros!$E$2:$E$501,MATCH(ROWS($B$5:B209),Registros!$AD$2:$AD$501,0)),"")</f>
        <v/>
      </c>
      <c r="G209" s="13">
        <f>IFERROR(INDEX(Registros!$P$2:$P$501,MATCH(ROWS($B$5:B209),Registros!$AD$2:$AD$501,0)),"")</f>
        <v/>
      </c>
      <c r="H209" s="46">
        <f>IFERROR(INDEX(Registros!$S$2:$S$501,MATCH(ROWS($B$5:B209),Registros!$AD$2:$AD$501,0)),"")</f>
        <v/>
      </c>
      <c r="I209" s="16">
        <f>IFERROR(INDEX(Registros!$V$2:$V$501,MATCH(ROWS($B$5:B209),Registros!$AD$2:$AD$501,0)),"")</f>
        <v/>
      </c>
      <c r="J209" s="13">
        <f>IFERROR(INDEX(Registros!$K$2:$K$501,MATCH(ROWS($B$5:B209),Registros!$AD$2:$AD$501,0)),"")</f>
        <v/>
      </c>
      <c r="K209" s="13">
        <f>IFERROR(INDEX(Registros!$L$2:$L$501,MATCH(ROWS($B$5:B209),Registros!$AD$2:$AD$501,0)),"")</f>
        <v/>
      </c>
      <c r="L209" s="53">
        <f>IFERROR(INDEX(Registros!$M$2:$M$501,MATCH(ROWS($B$5:B209),Registros!$AD$2:$AD$501,0)),"")</f>
        <v/>
      </c>
      <c r="M209" s="13">
        <f>IFERROR(INDEX(Registros!$W$2:$W$501,MATCH(ROWS($B$5:B209),Registros!$AD$2:$AD$501,0)),"")</f>
        <v/>
      </c>
      <c r="N209" s="13">
        <f>IFERROR(INDEX(Registros!$X$2:$X$501,MATCH(ROWS($B$5:B209),Registros!$AD$2:$AD$501,0)),"")</f>
        <v/>
      </c>
      <c r="O209" s="16">
        <f>IFERROR(INDEX(Registros!$Y$2:$Y$501,MATCH(ROWS($B$5:B209),Registros!$AD$2:$AD$501,0)),"")</f>
        <v/>
      </c>
    </row>
    <row r="210">
      <c r="A210" s="18">
        <f>IF($B210="","",ROWS($A$5:A210))</f>
        <v/>
      </c>
      <c r="B210" s="18">
        <f>IFERROR(INDEX(Registros!$A$2:$A$501,MATCH(ROWS($B$5:B210),Registros!$AD$2:$AD$501,0)),"")</f>
        <v/>
      </c>
      <c r="C210" s="52">
        <f>IFERROR(INDEX(Registros!$B$2:$B$501,MATCH(ROWS($B$5:B210),Registros!$AD$2:$AD$501,0)),"")</f>
        <v/>
      </c>
      <c r="D210" s="18">
        <f>IFERROR(INDEX(Registros!$C$2:$C$501,MATCH(ROWS($B$5:B210),Registros!$AD$2:$AD$501,0)),"")</f>
        <v/>
      </c>
      <c r="E210" s="21">
        <f>IFERROR(INDEX(Registros!$D$2:$D$501,MATCH(ROWS($B$5:B210),Registros!$AD$2:$AD$501,0)),"")</f>
        <v/>
      </c>
      <c r="F210" s="21">
        <f>IFERROR(INDEX(Registros!$E$2:$E$501,MATCH(ROWS($B$5:B210),Registros!$AD$2:$AD$501,0)),"")</f>
        <v/>
      </c>
      <c r="G210" s="18">
        <f>IFERROR(INDEX(Registros!$P$2:$P$501,MATCH(ROWS($B$5:B210),Registros!$AD$2:$AD$501,0)),"")</f>
        <v/>
      </c>
      <c r="H210" s="49">
        <f>IFERROR(INDEX(Registros!$S$2:$S$501,MATCH(ROWS($B$5:B210),Registros!$AD$2:$AD$501,0)),"")</f>
        <v/>
      </c>
      <c r="I210" s="21">
        <f>IFERROR(INDEX(Registros!$V$2:$V$501,MATCH(ROWS($B$5:B210),Registros!$AD$2:$AD$501,0)),"")</f>
        <v/>
      </c>
      <c r="J210" s="18">
        <f>IFERROR(INDEX(Registros!$K$2:$K$501,MATCH(ROWS($B$5:B210),Registros!$AD$2:$AD$501,0)),"")</f>
        <v/>
      </c>
      <c r="K210" s="18">
        <f>IFERROR(INDEX(Registros!$L$2:$L$501,MATCH(ROWS($B$5:B210),Registros!$AD$2:$AD$501,0)),"")</f>
        <v/>
      </c>
      <c r="L210" s="52">
        <f>IFERROR(INDEX(Registros!$M$2:$M$501,MATCH(ROWS($B$5:B210),Registros!$AD$2:$AD$501,0)),"")</f>
        <v/>
      </c>
      <c r="M210" s="18">
        <f>IFERROR(INDEX(Registros!$W$2:$W$501,MATCH(ROWS($B$5:B210),Registros!$AD$2:$AD$501,0)),"")</f>
        <v/>
      </c>
      <c r="N210" s="18">
        <f>IFERROR(INDEX(Registros!$X$2:$X$501,MATCH(ROWS($B$5:B210),Registros!$AD$2:$AD$501,0)),"")</f>
        <v/>
      </c>
      <c r="O210" s="21">
        <f>IFERROR(INDEX(Registros!$Y$2:$Y$501,MATCH(ROWS($B$5:B210),Registros!$AD$2:$AD$501,0)),"")</f>
        <v/>
      </c>
    </row>
    <row r="211">
      <c r="A211" s="13">
        <f>IF($B211="","",ROWS($A$5:A211))</f>
        <v/>
      </c>
      <c r="B211" s="13">
        <f>IFERROR(INDEX(Registros!$A$2:$A$501,MATCH(ROWS($B$5:B211),Registros!$AD$2:$AD$501,0)),"")</f>
        <v/>
      </c>
      <c r="C211" s="53">
        <f>IFERROR(INDEX(Registros!$B$2:$B$501,MATCH(ROWS($B$5:B211),Registros!$AD$2:$AD$501,0)),"")</f>
        <v/>
      </c>
      <c r="D211" s="13">
        <f>IFERROR(INDEX(Registros!$C$2:$C$501,MATCH(ROWS($B$5:B211),Registros!$AD$2:$AD$501,0)),"")</f>
        <v/>
      </c>
      <c r="E211" s="16">
        <f>IFERROR(INDEX(Registros!$D$2:$D$501,MATCH(ROWS($B$5:B211),Registros!$AD$2:$AD$501,0)),"")</f>
        <v/>
      </c>
      <c r="F211" s="16">
        <f>IFERROR(INDEX(Registros!$E$2:$E$501,MATCH(ROWS($B$5:B211),Registros!$AD$2:$AD$501,0)),"")</f>
        <v/>
      </c>
      <c r="G211" s="13">
        <f>IFERROR(INDEX(Registros!$P$2:$P$501,MATCH(ROWS($B$5:B211),Registros!$AD$2:$AD$501,0)),"")</f>
        <v/>
      </c>
      <c r="H211" s="46">
        <f>IFERROR(INDEX(Registros!$S$2:$S$501,MATCH(ROWS($B$5:B211),Registros!$AD$2:$AD$501,0)),"")</f>
        <v/>
      </c>
      <c r="I211" s="16">
        <f>IFERROR(INDEX(Registros!$V$2:$V$501,MATCH(ROWS($B$5:B211),Registros!$AD$2:$AD$501,0)),"")</f>
        <v/>
      </c>
      <c r="J211" s="13">
        <f>IFERROR(INDEX(Registros!$K$2:$K$501,MATCH(ROWS($B$5:B211),Registros!$AD$2:$AD$501,0)),"")</f>
        <v/>
      </c>
      <c r="K211" s="13">
        <f>IFERROR(INDEX(Registros!$L$2:$L$501,MATCH(ROWS($B$5:B211),Registros!$AD$2:$AD$501,0)),"")</f>
        <v/>
      </c>
      <c r="L211" s="53">
        <f>IFERROR(INDEX(Registros!$M$2:$M$501,MATCH(ROWS($B$5:B211),Registros!$AD$2:$AD$501,0)),"")</f>
        <v/>
      </c>
      <c r="M211" s="13">
        <f>IFERROR(INDEX(Registros!$W$2:$W$501,MATCH(ROWS($B$5:B211),Registros!$AD$2:$AD$501,0)),"")</f>
        <v/>
      </c>
      <c r="N211" s="13">
        <f>IFERROR(INDEX(Registros!$X$2:$X$501,MATCH(ROWS($B$5:B211),Registros!$AD$2:$AD$501,0)),"")</f>
        <v/>
      </c>
      <c r="O211" s="16">
        <f>IFERROR(INDEX(Registros!$Y$2:$Y$501,MATCH(ROWS($B$5:B211),Registros!$AD$2:$AD$501,0)),"")</f>
        <v/>
      </c>
    </row>
    <row r="212">
      <c r="A212" s="18">
        <f>IF($B212="","",ROWS($A$5:A212))</f>
        <v/>
      </c>
      <c r="B212" s="18">
        <f>IFERROR(INDEX(Registros!$A$2:$A$501,MATCH(ROWS($B$5:B212),Registros!$AD$2:$AD$501,0)),"")</f>
        <v/>
      </c>
      <c r="C212" s="52">
        <f>IFERROR(INDEX(Registros!$B$2:$B$501,MATCH(ROWS($B$5:B212),Registros!$AD$2:$AD$501,0)),"")</f>
        <v/>
      </c>
      <c r="D212" s="18">
        <f>IFERROR(INDEX(Registros!$C$2:$C$501,MATCH(ROWS($B$5:B212),Registros!$AD$2:$AD$501,0)),"")</f>
        <v/>
      </c>
      <c r="E212" s="21">
        <f>IFERROR(INDEX(Registros!$D$2:$D$501,MATCH(ROWS($B$5:B212),Registros!$AD$2:$AD$501,0)),"")</f>
        <v/>
      </c>
      <c r="F212" s="21">
        <f>IFERROR(INDEX(Registros!$E$2:$E$501,MATCH(ROWS($B$5:B212),Registros!$AD$2:$AD$501,0)),"")</f>
        <v/>
      </c>
      <c r="G212" s="18">
        <f>IFERROR(INDEX(Registros!$P$2:$P$501,MATCH(ROWS($B$5:B212),Registros!$AD$2:$AD$501,0)),"")</f>
        <v/>
      </c>
      <c r="H212" s="49">
        <f>IFERROR(INDEX(Registros!$S$2:$S$501,MATCH(ROWS($B$5:B212),Registros!$AD$2:$AD$501,0)),"")</f>
        <v/>
      </c>
      <c r="I212" s="21">
        <f>IFERROR(INDEX(Registros!$V$2:$V$501,MATCH(ROWS($B$5:B212),Registros!$AD$2:$AD$501,0)),"")</f>
        <v/>
      </c>
      <c r="J212" s="18">
        <f>IFERROR(INDEX(Registros!$K$2:$K$501,MATCH(ROWS($B$5:B212),Registros!$AD$2:$AD$501,0)),"")</f>
        <v/>
      </c>
      <c r="K212" s="18">
        <f>IFERROR(INDEX(Registros!$L$2:$L$501,MATCH(ROWS($B$5:B212),Registros!$AD$2:$AD$501,0)),"")</f>
        <v/>
      </c>
      <c r="L212" s="52">
        <f>IFERROR(INDEX(Registros!$M$2:$M$501,MATCH(ROWS($B$5:B212),Registros!$AD$2:$AD$501,0)),"")</f>
        <v/>
      </c>
      <c r="M212" s="18">
        <f>IFERROR(INDEX(Registros!$W$2:$W$501,MATCH(ROWS($B$5:B212),Registros!$AD$2:$AD$501,0)),"")</f>
        <v/>
      </c>
      <c r="N212" s="18">
        <f>IFERROR(INDEX(Registros!$X$2:$X$501,MATCH(ROWS($B$5:B212),Registros!$AD$2:$AD$501,0)),"")</f>
        <v/>
      </c>
      <c r="O212" s="21">
        <f>IFERROR(INDEX(Registros!$Y$2:$Y$501,MATCH(ROWS($B$5:B212),Registros!$AD$2:$AD$501,0)),"")</f>
        <v/>
      </c>
    </row>
    <row r="213">
      <c r="A213" s="13">
        <f>IF($B213="","",ROWS($A$5:A213))</f>
        <v/>
      </c>
      <c r="B213" s="13">
        <f>IFERROR(INDEX(Registros!$A$2:$A$501,MATCH(ROWS($B$5:B213),Registros!$AD$2:$AD$501,0)),"")</f>
        <v/>
      </c>
      <c r="C213" s="53">
        <f>IFERROR(INDEX(Registros!$B$2:$B$501,MATCH(ROWS($B$5:B213),Registros!$AD$2:$AD$501,0)),"")</f>
        <v/>
      </c>
      <c r="D213" s="13">
        <f>IFERROR(INDEX(Registros!$C$2:$C$501,MATCH(ROWS($B$5:B213),Registros!$AD$2:$AD$501,0)),"")</f>
        <v/>
      </c>
      <c r="E213" s="16">
        <f>IFERROR(INDEX(Registros!$D$2:$D$501,MATCH(ROWS($B$5:B213),Registros!$AD$2:$AD$501,0)),"")</f>
        <v/>
      </c>
      <c r="F213" s="16">
        <f>IFERROR(INDEX(Registros!$E$2:$E$501,MATCH(ROWS($B$5:B213),Registros!$AD$2:$AD$501,0)),"")</f>
        <v/>
      </c>
      <c r="G213" s="13">
        <f>IFERROR(INDEX(Registros!$P$2:$P$501,MATCH(ROWS($B$5:B213),Registros!$AD$2:$AD$501,0)),"")</f>
        <v/>
      </c>
      <c r="H213" s="46">
        <f>IFERROR(INDEX(Registros!$S$2:$S$501,MATCH(ROWS($B$5:B213),Registros!$AD$2:$AD$501,0)),"")</f>
        <v/>
      </c>
      <c r="I213" s="16">
        <f>IFERROR(INDEX(Registros!$V$2:$V$501,MATCH(ROWS($B$5:B213),Registros!$AD$2:$AD$501,0)),"")</f>
        <v/>
      </c>
      <c r="J213" s="13">
        <f>IFERROR(INDEX(Registros!$K$2:$K$501,MATCH(ROWS($B$5:B213),Registros!$AD$2:$AD$501,0)),"")</f>
        <v/>
      </c>
      <c r="K213" s="13">
        <f>IFERROR(INDEX(Registros!$L$2:$L$501,MATCH(ROWS($B$5:B213),Registros!$AD$2:$AD$501,0)),"")</f>
        <v/>
      </c>
      <c r="L213" s="53">
        <f>IFERROR(INDEX(Registros!$M$2:$M$501,MATCH(ROWS($B$5:B213),Registros!$AD$2:$AD$501,0)),"")</f>
        <v/>
      </c>
      <c r="M213" s="13">
        <f>IFERROR(INDEX(Registros!$W$2:$W$501,MATCH(ROWS($B$5:B213),Registros!$AD$2:$AD$501,0)),"")</f>
        <v/>
      </c>
      <c r="N213" s="13">
        <f>IFERROR(INDEX(Registros!$X$2:$X$501,MATCH(ROWS($B$5:B213),Registros!$AD$2:$AD$501,0)),"")</f>
        <v/>
      </c>
      <c r="O213" s="16">
        <f>IFERROR(INDEX(Registros!$Y$2:$Y$501,MATCH(ROWS($B$5:B213),Registros!$AD$2:$AD$501,0)),"")</f>
        <v/>
      </c>
    </row>
    <row r="214">
      <c r="A214" s="18">
        <f>IF($B214="","",ROWS($A$5:A214))</f>
        <v/>
      </c>
      <c r="B214" s="18">
        <f>IFERROR(INDEX(Registros!$A$2:$A$501,MATCH(ROWS($B$5:B214),Registros!$AD$2:$AD$501,0)),"")</f>
        <v/>
      </c>
      <c r="C214" s="52">
        <f>IFERROR(INDEX(Registros!$B$2:$B$501,MATCH(ROWS($B$5:B214),Registros!$AD$2:$AD$501,0)),"")</f>
        <v/>
      </c>
      <c r="D214" s="18">
        <f>IFERROR(INDEX(Registros!$C$2:$C$501,MATCH(ROWS($B$5:B214),Registros!$AD$2:$AD$501,0)),"")</f>
        <v/>
      </c>
      <c r="E214" s="21">
        <f>IFERROR(INDEX(Registros!$D$2:$D$501,MATCH(ROWS($B$5:B214),Registros!$AD$2:$AD$501,0)),"")</f>
        <v/>
      </c>
      <c r="F214" s="21">
        <f>IFERROR(INDEX(Registros!$E$2:$E$501,MATCH(ROWS($B$5:B214),Registros!$AD$2:$AD$501,0)),"")</f>
        <v/>
      </c>
      <c r="G214" s="18">
        <f>IFERROR(INDEX(Registros!$P$2:$P$501,MATCH(ROWS($B$5:B214),Registros!$AD$2:$AD$501,0)),"")</f>
        <v/>
      </c>
      <c r="H214" s="49">
        <f>IFERROR(INDEX(Registros!$S$2:$S$501,MATCH(ROWS($B$5:B214),Registros!$AD$2:$AD$501,0)),"")</f>
        <v/>
      </c>
      <c r="I214" s="21">
        <f>IFERROR(INDEX(Registros!$V$2:$V$501,MATCH(ROWS($B$5:B214),Registros!$AD$2:$AD$501,0)),"")</f>
        <v/>
      </c>
      <c r="J214" s="18">
        <f>IFERROR(INDEX(Registros!$K$2:$K$501,MATCH(ROWS($B$5:B214),Registros!$AD$2:$AD$501,0)),"")</f>
        <v/>
      </c>
      <c r="K214" s="18">
        <f>IFERROR(INDEX(Registros!$L$2:$L$501,MATCH(ROWS($B$5:B214),Registros!$AD$2:$AD$501,0)),"")</f>
        <v/>
      </c>
      <c r="L214" s="52">
        <f>IFERROR(INDEX(Registros!$M$2:$M$501,MATCH(ROWS($B$5:B214),Registros!$AD$2:$AD$501,0)),"")</f>
        <v/>
      </c>
      <c r="M214" s="18">
        <f>IFERROR(INDEX(Registros!$W$2:$W$501,MATCH(ROWS($B$5:B214),Registros!$AD$2:$AD$501,0)),"")</f>
        <v/>
      </c>
      <c r="N214" s="18">
        <f>IFERROR(INDEX(Registros!$X$2:$X$501,MATCH(ROWS($B$5:B214),Registros!$AD$2:$AD$501,0)),"")</f>
        <v/>
      </c>
      <c r="O214" s="21">
        <f>IFERROR(INDEX(Registros!$Y$2:$Y$501,MATCH(ROWS($B$5:B214),Registros!$AD$2:$AD$501,0)),"")</f>
        <v/>
      </c>
    </row>
    <row r="215">
      <c r="A215" s="13">
        <f>IF($B215="","",ROWS($A$5:A215))</f>
        <v/>
      </c>
      <c r="B215" s="13">
        <f>IFERROR(INDEX(Registros!$A$2:$A$501,MATCH(ROWS($B$5:B215),Registros!$AD$2:$AD$501,0)),"")</f>
        <v/>
      </c>
      <c r="C215" s="53">
        <f>IFERROR(INDEX(Registros!$B$2:$B$501,MATCH(ROWS($B$5:B215),Registros!$AD$2:$AD$501,0)),"")</f>
        <v/>
      </c>
      <c r="D215" s="13">
        <f>IFERROR(INDEX(Registros!$C$2:$C$501,MATCH(ROWS($B$5:B215),Registros!$AD$2:$AD$501,0)),"")</f>
        <v/>
      </c>
      <c r="E215" s="16">
        <f>IFERROR(INDEX(Registros!$D$2:$D$501,MATCH(ROWS($B$5:B215),Registros!$AD$2:$AD$501,0)),"")</f>
        <v/>
      </c>
      <c r="F215" s="16">
        <f>IFERROR(INDEX(Registros!$E$2:$E$501,MATCH(ROWS($B$5:B215),Registros!$AD$2:$AD$501,0)),"")</f>
        <v/>
      </c>
      <c r="G215" s="13">
        <f>IFERROR(INDEX(Registros!$P$2:$P$501,MATCH(ROWS($B$5:B215),Registros!$AD$2:$AD$501,0)),"")</f>
        <v/>
      </c>
      <c r="H215" s="46">
        <f>IFERROR(INDEX(Registros!$S$2:$S$501,MATCH(ROWS($B$5:B215),Registros!$AD$2:$AD$501,0)),"")</f>
        <v/>
      </c>
      <c r="I215" s="16">
        <f>IFERROR(INDEX(Registros!$V$2:$V$501,MATCH(ROWS($B$5:B215),Registros!$AD$2:$AD$501,0)),"")</f>
        <v/>
      </c>
      <c r="J215" s="13">
        <f>IFERROR(INDEX(Registros!$K$2:$K$501,MATCH(ROWS($B$5:B215),Registros!$AD$2:$AD$501,0)),"")</f>
        <v/>
      </c>
      <c r="K215" s="13">
        <f>IFERROR(INDEX(Registros!$L$2:$L$501,MATCH(ROWS($B$5:B215),Registros!$AD$2:$AD$501,0)),"")</f>
        <v/>
      </c>
      <c r="L215" s="53">
        <f>IFERROR(INDEX(Registros!$M$2:$M$501,MATCH(ROWS($B$5:B215),Registros!$AD$2:$AD$501,0)),"")</f>
        <v/>
      </c>
      <c r="M215" s="13">
        <f>IFERROR(INDEX(Registros!$W$2:$W$501,MATCH(ROWS($B$5:B215),Registros!$AD$2:$AD$501,0)),"")</f>
        <v/>
      </c>
      <c r="N215" s="13">
        <f>IFERROR(INDEX(Registros!$X$2:$X$501,MATCH(ROWS($B$5:B215),Registros!$AD$2:$AD$501,0)),"")</f>
        <v/>
      </c>
      <c r="O215" s="16">
        <f>IFERROR(INDEX(Registros!$Y$2:$Y$501,MATCH(ROWS($B$5:B215),Registros!$AD$2:$AD$501,0)),"")</f>
        <v/>
      </c>
    </row>
    <row r="216">
      <c r="A216" s="18">
        <f>IF($B216="","",ROWS($A$5:A216))</f>
        <v/>
      </c>
      <c r="B216" s="18">
        <f>IFERROR(INDEX(Registros!$A$2:$A$501,MATCH(ROWS($B$5:B216),Registros!$AD$2:$AD$501,0)),"")</f>
        <v/>
      </c>
      <c r="C216" s="52">
        <f>IFERROR(INDEX(Registros!$B$2:$B$501,MATCH(ROWS($B$5:B216),Registros!$AD$2:$AD$501,0)),"")</f>
        <v/>
      </c>
      <c r="D216" s="18">
        <f>IFERROR(INDEX(Registros!$C$2:$C$501,MATCH(ROWS($B$5:B216),Registros!$AD$2:$AD$501,0)),"")</f>
        <v/>
      </c>
      <c r="E216" s="21">
        <f>IFERROR(INDEX(Registros!$D$2:$D$501,MATCH(ROWS($B$5:B216),Registros!$AD$2:$AD$501,0)),"")</f>
        <v/>
      </c>
      <c r="F216" s="21">
        <f>IFERROR(INDEX(Registros!$E$2:$E$501,MATCH(ROWS($B$5:B216),Registros!$AD$2:$AD$501,0)),"")</f>
        <v/>
      </c>
      <c r="G216" s="18">
        <f>IFERROR(INDEX(Registros!$P$2:$P$501,MATCH(ROWS($B$5:B216),Registros!$AD$2:$AD$501,0)),"")</f>
        <v/>
      </c>
      <c r="H216" s="49">
        <f>IFERROR(INDEX(Registros!$S$2:$S$501,MATCH(ROWS($B$5:B216),Registros!$AD$2:$AD$501,0)),"")</f>
        <v/>
      </c>
      <c r="I216" s="21">
        <f>IFERROR(INDEX(Registros!$V$2:$V$501,MATCH(ROWS($B$5:B216),Registros!$AD$2:$AD$501,0)),"")</f>
        <v/>
      </c>
      <c r="J216" s="18">
        <f>IFERROR(INDEX(Registros!$K$2:$K$501,MATCH(ROWS($B$5:B216),Registros!$AD$2:$AD$501,0)),"")</f>
        <v/>
      </c>
      <c r="K216" s="18">
        <f>IFERROR(INDEX(Registros!$L$2:$L$501,MATCH(ROWS($B$5:B216),Registros!$AD$2:$AD$501,0)),"")</f>
        <v/>
      </c>
      <c r="L216" s="52">
        <f>IFERROR(INDEX(Registros!$M$2:$M$501,MATCH(ROWS($B$5:B216),Registros!$AD$2:$AD$501,0)),"")</f>
        <v/>
      </c>
      <c r="M216" s="18">
        <f>IFERROR(INDEX(Registros!$W$2:$W$501,MATCH(ROWS($B$5:B216),Registros!$AD$2:$AD$501,0)),"")</f>
        <v/>
      </c>
      <c r="N216" s="18">
        <f>IFERROR(INDEX(Registros!$X$2:$X$501,MATCH(ROWS($B$5:B216),Registros!$AD$2:$AD$501,0)),"")</f>
        <v/>
      </c>
      <c r="O216" s="21">
        <f>IFERROR(INDEX(Registros!$Y$2:$Y$501,MATCH(ROWS($B$5:B216),Registros!$AD$2:$AD$501,0)),"")</f>
        <v/>
      </c>
    </row>
    <row r="217">
      <c r="A217" s="13">
        <f>IF($B217="","",ROWS($A$5:A217))</f>
        <v/>
      </c>
      <c r="B217" s="13">
        <f>IFERROR(INDEX(Registros!$A$2:$A$501,MATCH(ROWS($B$5:B217),Registros!$AD$2:$AD$501,0)),"")</f>
        <v/>
      </c>
      <c r="C217" s="53">
        <f>IFERROR(INDEX(Registros!$B$2:$B$501,MATCH(ROWS($B$5:B217),Registros!$AD$2:$AD$501,0)),"")</f>
        <v/>
      </c>
      <c r="D217" s="13">
        <f>IFERROR(INDEX(Registros!$C$2:$C$501,MATCH(ROWS($B$5:B217),Registros!$AD$2:$AD$501,0)),"")</f>
        <v/>
      </c>
      <c r="E217" s="16">
        <f>IFERROR(INDEX(Registros!$D$2:$D$501,MATCH(ROWS($B$5:B217),Registros!$AD$2:$AD$501,0)),"")</f>
        <v/>
      </c>
      <c r="F217" s="16">
        <f>IFERROR(INDEX(Registros!$E$2:$E$501,MATCH(ROWS($B$5:B217),Registros!$AD$2:$AD$501,0)),"")</f>
        <v/>
      </c>
      <c r="G217" s="13">
        <f>IFERROR(INDEX(Registros!$P$2:$P$501,MATCH(ROWS($B$5:B217),Registros!$AD$2:$AD$501,0)),"")</f>
        <v/>
      </c>
      <c r="H217" s="46">
        <f>IFERROR(INDEX(Registros!$S$2:$S$501,MATCH(ROWS($B$5:B217),Registros!$AD$2:$AD$501,0)),"")</f>
        <v/>
      </c>
      <c r="I217" s="16">
        <f>IFERROR(INDEX(Registros!$V$2:$V$501,MATCH(ROWS($B$5:B217),Registros!$AD$2:$AD$501,0)),"")</f>
        <v/>
      </c>
      <c r="J217" s="13">
        <f>IFERROR(INDEX(Registros!$K$2:$K$501,MATCH(ROWS($B$5:B217),Registros!$AD$2:$AD$501,0)),"")</f>
        <v/>
      </c>
      <c r="K217" s="13">
        <f>IFERROR(INDEX(Registros!$L$2:$L$501,MATCH(ROWS($B$5:B217),Registros!$AD$2:$AD$501,0)),"")</f>
        <v/>
      </c>
      <c r="L217" s="53">
        <f>IFERROR(INDEX(Registros!$M$2:$M$501,MATCH(ROWS($B$5:B217),Registros!$AD$2:$AD$501,0)),"")</f>
        <v/>
      </c>
      <c r="M217" s="13">
        <f>IFERROR(INDEX(Registros!$W$2:$W$501,MATCH(ROWS($B$5:B217),Registros!$AD$2:$AD$501,0)),"")</f>
        <v/>
      </c>
      <c r="N217" s="13">
        <f>IFERROR(INDEX(Registros!$X$2:$X$501,MATCH(ROWS($B$5:B217),Registros!$AD$2:$AD$501,0)),"")</f>
        <v/>
      </c>
      <c r="O217" s="16">
        <f>IFERROR(INDEX(Registros!$Y$2:$Y$501,MATCH(ROWS($B$5:B217),Registros!$AD$2:$AD$501,0)),"")</f>
        <v/>
      </c>
    </row>
    <row r="218">
      <c r="A218" s="18">
        <f>IF($B218="","",ROWS($A$5:A218))</f>
        <v/>
      </c>
      <c r="B218" s="18">
        <f>IFERROR(INDEX(Registros!$A$2:$A$501,MATCH(ROWS($B$5:B218),Registros!$AD$2:$AD$501,0)),"")</f>
        <v/>
      </c>
      <c r="C218" s="52">
        <f>IFERROR(INDEX(Registros!$B$2:$B$501,MATCH(ROWS($B$5:B218),Registros!$AD$2:$AD$501,0)),"")</f>
        <v/>
      </c>
      <c r="D218" s="18">
        <f>IFERROR(INDEX(Registros!$C$2:$C$501,MATCH(ROWS($B$5:B218),Registros!$AD$2:$AD$501,0)),"")</f>
        <v/>
      </c>
      <c r="E218" s="21">
        <f>IFERROR(INDEX(Registros!$D$2:$D$501,MATCH(ROWS($B$5:B218),Registros!$AD$2:$AD$501,0)),"")</f>
        <v/>
      </c>
      <c r="F218" s="21">
        <f>IFERROR(INDEX(Registros!$E$2:$E$501,MATCH(ROWS($B$5:B218),Registros!$AD$2:$AD$501,0)),"")</f>
        <v/>
      </c>
      <c r="G218" s="18">
        <f>IFERROR(INDEX(Registros!$P$2:$P$501,MATCH(ROWS($B$5:B218),Registros!$AD$2:$AD$501,0)),"")</f>
        <v/>
      </c>
      <c r="H218" s="49">
        <f>IFERROR(INDEX(Registros!$S$2:$S$501,MATCH(ROWS($B$5:B218),Registros!$AD$2:$AD$501,0)),"")</f>
        <v/>
      </c>
      <c r="I218" s="21">
        <f>IFERROR(INDEX(Registros!$V$2:$V$501,MATCH(ROWS($B$5:B218),Registros!$AD$2:$AD$501,0)),"")</f>
        <v/>
      </c>
      <c r="J218" s="18">
        <f>IFERROR(INDEX(Registros!$K$2:$K$501,MATCH(ROWS($B$5:B218),Registros!$AD$2:$AD$501,0)),"")</f>
        <v/>
      </c>
      <c r="K218" s="18">
        <f>IFERROR(INDEX(Registros!$L$2:$L$501,MATCH(ROWS($B$5:B218),Registros!$AD$2:$AD$501,0)),"")</f>
        <v/>
      </c>
      <c r="L218" s="52">
        <f>IFERROR(INDEX(Registros!$M$2:$M$501,MATCH(ROWS($B$5:B218),Registros!$AD$2:$AD$501,0)),"")</f>
        <v/>
      </c>
      <c r="M218" s="18">
        <f>IFERROR(INDEX(Registros!$W$2:$W$501,MATCH(ROWS($B$5:B218),Registros!$AD$2:$AD$501,0)),"")</f>
        <v/>
      </c>
      <c r="N218" s="18">
        <f>IFERROR(INDEX(Registros!$X$2:$X$501,MATCH(ROWS($B$5:B218),Registros!$AD$2:$AD$501,0)),"")</f>
        <v/>
      </c>
      <c r="O218" s="21">
        <f>IFERROR(INDEX(Registros!$Y$2:$Y$501,MATCH(ROWS($B$5:B218),Registros!$AD$2:$AD$501,0)),"")</f>
        <v/>
      </c>
    </row>
    <row r="219">
      <c r="A219" s="13">
        <f>IF($B219="","",ROWS($A$5:A219))</f>
        <v/>
      </c>
      <c r="B219" s="13">
        <f>IFERROR(INDEX(Registros!$A$2:$A$501,MATCH(ROWS($B$5:B219),Registros!$AD$2:$AD$501,0)),"")</f>
        <v/>
      </c>
      <c r="C219" s="53">
        <f>IFERROR(INDEX(Registros!$B$2:$B$501,MATCH(ROWS($B$5:B219),Registros!$AD$2:$AD$501,0)),"")</f>
        <v/>
      </c>
      <c r="D219" s="13">
        <f>IFERROR(INDEX(Registros!$C$2:$C$501,MATCH(ROWS($B$5:B219),Registros!$AD$2:$AD$501,0)),"")</f>
        <v/>
      </c>
      <c r="E219" s="16">
        <f>IFERROR(INDEX(Registros!$D$2:$D$501,MATCH(ROWS($B$5:B219),Registros!$AD$2:$AD$501,0)),"")</f>
        <v/>
      </c>
      <c r="F219" s="16">
        <f>IFERROR(INDEX(Registros!$E$2:$E$501,MATCH(ROWS($B$5:B219),Registros!$AD$2:$AD$501,0)),"")</f>
        <v/>
      </c>
      <c r="G219" s="13">
        <f>IFERROR(INDEX(Registros!$P$2:$P$501,MATCH(ROWS($B$5:B219),Registros!$AD$2:$AD$501,0)),"")</f>
        <v/>
      </c>
      <c r="H219" s="46">
        <f>IFERROR(INDEX(Registros!$S$2:$S$501,MATCH(ROWS($B$5:B219),Registros!$AD$2:$AD$501,0)),"")</f>
        <v/>
      </c>
      <c r="I219" s="16">
        <f>IFERROR(INDEX(Registros!$V$2:$V$501,MATCH(ROWS($B$5:B219),Registros!$AD$2:$AD$501,0)),"")</f>
        <v/>
      </c>
      <c r="J219" s="13">
        <f>IFERROR(INDEX(Registros!$K$2:$K$501,MATCH(ROWS($B$5:B219),Registros!$AD$2:$AD$501,0)),"")</f>
        <v/>
      </c>
      <c r="K219" s="13">
        <f>IFERROR(INDEX(Registros!$L$2:$L$501,MATCH(ROWS($B$5:B219),Registros!$AD$2:$AD$501,0)),"")</f>
        <v/>
      </c>
      <c r="L219" s="53">
        <f>IFERROR(INDEX(Registros!$M$2:$M$501,MATCH(ROWS($B$5:B219),Registros!$AD$2:$AD$501,0)),"")</f>
        <v/>
      </c>
      <c r="M219" s="13">
        <f>IFERROR(INDEX(Registros!$W$2:$W$501,MATCH(ROWS($B$5:B219),Registros!$AD$2:$AD$501,0)),"")</f>
        <v/>
      </c>
      <c r="N219" s="13">
        <f>IFERROR(INDEX(Registros!$X$2:$X$501,MATCH(ROWS($B$5:B219),Registros!$AD$2:$AD$501,0)),"")</f>
        <v/>
      </c>
      <c r="O219" s="16">
        <f>IFERROR(INDEX(Registros!$Y$2:$Y$501,MATCH(ROWS($B$5:B219),Registros!$AD$2:$AD$501,0)),"")</f>
        <v/>
      </c>
    </row>
    <row r="220">
      <c r="A220" s="18">
        <f>IF($B220="","",ROWS($A$5:A220))</f>
        <v/>
      </c>
      <c r="B220" s="18">
        <f>IFERROR(INDEX(Registros!$A$2:$A$501,MATCH(ROWS($B$5:B220),Registros!$AD$2:$AD$501,0)),"")</f>
        <v/>
      </c>
      <c r="C220" s="52">
        <f>IFERROR(INDEX(Registros!$B$2:$B$501,MATCH(ROWS($B$5:B220),Registros!$AD$2:$AD$501,0)),"")</f>
        <v/>
      </c>
      <c r="D220" s="18">
        <f>IFERROR(INDEX(Registros!$C$2:$C$501,MATCH(ROWS($B$5:B220),Registros!$AD$2:$AD$501,0)),"")</f>
        <v/>
      </c>
      <c r="E220" s="21">
        <f>IFERROR(INDEX(Registros!$D$2:$D$501,MATCH(ROWS($B$5:B220),Registros!$AD$2:$AD$501,0)),"")</f>
        <v/>
      </c>
      <c r="F220" s="21">
        <f>IFERROR(INDEX(Registros!$E$2:$E$501,MATCH(ROWS($B$5:B220),Registros!$AD$2:$AD$501,0)),"")</f>
        <v/>
      </c>
      <c r="G220" s="18">
        <f>IFERROR(INDEX(Registros!$P$2:$P$501,MATCH(ROWS($B$5:B220),Registros!$AD$2:$AD$501,0)),"")</f>
        <v/>
      </c>
      <c r="H220" s="49">
        <f>IFERROR(INDEX(Registros!$S$2:$S$501,MATCH(ROWS($B$5:B220),Registros!$AD$2:$AD$501,0)),"")</f>
        <v/>
      </c>
      <c r="I220" s="21">
        <f>IFERROR(INDEX(Registros!$V$2:$V$501,MATCH(ROWS($B$5:B220),Registros!$AD$2:$AD$501,0)),"")</f>
        <v/>
      </c>
      <c r="J220" s="18">
        <f>IFERROR(INDEX(Registros!$K$2:$K$501,MATCH(ROWS($B$5:B220),Registros!$AD$2:$AD$501,0)),"")</f>
        <v/>
      </c>
      <c r="K220" s="18">
        <f>IFERROR(INDEX(Registros!$L$2:$L$501,MATCH(ROWS($B$5:B220),Registros!$AD$2:$AD$501,0)),"")</f>
        <v/>
      </c>
      <c r="L220" s="52">
        <f>IFERROR(INDEX(Registros!$M$2:$M$501,MATCH(ROWS($B$5:B220),Registros!$AD$2:$AD$501,0)),"")</f>
        <v/>
      </c>
      <c r="M220" s="18">
        <f>IFERROR(INDEX(Registros!$W$2:$W$501,MATCH(ROWS($B$5:B220),Registros!$AD$2:$AD$501,0)),"")</f>
        <v/>
      </c>
      <c r="N220" s="18">
        <f>IFERROR(INDEX(Registros!$X$2:$X$501,MATCH(ROWS($B$5:B220),Registros!$AD$2:$AD$501,0)),"")</f>
        <v/>
      </c>
      <c r="O220" s="21">
        <f>IFERROR(INDEX(Registros!$Y$2:$Y$501,MATCH(ROWS($B$5:B220),Registros!$AD$2:$AD$501,0)),"")</f>
        <v/>
      </c>
    </row>
    <row r="221">
      <c r="A221" s="13">
        <f>IF($B221="","",ROWS($A$5:A221))</f>
        <v/>
      </c>
      <c r="B221" s="13">
        <f>IFERROR(INDEX(Registros!$A$2:$A$501,MATCH(ROWS($B$5:B221),Registros!$AD$2:$AD$501,0)),"")</f>
        <v/>
      </c>
      <c r="C221" s="53">
        <f>IFERROR(INDEX(Registros!$B$2:$B$501,MATCH(ROWS($B$5:B221),Registros!$AD$2:$AD$501,0)),"")</f>
        <v/>
      </c>
      <c r="D221" s="13">
        <f>IFERROR(INDEX(Registros!$C$2:$C$501,MATCH(ROWS($B$5:B221),Registros!$AD$2:$AD$501,0)),"")</f>
        <v/>
      </c>
      <c r="E221" s="16">
        <f>IFERROR(INDEX(Registros!$D$2:$D$501,MATCH(ROWS($B$5:B221),Registros!$AD$2:$AD$501,0)),"")</f>
        <v/>
      </c>
      <c r="F221" s="16">
        <f>IFERROR(INDEX(Registros!$E$2:$E$501,MATCH(ROWS($B$5:B221),Registros!$AD$2:$AD$501,0)),"")</f>
        <v/>
      </c>
      <c r="G221" s="13">
        <f>IFERROR(INDEX(Registros!$P$2:$P$501,MATCH(ROWS($B$5:B221),Registros!$AD$2:$AD$501,0)),"")</f>
        <v/>
      </c>
      <c r="H221" s="46">
        <f>IFERROR(INDEX(Registros!$S$2:$S$501,MATCH(ROWS($B$5:B221),Registros!$AD$2:$AD$501,0)),"")</f>
        <v/>
      </c>
      <c r="I221" s="16">
        <f>IFERROR(INDEX(Registros!$V$2:$V$501,MATCH(ROWS($B$5:B221),Registros!$AD$2:$AD$501,0)),"")</f>
        <v/>
      </c>
      <c r="J221" s="13">
        <f>IFERROR(INDEX(Registros!$K$2:$K$501,MATCH(ROWS($B$5:B221),Registros!$AD$2:$AD$501,0)),"")</f>
        <v/>
      </c>
      <c r="K221" s="13">
        <f>IFERROR(INDEX(Registros!$L$2:$L$501,MATCH(ROWS($B$5:B221),Registros!$AD$2:$AD$501,0)),"")</f>
        <v/>
      </c>
      <c r="L221" s="53">
        <f>IFERROR(INDEX(Registros!$M$2:$M$501,MATCH(ROWS($B$5:B221),Registros!$AD$2:$AD$501,0)),"")</f>
        <v/>
      </c>
      <c r="M221" s="13">
        <f>IFERROR(INDEX(Registros!$W$2:$W$501,MATCH(ROWS($B$5:B221),Registros!$AD$2:$AD$501,0)),"")</f>
        <v/>
      </c>
      <c r="N221" s="13">
        <f>IFERROR(INDEX(Registros!$X$2:$X$501,MATCH(ROWS($B$5:B221),Registros!$AD$2:$AD$501,0)),"")</f>
        <v/>
      </c>
      <c r="O221" s="16">
        <f>IFERROR(INDEX(Registros!$Y$2:$Y$501,MATCH(ROWS($B$5:B221),Registros!$AD$2:$AD$501,0)),"")</f>
        <v/>
      </c>
    </row>
    <row r="222">
      <c r="A222" s="18">
        <f>IF($B222="","",ROWS($A$5:A222))</f>
        <v/>
      </c>
      <c r="B222" s="18">
        <f>IFERROR(INDEX(Registros!$A$2:$A$501,MATCH(ROWS($B$5:B222),Registros!$AD$2:$AD$501,0)),"")</f>
        <v/>
      </c>
      <c r="C222" s="52">
        <f>IFERROR(INDEX(Registros!$B$2:$B$501,MATCH(ROWS($B$5:B222),Registros!$AD$2:$AD$501,0)),"")</f>
        <v/>
      </c>
      <c r="D222" s="18">
        <f>IFERROR(INDEX(Registros!$C$2:$C$501,MATCH(ROWS($B$5:B222),Registros!$AD$2:$AD$501,0)),"")</f>
        <v/>
      </c>
      <c r="E222" s="21">
        <f>IFERROR(INDEX(Registros!$D$2:$D$501,MATCH(ROWS($B$5:B222),Registros!$AD$2:$AD$501,0)),"")</f>
        <v/>
      </c>
      <c r="F222" s="21">
        <f>IFERROR(INDEX(Registros!$E$2:$E$501,MATCH(ROWS($B$5:B222),Registros!$AD$2:$AD$501,0)),"")</f>
        <v/>
      </c>
      <c r="G222" s="18">
        <f>IFERROR(INDEX(Registros!$P$2:$P$501,MATCH(ROWS($B$5:B222),Registros!$AD$2:$AD$501,0)),"")</f>
        <v/>
      </c>
      <c r="H222" s="49">
        <f>IFERROR(INDEX(Registros!$S$2:$S$501,MATCH(ROWS($B$5:B222),Registros!$AD$2:$AD$501,0)),"")</f>
        <v/>
      </c>
      <c r="I222" s="21">
        <f>IFERROR(INDEX(Registros!$V$2:$V$501,MATCH(ROWS($B$5:B222),Registros!$AD$2:$AD$501,0)),"")</f>
        <v/>
      </c>
      <c r="J222" s="18">
        <f>IFERROR(INDEX(Registros!$K$2:$K$501,MATCH(ROWS($B$5:B222),Registros!$AD$2:$AD$501,0)),"")</f>
        <v/>
      </c>
      <c r="K222" s="18">
        <f>IFERROR(INDEX(Registros!$L$2:$L$501,MATCH(ROWS($B$5:B222),Registros!$AD$2:$AD$501,0)),"")</f>
        <v/>
      </c>
      <c r="L222" s="52">
        <f>IFERROR(INDEX(Registros!$M$2:$M$501,MATCH(ROWS($B$5:B222),Registros!$AD$2:$AD$501,0)),"")</f>
        <v/>
      </c>
      <c r="M222" s="18">
        <f>IFERROR(INDEX(Registros!$W$2:$W$501,MATCH(ROWS($B$5:B222),Registros!$AD$2:$AD$501,0)),"")</f>
        <v/>
      </c>
      <c r="N222" s="18">
        <f>IFERROR(INDEX(Registros!$X$2:$X$501,MATCH(ROWS($B$5:B222),Registros!$AD$2:$AD$501,0)),"")</f>
        <v/>
      </c>
      <c r="O222" s="21">
        <f>IFERROR(INDEX(Registros!$Y$2:$Y$501,MATCH(ROWS($B$5:B222),Registros!$AD$2:$AD$501,0)),"")</f>
        <v/>
      </c>
    </row>
    <row r="223">
      <c r="A223" s="13">
        <f>IF($B223="","",ROWS($A$5:A223))</f>
        <v/>
      </c>
      <c r="B223" s="13">
        <f>IFERROR(INDEX(Registros!$A$2:$A$501,MATCH(ROWS($B$5:B223),Registros!$AD$2:$AD$501,0)),"")</f>
        <v/>
      </c>
      <c r="C223" s="53">
        <f>IFERROR(INDEX(Registros!$B$2:$B$501,MATCH(ROWS($B$5:B223),Registros!$AD$2:$AD$501,0)),"")</f>
        <v/>
      </c>
      <c r="D223" s="13">
        <f>IFERROR(INDEX(Registros!$C$2:$C$501,MATCH(ROWS($B$5:B223),Registros!$AD$2:$AD$501,0)),"")</f>
        <v/>
      </c>
      <c r="E223" s="16">
        <f>IFERROR(INDEX(Registros!$D$2:$D$501,MATCH(ROWS($B$5:B223),Registros!$AD$2:$AD$501,0)),"")</f>
        <v/>
      </c>
      <c r="F223" s="16">
        <f>IFERROR(INDEX(Registros!$E$2:$E$501,MATCH(ROWS($B$5:B223),Registros!$AD$2:$AD$501,0)),"")</f>
        <v/>
      </c>
      <c r="G223" s="13">
        <f>IFERROR(INDEX(Registros!$P$2:$P$501,MATCH(ROWS($B$5:B223),Registros!$AD$2:$AD$501,0)),"")</f>
        <v/>
      </c>
      <c r="H223" s="46">
        <f>IFERROR(INDEX(Registros!$S$2:$S$501,MATCH(ROWS($B$5:B223),Registros!$AD$2:$AD$501,0)),"")</f>
        <v/>
      </c>
      <c r="I223" s="16">
        <f>IFERROR(INDEX(Registros!$V$2:$V$501,MATCH(ROWS($B$5:B223),Registros!$AD$2:$AD$501,0)),"")</f>
        <v/>
      </c>
      <c r="J223" s="13">
        <f>IFERROR(INDEX(Registros!$K$2:$K$501,MATCH(ROWS($B$5:B223),Registros!$AD$2:$AD$501,0)),"")</f>
        <v/>
      </c>
      <c r="K223" s="13">
        <f>IFERROR(INDEX(Registros!$L$2:$L$501,MATCH(ROWS($B$5:B223),Registros!$AD$2:$AD$501,0)),"")</f>
        <v/>
      </c>
      <c r="L223" s="53">
        <f>IFERROR(INDEX(Registros!$M$2:$M$501,MATCH(ROWS($B$5:B223),Registros!$AD$2:$AD$501,0)),"")</f>
        <v/>
      </c>
      <c r="M223" s="13">
        <f>IFERROR(INDEX(Registros!$W$2:$W$501,MATCH(ROWS($B$5:B223),Registros!$AD$2:$AD$501,0)),"")</f>
        <v/>
      </c>
      <c r="N223" s="13">
        <f>IFERROR(INDEX(Registros!$X$2:$X$501,MATCH(ROWS($B$5:B223),Registros!$AD$2:$AD$501,0)),"")</f>
        <v/>
      </c>
      <c r="O223" s="16">
        <f>IFERROR(INDEX(Registros!$Y$2:$Y$501,MATCH(ROWS($B$5:B223),Registros!$AD$2:$AD$501,0)),"")</f>
        <v/>
      </c>
    </row>
    <row r="224">
      <c r="A224" s="18">
        <f>IF($B224="","",ROWS($A$5:A224))</f>
        <v/>
      </c>
      <c r="B224" s="18">
        <f>IFERROR(INDEX(Registros!$A$2:$A$501,MATCH(ROWS($B$5:B224),Registros!$AD$2:$AD$501,0)),"")</f>
        <v/>
      </c>
      <c r="C224" s="52">
        <f>IFERROR(INDEX(Registros!$B$2:$B$501,MATCH(ROWS($B$5:B224),Registros!$AD$2:$AD$501,0)),"")</f>
        <v/>
      </c>
      <c r="D224" s="18">
        <f>IFERROR(INDEX(Registros!$C$2:$C$501,MATCH(ROWS($B$5:B224),Registros!$AD$2:$AD$501,0)),"")</f>
        <v/>
      </c>
      <c r="E224" s="21">
        <f>IFERROR(INDEX(Registros!$D$2:$D$501,MATCH(ROWS($B$5:B224),Registros!$AD$2:$AD$501,0)),"")</f>
        <v/>
      </c>
      <c r="F224" s="21">
        <f>IFERROR(INDEX(Registros!$E$2:$E$501,MATCH(ROWS($B$5:B224),Registros!$AD$2:$AD$501,0)),"")</f>
        <v/>
      </c>
      <c r="G224" s="18">
        <f>IFERROR(INDEX(Registros!$P$2:$P$501,MATCH(ROWS($B$5:B224),Registros!$AD$2:$AD$501,0)),"")</f>
        <v/>
      </c>
      <c r="H224" s="49">
        <f>IFERROR(INDEX(Registros!$S$2:$S$501,MATCH(ROWS($B$5:B224),Registros!$AD$2:$AD$501,0)),"")</f>
        <v/>
      </c>
      <c r="I224" s="21">
        <f>IFERROR(INDEX(Registros!$V$2:$V$501,MATCH(ROWS($B$5:B224),Registros!$AD$2:$AD$501,0)),"")</f>
        <v/>
      </c>
      <c r="J224" s="18">
        <f>IFERROR(INDEX(Registros!$K$2:$K$501,MATCH(ROWS($B$5:B224),Registros!$AD$2:$AD$501,0)),"")</f>
        <v/>
      </c>
      <c r="K224" s="18">
        <f>IFERROR(INDEX(Registros!$L$2:$L$501,MATCH(ROWS($B$5:B224),Registros!$AD$2:$AD$501,0)),"")</f>
        <v/>
      </c>
      <c r="L224" s="52">
        <f>IFERROR(INDEX(Registros!$M$2:$M$501,MATCH(ROWS($B$5:B224),Registros!$AD$2:$AD$501,0)),"")</f>
        <v/>
      </c>
      <c r="M224" s="18">
        <f>IFERROR(INDEX(Registros!$W$2:$W$501,MATCH(ROWS($B$5:B224),Registros!$AD$2:$AD$501,0)),"")</f>
        <v/>
      </c>
      <c r="N224" s="18">
        <f>IFERROR(INDEX(Registros!$X$2:$X$501,MATCH(ROWS($B$5:B224),Registros!$AD$2:$AD$501,0)),"")</f>
        <v/>
      </c>
      <c r="O224" s="21">
        <f>IFERROR(INDEX(Registros!$Y$2:$Y$501,MATCH(ROWS($B$5:B224),Registros!$AD$2:$AD$501,0)),"")</f>
        <v/>
      </c>
    </row>
    <row r="225">
      <c r="A225" s="13">
        <f>IF($B225="","",ROWS($A$5:A225))</f>
        <v/>
      </c>
      <c r="B225" s="13">
        <f>IFERROR(INDEX(Registros!$A$2:$A$501,MATCH(ROWS($B$5:B225),Registros!$AD$2:$AD$501,0)),"")</f>
        <v/>
      </c>
      <c r="C225" s="53">
        <f>IFERROR(INDEX(Registros!$B$2:$B$501,MATCH(ROWS($B$5:B225),Registros!$AD$2:$AD$501,0)),"")</f>
        <v/>
      </c>
      <c r="D225" s="13">
        <f>IFERROR(INDEX(Registros!$C$2:$C$501,MATCH(ROWS($B$5:B225),Registros!$AD$2:$AD$501,0)),"")</f>
        <v/>
      </c>
      <c r="E225" s="16">
        <f>IFERROR(INDEX(Registros!$D$2:$D$501,MATCH(ROWS($B$5:B225),Registros!$AD$2:$AD$501,0)),"")</f>
        <v/>
      </c>
      <c r="F225" s="16">
        <f>IFERROR(INDEX(Registros!$E$2:$E$501,MATCH(ROWS($B$5:B225),Registros!$AD$2:$AD$501,0)),"")</f>
        <v/>
      </c>
      <c r="G225" s="13">
        <f>IFERROR(INDEX(Registros!$P$2:$P$501,MATCH(ROWS($B$5:B225),Registros!$AD$2:$AD$501,0)),"")</f>
        <v/>
      </c>
      <c r="H225" s="46">
        <f>IFERROR(INDEX(Registros!$S$2:$S$501,MATCH(ROWS($B$5:B225),Registros!$AD$2:$AD$501,0)),"")</f>
        <v/>
      </c>
      <c r="I225" s="16">
        <f>IFERROR(INDEX(Registros!$V$2:$V$501,MATCH(ROWS($B$5:B225),Registros!$AD$2:$AD$501,0)),"")</f>
        <v/>
      </c>
      <c r="J225" s="13">
        <f>IFERROR(INDEX(Registros!$K$2:$K$501,MATCH(ROWS($B$5:B225),Registros!$AD$2:$AD$501,0)),"")</f>
        <v/>
      </c>
      <c r="K225" s="13">
        <f>IFERROR(INDEX(Registros!$L$2:$L$501,MATCH(ROWS($B$5:B225),Registros!$AD$2:$AD$501,0)),"")</f>
        <v/>
      </c>
      <c r="L225" s="53">
        <f>IFERROR(INDEX(Registros!$M$2:$M$501,MATCH(ROWS($B$5:B225),Registros!$AD$2:$AD$501,0)),"")</f>
        <v/>
      </c>
      <c r="M225" s="13">
        <f>IFERROR(INDEX(Registros!$W$2:$W$501,MATCH(ROWS($B$5:B225),Registros!$AD$2:$AD$501,0)),"")</f>
        <v/>
      </c>
      <c r="N225" s="13">
        <f>IFERROR(INDEX(Registros!$X$2:$X$501,MATCH(ROWS($B$5:B225),Registros!$AD$2:$AD$501,0)),"")</f>
        <v/>
      </c>
      <c r="O225" s="16">
        <f>IFERROR(INDEX(Registros!$Y$2:$Y$501,MATCH(ROWS($B$5:B225),Registros!$AD$2:$AD$501,0)),"")</f>
        <v/>
      </c>
    </row>
    <row r="226">
      <c r="A226" s="18">
        <f>IF($B226="","",ROWS($A$5:A226))</f>
        <v/>
      </c>
      <c r="B226" s="18">
        <f>IFERROR(INDEX(Registros!$A$2:$A$501,MATCH(ROWS($B$5:B226),Registros!$AD$2:$AD$501,0)),"")</f>
        <v/>
      </c>
      <c r="C226" s="52">
        <f>IFERROR(INDEX(Registros!$B$2:$B$501,MATCH(ROWS($B$5:B226),Registros!$AD$2:$AD$501,0)),"")</f>
        <v/>
      </c>
      <c r="D226" s="18">
        <f>IFERROR(INDEX(Registros!$C$2:$C$501,MATCH(ROWS($B$5:B226),Registros!$AD$2:$AD$501,0)),"")</f>
        <v/>
      </c>
      <c r="E226" s="21">
        <f>IFERROR(INDEX(Registros!$D$2:$D$501,MATCH(ROWS($B$5:B226),Registros!$AD$2:$AD$501,0)),"")</f>
        <v/>
      </c>
      <c r="F226" s="21">
        <f>IFERROR(INDEX(Registros!$E$2:$E$501,MATCH(ROWS($B$5:B226),Registros!$AD$2:$AD$501,0)),"")</f>
        <v/>
      </c>
      <c r="G226" s="18">
        <f>IFERROR(INDEX(Registros!$P$2:$P$501,MATCH(ROWS($B$5:B226),Registros!$AD$2:$AD$501,0)),"")</f>
        <v/>
      </c>
      <c r="H226" s="49">
        <f>IFERROR(INDEX(Registros!$S$2:$S$501,MATCH(ROWS($B$5:B226),Registros!$AD$2:$AD$501,0)),"")</f>
        <v/>
      </c>
      <c r="I226" s="21">
        <f>IFERROR(INDEX(Registros!$V$2:$V$501,MATCH(ROWS($B$5:B226),Registros!$AD$2:$AD$501,0)),"")</f>
        <v/>
      </c>
      <c r="J226" s="18">
        <f>IFERROR(INDEX(Registros!$K$2:$K$501,MATCH(ROWS($B$5:B226),Registros!$AD$2:$AD$501,0)),"")</f>
        <v/>
      </c>
      <c r="K226" s="18">
        <f>IFERROR(INDEX(Registros!$L$2:$L$501,MATCH(ROWS($B$5:B226),Registros!$AD$2:$AD$501,0)),"")</f>
        <v/>
      </c>
      <c r="L226" s="52">
        <f>IFERROR(INDEX(Registros!$M$2:$M$501,MATCH(ROWS($B$5:B226),Registros!$AD$2:$AD$501,0)),"")</f>
        <v/>
      </c>
      <c r="M226" s="18">
        <f>IFERROR(INDEX(Registros!$W$2:$W$501,MATCH(ROWS($B$5:B226),Registros!$AD$2:$AD$501,0)),"")</f>
        <v/>
      </c>
      <c r="N226" s="18">
        <f>IFERROR(INDEX(Registros!$X$2:$X$501,MATCH(ROWS($B$5:B226),Registros!$AD$2:$AD$501,0)),"")</f>
        <v/>
      </c>
      <c r="O226" s="21">
        <f>IFERROR(INDEX(Registros!$Y$2:$Y$501,MATCH(ROWS($B$5:B226),Registros!$AD$2:$AD$501,0)),"")</f>
        <v/>
      </c>
    </row>
    <row r="227">
      <c r="A227" s="13">
        <f>IF($B227="","",ROWS($A$5:A227))</f>
        <v/>
      </c>
      <c r="B227" s="13">
        <f>IFERROR(INDEX(Registros!$A$2:$A$501,MATCH(ROWS($B$5:B227),Registros!$AD$2:$AD$501,0)),"")</f>
        <v/>
      </c>
      <c r="C227" s="53">
        <f>IFERROR(INDEX(Registros!$B$2:$B$501,MATCH(ROWS($B$5:B227),Registros!$AD$2:$AD$501,0)),"")</f>
        <v/>
      </c>
      <c r="D227" s="13">
        <f>IFERROR(INDEX(Registros!$C$2:$C$501,MATCH(ROWS($B$5:B227),Registros!$AD$2:$AD$501,0)),"")</f>
        <v/>
      </c>
      <c r="E227" s="16">
        <f>IFERROR(INDEX(Registros!$D$2:$D$501,MATCH(ROWS($B$5:B227),Registros!$AD$2:$AD$501,0)),"")</f>
        <v/>
      </c>
      <c r="F227" s="16">
        <f>IFERROR(INDEX(Registros!$E$2:$E$501,MATCH(ROWS($B$5:B227),Registros!$AD$2:$AD$501,0)),"")</f>
        <v/>
      </c>
      <c r="G227" s="13">
        <f>IFERROR(INDEX(Registros!$P$2:$P$501,MATCH(ROWS($B$5:B227),Registros!$AD$2:$AD$501,0)),"")</f>
        <v/>
      </c>
      <c r="H227" s="46">
        <f>IFERROR(INDEX(Registros!$S$2:$S$501,MATCH(ROWS($B$5:B227),Registros!$AD$2:$AD$501,0)),"")</f>
        <v/>
      </c>
      <c r="I227" s="16">
        <f>IFERROR(INDEX(Registros!$V$2:$V$501,MATCH(ROWS($B$5:B227),Registros!$AD$2:$AD$501,0)),"")</f>
        <v/>
      </c>
      <c r="J227" s="13">
        <f>IFERROR(INDEX(Registros!$K$2:$K$501,MATCH(ROWS($B$5:B227),Registros!$AD$2:$AD$501,0)),"")</f>
        <v/>
      </c>
      <c r="K227" s="13">
        <f>IFERROR(INDEX(Registros!$L$2:$L$501,MATCH(ROWS($B$5:B227),Registros!$AD$2:$AD$501,0)),"")</f>
        <v/>
      </c>
      <c r="L227" s="53">
        <f>IFERROR(INDEX(Registros!$M$2:$M$501,MATCH(ROWS($B$5:B227),Registros!$AD$2:$AD$501,0)),"")</f>
        <v/>
      </c>
      <c r="M227" s="13">
        <f>IFERROR(INDEX(Registros!$W$2:$W$501,MATCH(ROWS($B$5:B227),Registros!$AD$2:$AD$501,0)),"")</f>
        <v/>
      </c>
      <c r="N227" s="13">
        <f>IFERROR(INDEX(Registros!$X$2:$X$501,MATCH(ROWS($B$5:B227),Registros!$AD$2:$AD$501,0)),"")</f>
        <v/>
      </c>
      <c r="O227" s="16">
        <f>IFERROR(INDEX(Registros!$Y$2:$Y$501,MATCH(ROWS($B$5:B227),Registros!$AD$2:$AD$501,0)),"")</f>
        <v/>
      </c>
    </row>
    <row r="228">
      <c r="A228" s="18">
        <f>IF($B228="","",ROWS($A$5:A228))</f>
        <v/>
      </c>
      <c r="B228" s="18">
        <f>IFERROR(INDEX(Registros!$A$2:$A$501,MATCH(ROWS($B$5:B228),Registros!$AD$2:$AD$501,0)),"")</f>
        <v/>
      </c>
      <c r="C228" s="52">
        <f>IFERROR(INDEX(Registros!$B$2:$B$501,MATCH(ROWS($B$5:B228),Registros!$AD$2:$AD$501,0)),"")</f>
        <v/>
      </c>
      <c r="D228" s="18">
        <f>IFERROR(INDEX(Registros!$C$2:$C$501,MATCH(ROWS($B$5:B228),Registros!$AD$2:$AD$501,0)),"")</f>
        <v/>
      </c>
      <c r="E228" s="21">
        <f>IFERROR(INDEX(Registros!$D$2:$D$501,MATCH(ROWS($B$5:B228),Registros!$AD$2:$AD$501,0)),"")</f>
        <v/>
      </c>
      <c r="F228" s="21">
        <f>IFERROR(INDEX(Registros!$E$2:$E$501,MATCH(ROWS($B$5:B228),Registros!$AD$2:$AD$501,0)),"")</f>
        <v/>
      </c>
      <c r="G228" s="18">
        <f>IFERROR(INDEX(Registros!$P$2:$P$501,MATCH(ROWS($B$5:B228),Registros!$AD$2:$AD$501,0)),"")</f>
        <v/>
      </c>
      <c r="H228" s="49">
        <f>IFERROR(INDEX(Registros!$S$2:$S$501,MATCH(ROWS($B$5:B228),Registros!$AD$2:$AD$501,0)),"")</f>
        <v/>
      </c>
      <c r="I228" s="21">
        <f>IFERROR(INDEX(Registros!$V$2:$V$501,MATCH(ROWS($B$5:B228),Registros!$AD$2:$AD$501,0)),"")</f>
        <v/>
      </c>
      <c r="J228" s="18">
        <f>IFERROR(INDEX(Registros!$K$2:$K$501,MATCH(ROWS($B$5:B228),Registros!$AD$2:$AD$501,0)),"")</f>
        <v/>
      </c>
      <c r="K228" s="18">
        <f>IFERROR(INDEX(Registros!$L$2:$L$501,MATCH(ROWS($B$5:B228),Registros!$AD$2:$AD$501,0)),"")</f>
        <v/>
      </c>
      <c r="L228" s="52">
        <f>IFERROR(INDEX(Registros!$M$2:$M$501,MATCH(ROWS($B$5:B228),Registros!$AD$2:$AD$501,0)),"")</f>
        <v/>
      </c>
      <c r="M228" s="18">
        <f>IFERROR(INDEX(Registros!$W$2:$W$501,MATCH(ROWS($B$5:B228),Registros!$AD$2:$AD$501,0)),"")</f>
        <v/>
      </c>
      <c r="N228" s="18">
        <f>IFERROR(INDEX(Registros!$X$2:$X$501,MATCH(ROWS($B$5:B228),Registros!$AD$2:$AD$501,0)),"")</f>
        <v/>
      </c>
      <c r="O228" s="21">
        <f>IFERROR(INDEX(Registros!$Y$2:$Y$501,MATCH(ROWS($B$5:B228),Registros!$AD$2:$AD$501,0)),"")</f>
        <v/>
      </c>
    </row>
    <row r="229">
      <c r="A229" s="13">
        <f>IF($B229="","",ROWS($A$5:A229))</f>
        <v/>
      </c>
      <c r="B229" s="13">
        <f>IFERROR(INDEX(Registros!$A$2:$A$501,MATCH(ROWS($B$5:B229),Registros!$AD$2:$AD$501,0)),"")</f>
        <v/>
      </c>
      <c r="C229" s="53">
        <f>IFERROR(INDEX(Registros!$B$2:$B$501,MATCH(ROWS($B$5:B229),Registros!$AD$2:$AD$501,0)),"")</f>
        <v/>
      </c>
      <c r="D229" s="13">
        <f>IFERROR(INDEX(Registros!$C$2:$C$501,MATCH(ROWS($B$5:B229),Registros!$AD$2:$AD$501,0)),"")</f>
        <v/>
      </c>
      <c r="E229" s="16">
        <f>IFERROR(INDEX(Registros!$D$2:$D$501,MATCH(ROWS($B$5:B229),Registros!$AD$2:$AD$501,0)),"")</f>
        <v/>
      </c>
      <c r="F229" s="16">
        <f>IFERROR(INDEX(Registros!$E$2:$E$501,MATCH(ROWS($B$5:B229),Registros!$AD$2:$AD$501,0)),"")</f>
        <v/>
      </c>
      <c r="G229" s="13">
        <f>IFERROR(INDEX(Registros!$P$2:$P$501,MATCH(ROWS($B$5:B229),Registros!$AD$2:$AD$501,0)),"")</f>
        <v/>
      </c>
      <c r="H229" s="46">
        <f>IFERROR(INDEX(Registros!$S$2:$S$501,MATCH(ROWS($B$5:B229),Registros!$AD$2:$AD$501,0)),"")</f>
        <v/>
      </c>
      <c r="I229" s="16">
        <f>IFERROR(INDEX(Registros!$V$2:$V$501,MATCH(ROWS($B$5:B229),Registros!$AD$2:$AD$501,0)),"")</f>
        <v/>
      </c>
      <c r="J229" s="13">
        <f>IFERROR(INDEX(Registros!$K$2:$K$501,MATCH(ROWS($B$5:B229),Registros!$AD$2:$AD$501,0)),"")</f>
        <v/>
      </c>
      <c r="K229" s="13">
        <f>IFERROR(INDEX(Registros!$L$2:$L$501,MATCH(ROWS($B$5:B229),Registros!$AD$2:$AD$501,0)),"")</f>
        <v/>
      </c>
      <c r="L229" s="53">
        <f>IFERROR(INDEX(Registros!$M$2:$M$501,MATCH(ROWS($B$5:B229),Registros!$AD$2:$AD$501,0)),"")</f>
        <v/>
      </c>
      <c r="M229" s="13">
        <f>IFERROR(INDEX(Registros!$W$2:$W$501,MATCH(ROWS($B$5:B229),Registros!$AD$2:$AD$501,0)),"")</f>
        <v/>
      </c>
      <c r="N229" s="13">
        <f>IFERROR(INDEX(Registros!$X$2:$X$501,MATCH(ROWS($B$5:B229),Registros!$AD$2:$AD$501,0)),"")</f>
        <v/>
      </c>
      <c r="O229" s="16">
        <f>IFERROR(INDEX(Registros!$Y$2:$Y$501,MATCH(ROWS($B$5:B229),Registros!$AD$2:$AD$501,0)),"")</f>
        <v/>
      </c>
    </row>
    <row r="230">
      <c r="A230" s="18">
        <f>IF($B230="","",ROWS($A$5:A230))</f>
        <v/>
      </c>
      <c r="B230" s="18">
        <f>IFERROR(INDEX(Registros!$A$2:$A$501,MATCH(ROWS($B$5:B230),Registros!$AD$2:$AD$501,0)),"")</f>
        <v/>
      </c>
      <c r="C230" s="52">
        <f>IFERROR(INDEX(Registros!$B$2:$B$501,MATCH(ROWS($B$5:B230),Registros!$AD$2:$AD$501,0)),"")</f>
        <v/>
      </c>
      <c r="D230" s="18">
        <f>IFERROR(INDEX(Registros!$C$2:$C$501,MATCH(ROWS($B$5:B230),Registros!$AD$2:$AD$501,0)),"")</f>
        <v/>
      </c>
      <c r="E230" s="21">
        <f>IFERROR(INDEX(Registros!$D$2:$D$501,MATCH(ROWS($B$5:B230),Registros!$AD$2:$AD$501,0)),"")</f>
        <v/>
      </c>
      <c r="F230" s="21">
        <f>IFERROR(INDEX(Registros!$E$2:$E$501,MATCH(ROWS($B$5:B230),Registros!$AD$2:$AD$501,0)),"")</f>
        <v/>
      </c>
      <c r="G230" s="18">
        <f>IFERROR(INDEX(Registros!$P$2:$P$501,MATCH(ROWS($B$5:B230),Registros!$AD$2:$AD$501,0)),"")</f>
        <v/>
      </c>
      <c r="H230" s="49">
        <f>IFERROR(INDEX(Registros!$S$2:$S$501,MATCH(ROWS($B$5:B230),Registros!$AD$2:$AD$501,0)),"")</f>
        <v/>
      </c>
      <c r="I230" s="21">
        <f>IFERROR(INDEX(Registros!$V$2:$V$501,MATCH(ROWS($B$5:B230),Registros!$AD$2:$AD$501,0)),"")</f>
        <v/>
      </c>
      <c r="J230" s="18">
        <f>IFERROR(INDEX(Registros!$K$2:$K$501,MATCH(ROWS($B$5:B230),Registros!$AD$2:$AD$501,0)),"")</f>
        <v/>
      </c>
      <c r="K230" s="18">
        <f>IFERROR(INDEX(Registros!$L$2:$L$501,MATCH(ROWS($B$5:B230),Registros!$AD$2:$AD$501,0)),"")</f>
        <v/>
      </c>
      <c r="L230" s="52">
        <f>IFERROR(INDEX(Registros!$M$2:$M$501,MATCH(ROWS($B$5:B230),Registros!$AD$2:$AD$501,0)),"")</f>
        <v/>
      </c>
      <c r="M230" s="18">
        <f>IFERROR(INDEX(Registros!$W$2:$W$501,MATCH(ROWS($B$5:B230),Registros!$AD$2:$AD$501,0)),"")</f>
        <v/>
      </c>
      <c r="N230" s="18">
        <f>IFERROR(INDEX(Registros!$X$2:$X$501,MATCH(ROWS($B$5:B230),Registros!$AD$2:$AD$501,0)),"")</f>
        <v/>
      </c>
      <c r="O230" s="21">
        <f>IFERROR(INDEX(Registros!$Y$2:$Y$501,MATCH(ROWS($B$5:B230),Registros!$AD$2:$AD$501,0)),"")</f>
        <v/>
      </c>
    </row>
    <row r="231">
      <c r="A231" s="13">
        <f>IF($B231="","",ROWS($A$5:A231))</f>
        <v/>
      </c>
      <c r="B231" s="13">
        <f>IFERROR(INDEX(Registros!$A$2:$A$501,MATCH(ROWS($B$5:B231),Registros!$AD$2:$AD$501,0)),"")</f>
        <v/>
      </c>
      <c r="C231" s="53">
        <f>IFERROR(INDEX(Registros!$B$2:$B$501,MATCH(ROWS($B$5:B231),Registros!$AD$2:$AD$501,0)),"")</f>
        <v/>
      </c>
      <c r="D231" s="13">
        <f>IFERROR(INDEX(Registros!$C$2:$C$501,MATCH(ROWS($B$5:B231),Registros!$AD$2:$AD$501,0)),"")</f>
        <v/>
      </c>
      <c r="E231" s="16">
        <f>IFERROR(INDEX(Registros!$D$2:$D$501,MATCH(ROWS($B$5:B231),Registros!$AD$2:$AD$501,0)),"")</f>
        <v/>
      </c>
      <c r="F231" s="16">
        <f>IFERROR(INDEX(Registros!$E$2:$E$501,MATCH(ROWS($B$5:B231),Registros!$AD$2:$AD$501,0)),"")</f>
        <v/>
      </c>
      <c r="G231" s="13">
        <f>IFERROR(INDEX(Registros!$P$2:$P$501,MATCH(ROWS($B$5:B231),Registros!$AD$2:$AD$501,0)),"")</f>
        <v/>
      </c>
      <c r="H231" s="46">
        <f>IFERROR(INDEX(Registros!$S$2:$S$501,MATCH(ROWS($B$5:B231),Registros!$AD$2:$AD$501,0)),"")</f>
        <v/>
      </c>
      <c r="I231" s="16">
        <f>IFERROR(INDEX(Registros!$V$2:$V$501,MATCH(ROWS($B$5:B231),Registros!$AD$2:$AD$501,0)),"")</f>
        <v/>
      </c>
      <c r="J231" s="13">
        <f>IFERROR(INDEX(Registros!$K$2:$K$501,MATCH(ROWS($B$5:B231),Registros!$AD$2:$AD$501,0)),"")</f>
        <v/>
      </c>
      <c r="K231" s="13">
        <f>IFERROR(INDEX(Registros!$L$2:$L$501,MATCH(ROWS($B$5:B231),Registros!$AD$2:$AD$501,0)),"")</f>
        <v/>
      </c>
      <c r="L231" s="53">
        <f>IFERROR(INDEX(Registros!$M$2:$M$501,MATCH(ROWS($B$5:B231),Registros!$AD$2:$AD$501,0)),"")</f>
        <v/>
      </c>
      <c r="M231" s="13">
        <f>IFERROR(INDEX(Registros!$W$2:$W$501,MATCH(ROWS($B$5:B231),Registros!$AD$2:$AD$501,0)),"")</f>
        <v/>
      </c>
      <c r="N231" s="13">
        <f>IFERROR(INDEX(Registros!$X$2:$X$501,MATCH(ROWS($B$5:B231),Registros!$AD$2:$AD$501,0)),"")</f>
        <v/>
      </c>
      <c r="O231" s="16">
        <f>IFERROR(INDEX(Registros!$Y$2:$Y$501,MATCH(ROWS($B$5:B231),Registros!$AD$2:$AD$501,0)),"")</f>
        <v/>
      </c>
    </row>
    <row r="232">
      <c r="A232" s="18">
        <f>IF($B232="","",ROWS($A$5:A232))</f>
        <v/>
      </c>
      <c r="B232" s="18">
        <f>IFERROR(INDEX(Registros!$A$2:$A$501,MATCH(ROWS($B$5:B232),Registros!$AD$2:$AD$501,0)),"")</f>
        <v/>
      </c>
      <c r="C232" s="52">
        <f>IFERROR(INDEX(Registros!$B$2:$B$501,MATCH(ROWS($B$5:B232),Registros!$AD$2:$AD$501,0)),"")</f>
        <v/>
      </c>
      <c r="D232" s="18">
        <f>IFERROR(INDEX(Registros!$C$2:$C$501,MATCH(ROWS($B$5:B232),Registros!$AD$2:$AD$501,0)),"")</f>
        <v/>
      </c>
      <c r="E232" s="21">
        <f>IFERROR(INDEX(Registros!$D$2:$D$501,MATCH(ROWS($B$5:B232),Registros!$AD$2:$AD$501,0)),"")</f>
        <v/>
      </c>
      <c r="F232" s="21">
        <f>IFERROR(INDEX(Registros!$E$2:$E$501,MATCH(ROWS($B$5:B232),Registros!$AD$2:$AD$501,0)),"")</f>
        <v/>
      </c>
      <c r="G232" s="18">
        <f>IFERROR(INDEX(Registros!$P$2:$P$501,MATCH(ROWS($B$5:B232),Registros!$AD$2:$AD$501,0)),"")</f>
        <v/>
      </c>
      <c r="H232" s="49">
        <f>IFERROR(INDEX(Registros!$S$2:$S$501,MATCH(ROWS($B$5:B232),Registros!$AD$2:$AD$501,0)),"")</f>
        <v/>
      </c>
      <c r="I232" s="21">
        <f>IFERROR(INDEX(Registros!$V$2:$V$501,MATCH(ROWS($B$5:B232),Registros!$AD$2:$AD$501,0)),"")</f>
        <v/>
      </c>
      <c r="J232" s="18">
        <f>IFERROR(INDEX(Registros!$K$2:$K$501,MATCH(ROWS($B$5:B232),Registros!$AD$2:$AD$501,0)),"")</f>
        <v/>
      </c>
      <c r="K232" s="18">
        <f>IFERROR(INDEX(Registros!$L$2:$L$501,MATCH(ROWS($B$5:B232),Registros!$AD$2:$AD$501,0)),"")</f>
        <v/>
      </c>
      <c r="L232" s="52">
        <f>IFERROR(INDEX(Registros!$M$2:$M$501,MATCH(ROWS($B$5:B232),Registros!$AD$2:$AD$501,0)),"")</f>
        <v/>
      </c>
      <c r="M232" s="18">
        <f>IFERROR(INDEX(Registros!$W$2:$W$501,MATCH(ROWS($B$5:B232),Registros!$AD$2:$AD$501,0)),"")</f>
        <v/>
      </c>
      <c r="N232" s="18">
        <f>IFERROR(INDEX(Registros!$X$2:$X$501,MATCH(ROWS($B$5:B232),Registros!$AD$2:$AD$501,0)),"")</f>
        <v/>
      </c>
      <c r="O232" s="21">
        <f>IFERROR(INDEX(Registros!$Y$2:$Y$501,MATCH(ROWS($B$5:B232),Registros!$AD$2:$AD$501,0)),"")</f>
        <v/>
      </c>
    </row>
    <row r="233">
      <c r="A233" s="13">
        <f>IF($B233="","",ROWS($A$5:A233))</f>
        <v/>
      </c>
      <c r="B233" s="13">
        <f>IFERROR(INDEX(Registros!$A$2:$A$501,MATCH(ROWS($B$5:B233),Registros!$AD$2:$AD$501,0)),"")</f>
        <v/>
      </c>
      <c r="C233" s="53">
        <f>IFERROR(INDEX(Registros!$B$2:$B$501,MATCH(ROWS($B$5:B233),Registros!$AD$2:$AD$501,0)),"")</f>
        <v/>
      </c>
      <c r="D233" s="13">
        <f>IFERROR(INDEX(Registros!$C$2:$C$501,MATCH(ROWS($B$5:B233),Registros!$AD$2:$AD$501,0)),"")</f>
        <v/>
      </c>
      <c r="E233" s="16">
        <f>IFERROR(INDEX(Registros!$D$2:$D$501,MATCH(ROWS($B$5:B233),Registros!$AD$2:$AD$501,0)),"")</f>
        <v/>
      </c>
      <c r="F233" s="16">
        <f>IFERROR(INDEX(Registros!$E$2:$E$501,MATCH(ROWS($B$5:B233),Registros!$AD$2:$AD$501,0)),"")</f>
        <v/>
      </c>
      <c r="G233" s="13">
        <f>IFERROR(INDEX(Registros!$P$2:$P$501,MATCH(ROWS($B$5:B233),Registros!$AD$2:$AD$501,0)),"")</f>
        <v/>
      </c>
      <c r="H233" s="46">
        <f>IFERROR(INDEX(Registros!$S$2:$S$501,MATCH(ROWS($B$5:B233),Registros!$AD$2:$AD$501,0)),"")</f>
        <v/>
      </c>
      <c r="I233" s="16">
        <f>IFERROR(INDEX(Registros!$V$2:$V$501,MATCH(ROWS($B$5:B233),Registros!$AD$2:$AD$501,0)),"")</f>
        <v/>
      </c>
      <c r="J233" s="13">
        <f>IFERROR(INDEX(Registros!$K$2:$K$501,MATCH(ROWS($B$5:B233),Registros!$AD$2:$AD$501,0)),"")</f>
        <v/>
      </c>
      <c r="K233" s="13">
        <f>IFERROR(INDEX(Registros!$L$2:$L$501,MATCH(ROWS($B$5:B233),Registros!$AD$2:$AD$501,0)),"")</f>
        <v/>
      </c>
      <c r="L233" s="53">
        <f>IFERROR(INDEX(Registros!$M$2:$M$501,MATCH(ROWS($B$5:B233),Registros!$AD$2:$AD$501,0)),"")</f>
        <v/>
      </c>
      <c r="M233" s="13">
        <f>IFERROR(INDEX(Registros!$W$2:$W$501,MATCH(ROWS($B$5:B233),Registros!$AD$2:$AD$501,0)),"")</f>
        <v/>
      </c>
      <c r="N233" s="13">
        <f>IFERROR(INDEX(Registros!$X$2:$X$501,MATCH(ROWS($B$5:B233),Registros!$AD$2:$AD$501,0)),"")</f>
        <v/>
      </c>
      <c r="O233" s="16">
        <f>IFERROR(INDEX(Registros!$Y$2:$Y$501,MATCH(ROWS($B$5:B233),Registros!$AD$2:$AD$501,0)),"")</f>
        <v/>
      </c>
    </row>
    <row r="234">
      <c r="A234" s="18">
        <f>IF($B234="","",ROWS($A$5:A234))</f>
        <v/>
      </c>
      <c r="B234" s="18">
        <f>IFERROR(INDEX(Registros!$A$2:$A$501,MATCH(ROWS($B$5:B234),Registros!$AD$2:$AD$501,0)),"")</f>
        <v/>
      </c>
      <c r="C234" s="52">
        <f>IFERROR(INDEX(Registros!$B$2:$B$501,MATCH(ROWS($B$5:B234),Registros!$AD$2:$AD$501,0)),"")</f>
        <v/>
      </c>
      <c r="D234" s="18">
        <f>IFERROR(INDEX(Registros!$C$2:$C$501,MATCH(ROWS($B$5:B234),Registros!$AD$2:$AD$501,0)),"")</f>
        <v/>
      </c>
      <c r="E234" s="21">
        <f>IFERROR(INDEX(Registros!$D$2:$D$501,MATCH(ROWS($B$5:B234),Registros!$AD$2:$AD$501,0)),"")</f>
        <v/>
      </c>
      <c r="F234" s="21">
        <f>IFERROR(INDEX(Registros!$E$2:$E$501,MATCH(ROWS($B$5:B234),Registros!$AD$2:$AD$501,0)),"")</f>
        <v/>
      </c>
      <c r="G234" s="18">
        <f>IFERROR(INDEX(Registros!$P$2:$P$501,MATCH(ROWS($B$5:B234),Registros!$AD$2:$AD$501,0)),"")</f>
        <v/>
      </c>
      <c r="H234" s="49">
        <f>IFERROR(INDEX(Registros!$S$2:$S$501,MATCH(ROWS($B$5:B234),Registros!$AD$2:$AD$501,0)),"")</f>
        <v/>
      </c>
      <c r="I234" s="21">
        <f>IFERROR(INDEX(Registros!$V$2:$V$501,MATCH(ROWS($B$5:B234),Registros!$AD$2:$AD$501,0)),"")</f>
        <v/>
      </c>
      <c r="J234" s="18">
        <f>IFERROR(INDEX(Registros!$K$2:$K$501,MATCH(ROWS($B$5:B234),Registros!$AD$2:$AD$501,0)),"")</f>
        <v/>
      </c>
      <c r="K234" s="18">
        <f>IFERROR(INDEX(Registros!$L$2:$L$501,MATCH(ROWS($B$5:B234),Registros!$AD$2:$AD$501,0)),"")</f>
        <v/>
      </c>
      <c r="L234" s="52">
        <f>IFERROR(INDEX(Registros!$M$2:$M$501,MATCH(ROWS($B$5:B234),Registros!$AD$2:$AD$501,0)),"")</f>
        <v/>
      </c>
      <c r="M234" s="18">
        <f>IFERROR(INDEX(Registros!$W$2:$W$501,MATCH(ROWS($B$5:B234),Registros!$AD$2:$AD$501,0)),"")</f>
        <v/>
      </c>
      <c r="N234" s="18">
        <f>IFERROR(INDEX(Registros!$X$2:$X$501,MATCH(ROWS($B$5:B234),Registros!$AD$2:$AD$501,0)),"")</f>
        <v/>
      </c>
      <c r="O234" s="21">
        <f>IFERROR(INDEX(Registros!$Y$2:$Y$501,MATCH(ROWS($B$5:B234),Registros!$AD$2:$AD$501,0)),"")</f>
        <v/>
      </c>
    </row>
    <row r="235">
      <c r="A235" s="13">
        <f>IF($B235="","",ROWS($A$5:A235))</f>
        <v/>
      </c>
      <c r="B235" s="13">
        <f>IFERROR(INDEX(Registros!$A$2:$A$501,MATCH(ROWS($B$5:B235),Registros!$AD$2:$AD$501,0)),"")</f>
        <v/>
      </c>
      <c r="C235" s="53">
        <f>IFERROR(INDEX(Registros!$B$2:$B$501,MATCH(ROWS($B$5:B235),Registros!$AD$2:$AD$501,0)),"")</f>
        <v/>
      </c>
      <c r="D235" s="13">
        <f>IFERROR(INDEX(Registros!$C$2:$C$501,MATCH(ROWS($B$5:B235),Registros!$AD$2:$AD$501,0)),"")</f>
        <v/>
      </c>
      <c r="E235" s="16">
        <f>IFERROR(INDEX(Registros!$D$2:$D$501,MATCH(ROWS($B$5:B235),Registros!$AD$2:$AD$501,0)),"")</f>
        <v/>
      </c>
      <c r="F235" s="16">
        <f>IFERROR(INDEX(Registros!$E$2:$E$501,MATCH(ROWS($B$5:B235),Registros!$AD$2:$AD$501,0)),"")</f>
        <v/>
      </c>
      <c r="G235" s="13">
        <f>IFERROR(INDEX(Registros!$P$2:$P$501,MATCH(ROWS($B$5:B235),Registros!$AD$2:$AD$501,0)),"")</f>
        <v/>
      </c>
      <c r="H235" s="46">
        <f>IFERROR(INDEX(Registros!$S$2:$S$501,MATCH(ROWS($B$5:B235),Registros!$AD$2:$AD$501,0)),"")</f>
        <v/>
      </c>
      <c r="I235" s="16">
        <f>IFERROR(INDEX(Registros!$V$2:$V$501,MATCH(ROWS($B$5:B235),Registros!$AD$2:$AD$501,0)),"")</f>
        <v/>
      </c>
      <c r="J235" s="13">
        <f>IFERROR(INDEX(Registros!$K$2:$K$501,MATCH(ROWS($B$5:B235),Registros!$AD$2:$AD$501,0)),"")</f>
        <v/>
      </c>
      <c r="K235" s="13">
        <f>IFERROR(INDEX(Registros!$L$2:$L$501,MATCH(ROWS($B$5:B235),Registros!$AD$2:$AD$501,0)),"")</f>
        <v/>
      </c>
      <c r="L235" s="53">
        <f>IFERROR(INDEX(Registros!$M$2:$M$501,MATCH(ROWS($B$5:B235),Registros!$AD$2:$AD$501,0)),"")</f>
        <v/>
      </c>
      <c r="M235" s="13">
        <f>IFERROR(INDEX(Registros!$W$2:$W$501,MATCH(ROWS($B$5:B235),Registros!$AD$2:$AD$501,0)),"")</f>
        <v/>
      </c>
      <c r="N235" s="13">
        <f>IFERROR(INDEX(Registros!$X$2:$X$501,MATCH(ROWS($B$5:B235),Registros!$AD$2:$AD$501,0)),"")</f>
        <v/>
      </c>
      <c r="O235" s="16">
        <f>IFERROR(INDEX(Registros!$Y$2:$Y$501,MATCH(ROWS($B$5:B235),Registros!$AD$2:$AD$501,0)),"")</f>
        <v/>
      </c>
    </row>
    <row r="236">
      <c r="A236" s="18">
        <f>IF($B236="","",ROWS($A$5:A236))</f>
        <v/>
      </c>
      <c r="B236" s="18">
        <f>IFERROR(INDEX(Registros!$A$2:$A$501,MATCH(ROWS($B$5:B236),Registros!$AD$2:$AD$501,0)),"")</f>
        <v/>
      </c>
      <c r="C236" s="52">
        <f>IFERROR(INDEX(Registros!$B$2:$B$501,MATCH(ROWS($B$5:B236),Registros!$AD$2:$AD$501,0)),"")</f>
        <v/>
      </c>
      <c r="D236" s="18">
        <f>IFERROR(INDEX(Registros!$C$2:$C$501,MATCH(ROWS($B$5:B236),Registros!$AD$2:$AD$501,0)),"")</f>
        <v/>
      </c>
      <c r="E236" s="21">
        <f>IFERROR(INDEX(Registros!$D$2:$D$501,MATCH(ROWS($B$5:B236),Registros!$AD$2:$AD$501,0)),"")</f>
        <v/>
      </c>
      <c r="F236" s="21">
        <f>IFERROR(INDEX(Registros!$E$2:$E$501,MATCH(ROWS($B$5:B236),Registros!$AD$2:$AD$501,0)),"")</f>
        <v/>
      </c>
      <c r="G236" s="18">
        <f>IFERROR(INDEX(Registros!$P$2:$P$501,MATCH(ROWS($B$5:B236),Registros!$AD$2:$AD$501,0)),"")</f>
        <v/>
      </c>
      <c r="H236" s="49">
        <f>IFERROR(INDEX(Registros!$S$2:$S$501,MATCH(ROWS($B$5:B236),Registros!$AD$2:$AD$501,0)),"")</f>
        <v/>
      </c>
      <c r="I236" s="21">
        <f>IFERROR(INDEX(Registros!$V$2:$V$501,MATCH(ROWS($B$5:B236),Registros!$AD$2:$AD$501,0)),"")</f>
        <v/>
      </c>
      <c r="J236" s="18">
        <f>IFERROR(INDEX(Registros!$K$2:$K$501,MATCH(ROWS($B$5:B236),Registros!$AD$2:$AD$501,0)),"")</f>
        <v/>
      </c>
      <c r="K236" s="18">
        <f>IFERROR(INDEX(Registros!$L$2:$L$501,MATCH(ROWS($B$5:B236),Registros!$AD$2:$AD$501,0)),"")</f>
        <v/>
      </c>
      <c r="L236" s="52">
        <f>IFERROR(INDEX(Registros!$M$2:$M$501,MATCH(ROWS($B$5:B236),Registros!$AD$2:$AD$501,0)),"")</f>
        <v/>
      </c>
      <c r="M236" s="18">
        <f>IFERROR(INDEX(Registros!$W$2:$W$501,MATCH(ROWS($B$5:B236),Registros!$AD$2:$AD$501,0)),"")</f>
        <v/>
      </c>
      <c r="N236" s="18">
        <f>IFERROR(INDEX(Registros!$X$2:$X$501,MATCH(ROWS($B$5:B236),Registros!$AD$2:$AD$501,0)),"")</f>
        <v/>
      </c>
      <c r="O236" s="21">
        <f>IFERROR(INDEX(Registros!$Y$2:$Y$501,MATCH(ROWS($B$5:B236),Registros!$AD$2:$AD$501,0)),"")</f>
        <v/>
      </c>
    </row>
    <row r="237">
      <c r="A237" s="13">
        <f>IF($B237="","",ROWS($A$5:A237))</f>
        <v/>
      </c>
      <c r="B237" s="13">
        <f>IFERROR(INDEX(Registros!$A$2:$A$501,MATCH(ROWS($B$5:B237),Registros!$AD$2:$AD$501,0)),"")</f>
        <v/>
      </c>
      <c r="C237" s="53">
        <f>IFERROR(INDEX(Registros!$B$2:$B$501,MATCH(ROWS($B$5:B237),Registros!$AD$2:$AD$501,0)),"")</f>
        <v/>
      </c>
      <c r="D237" s="13">
        <f>IFERROR(INDEX(Registros!$C$2:$C$501,MATCH(ROWS($B$5:B237),Registros!$AD$2:$AD$501,0)),"")</f>
        <v/>
      </c>
      <c r="E237" s="16">
        <f>IFERROR(INDEX(Registros!$D$2:$D$501,MATCH(ROWS($B$5:B237),Registros!$AD$2:$AD$501,0)),"")</f>
        <v/>
      </c>
      <c r="F237" s="16">
        <f>IFERROR(INDEX(Registros!$E$2:$E$501,MATCH(ROWS($B$5:B237),Registros!$AD$2:$AD$501,0)),"")</f>
        <v/>
      </c>
      <c r="G237" s="13">
        <f>IFERROR(INDEX(Registros!$P$2:$P$501,MATCH(ROWS($B$5:B237),Registros!$AD$2:$AD$501,0)),"")</f>
        <v/>
      </c>
      <c r="H237" s="46">
        <f>IFERROR(INDEX(Registros!$S$2:$S$501,MATCH(ROWS($B$5:B237),Registros!$AD$2:$AD$501,0)),"")</f>
        <v/>
      </c>
      <c r="I237" s="16">
        <f>IFERROR(INDEX(Registros!$V$2:$V$501,MATCH(ROWS($B$5:B237),Registros!$AD$2:$AD$501,0)),"")</f>
        <v/>
      </c>
      <c r="J237" s="13">
        <f>IFERROR(INDEX(Registros!$K$2:$K$501,MATCH(ROWS($B$5:B237),Registros!$AD$2:$AD$501,0)),"")</f>
        <v/>
      </c>
      <c r="K237" s="13">
        <f>IFERROR(INDEX(Registros!$L$2:$L$501,MATCH(ROWS($B$5:B237),Registros!$AD$2:$AD$501,0)),"")</f>
        <v/>
      </c>
      <c r="L237" s="53">
        <f>IFERROR(INDEX(Registros!$M$2:$M$501,MATCH(ROWS($B$5:B237),Registros!$AD$2:$AD$501,0)),"")</f>
        <v/>
      </c>
      <c r="M237" s="13">
        <f>IFERROR(INDEX(Registros!$W$2:$W$501,MATCH(ROWS($B$5:B237),Registros!$AD$2:$AD$501,0)),"")</f>
        <v/>
      </c>
      <c r="N237" s="13">
        <f>IFERROR(INDEX(Registros!$X$2:$X$501,MATCH(ROWS($B$5:B237),Registros!$AD$2:$AD$501,0)),"")</f>
        <v/>
      </c>
      <c r="O237" s="16">
        <f>IFERROR(INDEX(Registros!$Y$2:$Y$501,MATCH(ROWS($B$5:B237),Registros!$AD$2:$AD$501,0)),"")</f>
        <v/>
      </c>
    </row>
    <row r="238">
      <c r="A238" s="18">
        <f>IF($B238="","",ROWS($A$5:A238))</f>
        <v/>
      </c>
      <c r="B238" s="18">
        <f>IFERROR(INDEX(Registros!$A$2:$A$501,MATCH(ROWS($B$5:B238),Registros!$AD$2:$AD$501,0)),"")</f>
        <v/>
      </c>
      <c r="C238" s="52">
        <f>IFERROR(INDEX(Registros!$B$2:$B$501,MATCH(ROWS($B$5:B238),Registros!$AD$2:$AD$501,0)),"")</f>
        <v/>
      </c>
      <c r="D238" s="18">
        <f>IFERROR(INDEX(Registros!$C$2:$C$501,MATCH(ROWS($B$5:B238),Registros!$AD$2:$AD$501,0)),"")</f>
        <v/>
      </c>
      <c r="E238" s="21">
        <f>IFERROR(INDEX(Registros!$D$2:$D$501,MATCH(ROWS($B$5:B238),Registros!$AD$2:$AD$501,0)),"")</f>
        <v/>
      </c>
      <c r="F238" s="21">
        <f>IFERROR(INDEX(Registros!$E$2:$E$501,MATCH(ROWS($B$5:B238),Registros!$AD$2:$AD$501,0)),"")</f>
        <v/>
      </c>
      <c r="G238" s="18">
        <f>IFERROR(INDEX(Registros!$P$2:$P$501,MATCH(ROWS($B$5:B238),Registros!$AD$2:$AD$501,0)),"")</f>
        <v/>
      </c>
      <c r="H238" s="49">
        <f>IFERROR(INDEX(Registros!$S$2:$S$501,MATCH(ROWS($B$5:B238),Registros!$AD$2:$AD$501,0)),"")</f>
        <v/>
      </c>
      <c r="I238" s="21">
        <f>IFERROR(INDEX(Registros!$V$2:$V$501,MATCH(ROWS($B$5:B238),Registros!$AD$2:$AD$501,0)),"")</f>
        <v/>
      </c>
      <c r="J238" s="18">
        <f>IFERROR(INDEX(Registros!$K$2:$K$501,MATCH(ROWS($B$5:B238),Registros!$AD$2:$AD$501,0)),"")</f>
        <v/>
      </c>
      <c r="K238" s="18">
        <f>IFERROR(INDEX(Registros!$L$2:$L$501,MATCH(ROWS($B$5:B238),Registros!$AD$2:$AD$501,0)),"")</f>
        <v/>
      </c>
      <c r="L238" s="52">
        <f>IFERROR(INDEX(Registros!$M$2:$M$501,MATCH(ROWS($B$5:B238),Registros!$AD$2:$AD$501,0)),"")</f>
        <v/>
      </c>
      <c r="M238" s="18">
        <f>IFERROR(INDEX(Registros!$W$2:$W$501,MATCH(ROWS($B$5:B238),Registros!$AD$2:$AD$501,0)),"")</f>
        <v/>
      </c>
      <c r="N238" s="18">
        <f>IFERROR(INDEX(Registros!$X$2:$X$501,MATCH(ROWS($B$5:B238),Registros!$AD$2:$AD$501,0)),"")</f>
        <v/>
      </c>
      <c r="O238" s="21">
        <f>IFERROR(INDEX(Registros!$Y$2:$Y$501,MATCH(ROWS($B$5:B238),Registros!$AD$2:$AD$501,0)),"")</f>
        <v/>
      </c>
    </row>
    <row r="239">
      <c r="A239" s="13">
        <f>IF($B239="","",ROWS($A$5:A239))</f>
        <v/>
      </c>
      <c r="B239" s="13">
        <f>IFERROR(INDEX(Registros!$A$2:$A$501,MATCH(ROWS($B$5:B239),Registros!$AD$2:$AD$501,0)),"")</f>
        <v/>
      </c>
      <c r="C239" s="53">
        <f>IFERROR(INDEX(Registros!$B$2:$B$501,MATCH(ROWS($B$5:B239),Registros!$AD$2:$AD$501,0)),"")</f>
        <v/>
      </c>
      <c r="D239" s="13">
        <f>IFERROR(INDEX(Registros!$C$2:$C$501,MATCH(ROWS($B$5:B239),Registros!$AD$2:$AD$501,0)),"")</f>
        <v/>
      </c>
      <c r="E239" s="16">
        <f>IFERROR(INDEX(Registros!$D$2:$D$501,MATCH(ROWS($B$5:B239),Registros!$AD$2:$AD$501,0)),"")</f>
        <v/>
      </c>
      <c r="F239" s="16">
        <f>IFERROR(INDEX(Registros!$E$2:$E$501,MATCH(ROWS($B$5:B239),Registros!$AD$2:$AD$501,0)),"")</f>
        <v/>
      </c>
      <c r="G239" s="13">
        <f>IFERROR(INDEX(Registros!$P$2:$P$501,MATCH(ROWS($B$5:B239),Registros!$AD$2:$AD$501,0)),"")</f>
        <v/>
      </c>
      <c r="H239" s="46">
        <f>IFERROR(INDEX(Registros!$S$2:$S$501,MATCH(ROWS($B$5:B239),Registros!$AD$2:$AD$501,0)),"")</f>
        <v/>
      </c>
      <c r="I239" s="16">
        <f>IFERROR(INDEX(Registros!$V$2:$V$501,MATCH(ROWS($B$5:B239),Registros!$AD$2:$AD$501,0)),"")</f>
        <v/>
      </c>
      <c r="J239" s="13">
        <f>IFERROR(INDEX(Registros!$K$2:$K$501,MATCH(ROWS($B$5:B239),Registros!$AD$2:$AD$501,0)),"")</f>
        <v/>
      </c>
      <c r="K239" s="13">
        <f>IFERROR(INDEX(Registros!$L$2:$L$501,MATCH(ROWS($B$5:B239),Registros!$AD$2:$AD$501,0)),"")</f>
        <v/>
      </c>
      <c r="L239" s="53">
        <f>IFERROR(INDEX(Registros!$M$2:$M$501,MATCH(ROWS($B$5:B239),Registros!$AD$2:$AD$501,0)),"")</f>
        <v/>
      </c>
      <c r="M239" s="13">
        <f>IFERROR(INDEX(Registros!$W$2:$W$501,MATCH(ROWS($B$5:B239),Registros!$AD$2:$AD$501,0)),"")</f>
        <v/>
      </c>
      <c r="N239" s="13">
        <f>IFERROR(INDEX(Registros!$X$2:$X$501,MATCH(ROWS($B$5:B239),Registros!$AD$2:$AD$501,0)),"")</f>
        <v/>
      </c>
      <c r="O239" s="16">
        <f>IFERROR(INDEX(Registros!$Y$2:$Y$501,MATCH(ROWS($B$5:B239),Registros!$AD$2:$AD$501,0)),"")</f>
        <v/>
      </c>
    </row>
    <row r="240">
      <c r="A240" s="18">
        <f>IF($B240="","",ROWS($A$5:A240))</f>
        <v/>
      </c>
      <c r="B240" s="18">
        <f>IFERROR(INDEX(Registros!$A$2:$A$501,MATCH(ROWS($B$5:B240),Registros!$AD$2:$AD$501,0)),"")</f>
        <v/>
      </c>
      <c r="C240" s="52">
        <f>IFERROR(INDEX(Registros!$B$2:$B$501,MATCH(ROWS($B$5:B240),Registros!$AD$2:$AD$501,0)),"")</f>
        <v/>
      </c>
      <c r="D240" s="18">
        <f>IFERROR(INDEX(Registros!$C$2:$C$501,MATCH(ROWS($B$5:B240),Registros!$AD$2:$AD$501,0)),"")</f>
        <v/>
      </c>
      <c r="E240" s="21">
        <f>IFERROR(INDEX(Registros!$D$2:$D$501,MATCH(ROWS($B$5:B240),Registros!$AD$2:$AD$501,0)),"")</f>
        <v/>
      </c>
      <c r="F240" s="21">
        <f>IFERROR(INDEX(Registros!$E$2:$E$501,MATCH(ROWS($B$5:B240),Registros!$AD$2:$AD$501,0)),"")</f>
        <v/>
      </c>
      <c r="G240" s="18">
        <f>IFERROR(INDEX(Registros!$P$2:$P$501,MATCH(ROWS($B$5:B240),Registros!$AD$2:$AD$501,0)),"")</f>
        <v/>
      </c>
      <c r="H240" s="49">
        <f>IFERROR(INDEX(Registros!$S$2:$S$501,MATCH(ROWS($B$5:B240),Registros!$AD$2:$AD$501,0)),"")</f>
        <v/>
      </c>
      <c r="I240" s="21">
        <f>IFERROR(INDEX(Registros!$V$2:$V$501,MATCH(ROWS($B$5:B240),Registros!$AD$2:$AD$501,0)),"")</f>
        <v/>
      </c>
      <c r="J240" s="18">
        <f>IFERROR(INDEX(Registros!$K$2:$K$501,MATCH(ROWS($B$5:B240),Registros!$AD$2:$AD$501,0)),"")</f>
        <v/>
      </c>
      <c r="K240" s="18">
        <f>IFERROR(INDEX(Registros!$L$2:$L$501,MATCH(ROWS($B$5:B240),Registros!$AD$2:$AD$501,0)),"")</f>
        <v/>
      </c>
      <c r="L240" s="52">
        <f>IFERROR(INDEX(Registros!$M$2:$M$501,MATCH(ROWS($B$5:B240),Registros!$AD$2:$AD$501,0)),"")</f>
        <v/>
      </c>
      <c r="M240" s="18">
        <f>IFERROR(INDEX(Registros!$W$2:$W$501,MATCH(ROWS($B$5:B240),Registros!$AD$2:$AD$501,0)),"")</f>
        <v/>
      </c>
      <c r="N240" s="18">
        <f>IFERROR(INDEX(Registros!$X$2:$X$501,MATCH(ROWS($B$5:B240),Registros!$AD$2:$AD$501,0)),"")</f>
        <v/>
      </c>
      <c r="O240" s="21">
        <f>IFERROR(INDEX(Registros!$Y$2:$Y$501,MATCH(ROWS($B$5:B240),Registros!$AD$2:$AD$501,0)),"")</f>
        <v/>
      </c>
    </row>
    <row r="241">
      <c r="A241" s="13">
        <f>IF($B241="","",ROWS($A$5:A241))</f>
        <v/>
      </c>
      <c r="B241" s="13">
        <f>IFERROR(INDEX(Registros!$A$2:$A$501,MATCH(ROWS($B$5:B241),Registros!$AD$2:$AD$501,0)),"")</f>
        <v/>
      </c>
      <c r="C241" s="53">
        <f>IFERROR(INDEX(Registros!$B$2:$B$501,MATCH(ROWS($B$5:B241),Registros!$AD$2:$AD$501,0)),"")</f>
        <v/>
      </c>
      <c r="D241" s="13">
        <f>IFERROR(INDEX(Registros!$C$2:$C$501,MATCH(ROWS($B$5:B241),Registros!$AD$2:$AD$501,0)),"")</f>
        <v/>
      </c>
      <c r="E241" s="16">
        <f>IFERROR(INDEX(Registros!$D$2:$D$501,MATCH(ROWS($B$5:B241),Registros!$AD$2:$AD$501,0)),"")</f>
        <v/>
      </c>
      <c r="F241" s="16">
        <f>IFERROR(INDEX(Registros!$E$2:$E$501,MATCH(ROWS($B$5:B241),Registros!$AD$2:$AD$501,0)),"")</f>
        <v/>
      </c>
      <c r="G241" s="13">
        <f>IFERROR(INDEX(Registros!$P$2:$P$501,MATCH(ROWS($B$5:B241),Registros!$AD$2:$AD$501,0)),"")</f>
        <v/>
      </c>
      <c r="H241" s="46">
        <f>IFERROR(INDEX(Registros!$S$2:$S$501,MATCH(ROWS($B$5:B241),Registros!$AD$2:$AD$501,0)),"")</f>
        <v/>
      </c>
      <c r="I241" s="16">
        <f>IFERROR(INDEX(Registros!$V$2:$V$501,MATCH(ROWS($B$5:B241),Registros!$AD$2:$AD$501,0)),"")</f>
        <v/>
      </c>
      <c r="J241" s="13">
        <f>IFERROR(INDEX(Registros!$K$2:$K$501,MATCH(ROWS($B$5:B241),Registros!$AD$2:$AD$501,0)),"")</f>
        <v/>
      </c>
      <c r="K241" s="13">
        <f>IFERROR(INDEX(Registros!$L$2:$L$501,MATCH(ROWS($B$5:B241),Registros!$AD$2:$AD$501,0)),"")</f>
        <v/>
      </c>
      <c r="L241" s="53">
        <f>IFERROR(INDEX(Registros!$M$2:$M$501,MATCH(ROWS($B$5:B241),Registros!$AD$2:$AD$501,0)),"")</f>
        <v/>
      </c>
      <c r="M241" s="13">
        <f>IFERROR(INDEX(Registros!$W$2:$W$501,MATCH(ROWS($B$5:B241),Registros!$AD$2:$AD$501,0)),"")</f>
        <v/>
      </c>
      <c r="N241" s="13">
        <f>IFERROR(INDEX(Registros!$X$2:$X$501,MATCH(ROWS($B$5:B241),Registros!$AD$2:$AD$501,0)),"")</f>
        <v/>
      </c>
      <c r="O241" s="16">
        <f>IFERROR(INDEX(Registros!$Y$2:$Y$501,MATCH(ROWS($B$5:B241),Registros!$AD$2:$AD$501,0)),"")</f>
        <v/>
      </c>
    </row>
    <row r="242">
      <c r="A242" s="18">
        <f>IF($B242="","",ROWS($A$5:A242))</f>
        <v/>
      </c>
      <c r="B242" s="18">
        <f>IFERROR(INDEX(Registros!$A$2:$A$501,MATCH(ROWS($B$5:B242),Registros!$AD$2:$AD$501,0)),"")</f>
        <v/>
      </c>
      <c r="C242" s="52">
        <f>IFERROR(INDEX(Registros!$B$2:$B$501,MATCH(ROWS($B$5:B242),Registros!$AD$2:$AD$501,0)),"")</f>
        <v/>
      </c>
      <c r="D242" s="18">
        <f>IFERROR(INDEX(Registros!$C$2:$C$501,MATCH(ROWS($B$5:B242),Registros!$AD$2:$AD$501,0)),"")</f>
        <v/>
      </c>
      <c r="E242" s="21">
        <f>IFERROR(INDEX(Registros!$D$2:$D$501,MATCH(ROWS($B$5:B242),Registros!$AD$2:$AD$501,0)),"")</f>
        <v/>
      </c>
      <c r="F242" s="21">
        <f>IFERROR(INDEX(Registros!$E$2:$E$501,MATCH(ROWS($B$5:B242),Registros!$AD$2:$AD$501,0)),"")</f>
        <v/>
      </c>
      <c r="G242" s="18">
        <f>IFERROR(INDEX(Registros!$P$2:$P$501,MATCH(ROWS($B$5:B242),Registros!$AD$2:$AD$501,0)),"")</f>
        <v/>
      </c>
      <c r="H242" s="49">
        <f>IFERROR(INDEX(Registros!$S$2:$S$501,MATCH(ROWS($B$5:B242),Registros!$AD$2:$AD$501,0)),"")</f>
        <v/>
      </c>
      <c r="I242" s="21">
        <f>IFERROR(INDEX(Registros!$V$2:$V$501,MATCH(ROWS($B$5:B242),Registros!$AD$2:$AD$501,0)),"")</f>
        <v/>
      </c>
      <c r="J242" s="18">
        <f>IFERROR(INDEX(Registros!$K$2:$K$501,MATCH(ROWS($B$5:B242),Registros!$AD$2:$AD$501,0)),"")</f>
        <v/>
      </c>
      <c r="K242" s="18">
        <f>IFERROR(INDEX(Registros!$L$2:$L$501,MATCH(ROWS($B$5:B242),Registros!$AD$2:$AD$501,0)),"")</f>
        <v/>
      </c>
      <c r="L242" s="52">
        <f>IFERROR(INDEX(Registros!$M$2:$M$501,MATCH(ROWS($B$5:B242),Registros!$AD$2:$AD$501,0)),"")</f>
        <v/>
      </c>
      <c r="M242" s="18">
        <f>IFERROR(INDEX(Registros!$W$2:$W$501,MATCH(ROWS($B$5:B242),Registros!$AD$2:$AD$501,0)),"")</f>
        <v/>
      </c>
      <c r="N242" s="18">
        <f>IFERROR(INDEX(Registros!$X$2:$X$501,MATCH(ROWS($B$5:B242),Registros!$AD$2:$AD$501,0)),"")</f>
        <v/>
      </c>
      <c r="O242" s="21">
        <f>IFERROR(INDEX(Registros!$Y$2:$Y$501,MATCH(ROWS($B$5:B242),Registros!$AD$2:$AD$501,0)),"")</f>
        <v/>
      </c>
    </row>
    <row r="243">
      <c r="A243" s="13">
        <f>IF($B243="","",ROWS($A$5:A243))</f>
        <v/>
      </c>
      <c r="B243" s="13">
        <f>IFERROR(INDEX(Registros!$A$2:$A$501,MATCH(ROWS($B$5:B243),Registros!$AD$2:$AD$501,0)),"")</f>
        <v/>
      </c>
      <c r="C243" s="53">
        <f>IFERROR(INDEX(Registros!$B$2:$B$501,MATCH(ROWS($B$5:B243),Registros!$AD$2:$AD$501,0)),"")</f>
        <v/>
      </c>
      <c r="D243" s="13">
        <f>IFERROR(INDEX(Registros!$C$2:$C$501,MATCH(ROWS($B$5:B243),Registros!$AD$2:$AD$501,0)),"")</f>
        <v/>
      </c>
      <c r="E243" s="16">
        <f>IFERROR(INDEX(Registros!$D$2:$D$501,MATCH(ROWS($B$5:B243),Registros!$AD$2:$AD$501,0)),"")</f>
        <v/>
      </c>
      <c r="F243" s="16">
        <f>IFERROR(INDEX(Registros!$E$2:$E$501,MATCH(ROWS($B$5:B243),Registros!$AD$2:$AD$501,0)),"")</f>
        <v/>
      </c>
      <c r="G243" s="13">
        <f>IFERROR(INDEX(Registros!$P$2:$P$501,MATCH(ROWS($B$5:B243),Registros!$AD$2:$AD$501,0)),"")</f>
        <v/>
      </c>
      <c r="H243" s="46">
        <f>IFERROR(INDEX(Registros!$S$2:$S$501,MATCH(ROWS($B$5:B243),Registros!$AD$2:$AD$501,0)),"")</f>
        <v/>
      </c>
      <c r="I243" s="16">
        <f>IFERROR(INDEX(Registros!$V$2:$V$501,MATCH(ROWS($B$5:B243),Registros!$AD$2:$AD$501,0)),"")</f>
        <v/>
      </c>
      <c r="J243" s="13">
        <f>IFERROR(INDEX(Registros!$K$2:$K$501,MATCH(ROWS($B$5:B243),Registros!$AD$2:$AD$501,0)),"")</f>
        <v/>
      </c>
      <c r="K243" s="13">
        <f>IFERROR(INDEX(Registros!$L$2:$L$501,MATCH(ROWS($B$5:B243),Registros!$AD$2:$AD$501,0)),"")</f>
        <v/>
      </c>
      <c r="L243" s="53">
        <f>IFERROR(INDEX(Registros!$M$2:$M$501,MATCH(ROWS($B$5:B243),Registros!$AD$2:$AD$501,0)),"")</f>
        <v/>
      </c>
      <c r="M243" s="13">
        <f>IFERROR(INDEX(Registros!$W$2:$W$501,MATCH(ROWS($B$5:B243),Registros!$AD$2:$AD$501,0)),"")</f>
        <v/>
      </c>
      <c r="N243" s="13">
        <f>IFERROR(INDEX(Registros!$X$2:$X$501,MATCH(ROWS($B$5:B243),Registros!$AD$2:$AD$501,0)),"")</f>
        <v/>
      </c>
      <c r="O243" s="16">
        <f>IFERROR(INDEX(Registros!$Y$2:$Y$501,MATCH(ROWS($B$5:B243),Registros!$AD$2:$AD$501,0)),"")</f>
        <v/>
      </c>
    </row>
    <row r="244">
      <c r="A244" s="18">
        <f>IF($B244="","",ROWS($A$5:A244))</f>
        <v/>
      </c>
      <c r="B244" s="18">
        <f>IFERROR(INDEX(Registros!$A$2:$A$501,MATCH(ROWS($B$5:B244),Registros!$AD$2:$AD$501,0)),"")</f>
        <v/>
      </c>
      <c r="C244" s="52">
        <f>IFERROR(INDEX(Registros!$B$2:$B$501,MATCH(ROWS($B$5:B244),Registros!$AD$2:$AD$501,0)),"")</f>
        <v/>
      </c>
      <c r="D244" s="18">
        <f>IFERROR(INDEX(Registros!$C$2:$C$501,MATCH(ROWS($B$5:B244),Registros!$AD$2:$AD$501,0)),"")</f>
        <v/>
      </c>
      <c r="E244" s="21">
        <f>IFERROR(INDEX(Registros!$D$2:$D$501,MATCH(ROWS($B$5:B244),Registros!$AD$2:$AD$501,0)),"")</f>
        <v/>
      </c>
      <c r="F244" s="21">
        <f>IFERROR(INDEX(Registros!$E$2:$E$501,MATCH(ROWS($B$5:B244),Registros!$AD$2:$AD$501,0)),"")</f>
        <v/>
      </c>
      <c r="G244" s="18">
        <f>IFERROR(INDEX(Registros!$P$2:$P$501,MATCH(ROWS($B$5:B244),Registros!$AD$2:$AD$501,0)),"")</f>
        <v/>
      </c>
      <c r="H244" s="49">
        <f>IFERROR(INDEX(Registros!$S$2:$S$501,MATCH(ROWS($B$5:B244),Registros!$AD$2:$AD$501,0)),"")</f>
        <v/>
      </c>
      <c r="I244" s="21">
        <f>IFERROR(INDEX(Registros!$V$2:$V$501,MATCH(ROWS($B$5:B244),Registros!$AD$2:$AD$501,0)),"")</f>
        <v/>
      </c>
      <c r="J244" s="18">
        <f>IFERROR(INDEX(Registros!$K$2:$K$501,MATCH(ROWS($B$5:B244),Registros!$AD$2:$AD$501,0)),"")</f>
        <v/>
      </c>
      <c r="K244" s="18">
        <f>IFERROR(INDEX(Registros!$L$2:$L$501,MATCH(ROWS($B$5:B244),Registros!$AD$2:$AD$501,0)),"")</f>
        <v/>
      </c>
      <c r="L244" s="52">
        <f>IFERROR(INDEX(Registros!$M$2:$M$501,MATCH(ROWS($B$5:B244),Registros!$AD$2:$AD$501,0)),"")</f>
        <v/>
      </c>
      <c r="M244" s="18">
        <f>IFERROR(INDEX(Registros!$W$2:$W$501,MATCH(ROWS($B$5:B244),Registros!$AD$2:$AD$501,0)),"")</f>
        <v/>
      </c>
      <c r="N244" s="18">
        <f>IFERROR(INDEX(Registros!$X$2:$X$501,MATCH(ROWS($B$5:B244),Registros!$AD$2:$AD$501,0)),"")</f>
        <v/>
      </c>
      <c r="O244" s="21">
        <f>IFERROR(INDEX(Registros!$Y$2:$Y$501,MATCH(ROWS($B$5:B244),Registros!$AD$2:$AD$501,0)),"")</f>
        <v/>
      </c>
    </row>
    <row r="245">
      <c r="A245" s="13">
        <f>IF($B245="","",ROWS($A$5:A245))</f>
        <v/>
      </c>
      <c r="B245" s="13">
        <f>IFERROR(INDEX(Registros!$A$2:$A$501,MATCH(ROWS($B$5:B245),Registros!$AD$2:$AD$501,0)),"")</f>
        <v/>
      </c>
      <c r="C245" s="53">
        <f>IFERROR(INDEX(Registros!$B$2:$B$501,MATCH(ROWS($B$5:B245),Registros!$AD$2:$AD$501,0)),"")</f>
        <v/>
      </c>
      <c r="D245" s="13">
        <f>IFERROR(INDEX(Registros!$C$2:$C$501,MATCH(ROWS($B$5:B245),Registros!$AD$2:$AD$501,0)),"")</f>
        <v/>
      </c>
      <c r="E245" s="16">
        <f>IFERROR(INDEX(Registros!$D$2:$D$501,MATCH(ROWS($B$5:B245),Registros!$AD$2:$AD$501,0)),"")</f>
        <v/>
      </c>
      <c r="F245" s="16">
        <f>IFERROR(INDEX(Registros!$E$2:$E$501,MATCH(ROWS($B$5:B245),Registros!$AD$2:$AD$501,0)),"")</f>
        <v/>
      </c>
      <c r="G245" s="13">
        <f>IFERROR(INDEX(Registros!$P$2:$P$501,MATCH(ROWS($B$5:B245),Registros!$AD$2:$AD$501,0)),"")</f>
        <v/>
      </c>
      <c r="H245" s="46">
        <f>IFERROR(INDEX(Registros!$S$2:$S$501,MATCH(ROWS($B$5:B245),Registros!$AD$2:$AD$501,0)),"")</f>
        <v/>
      </c>
      <c r="I245" s="16">
        <f>IFERROR(INDEX(Registros!$V$2:$V$501,MATCH(ROWS($B$5:B245),Registros!$AD$2:$AD$501,0)),"")</f>
        <v/>
      </c>
      <c r="J245" s="13">
        <f>IFERROR(INDEX(Registros!$K$2:$K$501,MATCH(ROWS($B$5:B245),Registros!$AD$2:$AD$501,0)),"")</f>
        <v/>
      </c>
      <c r="K245" s="13">
        <f>IFERROR(INDEX(Registros!$L$2:$L$501,MATCH(ROWS($B$5:B245),Registros!$AD$2:$AD$501,0)),"")</f>
        <v/>
      </c>
      <c r="L245" s="53">
        <f>IFERROR(INDEX(Registros!$M$2:$M$501,MATCH(ROWS($B$5:B245),Registros!$AD$2:$AD$501,0)),"")</f>
        <v/>
      </c>
      <c r="M245" s="13">
        <f>IFERROR(INDEX(Registros!$W$2:$W$501,MATCH(ROWS($B$5:B245),Registros!$AD$2:$AD$501,0)),"")</f>
        <v/>
      </c>
      <c r="N245" s="13">
        <f>IFERROR(INDEX(Registros!$X$2:$X$501,MATCH(ROWS($B$5:B245),Registros!$AD$2:$AD$501,0)),"")</f>
        <v/>
      </c>
      <c r="O245" s="16">
        <f>IFERROR(INDEX(Registros!$Y$2:$Y$501,MATCH(ROWS($B$5:B245),Registros!$AD$2:$AD$501,0)),"")</f>
        <v/>
      </c>
    </row>
    <row r="246">
      <c r="A246" s="18">
        <f>IF($B246="","",ROWS($A$5:A246))</f>
        <v/>
      </c>
      <c r="B246" s="18">
        <f>IFERROR(INDEX(Registros!$A$2:$A$501,MATCH(ROWS($B$5:B246),Registros!$AD$2:$AD$501,0)),"")</f>
        <v/>
      </c>
      <c r="C246" s="52">
        <f>IFERROR(INDEX(Registros!$B$2:$B$501,MATCH(ROWS($B$5:B246),Registros!$AD$2:$AD$501,0)),"")</f>
        <v/>
      </c>
      <c r="D246" s="18">
        <f>IFERROR(INDEX(Registros!$C$2:$C$501,MATCH(ROWS($B$5:B246),Registros!$AD$2:$AD$501,0)),"")</f>
        <v/>
      </c>
      <c r="E246" s="21">
        <f>IFERROR(INDEX(Registros!$D$2:$D$501,MATCH(ROWS($B$5:B246),Registros!$AD$2:$AD$501,0)),"")</f>
        <v/>
      </c>
      <c r="F246" s="21">
        <f>IFERROR(INDEX(Registros!$E$2:$E$501,MATCH(ROWS($B$5:B246),Registros!$AD$2:$AD$501,0)),"")</f>
        <v/>
      </c>
      <c r="G246" s="18">
        <f>IFERROR(INDEX(Registros!$P$2:$P$501,MATCH(ROWS($B$5:B246),Registros!$AD$2:$AD$501,0)),"")</f>
        <v/>
      </c>
      <c r="H246" s="49">
        <f>IFERROR(INDEX(Registros!$S$2:$S$501,MATCH(ROWS($B$5:B246),Registros!$AD$2:$AD$501,0)),"")</f>
        <v/>
      </c>
      <c r="I246" s="21">
        <f>IFERROR(INDEX(Registros!$V$2:$V$501,MATCH(ROWS($B$5:B246),Registros!$AD$2:$AD$501,0)),"")</f>
        <v/>
      </c>
      <c r="J246" s="18">
        <f>IFERROR(INDEX(Registros!$K$2:$K$501,MATCH(ROWS($B$5:B246),Registros!$AD$2:$AD$501,0)),"")</f>
        <v/>
      </c>
      <c r="K246" s="18">
        <f>IFERROR(INDEX(Registros!$L$2:$L$501,MATCH(ROWS($B$5:B246),Registros!$AD$2:$AD$501,0)),"")</f>
        <v/>
      </c>
      <c r="L246" s="52">
        <f>IFERROR(INDEX(Registros!$M$2:$M$501,MATCH(ROWS($B$5:B246),Registros!$AD$2:$AD$501,0)),"")</f>
        <v/>
      </c>
      <c r="M246" s="18">
        <f>IFERROR(INDEX(Registros!$W$2:$W$501,MATCH(ROWS($B$5:B246),Registros!$AD$2:$AD$501,0)),"")</f>
        <v/>
      </c>
      <c r="N246" s="18">
        <f>IFERROR(INDEX(Registros!$X$2:$X$501,MATCH(ROWS($B$5:B246),Registros!$AD$2:$AD$501,0)),"")</f>
        <v/>
      </c>
      <c r="O246" s="21">
        <f>IFERROR(INDEX(Registros!$Y$2:$Y$501,MATCH(ROWS($B$5:B246),Registros!$AD$2:$AD$501,0)),"")</f>
        <v/>
      </c>
    </row>
    <row r="247">
      <c r="A247" s="13">
        <f>IF($B247="","",ROWS($A$5:A247))</f>
        <v/>
      </c>
      <c r="B247" s="13">
        <f>IFERROR(INDEX(Registros!$A$2:$A$501,MATCH(ROWS($B$5:B247),Registros!$AD$2:$AD$501,0)),"")</f>
        <v/>
      </c>
      <c r="C247" s="53">
        <f>IFERROR(INDEX(Registros!$B$2:$B$501,MATCH(ROWS($B$5:B247),Registros!$AD$2:$AD$501,0)),"")</f>
        <v/>
      </c>
      <c r="D247" s="13">
        <f>IFERROR(INDEX(Registros!$C$2:$C$501,MATCH(ROWS($B$5:B247),Registros!$AD$2:$AD$501,0)),"")</f>
        <v/>
      </c>
      <c r="E247" s="16">
        <f>IFERROR(INDEX(Registros!$D$2:$D$501,MATCH(ROWS($B$5:B247),Registros!$AD$2:$AD$501,0)),"")</f>
        <v/>
      </c>
      <c r="F247" s="16">
        <f>IFERROR(INDEX(Registros!$E$2:$E$501,MATCH(ROWS($B$5:B247),Registros!$AD$2:$AD$501,0)),"")</f>
        <v/>
      </c>
      <c r="G247" s="13">
        <f>IFERROR(INDEX(Registros!$P$2:$P$501,MATCH(ROWS($B$5:B247),Registros!$AD$2:$AD$501,0)),"")</f>
        <v/>
      </c>
      <c r="H247" s="46">
        <f>IFERROR(INDEX(Registros!$S$2:$S$501,MATCH(ROWS($B$5:B247),Registros!$AD$2:$AD$501,0)),"")</f>
        <v/>
      </c>
      <c r="I247" s="16">
        <f>IFERROR(INDEX(Registros!$V$2:$V$501,MATCH(ROWS($B$5:B247),Registros!$AD$2:$AD$501,0)),"")</f>
        <v/>
      </c>
      <c r="J247" s="13">
        <f>IFERROR(INDEX(Registros!$K$2:$K$501,MATCH(ROWS($B$5:B247),Registros!$AD$2:$AD$501,0)),"")</f>
        <v/>
      </c>
      <c r="K247" s="13">
        <f>IFERROR(INDEX(Registros!$L$2:$L$501,MATCH(ROWS($B$5:B247),Registros!$AD$2:$AD$501,0)),"")</f>
        <v/>
      </c>
      <c r="L247" s="53">
        <f>IFERROR(INDEX(Registros!$M$2:$M$501,MATCH(ROWS($B$5:B247),Registros!$AD$2:$AD$501,0)),"")</f>
        <v/>
      </c>
      <c r="M247" s="13">
        <f>IFERROR(INDEX(Registros!$W$2:$W$501,MATCH(ROWS($B$5:B247),Registros!$AD$2:$AD$501,0)),"")</f>
        <v/>
      </c>
      <c r="N247" s="13">
        <f>IFERROR(INDEX(Registros!$X$2:$X$501,MATCH(ROWS($B$5:B247),Registros!$AD$2:$AD$501,0)),"")</f>
        <v/>
      </c>
      <c r="O247" s="16">
        <f>IFERROR(INDEX(Registros!$Y$2:$Y$501,MATCH(ROWS($B$5:B247),Registros!$AD$2:$AD$501,0)),"")</f>
        <v/>
      </c>
    </row>
    <row r="248">
      <c r="A248" s="18">
        <f>IF($B248="","",ROWS($A$5:A248))</f>
        <v/>
      </c>
      <c r="B248" s="18">
        <f>IFERROR(INDEX(Registros!$A$2:$A$501,MATCH(ROWS($B$5:B248),Registros!$AD$2:$AD$501,0)),"")</f>
        <v/>
      </c>
      <c r="C248" s="52">
        <f>IFERROR(INDEX(Registros!$B$2:$B$501,MATCH(ROWS($B$5:B248),Registros!$AD$2:$AD$501,0)),"")</f>
        <v/>
      </c>
      <c r="D248" s="18">
        <f>IFERROR(INDEX(Registros!$C$2:$C$501,MATCH(ROWS($B$5:B248),Registros!$AD$2:$AD$501,0)),"")</f>
        <v/>
      </c>
      <c r="E248" s="21">
        <f>IFERROR(INDEX(Registros!$D$2:$D$501,MATCH(ROWS($B$5:B248),Registros!$AD$2:$AD$501,0)),"")</f>
        <v/>
      </c>
      <c r="F248" s="21">
        <f>IFERROR(INDEX(Registros!$E$2:$E$501,MATCH(ROWS($B$5:B248),Registros!$AD$2:$AD$501,0)),"")</f>
        <v/>
      </c>
      <c r="G248" s="18">
        <f>IFERROR(INDEX(Registros!$P$2:$P$501,MATCH(ROWS($B$5:B248),Registros!$AD$2:$AD$501,0)),"")</f>
        <v/>
      </c>
      <c r="H248" s="49">
        <f>IFERROR(INDEX(Registros!$S$2:$S$501,MATCH(ROWS($B$5:B248),Registros!$AD$2:$AD$501,0)),"")</f>
        <v/>
      </c>
      <c r="I248" s="21">
        <f>IFERROR(INDEX(Registros!$V$2:$V$501,MATCH(ROWS($B$5:B248),Registros!$AD$2:$AD$501,0)),"")</f>
        <v/>
      </c>
      <c r="J248" s="18">
        <f>IFERROR(INDEX(Registros!$K$2:$K$501,MATCH(ROWS($B$5:B248),Registros!$AD$2:$AD$501,0)),"")</f>
        <v/>
      </c>
      <c r="K248" s="18">
        <f>IFERROR(INDEX(Registros!$L$2:$L$501,MATCH(ROWS($B$5:B248),Registros!$AD$2:$AD$501,0)),"")</f>
        <v/>
      </c>
      <c r="L248" s="52">
        <f>IFERROR(INDEX(Registros!$M$2:$M$501,MATCH(ROWS($B$5:B248),Registros!$AD$2:$AD$501,0)),"")</f>
        <v/>
      </c>
      <c r="M248" s="18">
        <f>IFERROR(INDEX(Registros!$W$2:$W$501,MATCH(ROWS($B$5:B248),Registros!$AD$2:$AD$501,0)),"")</f>
        <v/>
      </c>
      <c r="N248" s="18">
        <f>IFERROR(INDEX(Registros!$X$2:$X$501,MATCH(ROWS($B$5:B248),Registros!$AD$2:$AD$501,0)),"")</f>
        <v/>
      </c>
      <c r="O248" s="21">
        <f>IFERROR(INDEX(Registros!$Y$2:$Y$501,MATCH(ROWS($B$5:B248),Registros!$AD$2:$AD$501,0)),"")</f>
        <v/>
      </c>
    </row>
    <row r="249">
      <c r="A249" s="13">
        <f>IF($B249="","",ROWS($A$5:A249))</f>
        <v/>
      </c>
      <c r="B249" s="13">
        <f>IFERROR(INDEX(Registros!$A$2:$A$501,MATCH(ROWS($B$5:B249),Registros!$AD$2:$AD$501,0)),"")</f>
        <v/>
      </c>
      <c r="C249" s="53">
        <f>IFERROR(INDEX(Registros!$B$2:$B$501,MATCH(ROWS($B$5:B249),Registros!$AD$2:$AD$501,0)),"")</f>
        <v/>
      </c>
      <c r="D249" s="13">
        <f>IFERROR(INDEX(Registros!$C$2:$C$501,MATCH(ROWS($B$5:B249),Registros!$AD$2:$AD$501,0)),"")</f>
        <v/>
      </c>
      <c r="E249" s="16">
        <f>IFERROR(INDEX(Registros!$D$2:$D$501,MATCH(ROWS($B$5:B249),Registros!$AD$2:$AD$501,0)),"")</f>
        <v/>
      </c>
      <c r="F249" s="16">
        <f>IFERROR(INDEX(Registros!$E$2:$E$501,MATCH(ROWS($B$5:B249),Registros!$AD$2:$AD$501,0)),"")</f>
        <v/>
      </c>
      <c r="G249" s="13">
        <f>IFERROR(INDEX(Registros!$P$2:$P$501,MATCH(ROWS($B$5:B249),Registros!$AD$2:$AD$501,0)),"")</f>
        <v/>
      </c>
      <c r="H249" s="46">
        <f>IFERROR(INDEX(Registros!$S$2:$S$501,MATCH(ROWS($B$5:B249),Registros!$AD$2:$AD$501,0)),"")</f>
        <v/>
      </c>
      <c r="I249" s="16">
        <f>IFERROR(INDEX(Registros!$V$2:$V$501,MATCH(ROWS($B$5:B249),Registros!$AD$2:$AD$501,0)),"")</f>
        <v/>
      </c>
      <c r="J249" s="13">
        <f>IFERROR(INDEX(Registros!$K$2:$K$501,MATCH(ROWS($B$5:B249),Registros!$AD$2:$AD$501,0)),"")</f>
        <v/>
      </c>
      <c r="K249" s="13">
        <f>IFERROR(INDEX(Registros!$L$2:$L$501,MATCH(ROWS($B$5:B249),Registros!$AD$2:$AD$501,0)),"")</f>
        <v/>
      </c>
      <c r="L249" s="53">
        <f>IFERROR(INDEX(Registros!$M$2:$M$501,MATCH(ROWS($B$5:B249),Registros!$AD$2:$AD$501,0)),"")</f>
        <v/>
      </c>
      <c r="M249" s="13">
        <f>IFERROR(INDEX(Registros!$W$2:$W$501,MATCH(ROWS($B$5:B249),Registros!$AD$2:$AD$501,0)),"")</f>
        <v/>
      </c>
      <c r="N249" s="13">
        <f>IFERROR(INDEX(Registros!$X$2:$X$501,MATCH(ROWS($B$5:B249),Registros!$AD$2:$AD$501,0)),"")</f>
        <v/>
      </c>
      <c r="O249" s="16">
        <f>IFERROR(INDEX(Registros!$Y$2:$Y$501,MATCH(ROWS($B$5:B249),Registros!$AD$2:$AD$501,0)),"")</f>
        <v/>
      </c>
    </row>
    <row r="250">
      <c r="A250" s="18">
        <f>IF($B250="","",ROWS($A$5:A250))</f>
        <v/>
      </c>
      <c r="B250" s="18">
        <f>IFERROR(INDEX(Registros!$A$2:$A$501,MATCH(ROWS($B$5:B250),Registros!$AD$2:$AD$501,0)),"")</f>
        <v/>
      </c>
      <c r="C250" s="52">
        <f>IFERROR(INDEX(Registros!$B$2:$B$501,MATCH(ROWS($B$5:B250),Registros!$AD$2:$AD$501,0)),"")</f>
        <v/>
      </c>
      <c r="D250" s="18">
        <f>IFERROR(INDEX(Registros!$C$2:$C$501,MATCH(ROWS($B$5:B250),Registros!$AD$2:$AD$501,0)),"")</f>
        <v/>
      </c>
      <c r="E250" s="21">
        <f>IFERROR(INDEX(Registros!$D$2:$D$501,MATCH(ROWS($B$5:B250),Registros!$AD$2:$AD$501,0)),"")</f>
        <v/>
      </c>
      <c r="F250" s="21">
        <f>IFERROR(INDEX(Registros!$E$2:$E$501,MATCH(ROWS($B$5:B250),Registros!$AD$2:$AD$501,0)),"")</f>
        <v/>
      </c>
      <c r="G250" s="18">
        <f>IFERROR(INDEX(Registros!$P$2:$P$501,MATCH(ROWS($B$5:B250),Registros!$AD$2:$AD$501,0)),"")</f>
        <v/>
      </c>
      <c r="H250" s="49">
        <f>IFERROR(INDEX(Registros!$S$2:$S$501,MATCH(ROWS($B$5:B250),Registros!$AD$2:$AD$501,0)),"")</f>
        <v/>
      </c>
      <c r="I250" s="21">
        <f>IFERROR(INDEX(Registros!$V$2:$V$501,MATCH(ROWS($B$5:B250),Registros!$AD$2:$AD$501,0)),"")</f>
        <v/>
      </c>
      <c r="J250" s="18">
        <f>IFERROR(INDEX(Registros!$K$2:$K$501,MATCH(ROWS($B$5:B250),Registros!$AD$2:$AD$501,0)),"")</f>
        <v/>
      </c>
      <c r="K250" s="18">
        <f>IFERROR(INDEX(Registros!$L$2:$L$501,MATCH(ROWS($B$5:B250),Registros!$AD$2:$AD$501,0)),"")</f>
        <v/>
      </c>
      <c r="L250" s="52">
        <f>IFERROR(INDEX(Registros!$M$2:$M$501,MATCH(ROWS($B$5:B250),Registros!$AD$2:$AD$501,0)),"")</f>
        <v/>
      </c>
      <c r="M250" s="18">
        <f>IFERROR(INDEX(Registros!$W$2:$W$501,MATCH(ROWS($B$5:B250),Registros!$AD$2:$AD$501,0)),"")</f>
        <v/>
      </c>
      <c r="N250" s="18">
        <f>IFERROR(INDEX(Registros!$X$2:$X$501,MATCH(ROWS($B$5:B250),Registros!$AD$2:$AD$501,0)),"")</f>
        <v/>
      </c>
      <c r="O250" s="21">
        <f>IFERROR(INDEX(Registros!$Y$2:$Y$501,MATCH(ROWS($B$5:B250),Registros!$AD$2:$AD$501,0)),"")</f>
        <v/>
      </c>
    </row>
    <row r="251">
      <c r="A251" s="13">
        <f>IF($B251="","",ROWS($A$5:A251))</f>
        <v/>
      </c>
      <c r="B251" s="13">
        <f>IFERROR(INDEX(Registros!$A$2:$A$501,MATCH(ROWS($B$5:B251),Registros!$AD$2:$AD$501,0)),"")</f>
        <v/>
      </c>
      <c r="C251" s="53">
        <f>IFERROR(INDEX(Registros!$B$2:$B$501,MATCH(ROWS($B$5:B251),Registros!$AD$2:$AD$501,0)),"")</f>
        <v/>
      </c>
      <c r="D251" s="13">
        <f>IFERROR(INDEX(Registros!$C$2:$C$501,MATCH(ROWS($B$5:B251),Registros!$AD$2:$AD$501,0)),"")</f>
        <v/>
      </c>
      <c r="E251" s="16">
        <f>IFERROR(INDEX(Registros!$D$2:$D$501,MATCH(ROWS($B$5:B251),Registros!$AD$2:$AD$501,0)),"")</f>
        <v/>
      </c>
      <c r="F251" s="16">
        <f>IFERROR(INDEX(Registros!$E$2:$E$501,MATCH(ROWS($B$5:B251),Registros!$AD$2:$AD$501,0)),"")</f>
        <v/>
      </c>
      <c r="G251" s="13">
        <f>IFERROR(INDEX(Registros!$P$2:$P$501,MATCH(ROWS($B$5:B251),Registros!$AD$2:$AD$501,0)),"")</f>
        <v/>
      </c>
      <c r="H251" s="46">
        <f>IFERROR(INDEX(Registros!$S$2:$S$501,MATCH(ROWS($B$5:B251),Registros!$AD$2:$AD$501,0)),"")</f>
        <v/>
      </c>
      <c r="I251" s="16">
        <f>IFERROR(INDEX(Registros!$V$2:$V$501,MATCH(ROWS($B$5:B251),Registros!$AD$2:$AD$501,0)),"")</f>
        <v/>
      </c>
      <c r="J251" s="13">
        <f>IFERROR(INDEX(Registros!$K$2:$K$501,MATCH(ROWS($B$5:B251),Registros!$AD$2:$AD$501,0)),"")</f>
        <v/>
      </c>
      <c r="K251" s="13">
        <f>IFERROR(INDEX(Registros!$L$2:$L$501,MATCH(ROWS($B$5:B251),Registros!$AD$2:$AD$501,0)),"")</f>
        <v/>
      </c>
      <c r="L251" s="53">
        <f>IFERROR(INDEX(Registros!$M$2:$M$501,MATCH(ROWS($B$5:B251),Registros!$AD$2:$AD$501,0)),"")</f>
        <v/>
      </c>
      <c r="M251" s="13">
        <f>IFERROR(INDEX(Registros!$W$2:$W$501,MATCH(ROWS($B$5:B251),Registros!$AD$2:$AD$501,0)),"")</f>
        <v/>
      </c>
      <c r="N251" s="13">
        <f>IFERROR(INDEX(Registros!$X$2:$X$501,MATCH(ROWS($B$5:B251),Registros!$AD$2:$AD$501,0)),"")</f>
        <v/>
      </c>
      <c r="O251" s="16">
        <f>IFERROR(INDEX(Registros!$Y$2:$Y$501,MATCH(ROWS($B$5:B251),Registros!$AD$2:$AD$501,0)),"")</f>
        <v/>
      </c>
    </row>
    <row r="252">
      <c r="A252" s="18">
        <f>IF($B252="","",ROWS($A$5:A252))</f>
        <v/>
      </c>
      <c r="B252" s="18">
        <f>IFERROR(INDEX(Registros!$A$2:$A$501,MATCH(ROWS($B$5:B252),Registros!$AD$2:$AD$501,0)),"")</f>
        <v/>
      </c>
      <c r="C252" s="52">
        <f>IFERROR(INDEX(Registros!$B$2:$B$501,MATCH(ROWS($B$5:B252),Registros!$AD$2:$AD$501,0)),"")</f>
        <v/>
      </c>
      <c r="D252" s="18">
        <f>IFERROR(INDEX(Registros!$C$2:$C$501,MATCH(ROWS($B$5:B252),Registros!$AD$2:$AD$501,0)),"")</f>
        <v/>
      </c>
      <c r="E252" s="21">
        <f>IFERROR(INDEX(Registros!$D$2:$D$501,MATCH(ROWS($B$5:B252),Registros!$AD$2:$AD$501,0)),"")</f>
        <v/>
      </c>
      <c r="F252" s="21">
        <f>IFERROR(INDEX(Registros!$E$2:$E$501,MATCH(ROWS($B$5:B252),Registros!$AD$2:$AD$501,0)),"")</f>
        <v/>
      </c>
      <c r="G252" s="18">
        <f>IFERROR(INDEX(Registros!$P$2:$P$501,MATCH(ROWS($B$5:B252),Registros!$AD$2:$AD$501,0)),"")</f>
        <v/>
      </c>
      <c r="H252" s="49">
        <f>IFERROR(INDEX(Registros!$S$2:$S$501,MATCH(ROWS($B$5:B252),Registros!$AD$2:$AD$501,0)),"")</f>
        <v/>
      </c>
      <c r="I252" s="21">
        <f>IFERROR(INDEX(Registros!$V$2:$V$501,MATCH(ROWS($B$5:B252),Registros!$AD$2:$AD$501,0)),"")</f>
        <v/>
      </c>
      <c r="J252" s="18">
        <f>IFERROR(INDEX(Registros!$K$2:$K$501,MATCH(ROWS($B$5:B252),Registros!$AD$2:$AD$501,0)),"")</f>
        <v/>
      </c>
      <c r="K252" s="18">
        <f>IFERROR(INDEX(Registros!$L$2:$L$501,MATCH(ROWS($B$5:B252),Registros!$AD$2:$AD$501,0)),"")</f>
        <v/>
      </c>
      <c r="L252" s="52">
        <f>IFERROR(INDEX(Registros!$M$2:$M$501,MATCH(ROWS($B$5:B252),Registros!$AD$2:$AD$501,0)),"")</f>
        <v/>
      </c>
      <c r="M252" s="18">
        <f>IFERROR(INDEX(Registros!$W$2:$W$501,MATCH(ROWS($B$5:B252),Registros!$AD$2:$AD$501,0)),"")</f>
        <v/>
      </c>
      <c r="N252" s="18">
        <f>IFERROR(INDEX(Registros!$X$2:$X$501,MATCH(ROWS($B$5:B252),Registros!$AD$2:$AD$501,0)),"")</f>
        <v/>
      </c>
      <c r="O252" s="21">
        <f>IFERROR(INDEX(Registros!$Y$2:$Y$501,MATCH(ROWS($B$5:B252),Registros!$AD$2:$AD$501,0)),"")</f>
        <v/>
      </c>
    </row>
    <row r="253">
      <c r="A253" s="13">
        <f>IF($B253="","",ROWS($A$5:A253))</f>
        <v/>
      </c>
      <c r="B253" s="13">
        <f>IFERROR(INDEX(Registros!$A$2:$A$501,MATCH(ROWS($B$5:B253),Registros!$AD$2:$AD$501,0)),"")</f>
        <v/>
      </c>
      <c r="C253" s="53">
        <f>IFERROR(INDEX(Registros!$B$2:$B$501,MATCH(ROWS($B$5:B253),Registros!$AD$2:$AD$501,0)),"")</f>
        <v/>
      </c>
      <c r="D253" s="13">
        <f>IFERROR(INDEX(Registros!$C$2:$C$501,MATCH(ROWS($B$5:B253),Registros!$AD$2:$AD$501,0)),"")</f>
        <v/>
      </c>
      <c r="E253" s="16">
        <f>IFERROR(INDEX(Registros!$D$2:$D$501,MATCH(ROWS($B$5:B253),Registros!$AD$2:$AD$501,0)),"")</f>
        <v/>
      </c>
      <c r="F253" s="16">
        <f>IFERROR(INDEX(Registros!$E$2:$E$501,MATCH(ROWS($B$5:B253),Registros!$AD$2:$AD$501,0)),"")</f>
        <v/>
      </c>
      <c r="G253" s="13">
        <f>IFERROR(INDEX(Registros!$P$2:$P$501,MATCH(ROWS($B$5:B253),Registros!$AD$2:$AD$501,0)),"")</f>
        <v/>
      </c>
      <c r="H253" s="46">
        <f>IFERROR(INDEX(Registros!$S$2:$S$501,MATCH(ROWS($B$5:B253),Registros!$AD$2:$AD$501,0)),"")</f>
        <v/>
      </c>
      <c r="I253" s="16">
        <f>IFERROR(INDEX(Registros!$V$2:$V$501,MATCH(ROWS($B$5:B253),Registros!$AD$2:$AD$501,0)),"")</f>
        <v/>
      </c>
      <c r="J253" s="13">
        <f>IFERROR(INDEX(Registros!$K$2:$K$501,MATCH(ROWS($B$5:B253),Registros!$AD$2:$AD$501,0)),"")</f>
        <v/>
      </c>
      <c r="K253" s="13">
        <f>IFERROR(INDEX(Registros!$L$2:$L$501,MATCH(ROWS($B$5:B253),Registros!$AD$2:$AD$501,0)),"")</f>
        <v/>
      </c>
      <c r="L253" s="53">
        <f>IFERROR(INDEX(Registros!$M$2:$M$501,MATCH(ROWS($B$5:B253),Registros!$AD$2:$AD$501,0)),"")</f>
        <v/>
      </c>
      <c r="M253" s="13">
        <f>IFERROR(INDEX(Registros!$W$2:$W$501,MATCH(ROWS($B$5:B253),Registros!$AD$2:$AD$501,0)),"")</f>
        <v/>
      </c>
      <c r="N253" s="13">
        <f>IFERROR(INDEX(Registros!$X$2:$X$501,MATCH(ROWS($B$5:B253),Registros!$AD$2:$AD$501,0)),"")</f>
        <v/>
      </c>
      <c r="O253" s="16">
        <f>IFERROR(INDEX(Registros!$Y$2:$Y$501,MATCH(ROWS($B$5:B253),Registros!$AD$2:$AD$501,0)),"")</f>
        <v/>
      </c>
    </row>
    <row r="254">
      <c r="A254" s="18">
        <f>IF($B254="","",ROWS($A$5:A254))</f>
        <v/>
      </c>
      <c r="B254" s="18">
        <f>IFERROR(INDEX(Registros!$A$2:$A$501,MATCH(ROWS($B$5:B254),Registros!$AD$2:$AD$501,0)),"")</f>
        <v/>
      </c>
      <c r="C254" s="52">
        <f>IFERROR(INDEX(Registros!$B$2:$B$501,MATCH(ROWS($B$5:B254),Registros!$AD$2:$AD$501,0)),"")</f>
        <v/>
      </c>
      <c r="D254" s="18">
        <f>IFERROR(INDEX(Registros!$C$2:$C$501,MATCH(ROWS($B$5:B254),Registros!$AD$2:$AD$501,0)),"")</f>
        <v/>
      </c>
      <c r="E254" s="21">
        <f>IFERROR(INDEX(Registros!$D$2:$D$501,MATCH(ROWS($B$5:B254),Registros!$AD$2:$AD$501,0)),"")</f>
        <v/>
      </c>
      <c r="F254" s="21">
        <f>IFERROR(INDEX(Registros!$E$2:$E$501,MATCH(ROWS($B$5:B254),Registros!$AD$2:$AD$501,0)),"")</f>
        <v/>
      </c>
      <c r="G254" s="18">
        <f>IFERROR(INDEX(Registros!$P$2:$P$501,MATCH(ROWS($B$5:B254),Registros!$AD$2:$AD$501,0)),"")</f>
        <v/>
      </c>
      <c r="H254" s="49">
        <f>IFERROR(INDEX(Registros!$S$2:$S$501,MATCH(ROWS($B$5:B254),Registros!$AD$2:$AD$501,0)),"")</f>
        <v/>
      </c>
      <c r="I254" s="21">
        <f>IFERROR(INDEX(Registros!$V$2:$V$501,MATCH(ROWS($B$5:B254),Registros!$AD$2:$AD$501,0)),"")</f>
        <v/>
      </c>
      <c r="J254" s="18">
        <f>IFERROR(INDEX(Registros!$K$2:$K$501,MATCH(ROWS($B$5:B254),Registros!$AD$2:$AD$501,0)),"")</f>
        <v/>
      </c>
      <c r="K254" s="18">
        <f>IFERROR(INDEX(Registros!$L$2:$L$501,MATCH(ROWS($B$5:B254),Registros!$AD$2:$AD$501,0)),"")</f>
        <v/>
      </c>
      <c r="L254" s="52">
        <f>IFERROR(INDEX(Registros!$M$2:$M$501,MATCH(ROWS($B$5:B254),Registros!$AD$2:$AD$501,0)),"")</f>
        <v/>
      </c>
      <c r="M254" s="18">
        <f>IFERROR(INDEX(Registros!$W$2:$W$501,MATCH(ROWS($B$5:B254),Registros!$AD$2:$AD$501,0)),"")</f>
        <v/>
      </c>
      <c r="N254" s="18">
        <f>IFERROR(INDEX(Registros!$X$2:$X$501,MATCH(ROWS($B$5:B254),Registros!$AD$2:$AD$501,0)),"")</f>
        <v/>
      </c>
      <c r="O254" s="21">
        <f>IFERROR(INDEX(Registros!$Y$2:$Y$501,MATCH(ROWS($B$5:B254),Registros!$AD$2:$AD$501,0)),"")</f>
        <v/>
      </c>
    </row>
    <row r="255">
      <c r="A255" s="13">
        <f>IF($B255="","",ROWS($A$5:A255))</f>
        <v/>
      </c>
      <c r="B255" s="13">
        <f>IFERROR(INDEX(Registros!$A$2:$A$501,MATCH(ROWS($B$5:B255),Registros!$AD$2:$AD$501,0)),"")</f>
        <v/>
      </c>
      <c r="C255" s="53">
        <f>IFERROR(INDEX(Registros!$B$2:$B$501,MATCH(ROWS($B$5:B255),Registros!$AD$2:$AD$501,0)),"")</f>
        <v/>
      </c>
      <c r="D255" s="13">
        <f>IFERROR(INDEX(Registros!$C$2:$C$501,MATCH(ROWS($B$5:B255),Registros!$AD$2:$AD$501,0)),"")</f>
        <v/>
      </c>
      <c r="E255" s="16">
        <f>IFERROR(INDEX(Registros!$D$2:$D$501,MATCH(ROWS($B$5:B255),Registros!$AD$2:$AD$501,0)),"")</f>
        <v/>
      </c>
      <c r="F255" s="16">
        <f>IFERROR(INDEX(Registros!$E$2:$E$501,MATCH(ROWS($B$5:B255),Registros!$AD$2:$AD$501,0)),"")</f>
        <v/>
      </c>
      <c r="G255" s="13">
        <f>IFERROR(INDEX(Registros!$P$2:$P$501,MATCH(ROWS($B$5:B255),Registros!$AD$2:$AD$501,0)),"")</f>
        <v/>
      </c>
      <c r="H255" s="46">
        <f>IFERROR(INDEX(Registros!$S$2:$S$501,MATCH(ROWS($B$5:B255),Registros!$AD$2:$AD$501,0)),"")</f>
        <v/>
      </c>
      <c r="I255" s="16">
        <f>IFERROR(INDEX(Registros!$V$2:$V$501,MATCH(ROWS($B$5:B255),Registros!$AD$2:$AD$501,0)),"")</f>
        <v/>
      </c>
      <c r="J255" s="13">
        <f>IFERROR(INDEX(Registros!$K$2:$K$501,MATCH(ROWS($B$5:B255),Registros!$AD$2:$AD$501,0)),"")</f>
        <v/>
      </c>
      <c r="K255" s="13">
        <f>IFERROR(INDEX(Registros!$L$2:$L$501,MATCH(ROWS($B$5:B255),Registros!$AD$2:$AD$501,0)),"")</f>
        <v/>
      </c>
      <c r="L255" s="53">
        <f>IFERROR(INDEX(Registros!$M$2:$M$501,MATCH(ROWS($B$5:B255),Registros!$AD$2:$AD$501,0)),"")</f>
        <v/>
      </c>
      <c r="M255" s="13">
        <f>IFERROR(INDEX(Registros!$W$2:$W$501,MATCH(ROWS($B$5:B255),Registros!$AD$2:$AD$501,0)),"")</f>
        <v/>
      </c>
      <c r="N255" s="13">
        <f>IFERROR(INDEX(Registros!$X$2:$X$501,MATCH(ROWS($B$5:B255),Registros!$AD$2:$AD$501,0)),"")</f>
        <v/>
      </c>
      <c r="O255" s="16">
        <f>IFERROR(INDEX(Registros!$Y$2:$Y$501,MATCH(ROWS($B$5:B255),Registros!$AD$2:$AD$501,0)),"")</f>
        <v/>
      </c>
    </row>
    <row r="256">
      <c r="A256" s="18">
        <f>IF($B256="","",ROWS($A$5:A256))</f>
        <v/>
      </c>
      <c r="B256" s="18">
        <f>IFERROR(INDEX(Registros!$A$2:$A$501,MATCH(ROWS($B$5:B256),Registros!$AD$2:$AD$501,0)),"")</f>
        <v/>
      </c>
      <c r="C256" s="52">
        <f>IFERROR(INDEX(Registros!$B$2:$B$501,MATCH(ROWS($B$5:B256),Registros!$AD$2:$AD$501,0)),"")</f>
        <v/>
      </c>
      <c r="D256" s="18">
        <f>IFERROR(INDEX(Registros!$C$2:$C$501,MATCH(ROWS($B$5:B256),Registros!$AD$2:$AD$501,0)),"")</f>
        <v/>
      </c>
      <c r="E256" s="21">
        <f>IFERROR(INDEX(Registros!$D$2:$D$501,MATCH(ROWS($B$5:B256),Registros!$AD$2:$AD$501,0)),"")</f>
        <v/>
      </c>
      <c r="F256" s="21">
        <f>IFERROR(INDEX(Registros!$E$2:$E$501,MATCH(ROWS($B$5:B256),Registros!$AD$2:$AD$501,0)),"")</f>
        <v/>
      </c>
      <c r="G256" s="18">
        <f>IFERROR(INDEX(Registros!$P$2:$P$501,MATCH(ROWS($B$5:B256),Registros!$AD$2:$AD$501,0)),"")</f>
        <v/>
      </c>
      <c r="H256" s="49">
        <f>IFERROR(INDEX(Registros!$S$2:$S$501,MATCH(ROWS($B$5:B256),Registros!$AD$2:$AD$501,0)),"")</f>
        <v/>
      </c>
      <c r="I256" s="21">
        <f>IFERROR(INDEX(Registros!$V$2:$V$501,MATCH(ROWS($B$5:B256),Registros!$AD$2:$AD$501,0)),"")</f>
        <v/>
      </c>
      <c r="J256" s="18">
        <f>IFERROR(INDEX(Registros!$K$2:$K$501,MATCH(ROWS($B$5:B256),Registros!$AD$2:$AD$501,0)),"")</f>
        <v/>
      </c>
      <c r="K256" s="18">
        <f>IFERROR(INDEX(Registros!$L$2:$L$501,MATCH(ROWS($B$5:B256),Registros!$AD$2:$AD$501,0)),"")</f>
        <v/>
      </c>
      <c r="L256" s="52">
        <f>IFERROR(INDEX(Registros!$M$2:$M$501,MATCH(ROWS($B$5:B256),Registros!$AD$2:$AD$501,0)),"")</f>
        <v/>
      </c>
      <c r="M256" s="18">
        <f>IFERROR(INDEX(Registros!$W$2:$W$501,MATCH(ROWS($B$5:B256),Registros!$AD$2:$AD$501,0)),"")</f>
        <v/>
      </c>
      <c r="N256" s="18">
        <f>IFERROR(INDEX(Registros!$X$2:$X$501,MATCH(ROWS($B$5:B256),Registros!$AD$2:$AD$501,0)),"")</f>
        <v/>
      </c>
      <c r="O256" s="21">
        <f>IFERROR(INDEX(Registros!$Y$2:$Y$501,MATCH(ROWS($B$5:B256),Registros!$AD$2:$AD$501,0)),"")</f>
        <v/>
      </c>
    </row>
    <row r="257">
      <c r="A257" s="13">
        <f>IF($B257="","",ROWS($A$5:A257))</f>
        <v/>
      </c>
      <c r="B257" s="13">
        <f>IFERROR(INDEX(Registros!$A$2:$A$501,MATCH(ROWS($B$5:B257),Registros!$AD$2:$AD$501,0)),"")</f>
        <v/>
      </c>
      <c r="C257" s="53">
        <f>IFERROR(INDEX(Registros!$B$2:$B$501,MATCH(ROWS($B$5:B257),Registros!$AD$2:$AD$501,0)),"")</f>
        <v/>
      </c>
      <c r="D257" s="13">
        <f>IFERROR(INDEX(Registros!$C$2:$C$501,MATCH(ROWS($B$5:B257),Registros!$AD$2:$AD$501,0)),"")</f>
        <v/>
      </c>
      <c r="E257" s="16">
        <f>IFERROR(INDEX(Registros!$D$2:$D$501,MATCH(ROWS($B$5:B257),Registros!$AD$2:$AD$501,0)),"")</f>
        <v/>
      </c>
      <c r="F257" s="16">
        <f>IFERROR(INDEX(Registros!$E$2:$E$501,MATCH(ROWS($B$5:B257),Registros!$AD$2:$AD$501,0)),"")</f>
        <v/>
      </c>
      <c r="G257" s="13">
        <f>IFERROR(INDEX(Registros!$P$2:$P$501,MATCH(ROWS($B$5:B257),Registros!$AD$2:$AD$501,0)),"")</f>
        <v/>
      </c>
      <c r="H257" s="46">
        <f>IFERROR(INDEX(Registros!$S$2:$S$501,MATCH(ROWS($B$5:B257),Registros!$AD$2:$AD$501,0)),"")</f>
        <v/>
      </c>
      <c r="I257" s="16">
        <f>IFERROR(INDEX(Registros!$V$2:$V$501,MATCH(ROWS($B$5:B257),Registros!$AD$2:$AD$501,0)),"")</f>
        <v/>
      </c>
      <c r="J257" s="13">
        <f>IFERROR(INDEX(Registros!$K$2:$K$501,MATCH(ROWS($B$5:B257),Registros!$AD$2:$AD$501,0)),"")</f>
        <v/>
      </c>
      <c r="K257" s="13">
        <f>IFERROR(INDEX(Registros!$L$2:$L$501,MATCH(ROWS($B$5:B257),Registros!$AD$2:$AD$501,0)),"")</f>
        <v/>
      </c>
      <c r="L257" s="53">
        <f>IFERROR(INDEX(Registros!$M$2:$M$501,MATCH(ROWS($B$5:B257),Registros!$AD$2:$AD$501,0)),"")</f>
        <v/>
      </c>
      <c r="M257" s="13">
        <f>IFERROR(INDEX(Registros!$W$2:$W$501,MATCH(ROWS($B$5:B257),Registros!$AD$2:$AD$501,0)),"")</f>
        <v/>
      </c>
      <c r="N257" s="13">
        <f>IFERROR(INDEX(Registros!$X$2:$X$501,MATCH(ROWS($B$5:B257),Registros!$AD$2:$AD$501,0)),"")</f>
        <v/>
      </c>
      <c r="O257" s="16">
        <f>IFERROR(INDEX(Registros!$Y$2:$Y$501,MATCH(ROWS($B$5:B257),Registros!$AD$2:$AD$501,0)),"")</f>
        <v/>
      </c>
    </row>
    <row r="258">
      <c r="A258" s="18">
        <f>IF($B258="","",ROWS($A$5:A258))</f>
        <v/>
      </c>
      <c r="B258" s="18">
        <f>IFERROR(INDEX(Registros!$A$2:$A$501,MATCH(ROWS($B$5:B258),Registros!$AD$2:$AD$501,0)),"")</f>
        <v/>
      </c>
      <c r="C258" s="52">
        <f>IFERROR(INDEX(Registros!$B$2:$B$501,MATCH(ROWS($B$5:B258),Registros!$AD$2:$AD$501,0)),"")</f>
        <v/>
      </c>
      <c r="D258" s="18">
        <f>IFERROR(INDEX(Registros!$C$2:$C$501,MATCH(ROWS($B$5:B258),Registros!$AD$2:$AD$501,0)),"")</f>
        <v/>
      </c>
      <c r="E258" s="21">
        <f>IFERROR(INDEX(Registros!$D$2:$D$501,MATCH(ROWS($B$5:B258),Registros!$AD$2:$AD$501,0)),"")</f>
        <v/>
      </c>
      <c r="F258" s="21">
        <f>IFERROR(INDEX(Registros!$E$2:$E$501,MATCH(ROWS($B$5:B258),Registros!$AD$2:$AD$501,0)),"")</f>
        <v/>
      </c>
      <c r="G258" s="18">
        <f>IFERROR(INDEX(Registros!$P$2:$P$501,MATCH(ROWS($B$5:B258),Registros!$AD$2:$AD$501,0)),"")</f>
        <v/>
      </c>
      <c r="H258" s="49">
        <f>IFERROR(INDEX(Registros!$S$2:$S$501,MATCH(ROWS($B$5:B258),Registros!$AD$2:$AD$501,0)),"")</f>
        <v/>
      </c>
      <c r="I258" s="21">
        <f>IFERROR(INDEX(Registros!$V$2:$V$501,MATCH(ROWS($B$5:B258),Registros!$AD$2:$AD$501,0)),"")</f>
        <v/>
      </c>
      <c r="J258" s="18">
        <f>IFERROR(INDEX(Registros!$K$2:$K$501,MATCH(ROWS($B$5:B258),Registros!$AD$2:$AD$501,0)),"")</f>
        <v/>
      </c>
      <c r="K258" s="18">
        <f>IFERROR(INDEX(Registros!$L$2:$L$501,MATCH(ROWS($B$5:B258),Registros!$AD$2:$AD$501,0)),"")</f>
        <v/>
      </c>
      <c r="L258" s="52">
        <f>IFERROR(INDEX(Registros!$M$2:$M$501,MATCH(ROWS($B$5:B258),Registros!$AD$2:$AD$501,0)),"")</f>
        <v/>
      </c>
      <c r="M258" s="18">
        <f>IFERROR(INDEX(Registros!$W$2:$W$501,MATCH(ROWS($B$5:B258),Registros!$AD$2:$AD$501,0)),"")</f>
        <v/>
      </c>
      <c r="N258" s="18">
        <f>IFERROR(INDEX(Registros!$X$2:$X$501,MATCH(ROWS($B$5:B258),Registros!$AD$2:$AD$501,0)),"")</f>
        <v/>
      </c>
      <c r="O258" s="21">
        <f>IFERROR(INDEX(Registros!$Y$2:$Y$501,MATCH(ROWS($B$5:B258),Registros!$AD$2:$AD$501,0)),"")</f>
        <v/>
      </c>
    </row>
    <row r="259">
      <c r="A259" s="13">
        <f>IF($B259="","",ROWS($A$5:A259))</f>
        <v/>
      </c>
      <c r="B259" s="13">
        <f>IFERROR(INDEX(Registros!$A$2:$A$501,MATCH(ROWS($B$5:B259),Registros!$AD$2:$AD$501,0)),"")</f>
        <v/>
      </c>
      <c r="C259" s="53">
        <f>IFERROR(INDEX(Registros!$B$2:$B$501,MATCH(ROWS($B$5:B259),Registros!$AD$2:$AD$501,0)),"")</f>
        <v/>
      </c>
      <c r="D259" s="13">
        <f>IFERROR(INDEX(Registros!$C$2:$C$501,MATCH(ROWS($B$5:B259),Registros!$AD$2:$AD$501,0)),"")</f>
        <v/>
      </c>
      <c r="E259" s="16">
        <f>IFERROR(INDEX(Registros!$D$2:$D$501,MATCH(ROWS($B$5:B259),Registros!$AD$2:$AD$501,0)),"")</f>
        <v/>
      </c>
      <c r="F259" s="16">
        <f>IFERROR(INDEX(Registros!$E$2:$E$501,MATCH(ROWS($B$5:B259),Registros!$AD$2:$AD$501,0)),"")</f>
        <v/>
      </c>
      <c r="G259" s="13">
        <f>IFERROR(INDEX(Registros!$P$2:$P$501,MATCH(ROWS($B$5:B259),Registros!$AD$2:$AD$501,0)),"")</f>
        <v/>
      </c>
      <c r="H259" s="46">
        <f>IFERROR(INDEX(Registros!$S$2:$S$501,MATCH(ROWS($B$5:B259),Registros!$AD$2:$AD$501,0)),"")</f>
        <v/>
      </c>
      <c r="I259" s="16">
        <f>IFERROR(INDEX(Registros!$V$2:$V$501,MATCH(ROWS($B$5:B259),Registros!$AD$2:$AD$501,0)),"")</f>
        <v/>
      </c>
      <c r="J259" s="13">
        <f>IFERROR(INDEX(Registros!$K$2:$K$501,MATCH(ROWS($B$5:B259),Registros!$AD$2:$AD$501,0)),"")</f>
        <v/>
      </c>
      <c r="K259" s="13">
        <f>IFERROR(INDEX(Registros!$L$2:$L$501,MATCH(ROWS($B$5:B259),Registros!$AD$2:$AD$501,0)),"")</f>
        <v/>
      </c>
      <c r="L259" s="53">
        <f>IFERROR(INDEX(Registros!$M$2:$M$501,MATCH(ROWS($B$5:B259),Registros!$AD$2:$AD$501,0)),"")</f>
        <v/>
      </c>
      <c r="M259" s="13">
        <f>IFERROR(INDEX(Registros!$W$2:$W$501,MATCH(ROWS($B$5:B259),Registros!$AD$2:$AD$501,0)),"")</f>
        <v/>
      </c>
      <c r="N259" s="13">
        <f>IFERROR(INDEX(Registros!$X$2:$X$501,MATCH(ROWS($B$5:B259),Registros!$AD$2:$AD$501,0)),"")</f>
        <v/>
      </c>
      <c r="O259" s="16">
        <f>IFERROR(INDEX(Registros!$Y$2:$Y$501,MATCH(ROWS($B$5:B259),Registros!$AD$2:$AD$501,0)),"")</f>
        <v/>
      </c>
    </row>
    <row r="260">
      <c r="A260" s="18">
        <f>IF($B260="","",ROWS($A$5:A260))</f>
        <v/>
      </c>
      <c r="B260" s="18">
        <f>IFERROR(INDEX(Registros!$A$2:$A$501,MATCH(ROWS($B$5:B260),Registros!$AD$2:$AD$501,0)),"")</f>
        <v/>
      </c>
      <c r="C260" s="52">
        <f>IFERROR(INDEX(Registros!$B$2:$B$501,MATCH(ROWS($B$5:B260),Registros!$AD$2:$AD$501,0)),"")</f>
        <v/>
      </c>
      <c r="D260" s="18">
        <f>IFERROR(INDEX(Registros!$C$2:$C$501,MATCH(ROWS($B$5:B260),Registros!$AD$2:$AD$501,0)),"")</f>
        <v/>
      </c>
      <c r="E260" s="21">
        <f>IFERROR(INDEX(Registros!$D$2:$D$501,MATCH(ROWS($B$5:B260),Registros!$AD$2:$AD$501,0)),"")</f>
        <v/>
      </c>
      <c r="F260" s="21">
        <f>IFERROR(INDEX(Registros!$E$2:$E$501,MATCH(ROWS($B$5:B260),Registros!$AD$2:$AD$501,0)),"")</f>
        <v/>
      </c>
      <c r="G260" s="18">
        <f>IFERROR(INDEX(Registros!$P$2:$P$501,MATCH(ROWS($B$5:B260),Registros!$AD$2:$AD$501,0)),"")</f>
        <v/>
      </c>
      <c r="H260" s="49">
        <f>IFERROR(INDEX(Registros!$S$2:$S$501,MATCH(ROWS($B$5:B260),Registros!$AD$2:$AD$501,0)),"")</f>
        <v/>
      </c>
      <c r="I260" s="21">
        <f>IFERROR(INDEX(Registros!$V$2:$V$501,MATCH(ROWS($B$5:B260),Registros!$AD$2:$AD$501,0)),"")</f>
        <v/>
      </c>
      <c r="J260" s="18">
        <f>IFERROR(INDEX(Registros!$K$2:$K$501,MATCH(ROWS($B$5:B260),Registros!$AD$2:$AD$501,0)),"")</f>
        <v/>
      </c>
      <c r="K260" s="18">
        <f>IFERROR(INDEX(Registros!$L$2:$L$501,MATCH(ROWS($B$5:B260),Registros!$AD$2:$AD$501,0)),"")</f>
        <v/>
      </c>
      <c r="L260" s="52">
        <f>IFERROR(INDEX(Registros!$M$2:$M$501,MATCH(ROWS($B$5:B260),Registros!$AD$2:$AD$501,0)),"")</f>
        <v/>
      </c>
      <c r="M260" s="18">
        <f>IFERROR(INDEX(Registros!$W$2:$W$501,MATCH(ROWS($B$5:B260),Registros!$AD$2:$AD$501,0)),"")</f>
        <v/>
      </c>
      <c r="N260" s="18">
        <f>IFERROR(INDEX(Registros!$X$2:$X$501,MATCH(ROWS($B$5:B260),Registros!$AD$2:$AD$501,0)),"")</f>
        <v/>
      </c>
      <c r="O260" s="21">
        <f>IFERROR(INDEX(Registros!$Y$2:$Y$501,MATCH(ROWS($B$5:B260),Registros!$AD$2:$AD$501,0)),"")</f>
        <v/>
      </c>
    </row>
    <row r="261">
      <c r="A261" s="13">
        <f>IF($B261="","",ROWS($A$5:A261))</f>
        <v/>
      </c>
      <c r="B261" s="13">
        <f>IFERROR(INDEX(Registros!$A$2:$A$501,MATCH(ROWS($B$5:B261),Registros!$AD$2:$AD$501,0)),"")</f>
        <v/>
      </c>
      <c r="C261" s="53">
        <f>IFERROR(INDEX(Registros!$B$2:$B$501,MATCH(ROWS($B$5:B261),Registros!$AD$2:$AD$501,0)),"")</f>
        <v/>
      </c>
      <c r="D261" s="13">
        <f>IFERROR(INDEX(Registros!$C$2:$C$501,MATCH(ROWS($B$5:B261),Registros!$AD$2:$AD$501,0)),"")</f>
        <v/>
      </c>
      <c r="E261" s="16">
        <f>IFERROR(INDEX(Registros!$D$2:$D$501,MATCH(ROWS($B$5:B261),Registros!$AD$2:$AD$501,0)),"")</f>
        <v/>
      </c>
      <c r="F261" s="16">
        <f>IFERROR(INDEX(Registros!$E$2:$E$501,MATCH(ROWS($B$5:B261),Registros!$AD$2:$AD$501,0)),"")</f>
        <v/>
      </c>
      <c r="G261" s="13">
        <f>IFERROR(INDEX(Registros!$P$2:$P$501,MATCH(ROWS($B$5:B261),Registros!$AD$2:$AD$501,0)),"")</f>
        <v/>
      </c>
      <c r="H261" s="46">
        <f>IFERROR(INDEX(Registros!$S$2:$S$501,MATCH(ROWS($B$5:B261),Registros!$AD$2:$AD$501,0)),"")</f>
        <v/>
      </c>
      <c r="I261" s="16">
        <f>IFERROR(INDEX(Registros!$V$2:$V$501,MATCH(ROWS($B$5:B261),Registros!$AD$2:$AD$501,0)),"")</f>
        <v/>
      </c>
      <c r="J261" s="13">
        <f>IFERROR(INDEX(Registros!$K$2:$K$501,MATCH(ROWS($B$5:B261),Registros!$AD$2:$AD$501,0)),"")</f>
        <v/>
      </c>
      <c r="K261" s="13">
        <f>IFERROR(INDEX(Registros!$L$2:$L$501,MATCH(ROWS($B$5:B261),Registros!$AD$2:$AD$501,0)),"")</f>
        <v/>
      </c>
      <c r="L261" s="53">
        <f>IFERROR(INDEX(Registros!$M$2:$M$501,MATCH(ROWS($B$5:B261),Registros!$AD$2:$AD$501,0)),"")</f>
        <v/>
      </c>
      <c r="M261" s="13">
        <f>IFERROR(INDEX(Registros!$W$2:$W$501,MATCH(ROWS($B$5:B261),Registros!$AD$2:$AD$501,0)),"")</f>
        <v/>
      </c>
      <c r="N261" s="13">
        <f>IFERROR(INDEX(Registros!$X$2:$X$501,MATCH(ROWS($B$5:B261),Registros!$AD$2:$AD$501,0)),"")</f>
        <v/>
      </c>
      <c r="O261" s="16">
        <f>IFERROR(INDEX(Registros!$Y$2:$Y$501,MATCH(ROWS($B$5:B261),Registros!$AD$2:$AD$501,0)),"")</f>
        <v/>
      </c>
    </row>
    <row r="262">
      <c r="A262" s="18">
        <f>IF($B262="","",ROWS($A$5:A262))</f>
        <v/>
      </c>
      <c r="B262" s="18">
        <f>IFERROR(INDEX(Registros!$A$2:$A$501,MATCH(ROWS($B$5:B262),Registros!$AD$2:$AD$501,0)),"")</f>
        <v/>
      </c>
      <c r="C262" s="52">
        <f>IFERROR(INDEX(Registros!$B$2:$B$501,MATCH(ROWS($B$5:B262),Registros!$AD$2:$AD$501,0)),"")</f>
        <v/>
      </c>
      <c r="D262" s="18">
        <f>IFERROR(INDEX(Registros!$C$2:$C$501,MATCH(ROWS($B$5:B262),Registros!$AD$2:$AD$501,0)),"")</f>
        <v/>
      </c>
      <c r="E262" s="21">
        <f>IFERROR(INDEX(Registros!$D$2:$D$501,MATCH(ROWS($B$5:B262),Registros!$AD$2:$AD$501,0)),"")</f>
        <v/>
      </c>
      <c r="F262" s="21">
        <f>IFERROR(INDEX(Registros!$E$2:$E$501,MATCH(ROWS($B$5:B262),Registros!$AD$2:$AD$501,0)),"")</f>
        <v/>
      </c>
      <c r="G262" s="18">
        <f>IFERROR(INDEX(Registros!$P$2:$P$501,MATCH(ROWS($B$5:B262),Registros!$AD$2:$AD$501,0)),"")</f>
        <v/>
      </c>
      <c r="H262" s="49">
        <f>IFERROR(INDEX(Registros!$S$2:$S$501,MATCH(ROWS($B$5:B262),Registros!$AD$2:$AD$501,0)),"")</f>
        <v/>
      </c>
      <c r="I262" s="21">
        <f>IFERROR(INDEX(Registros!$V$2:$V$501,MATCH(ROWS($B$5:B262),Registros!$AD$2:$AD$501,0)),"")</f>
        <v/>
      </c>
      <c r="J262" s="18">
        <f>IFERROR(INDEX(Registros!$K$2:$K$501,MATCH(ROWS($B$5:B262),Registros!$AD$2:$AD$501,0)),"")</f>
        <v/>
      </c>
      <c r="K262" s="18">
        <f>IFERROR(INDEX(Registros!$L$2:$L$501,MATCH(ROWS($B$5:B262),Registros!$AD$2:$AD$501,0)),"")</f>
        <v/>
      </c>
      <c r="L262" s="52">
        <f>IFERROR(INDEX(Registros!$M$2:$M$501,MATCH(ROWS($B$5:B262),Registros!$AD$2:$AD$501,0)),"")</f>
        <v/>
      </c>
      <c r="M262" s="18">
        <f>IFERROR(INDEX(Registros!$W$2:$W$501,MATCH(ROWS($B$5:B262),Registros!$AD$2:$AD$501,0)),"")</f>
        <v/>
      </c>
      <c r="N262" s="18">
        <f>IFERROR(INDEX(Registros!$X$2:$X$501,MATCH(ROWS($B$5:B262),Registros!$AD$2:$AD$501,0)),"")</f>
        <v/>
      </c>
      <c r="O262" s="21">
        <f>IFERROR(INDEX(Registros!$Y$2:$Y$501,MATCH(ROWS($B$5:B262),Registros!$AD$2:$AD$501,0)),"")</f>
        <v/>
      </c>
    </row>
    <row r="263">
      <c r="A263" s="13">
        <f>IF($B263="","",ROWS($A$5:A263))</f>
        <v/>
      </c>
      <c r="B263" s="13">
        <f>IFERROR(INDEX(Registros!$A$2:$A$501,MATCH(ROWS($B$5:B263),Registros!$AD$2:$AD$501,0)),"")</f>
        <v/>
      </c>
      <c r="C263" s="53">
        <f>IFERROR(INDEX(Registros!$B$2:$B$501,MATCH(ROWS($B$5:B263),Registros!$AD$2:$AD$501,0)),"")</f>
        <v/>
      </c>
      <c r="D263" s="13">
        <f>IFERROR(INDEX(Registros!$C$2:$C$501,MATCH(ROWS($B$5:B263),Registros!$AD$2:$AD$501,0)),"")</f>
        <v/>
      </c>
      <c r="E263" s="16">
        <f>IFERROR(INDEX(Registros!$D$2:$D$501,MATCH(ROWS($B$5:B263),Registros!$AD$2:$AD$501,0)),"")</f>
        <v/>
      </c>
      <c r="F263" s="16">
        <f>IFERROR(INDEX(Registros!$E$2:$E$501,MATCH(ROWS($B$5:B263),Registros!$AD$2:$AD$501,0)),"")</f>
        <v/>
      </c>
      <c r="G263" s="13">
        <f>IFERROR(INDEX(Registros!$P$2:$P$501,MATCH(ROWS($B$5:B263),Registros!$AD$2:$AD$501,0)),"")</f>
        <v/>
      </c>
      <c r="H263" s="46">
        <f>IFERROR(INDEX(Registros!$S$2:$S$501,MATCH(ROWS($B$5:B263),Registros!$AD$2:$AD$501,0)),"")</f>
        <v/>
      </c>
      <c r="I263" s="16">
        <f>IFERROR(INDEX(Registros!$V$2:$V$501,MATCH(ROWS($B$5:B263),Registros!$AD$2:$AD$501,0)),"")</f>
        <v/>
      </c>
      <c r="J263" s="13">
        <f>IFERROR(INDEX(Registros!$K$2:$K$501,MATCH(ROWS($B$5:B263),Registros!$AD$2:$AD$501,0)),"")</f>
        <v/>
      </c>
      <c r="K263" s="13">
        <f>IFERROR(INDEX(Registros!$L$2:$L$501,MATCH(ROWS($B$5:B263),Registros!$AD$2:$AD$501,0)),"")</f>
        <v/>
      </c>
      <c r="L263" s="53">
        <f>IFERROR(INDEX(Registros!$M$2:$M$501,MATCH(ROWS($B$5:B263),Registros!$AD$2:$AD$501,0)),"")</f>
        <v/>
      </c>
      <c r="M263" s="13">
        <f>IFERROR(INDEX(Registros!$W$2:$W$501,MATCH(ROWS($B$5:B263),Registros!$AD$2:$AD$501,0)),"")</f>
        <v/>
      </c>
      <c r="N263" s="13">
        <f>IFERROR(INDEX(Registros!$X$2:$X$501,MATCH(ROWS($B$5:B263),Registros!$AD$2:$AD$501,0)),"")</f>
        <v/>
      </c>
      <c r="O263" s="16">
        <f>IFERROR(INDEX(Registros!$Y$2:$Y$501,MATCH(ROWS($B$5:B263),Registros!$AD$2:$AD$501,0)),"")</f>
        <v/>
      </c>
    </row>
    <row r="264">
      <c r="A264" s="18">
        <f>IF($B264="","",ROWS($A$5:A264))</f>
        <v/>
      </c>
      <c r="B264" s="18">
        <f>IFERROR(INDEX(Registros!$A$2:$A$501,MATCH(ROWS($B$5:B264),Registros!$AD$2:$AD$501,0)),"")</f>
        <v/>
      </c>
      <c r="C264" s="52">
        <f>IFERROR(INDEX(Registros!$B$2:$B$501,MATCH(ROWS($B$5:B264),Registros!$AD$2:$AD$501,0)),"")</f>
        <v/>
      </c>
      <c r="D264" s="18">
        <f>IFERROR(INDEX(Registros!$C$2:$C$501,MATCH(ROWS($B$5:B264),Registros!$AD$2:$AD$501,0)),"")</f>
        <v/>
      </c>
      <c r="E264" s="21">
        <f>IFERROR(INDEX(Registros!$D$2:$D$501,MATCH(ROWS($B$5:B264),Registros!$AD$2:$AD$501,0)),"")</f>
        <v/>
      </c>
      <c r="F264" s="21">
        <f>IFERROR(INDEX(Registros!$E$2:$E$501,MATCH(ROWS($B$5:B264),Registros!$AD$2:$AD$501,0)),"")</f>
        <v/>
      </c>
      <c r="G264" s="18">
        <f>IFERROR(INDEX(Registros!$P$2:$P$501,MATCH(ROWS($B$5:B264),Registros!$AD$2:$AD$501,0)),"")</f>
        <v/>
      </c>
      <c r="H264" s="49">
        <f>IFERROR(INDEX(Registros!$S$2:$S$501,MATCH(ROWS($B$5:B264),Registros!$AD$2:$AD$501,0)),"")</f>
        <v/>
      </c>
      <c r="I264" s="21">
        <f>IFERROR(INDEX(Registros!$V$2:$V$501,MATCH(ROWS($B$5:B264),Registros!$AD$2:$AD$501,0)),"")</f>
        <v/>
      </c>
      <c r="J264" s="18">
        <f>IFERROR(INDEX(Registros!$K$2:$K$501,MATCH(ROWS($B$5:B264),Registros!$AD$2:$AD$501,0)),"")</f>
        <v/>
      </c>
      <c r="K264" s="18">
        <f>IFERROR(INDEX(Registros!$L$2:$L$501,MATCH(ROWS($B$5:B264),Registros!$AD$2:$AD$501,0)),"")</f>
        <v/>
      </c>
      <c r="L264" s="52">
        <f>IFERROR(INDEX(Registros!$M$2:$M$501,MATCH(ROWS($B$5:B264),Registros!$AD$2:$AD$501,0)),"")</f>
        <v/>
      </c>
      <c r="M264" s="18">
        <f>IFERROR(INDEX(Registros!$W$2:$W$501,MATCH(ROWS($B$5:B264),Registros!$AD$2:$AD$501,0)),"")</f>
        <v/>
      </c>
      <c r="N264" s="18">
        <f>IFERROR(INDEX(Registros!$X$2:$X$501,MATCH(ROWS($B$5:B264),Registros!$AD$2:$AD$501,0)),"")</f>
        <v/>
      </c>
      <c r="O264" s="21">
        <f>IFERROR(INDEX(Registros!$Y$2:$Y$501,MATCH(ROWS($B$5:B264),Registros!$AD$2:$AD$501,0)),"")</f>
        <v/>
      </c>
    </row>
    <row r="265">
      <c r="A265" s="13">
        <f>IF($B265="","",ROWS($A$5:A265))</f>
        <v/>
      </c>
      <c r="B265" s="13">
        <f>IFERROR(INDEX(Registros!$A$2:$A$501,MATCH(ROWS($B$5:B265),Registros!$AD$2:$AD$501,0)),"")</f>
        <v/>
      </c>
      <c r="C265" s="53">
        <f>IFERROR(INDEX(Registros!$B$2:$B$501,MATCH(ROWS($B$5:B265),Registros!$AD$2:$AD$501,0)),"")</f>
        <v/>
      </c>
      <c r="D265" s="13">
        <f>IFERROR(INDEX(Registros!$C$2:$C$501,MATCH(ROWS($B$5:B265),Registros!$AD$2:$AD$501,0)),"")</f>
        <v/>
      </c>
      <c r="E265" s="16">
        <f>IFERROR(INDEX(Registros!$D$2:$D$501,MATCH(ROWS($B$5:B265),Registros!$AD$2:$AD$501,0)),"")</f>
        <v/>
      </c>
      <c r="F265" s="16">
        <f>IFERROR(INDEX(Registros!$E$2:$E$501,MATCH(ROWS($B$5:B265),Registros!$AD$2:$AD$501,0)),"")</f>
        <v/>
      </c>
      <c r="G265" s="13">
        <f>IFERROR(INDEX(Registros!$P$2:$P$501,MATCH(ROWS($B$5:B265),Registros!$AD$2:$AD$501,0)),"")</f>
        <v/>
      </c>
      <c r="H265" s="46">
        <f>IFERROR(INDEX(Registros!$S$2:$S$501,MATCH(ROWS($B$5:B265),Registros!$AD$2:$AD$501,0)),"")</f>
        <v/>
      </c>
      <c r="I265" s="16">
        <f>IFERROR(INDEX(Registros!$V$2:$V$501,MATCH(ROWS($B$5:B265),Registros!$AD$2:$AD$501,0)),"")</f>
        <v/>
      </c>
      <c r="J265" s="13">
        <f>IFERROR(INDEX(Registros!$K$2:$K$501,MATCH(ROWS($B$5:B265),Registros!$AD$2:$AD$501,0)),"")</f>
        <v/>
      </c>
      <c r="K265" s="13">
        <f>IFERROR(INDEX(Registros!$L$2:$L$501,MATCH(ROWS($B$5:B265),Registros!$AD$2:$AD$501,0)),"")</f>
        <v/>
      </c>
      <c r="L265" s="53">
        <f>IFERROR(INDEX(Registros!$M$2:$M$501,MATCH(ROWS($B$5:B265),Registros!$AD$2:$AD$501,0)),"")</f>
        <v/>
      </c>
      <c r="M265" s="13">
        <f>IFERROR(INDEX(Registros!$W$2:$W$501,MATCH(ROWS($B$5:B265),Registros!$AD$2:$AD$501,0)),"")</f>
        <v/>
      </c>
      <c r="N265" s="13">
        <f>IFERROR(INDEX(Registros!$X$2:$X$501,MATCH(ROWS($B$5:B265),Registros!$AD$2:$AD$501,0)),"")</f>
        <v/>
      </c>
      <c r="O265" s="16">
        <f>IFERROR(INDEX(Registros!$Y$2:$Y$501,MATCH(ROWS($B$5:B265),Registros!$AD$2:$AD$501,0)),"")</f>
        <v/>
      </c>
    </row>
    <row r="266">
      <c r="A266" s="18">
        <f>IF($B266="","",ROWS($A$5:A266))</f>
        <v/>
      </c>
      <c r="B266" s="18">
        <f>IFERROR(INDEX(Registros!$A$2:$A$501,MATCH(ROWS($B$5:B266),Registros!$AD$2:$AD$501,0)),"")</f>
        <v/>
      </c>
      <c r="C266" s="52">
        <f>IFERROR(INDEX(Registros!$B$2:$B$501,MATCH(ROWS($B$5:B266),Registros!$AD$2:$AD$501,0)),"")</f>
        <v/>
      </c>
      <c r="D266" s="18">
        <f>IFERROR(INDEX(Registros!$C$2:$C$501,MATCH(ROWS($B$5:B266),Registros!$AD$2:$AD$501,0)),"")</f>
        <v/>
      </c>
      <c r="E266" s="21">
        <f>IFERROR(INDEX(Registros!$D$2:$D$501,MATCH(ROWS($B$5:B266),Registros!$AD$2:$AD$501,0)),"")</f>
        <v/>
      </c>
      <c r="F266" s="21">
        <f>IFERROR(INDEX(Registros!$E$2:$E$501,MATCH(ROWS($B$5:B266),Registros!$AD$2:$AD$501,0)),"")</f>
        <v/>
      </c>
      <c r="G266" s="18">
        <f>IFERROR(INDEX(Registros!$P$2:$P$501,MATCH(ROWS($B$5:B266),Registros!$AD$2:$AD$501,0)),"")</f>
        <v/>
      </c>
      <c r="H266" s="49">
        <f>IFERROR(INDEX(Registros!$S$2:$S$501,MATCH(ROWS($B$5:B266),Registros!$AD$2:$AD$501,0)),"")</f>
        <v/>
      </c>
      <c r="I266" s="21">
        <f>IFERROR(INDEX(Registros!$V$2:$V$501,MATCH(ROWS($B$5:B266),Registros!$AD$2:$AD$501,0)),"")</f>
        <v/>
      </c>
      <c r="J266" s="18">
        <f>IFERROR(INDEX(Registros!$K$2:$K$501,MATCH(ROWS($B$5:B266),Registros!$AD$2:$AD$501,0)),"")</f>
        <v/>
      </c>
      <c r="K266" s="18">
        <f>IFERROR(INDEX(Registros!$L$2:$L$501,MATCH(ROWS($B$5:B266),Registros!$AD$2:$AD$501,0)),"")</f>
        <v/>
      </c>
      <c r="L266" s="52">
        <f>IFERROR(INDEX(Registros!$M$2:$M$501,MATCH(ROWS($B$5:B266),Registros!$AD$2:$AD$501,0)),"")</f>
        <v/>
      </c>
      <c r="M266" s="18">
        <f>IFERROR(INDEX(Registros!$W$2:$W$501,MATCH(ROWS($B$5:B266),Registros!$AD$2:$AD$501,0)),"")</f>
        <v/>
      </c>
      <c r="N266" s="18">
        <f>IFERROR(INDEX(Registros!$X$2:$X$501,MATCH(ROWS($B$5:B266),Registros!$AD$2:$AD$501,0)),"")</f>
        <v/>
      </c>
      <c r="O266" s="21">
        <f>IFERROR(INDEX(Registros!$Y$2:$Y$501,MATCH(ROWS($B$5:B266),Registros!$AD$2:$AD$501,0)),"")</f>
        <v/>
      </c>
    </row>
    <row r="267">
      <c r="A267" s="13">
        <f>IF($B267="","",ROWS($A$5:A267))</f>
        <v/>
      </c>
      <c r="B267" s="13">
        <f>IFERROR(INDEX(Registros!$A$2:$A$501,MATCH(ROWS($B$5:B267),Registros!$AD$2:$AD$501,0)),"")</f>
        <v/>
      </c>
      <c r="C267" s="53">
        <f>IFERROR(INDEX(Registros!$B$2:$B$501,MATCH(ROWS($B$5:B267),Registros!$AD$2:$AD$501,0)),"")</f>
        <v/>
      </c>
      <c r="D267" s="13">
        <f>IFERROR(INDEX(Registros!$C$2:$C$501,MATCH(ROWS($B$5:B267),Registros!$AD$2:$AD$501,0)),"")</f>
        <v/>
      </c>
      <c r="E267" s="16">
        <f>IFERROR(INDEX(Registros!$D$2:$D$501,MATCH(ROWS($B$5:B267),Registros!$AD$2:$AD$501,0)),"")</f>
        <v/>
      </c>
      <c r="F267" s="16">
        <f>IFERROR(INDEX(Registros!$E$2:$E$501,MATCH(ROWS($B$5:B267),Registros!$AD$2:$AD$501,0)),"")</f>
        <v/>
      </c>
      <c r="G267" s="13">
        <f>IFERROR(INDEX(Registros!$P$2:$P$501,MATCH(ROWS($B$5:B267),Registros!$AD$2:$AD$501,0)),"")</f>
        <v/>
      </c>
      <c r="H267" s="46">
        <f>IFERROR(INDEX(Registros!$S$2:$S$501,MATCH(ROWS($B$5:B267),Registros!$AD$2:$AD$501,0)),"")</f>
        <v/>
      </c>
      <c r="I267" s="16">
        <f>IFERROR(INDEX(Registros!$V$2:$V$501,MATCH(ROWS($B$5:B267),Registros!$AD$2:$AD$501,0)),"")</f>
        <v/>
      </c>
      <c r="J267" s="13">
        <f>IFERROR(INDEX(Registros!$K$2:$K$501,MATCH(ROWS($B$5:B267),Registros!$AD$2:$AD$501,0)),"")</f>
        <v/>
      </c>
      <c r="K267" s="13">
        <f>IFERROR(INDEX(Registros!$L$2:$L$501,MATCH(ROWS($B$5:B267),Registros!$AD$2:$AD$501,0)),"")</f>
        <v/>
      </c>
      <c r="L267" s="53">
        <f>IFERROR(INDEX(Registros!$M$2:$M$501,MATCH(ROWS($B$5:B267),Registros!$AD$2:$AD$501,0)),"")</f>
        <v/>
      </c>
      <c r="M267" s="13">
        <f>IFERROR(INDEX(Registros!$W$2:$W$501,MATCH(ROWS($B$5:B267),Registros!$AD$2:$AD$501,0)),"")</f>
        <v/>
      </c>
      <c r="N267" s="13">
        <f>IFERROR(INDEX(Registros!$X$2:$X$501,MATCH(ROWS($B$5:B267),Registros!$AD$2:$AD$501,0)),"")</f>
        <v/>
      </c>
      <c r="O267" s="16">
        <f>IFERROR(INDEX(Registros!$Y$2:$Y$501,MATCH(ROWS($B$5:B267),Registros!$AD$2:$AD$501,0)),"")</f>
        <v/>
      </c>
    </row>
    <row r="268">
      <c r="A268" s="18">
        <f>IF($B268="","",ROWS($A$5:A268))</f>
        <v/>
      </c>
      <c r="B268" s="18">
        <f>IFERROR(INDEX(Registros!$A$2:$A$501,MATCH(ROWS($B$5:B268),Registros!$AD$2:$AD$501,0)),"")</f>
        <v/>
      </c>
      <c r="C268" s="52">
        <f>IFERROR(INDEX(Registros!$B$2:$B$501,MATCH(ROWS($B$5:B268),Registros!$AD$2:$AD$501,0)),"")</f>
        <v/>
      </c>
      <c r="D268" s="18">
        <f>IFERROR(INDEX(Registros!$C$2:$C$501,MATCH(ROWS($B$5:B268),Registros!$AD$2:$AD$501,0)),"")</f>
        <v/>
      </c>
      <c r="E268" s="21">
        <f>IFERROR(INDEX(Registros!$D$2:$D$501,MATCH(ROWS($B$5:B268),Registros!$AD$2:$AD$501,0)),"")</f>
        <v/>
      </c>
      <c r="F268" s="21">
        <f>IFERROR(INDEX(Registros!$E$2:$E$501,MATCH(ROWS($B$5:B268),Registros!$AD$2:$AD$501,0)),"")</f>
        <v/>
      </c>
      <c r="G268" s="18">
        <f>IFERROR(INDEX(Registros!$P$2:$P$501,MATCH(ROWS($B$5:B268),Registros!$AD$2:$AD$501,0)),"")</f>
        <v/>
      </c>
      <c r="H268" s="49">
        <f>IFERROR(INDEX(Registros!$S$2:$S$501,MATCH(ROWS($B$5:B268),Registros!$AD$2:$AD$501,0)),"")</f>
        <v/>
      </c>
      <c r="I268" s="21">
        <f>IFERROR(INDEX(Registros!$V$2:$V$501,MATCH(ROWS($B$5:B268),Registros!$AD$2:$AD$501,0)),"")</f>
        <v/>
      </c>
      <c r="J268" s="18">
        <f>IFERROR(INDEX(Registros!$K$2:$K$501,MATCH(ROWS($B$5:B268),Registros!$AD$2:$AD$501,0)),"")</f>
        <v/>
      </c>
      <c r="K268" s="18">
        <f>IFERROR(INDEX(Registros!$L$2:$L$501,MATCH(ROWS($B$5:B268),Registros!$AD$2:$AD$501,0)),"")</f>
        <v/>
      </c>
      <c r="L268" s="52">
        <f>IFERROR(INDEX(Registros!$M$2:$M$501,MATCH(ROWS($B$5:B268),Registros!$AD$2:$AD$501,0)),"")</f>
        <v/>
      </c>
      <c r="M268" s="18">
        <f>IFERROR(INDEX(Registros!$W$2:$W$501,MATCH(ROWS($B$5:B268),Registros!$AD$2:$AD$501,0)),"")</f>
        <v/>
      </c>
      <c r="N268" s="18">
        <f>IFERROR(INDEX(Registros!$X$2:$X$501,MATCH(ROWS($B$5:B268),Registros!$AD$2:$AD$501,0)),"")</f>
        <v/>
      </c>
      <c r="O268" s="21">
        <f>IFERROR(INDEX(Registros!$Y$2:$Y$501,MATCH(ROWS($B$5:B268),Registros!$AD$2:$AD$501,0)),"")</f>
        <v/>
      </c>
    </row>
    <row r="269">
      <c r="A269" s="13">
        <f>IF($B269="","",ROWS($A$5:A269))</f>
        <v/>
      </c>
      <c r="B269" s="13">
        <f>IFERROR(INDEX(Registros!$A$2:$A$501,MATCH(ROWS($B$5:B269),Registros!$AD$2:$AD$501,0)),"")</f>
        <v/>
      </c>
      <c r="C269" s="53">
        <f>IFERROR(INDEX(Registros!$B$2:$B$501,MATCH(ROWS($B$5:B269),Registros!$AD$2:$AD$501,0)),"")</f>
        <v/>
      </c>
      <c r="D269" s="13">
        <f>IFERROR(INDEX(Registros!$C$2:$C$501,MATCH(ROWS($B$5:B269),Registros!$AD$2:$AD$501,0)),"")</f>
        <v/>
      </c>
      <c r="E269" s="16">
        <f>IFERROR(INDEX(Registros!$D$2:$D$501,MATCH(ROWS($B$5:B269),Registros!$AD$2:$AD$501,0)),"")</f>
        <v/>
      </c>
      <c r="F269" s="16">
        <f>IFERROR(INDEX(Registros!$E$2:$E$501,MATCH(ROWS($B$5:B269),Registros!$AD$2:$AD$501,0)),"")</f>
        <v/>
      </c>
      <c r="G269" s="13">
        <f>IFERROR(INDEX(Registros!$P$2:$P$501,MATCH(ROWS($B$5:B269),Registros!$AD$2:$AD$501,0)),"")</f>
        <v/>
      </c>
      <c r="H269" s="46">
        <f>IFERROR(INDEX(Registros!$S$2:$S$501,MATCH(ROWS($B$5:B269),Registros!$AD$2:$AD$501,0)),"")</f>
        <v/>
      </c>
      <c r="I269" s="16">
        <f>IFERROR(INDEX(Registros!$V$2:$V$501,MATCH(ROWS($B$5:B269),Registros!$AD$2:$AD$501,0)),"")</f>
        <v/>
      </c>
      <c r="J269" s="13">
        <f>IFERROR(INDEX(Registros!$K$2:$K$501,MATCH(ROWS($B$5:B269),Registros!$AD$2:$AD$501,0)),"")</f>
        <v/>
      </c>
      <c r="K269" s="13">
        <f>IFERROR(INDEX(Registros!$L$2:$L$501,MATCH(ROWS($B$5:B269),Registros!$AD$2:$AD$501,0)),"")</f>
        <v/>
      </c>
      <c r="L269" s="53">
        <f>IFERROR(INDEX(Registros!$M$2:$M$501,MATCH(ROWS($B$5:B269),Registros!$AD$2:$AD$501,0)),"")</f>
        <v/>
      </c>
      <c r="M269" s="13">
        <f>IFERROR(INDEX(Registros!$W$2:$W$501,MATCH(ROWS($B$5:B269),Registros!$AD$2:$AD$501,0)),"")</f>
        <v/>
      </c>
      <c r="N269" s="13">
        <f>IFERROR(INDEX(Registros!$X$2:$X$501,MATCH(ROWS($B$5:B269),Registros!$AD$2:$AD$501,0)),"")</f>
        <v/>
      </c>
      <c r="O269" s="16">
        <f>IFERROR(INDEX(Registros!$Y$2:$Y$501,MATCH(ROWS($B$5:B269),Registros!$AD$2:$AD$501,0)),"")</f>
        <v/>
      </c>
    </row>
    <row r="270">
      <c r="A270" s="18">
        <f>IF($B270="","",ROWS($A$5:A270))</f>
        <v/>
      </c>
      <c r="B270" s="18">
        <f>IFERROR(INDEX(Registros!$A$2:$A$501,MATCH(ROWS($B$5:B270),Registros!$AD$2:$AD$501,0)),"")</f>
        <v/>
      </c>
      <c r="C270" s="52">
        <f>IFERROR(INDEX(Registros!$B$2:$B$501,MATCH(ROWS($B$5:B270),Registros!$AD$2:$AD$501,0)),"")</f>
        <v/>
      </c>
      <c r="D270" s="18">
        <f>IFERROR(INDEX(Registros!$C$2:$C$501,MATCH(ROWS($B$5:B270),Registros!$AD$2:$AD$501,0)),"")</f>
        <v/>
      </c>
      <c r="E270" s="21">
        <f>IFERROR(INDEX(Registros!$D$2:$D$501,MATCH(ROWS($B$5:B270),Registros!$AD$2:$AD$501,0)),"")</f>
        <v/>
      </c>
      <c r="F270" s="21">
        <f>IFERROR(INDEX(Registros!$E$2:$E$501,MATCH(ROWS($B$5:B270),Registros!$AD$2:$AD$501,0)),"")</f>
        <v/>
      </c>
      <c r="G270" s="18">
        <f>IFERROR(INDEX(Registros!$P$2:$P$501,MATCH(ROWS($B$5:B270),Registros!$AD$2:$AD$501,0)),"")</f>
        <v/>
      </c>
      <c r="H270" s="49">
        <f>IFERROR(INDEX(Registros!$S$2:$S$501,MATCH(ROWS($B$5:B270),Registros!$AD$2:$AD$501,0)),"")</f>
        <v/>
      </c>
      <c r="I270" s="21">
        <f>IFERROR(INDEX(Registros!$V$2:$V$501,MATCH(ROWS($B$5:B270),Registros!$AD$2:$AD$501,0)),"")</f>
        <v/>
      </c>
      <c r="J270" s="18">
        <f>IFERROR(INDEX(Registros!$K$2:$K$501,MATCH(ROWS($B$5:B270),Registros!$AD$2:$AD$501,0)),"")</f>
        <v/>
      </c>
      <c r="K270" s="18">
        <f>IFERROR(INDEX(Registros!$L$2:$L$501,MATCH(ROWS($B$5:B270),Registros!$AD$2:$AD$501,0)),"")</f>
        <v/>
      </c>
      <c r="L270" s="52">
        <f>IFERROR(INDEX(Registros!$M$2:$M$501,MATCH(ROWS($B$5:B270),Registros!$AD$2:$AD$501,0)),"")</f>
        <v/>
      </c>
      <c r="M270" s="18">
        <f>IFERROR(INDEX(Registros!$W$2:$W$501,MATCH(ROWS($B$5:B270),Registros!$AD$2:$AD$501,0)),"")</f>
        <v/>
      </c>
      <c r="N270" s="18">
        <f>IFERROR(INDEX(Registros!$X$2:$X$501,MATCH(ROWS($B$5:B270),Registros!$AD$2:$AD$501,0)),"")</f>
        <v/>
      </c>
      <c r="O270" s="21">
        <f>IFERROR(INDEX(Registros!$Y$2:$Y$501,MATCH(ROWS($B$5:B270),Registros!$AD$2:$AD$501,0)),"")</f>
        <v/>
      </c>
    </row>
    <row r="271">
      <c r="A271" s="13">
        <f>IF($B271="","",ROWS($A$5:A271))</f>
        <v/>
      </c>
      <c r="B271" s="13">
        <f>IFERROR(INDEX(Registros!$A$2:$A$501,MATCH(ROWS($B$5:B271),Registros!$AD$2:$AD$501,0)),"")</f>
        <v/>
      </c>
      <c r="C271" s="53">
        <f>IFERROR(INDEX(Registros!$B$2:$B$501,MATCH(ROWS($B$5:B271),Registros!$AD$2:$AD$501,0)),"")</f>
        <v/>
      </c>
      <c r="D271" s="13">
        <f>IFERROR(INDEX(Registros!$C$2:$C$501,MATCH(ROWS($B$5:B271),Registros!$AD$2:$AD$501,0)),"")</f>
        <v/>
      </c>
      <c r="E271" s="16">
        <f>IFERROR(INDEX(Registros!$D$2:$D$501,MATCH(ROWS($B$5:B271),Registros!$AD$2:$AD$501,0)),"")</f>
        <v/>
      </c>
      <c r="F271" s="16">
        <f>IFERROR(INDEX(Registros!$E$2:$E$501,MATCH(ROWS($B$5:B271),Registros!$AD$2:$AD$501,0)),"")</f>
        <v/>
      </c>
      <c r="G271" s="13">
        <f>IFERROR(INDEX(Registros!$P$2:$P$501,MATCH(ROWS($B$5:B271),Registros!$AD$2:$AD$501,0)),"")</f>
        <v/>
      </c>
      <c r="H271" s="46">
        <f>IFERROR(INDEX(Registros!$S$2:$S$501,MATCH(ROWS($B$5:B271),Registros!$AD$2:$AD$501,0)),"")</f>
        <v/>
      </c>
      <c r="I271" s="16">
        <f>IFERROR(INDEX(Registros!$V$2:$V$501,MATCH(ROWS($B$5:B271),Registros!$AD$2:$AD$501,0)),"")</f>
        <v/>
      </c>
      <c r="J271" s="13">
        <f>IFERROR(INDEX(Registros!$K$2:$K$501,MATCH(ROWS($B$5:B271),Registros!$AD$2:$AD$501,0)),"")</f>
        <v/>
      </c>
      <c r="K271" s="13">
        <f>IFERROR(INDEX(Registros!$L$2:$L$501,MATCH(ROWS($B$5:B271),Registros!$AD$2:$AD$501,0)),"")</f>
        <v/>
      </c>
      <c r="L271" s="53">
        <f>IFERROR(INDEX(Registros!$M$2:$M$501,MATCH(ROWS($B$5:B271),Registros!$AD$2:$AD$501,0)),"")</f>
        <v/>
      </c>
      <c r="M271" s="13">
        <f>IFERROR(INDEX(Registros!$W$2:$W$501,MATCH(ROWS($B$5:B271),Registros!$AD$2:$AD$501,0)),"")</f>
        <v/>
      </c>
      <c r="N271" s="13">
        <f>IFERROR(INDEX(Registros!$X$2:$X$501,MATCH(ROWS($B$5:B271),Registros!$AD$2:$AD$501,0)),"")</f>
        <v/>
      </c>
      <c r="O271" s="16">
        <f>IFERROR(INDEX(Registros!$Y$2:$Y$501,MATCH(ROWS($B$5:B271),Registros!$AD$2:$AD$501,0)),"")</f>
        <v/>
      </c>
    </row>
    <row r="272">
      <c r="A272" s="18">
        <f>IF($B272="","",ROWS($A$5:A272))</f>
        <v/>
      </c>
      <c r="B272" s="18">
        <f>IFERROR(INDEX(Registros!$A$2:$A$501,MATCH(ROWS($B$5:B272),Registros!$AD$2:$AD$501,0)),"")</f>
        <v/>
      </c>
      <c r="C272" s="52">
        <f>IFERROR(INDEX(Registros!$B$2:$B$501,MATCH(ROWS($B$5:B272),Registros!$AD$2:$AD$501,0)),"")</f>
        <v/>
      </c>
      <c r="D272" s="18">
        <f>IFERROR(INDEX(Registros!$C$2:$C$501,MATCH(ROWS($B$5:B272),Registros!$AD$2:$AD$501,0)),"")</f>
        <v/>
      </c>
      <c r="E272" s="21">
        <f>IFERROR(INDEX(Registros!$D$2:$D$501,MATCH(ROWS($B$5:B272),Registros!$AD$2:$AD$501,0)),"")</f>
        <v/>
      </c>
      <c r="F272" s="21">
        <f>IFERROR(INDEX(Registros!$E$2:$E$501,MATCH(ROWS($B$5:B272),Registros!$AD$2:$AD$501,0)),"")</f>
        <v/>
      </c>
      <c r="G272" s="18">
        <f>IFERROR(INDEX(Registros!$P$2:$P$501,MATCH(ROWS($B$5:B272),Registros!$AD$2:$AD$501,0)),"")</f>
        <v/>
      </c>
      <c r="H272" s="49">
        <f>IFERROR(INDEX(Registros!$S$2:$S$501,MATCH(ROWS($B$5:B272),Registros!$AD$2:$AD$501,0)),"")</f>
        <v/>
      </c>
      <c r="I272" s="21">
        <f>IFERROR(INDEX(Registros!$V$2:$V$501,MATCH(ROWS($B$5:B272),Registros!$AD$2:$AD$501,0)),"")</f>
        <v/>
      </c>
      <c r="J272" s="18">
        <f>IFERROR(INDEX(Registros!$K$2:$K$501,MATCH(ROWS($B$5:B272),Registros!$AD$2:$AD$501,0)),"")</f>
        <v/>
      </c>
      <c r="K272" s="18">
        <f>IFERROR(INDEX(Registros!$L$2:$L$501,MATCH(ROWS($B$5:B272),Registros!$AD$2:$AD$501,0)),"")</f>
        <v/>
      </c>
      <c r="L272" s="52">
        <f>IFERROR(INDEX(Registros!$M$2:$M$501,MATCH(ROWS($B$5:B272),Registros!$AD$2:$AD$501,0)),"")</f>
        <v/>
      </c>
      <c r="M272" s="18">
        <f>IFERROR(INDEX(Registros!$W$2:$W$501,MATCH(ROWS($B$5:B272),Registros!$AD$2:$AD$501,0)),"")</f>
        <v/>
      </c>
      <c r="N272" s="18">
        <f>IFERROR(INDEX(Registros!$X$2:$X$501,MATCH(ROWS($B$5:B272),Registros!$AD$2:$AD$501,0)),"")</f>
        <v/>
      </c>
      <c r="O272" s="21">
        <f>IFERROR(INDEX(Registros!$Y$2:$Y$501,MATCH(ROWS($B$5:B272),Registros!$AD$2:$AD$501,0)),"")</f>
        <v/>
      </c>
    </row>
    <row r="273">
      <c r="A273" s="13">
        <f>IF($B273="","",ROWS($A$5:A273))</f>
        <v/>
      </c>
      <c r="B273" s="13">
        <f>IFERROR(INDEX(Registros!$A$2:$A$501,MATCH(ROWS($B$5:B273),Registros!$AD$2:$AD$501,0)),"")</f>
        <v/>
      </c>
      <c r="C273" s="53">
        <f>IFERROR(INDEX(Registros!$B$2:$B$501,MATCH(ROWS($B$5:B273),Registros!$AD$2:$AD$501,0)),"")</f>
        <v/>
      </c>
      <c r="D273" s="13">
        <f>IFERROR(INDEX(Registros!$C$2:$C$501,MATCH(ROWS($B$5:B273),Registros!$AD$2:$AD$501,0)),"")</f>
        <v/>
      </c>
      <c r="E273" s="16">
        <f>IFERROR(INDEX(Registros!$D$2:$D$501,MATCH(ROWS($B$5:B273),Registros!$AD$2:$AD$501,0)),"")</f>
        <v/>
      </c>
      <c r="F273" s="16">
        <f>IFERROR(INDEX(Registros!$E$2:$E$501,MATCH(ROWS($B$5:B273),Registros!$AD$2:$AD$501,0)),"")</f>
        <v/>
      </c>
      <c r="G273" s="13">
        <f>IFERROR(INDEX(Registros!$P$2:$P$501,MATCH(ROWS($B$5:B273),Registros!$AD$2:$AD$501,0)),"")</f>
        <v/>
      </c>
      <c r="H273" s="46">
        <f>IFERROR(INDEX(Registros!$S$2:$S$501,MATCH(ROWS($B$5:B273),Registros!$AD$2:$AD$501,0)),"")</f>
        <v/>
      </c>
      <c r="I273" s="16">
        <f>IFERROR(INDEX(Registros!$V$2:$V$501,MATCH(ROWS($B$5:B273),Registros!$AD$2:$AD$501,0)),"")</f>
        <v/>
      </c>
      <c r="J273" s="13">
        <f>IFERROR(INDEX(Registros!$K$2:$K$501,MATCH(ROWS($B$5:B273),Registros!$AD$2:$AD$501,0)),"")</f>
        <v/>
      </c>
      <c r="K273" s="13">
        <f>IFERROR(INDEX(Registros!$L$2:$L$501,MATCH(ROWS($B$5:B273),Registros!$AD$2:$AD$501,0)),"")</f>
        <v/>
      </c>
      <c r="L273" s="53">
        <f>IFERROR(INDEX(Registros!$M$2:$M$501,MATCH(ROWS($B$5:B273),Registros!$AD$2:$AD$501,0)),"")</f>
        <v/>
      </c>
      <c r="M273" s="13">
        <f>IFERROR(INDEX(Registros!$W$2:$W$501,MATCH(ROWS($B$5:B273),Registros!$AD$2:$AD$501,0)),"")</f>
        <v/>
      </c>
      <c r="N273" s="13">
        <f>IFERROR(INDEX(Registros!$X$2:$X$501,MATCH(ROWS($B$5:B273),Registros!$AD$2:$AD$501,0)),"")</f>
        <v/>
      </c>
      <c r="O273" s="16">
        <f>IFERROR(INDEX(Registros!$Y$2:$Y$501,MATCH(ROWS($B$5:B273),Registros!$AD$2:$AD$501,0)),"")</f>
        <v/>
      </c>
    </row>
    <row r="274">
      <c r="A274" s="18">
        <f>IF($B274="","",ROWS($A$5:A274))</f>
        <v/>
      </c>
      <c r="B274" s="18">
        <f>IFERROR(INDEX(Registros!$A$2:$A$501,MATCH(ROWS($B$5:B274),Registros!$AD$2:$AD$501,0)),"")</f>
        <v/>
      </c>
      <c r="C274" s="52">
        <f>IFERROR(INDEX(Registros!$B$2:$B$501,MATCH(ROWS($B$5:B274),Registros!$AD$2:$AD$501,0)),"")</f>
        <v/>
      </c>
      <c r="D274" s="18">
        <f>IFERROR(INDEX(Registros!$C$2:$C$501,MATCH(ROWS($B$5:B274),Registros!$AD$2:$AD$501,0)),"")</f>
        <v/>
      </c>
      <c r="E274" s="21">
        <f>IFERROR(INDEX(Registros!$D$2:$D$501,MATCH(ROWS($B$5:B274),Registros!$AD$2:$AD$501,0)),"")</f>
        <v/>
      </c>
      <c r="F274" s="21">
        <f>IFERROR(INDEX(Registros!$E$2:$E$501,MATCH(ROWS($B$5:B274),Registros!$AD$2:$AD$501,0)),"")</f>
        <v/>
      </c>
      <c r="G274" s="18">
        <f>IFERROR(INDEX(Registros!$P$2:$P$501,MATCH(ROWS($B$5:B274),Registros!$AD$2:$AD$501,0)),"")</f>
        <v/>
      </c>
      <c r="H274" s="49">
        <f>IFERROR(INDEX(Registros!$S$2:$S$501,MATCH(ROWS($B$5:B274),Registros!$AD$2:$AD$501,0)),"")</f>
        <v/>
      </c>
      <c r="I274" s="21">
        <f>IFERROR(INDEX(Registros!$V$2:$V$501,MATCH(ROWS($B$5:B274),Registros!$AD$2:$AD$501,0)),"")</f>
        <v/>
      </c>
      <c r="J274" s="18">
        <f>IFERROR(INDEX(Registros!$K$2:$K$501,MATCH(ROWS($B$5:B274),Registros!$AD$2:$AD$501,0)),"")</f>
        <v/>
      </c>
      <c r="K274" s="18">
        <f>IFERROR(INDEX(Registros!$L$2:$L$501,MATCH(ROWS($B$5:B274),Registros!$AD$2:$AD$501,0)),"")</f>
        <v/>
      </c>
      <c r="L274" s="52">
        <f>IFERROR(INDEX(Registros!$M$2:$M$501,MATCH(ROWS($B$5:B274),Registros!$AD$2:$AD$501,0)),"")</f>
        <v/>
      </c>
      <c r="M274" s="18">
        <f>IFERROR(INDEX(Registros!$W$2:$W$501,MATCH(ROWS($B$5:B274),Registros!$AD$2:$AD$501,0)),"")</f>
        <v/>
      </c>
      <c r="N274" s="18">
        <f>IFERROR(INDEX(Registros!$X$2:$X$501,MATCH(ROWS($B$5:B274),Registros!$AD$2:$AD$501,0)),"")</f>
        <v/>
      </c>
      <c r="O274" s="21">
        <f>IFERROR(INDEX(Registros!$Y$2:$Y$501,MATCH(ROWS($B$5:B274),Registros!$AD$2:$AD$501,0)),"")</f>
        <v/>
      </c>
    </row>
    <row r="275">
      <c r="A275" s="13">
        <f>IF($B275="","",ROWS($A$5:A275))</f>
        <v/>
      </c>
      <c r="B275" s="13">
        <f>IFERROR(INDEX(Registros!$A$2:$A$501,MATCH(ROWS($B$5:B275),Registros!$AD$2:$AD$501,0)),"")</f>
        <v/>
      </c>
      <c r="C275" s="53">
        <f>IFERROR(INDEX(Registros!$B$2:$B$501,MATCH(ROWS($B$5:B275),Registros!$AD$2:$AD$501,0)),"")</f>
        <v/>
      </c>
      <c r="D275" s="13">
        <f>IFERROR(INDEX(Registros!$C$2:$C$501,MATCH(ROWS($B$5:B275),Registros!$AD$2:$AD$501,0)),"")</f>
        <v/>
      </c>
      <c r="E275" s="16">
        <f>IFERROR(INDEX(Registros!$D$2:$D$501,MATCH(ROWS($B$5:B275),Registros!$AD$2:$AD$501,0)),"")</f>
        <v/>
      </c>
      <c r="F275" s="16">
        <f>IFERROR(INDEX(Registros!$E$2:$E$501,MATCH(ROWS($B$5:B275),Registros!$AD$2:$AD$501,0)),"")</f>
        <v/>
      </c>
      <c r="G275" s="13">
        <f>IFERROR(INDEX(Registros!$P$2:$P$501,MATCH(ROWS($B$5:B275),Registros!$AD$2:$AD$501,0)),"")</f>
        <v/>
      </c>
      <c r="H275" s="46">
        <f>IFERROR(INDEX(Registros!$S$2:$S$501,MATCH(ROWS($B$5:B275),Registros!$AD$2:$AD$501,0)),"")</f>
        <v/>
      </c>
      <c r="I275" s="16">
        <f>IFERROR(INDEX(Registros!$V$2:$V$501,MATCH(ROWS($B$5:B275),Registros!$AD$2:$AD$501,0)),"")</f>
        <v/>
      </c>
      <c r="J275" s="13">
        <f>IFERROR(INDEX(Registros!$K$2:$K$501,MATCH(ROWS($B$5:B275),Registros!$AD$2:$AD$501,0)),"")</f>
        <v/>
      </c>
      <c r="K275" s="13">
        <f>IFERROR(INDEX(Registros!$L$2:$L$501,MATCH(ROWS($B$5:B275),Registros!$AD$2:$AD$501,0)),"")</f>
        <v/>
      </c>
      <c r="L275" s="53">
        <f>IFERROR(INDEX(Registros!$M$2:$M$501,MATCH(ROWS($B$5:B275),Registros!$AD$2:$AD$501,0)),"")</f>
        <v/>
      </c>
      <c r="M275" s="13">
        <f>IFERROR(INDEX(Registros!$W$2:$W$501,MATCH(ROWS($B$5:B275),Registros!$AD$2:$AD$501,0)),"")</f>
        <v/>
      </c>
      <c r="N275" s="13">
        <f>IFERROR(INDEX(Registros!$X$2:$X$501,MATCH(ROWS($B$5:B275),Registros!$AD$2:$AD$501,0)),"")</f>
        <v/>
      </c>
      <c r="O275" s="16">
        <f>IFERROR(INDEX(Registros!$Y$2:$Y$501,MATCH(ROWS($B$5:B275),Registros!$AD$2:$AD$501,0)),"")</f>
        <v/>
      </c>
    </row>
    <row r="276">
      <c r="A276" s="18">
        <f>IF($B276="","",ROWS($A$5:A276))</f>
        <v/>
      </c>
      <c r="B276" s="18">
        <f>IFERROR(INDEX(Registros!$A$2:$A$501,MATCH(ROWS($B$5:B276),Registros!$AD$2:$AD$501,0)),"")</f>
        <v/>
      </c>
      <c r="C276" s="52">
        <f>IFERROR(INDEX(Registros!$B$2:$B$501,MATCH(ROWS($B$5:B276),Registros!$AD$2:$AD$501,0)),"")</f>
        <v/>
      </c>
      <c r="D276" s="18">
        <f>IFERROR(INDEX(Registros!$C$2:$C$501,MATCH(ROWS($B$5:B276),Registros!$AD$2:$AD$501,0)),"")</f>
        <v/>
      </c>
      <c r="E276" s="21">
        <f>IFERROR(INDEX(Registros!$D$2:$D$501,MATCH(ROWS($B$5:B276),Registros!$AD$2:$AD$501,0)),"")</f>
        <v/>
      </c>
      <c r="F276" s="21">
        <f>IFERROR(INDEX(Registros!$E$2:$E$501,MATCH(ROWS($B$5:B276),Registros!$AD$2:$AD$501,0)),"")</f>
        <v/>
      </c>
      <c r="G276" s="18">
        <f>IFERROR(INDEX(Registros!$P$2:$P$501,MATCH(ROWS($B$5:B276),Registros!$AD$2:$AD$501,0)),"")</f>
        <v/>
      </c>
      <c r="H276" s="49">
        <f>IFERROR(INDEX(Registros!$S$2:$S$501,MATCH(ROWS($B$5:B276),Registros!$AD$2:$AD$501,0)),"")</f>
        <v/>
      </c>
      <c r="I276" s="21">
        <f>IFERROR(INDEX(Registros!$V$2:$V$501,MATCH(ROWS($B$5:B276),Registros!$AD$2:$AD$501,0)),"")</f>
        <v/>
      </c>
      <c r="J276" s="18">
        <f>IFERROR(INDEX(Registros!$K$2:$K$501,MATCH(ROWS($B$5:B276),Registros!$AD$2:$AD$501,0)),"")</f>
        <v/>
      </c>
      <c r="K276" s="18">
        <f>IFERROR(INDEX(Registros!$L$2:$L$501,MATCH(ROWS($B$5:B276),Registros!$AD$2:$AD$501,0)),"")</f>
        <v/>
      </c>
      <c r="L276" s="52">
        <f>IFERROR(INDEX(Registros!$M$2:$M$501,MATCH(ROWS($B$5:B276),Registros!$AD$2:$AD$501,0)),"")</f>
        <v/>
      </c>
      <c r="M276" s="18">
        <f>IFERROR(INDEX(Registros!$W$2:$W$501,MATCH(ROWS($B$5:B276),Registros!$AD$2:$AD$501,0)),"")</f>
        <v/>
      </c>
      <c r="N276" s="18">
        <f>IFERROR(INDEX(Registros!$X$2:$X$501,MATCH(ROWS($B$5:B276),Registros!$AD$2:$AD$501,0)),"")</f>
        <v/>
      </c>
      <c r="O276" s="21">
        <f>IFERROR(INDEX(Registros!$Y$2:$Y$501,MATCH(ROWS($B$5:B276),Registros!$AD$2:$AD$501,0)),"")</f>
        <v/>
      </c>
    </row>
    <row r="277">
      <c r="A277" s="13">
        <f>IF($B277="","",ROWS($A$5:A277))</f>
        <v/>
      </c>
      <c r="B277" s="13">
        <f>IFERROR(INDEX(Registros!$A$2:$A$501,MATCH(ROWS($B$5:B277),Registros!$AD$2:$AD$501,0)),"")</f>
        <v/>
      </c>
      <c r="C277" s="53">
        <f>IFERROR(INDEX(Registros!$B$2:$B$501,MATCH(ROWS($B$5:B277),Registros!$AD$2:$AD$501,0)),"")</f>
        <v/>
      </c>
      <c r="D277" s="13">
        <f>IFERROR(INDEX(Registros!$C$2:$C$501,MATCH(ROWS($B$5:B277),Registros!$AD$2:$AD$501,0)),"")</f>
        <v/>
      </c>
      <c r="E277" s="16">
        <f>IFERROR(INDEX(Registros!$D$2:$D$501,MATCH(ROWS($B$5:B277),Registros!$AD$2:$AD$501,0)),"")</f>
        <v/>
      </c>
      <c r="F277" s="16">
        <f>IFERROR(INDEX(Registros!$E$2:$E$501,MATCH(ROWS($B$5:B277),Registros!$AD$2:$AD$501,0)),"")</f>
        <v/>
      </c>
      <c r="G277" s="13">
        <f>IFERROR(INDEX(Registros!$P$2:$P$501,MATCH(ROWS($B$5:B277),Registros!$AD$2:$AD$501,0)),"")</f>
        <v/>
      </c>
      <c r="H277" s="46">
        <f>IFERROR(INDEX(Registros!$S$2:$S$501,MATCH(ROWS($B$5:B277),Registros!$AD$2:$AD$501,0)),"")</f>
        <v/>
      </c>
      <c r="I277" s="16">
        <f>IFERROR(INDEX(Registros!$V$2:$V$501,MATCH(ROWS($B$5:B277),Registros!$AD$2:$AD$501,0)),"")</f>
        <v/>
      </c>
      <c r="J277" s="13">
        <f>IFERROR(INDEX(Registros!$K$2:$K$501,MATCH(ROWS($B$5:B277),Registros!$AD$2:$AD$501,0)),"")</f>
        <v/>
      </c>
      <c r="K277" s="13">
        <f>IFERROR(INDEX(Registros!$L$2:$L$501,MATCH(ROWS($B$5:B277),Registros!$AD$2:$AD$501,0)),"")</f>
        <v/>
      </c>
      <c r="L277" s="53">
        <f>IFERROR(INDEX(Registros!$M$2:$M$501,MATCH(ROWS($B$5:B277),Registros!$AD$2:$AD$501,0)),"")</f>
        <v/>
      </c>
      <c r="M277" s="13">
        <f>IFERROR(INDEX(Registros!$W$2:$W$501,MATCH(ROWS($B$5:B277),Registros!$AD$2:$AD$501,0)),"")</f>
        <v/>
      </c>
      <c r="N277" s="13">
        <f>IFERROR(INDEX(Registros!$X$2:$X$501,MATCH(ROWS($B$5:B277),Registros!$AD$2:$AD$501,0)),"")</f>
        <v/>
      </c>
      <c r="O277" s="16">
        <f>IFERROR(INDEX(Registros!$Y$2:$Y$501,MATCH(ROWS($B$5:B277),Registros!$AD$2:$AD$501,0)),"")</f>
        <v/>
      </c>
    </row>
    <row r="278">
      <c r="A278" s="18">
        <f>IF($B278="","",ROWS($A$5:A278))</f>
        <v/>
      </c>
      <c r="B278" s="18">
        <f>IFERROR(INDEX(Registros!$A$2:$A$501,MATCH(ROWS($B$5:B278),Registros!$AD$2:$AD$501,0)),"")</f>
        <v/>
      </c>
      <c r="C278" s="52">
        <f>IFERROR(INDEX(Registros!$B$2:$B$501,MATCH(ROWS($B$5:B278),Registros!$AD$2:$AD$501,0)),"")</f>
        <v/>
      </c>
      <c r="D278" s="18">
        <f>IFERROR(INDEX(Registros!$C$2:$C$501,MATCH(ROWS($B$5:B278),Registros!$AD$2:$AD$501,0)),"")</f>
        <v/>
      </c>
      <c r="E278" s="21">
        <f>IFERROR(INDEX(Registros!$D$2:$D$501,MATCH(ROWS($B$5:B278),Registros!$AD$2:$AD$501,0)),"")</f>
        <v/>
      </c>
      <c r="F278" s="21">
        <f>IFERROR(INDEX(Registros!$E$2:$E$501,MATCH(ROWS($B$5:B278),Registros!$AD$2:$AD$501,0)),"")</f>
        <v/>
      </c>
      <c r="G278" s="18">
        <f>IFERROR(INDEX(Registros!$P$2:$P$501,MATCH(ROWS($B$5:B278),Registros!$AD$2:$AD$501,0)),"")</f>
        <v/>
      </c>
      <c r="H278" s="49">
        <f>IFERROR(INDEX(Registros!$S$2:$S$501,MATCH(ROWS($B$5:B278),Registros!$AD$2:$AD$501,0)),"")</f>
        <v/>
      </c>
      <c r="I278" s="21">
        <f>IFERROR(INDEX(Registros!$V$2:$V$501,MATCH(ROWS($B$5:B278),Registros!$AD$2:$AD$501,0)),"")</f>
        <v/>
      </c>
      <c r="J278" s="18">
        <f>IFERROR(INDEX(Registros!$K$2:$K$501,MATCH(ROWS($B$5:B278),Registros!$AD$2:$AD$501,0)),"")</f>
        <v/>
      </c>
      <c r="K278" s="18">
        <f>IFERROR(INDEX(Registros!$L$2:$L$501,MATCH(ROWS($B$5:B278),Registros!$AD$2:$AD$501,0)),"")</f>
        <v/>
      </c>
      <c r="L278" s="52">
        <f>IFERROR(INDEX(Registros!$M$2:$M$501,MATCH(ROWS($B$5:B278),Registros!$AD$2:$AD$501,0)),"")</f>
        <v/>
      </c>
      <c r="M278" s="18">
        <f>IFERROR(INDEX(Registros!$W$2:$W$501,MATCH(ROWS($B$5:B278),Registros!$AD$2:$AD$501,0)),"")</f>
        <v/>
      </c>
      <c r="N278" s="18">
        <f>IFERROR(INDEX(Registros!$X$2:$X$501,MATCH(ROWS($B$5:B278),Registros!$AD$2:$AD$501,0)),"")</f>
        <v/>
      </c>
      <c r="O278" s="21">
        <f>IFERROR(INDEX(Registros!$Y$2:$Y$501,MATCH(ROWS($B$5:B278),Registros!$AD$2:$AD$501,0)),"")</f>
        <v/>
      </c>
    </row>
    <row r="279">
      <c r="A279" s="13">
        <f>IF($B279="","",ROWS($A$5:A279))</f>
        <v/>
      </c>
      <c r="B279" s="13">
        <f>IFERROR(INDEX(Registros!$A$2:$A$501,MATCH(ROWS($B$5:B279),Registros!$AD$2:$AD$501,0)),"")</f>
        <v/>
      </c>
      <c r="C279" s="53">
        <f>IFERROR(INDEX(Registros!$B$2:$B$501,MATCH(ROWS($B$5:B279),Registros!$AD$2:$AD$501,0)),"")</f>
        <v/>
      </c>
      <c r="D279" s="13">
        <f>IFERROR(INDEX(Registros!$C$2:$C$501,MATCH(ROWS($B$5:B279),Registros!$AD$2:$AD$501,0)),"")</f>
        <v/>
      </c>
      <c r="E279" s="16">
        <f>IFERROR(INDEX(Registros!$D$2:$D$501,MATCH(ROWS($B$5:B279),Registros!$AD$2:$AD$501,0)),"")</f>
        <v/>
      </c>
      <c r="F279" s="16">
        <f>IFERROR(INDEX(Registros!$E$2:$E$501,MATCH(ROWS($B$5:B279),Registros!$AD$2:$AD$501,0)),"")</f>
        <v/>
      </c>
      <c r="G279" s="13">
        <f>IFERROR(INDEX(Registros!$P$2:$P$501,MATCH(ROWS($B$5:B279),Registros!$AD$2:$AD$501,0)),"")</f>
        <v/>
      </c>
      <c r="H279" s="46">
        <f>IFERROR(INDEX(Registros!$S$2:$S$501,MATCH(ROWS($B$5:B279),Registros!$AD$2:$AD$501,0)),"")</f>
        <v/>
      </c>
      <c r="I279" s="16">
        <f>IFERROR(INDEX(Registros!$V$2:$V$501,MATCH(ROWS($B$5:B279),Registros!$AD$2:$AD$501,0)),"")</f>
        <v/>
      </c>
      <c r="J279" s="13">
        <f>IFERROR(INDEX(Registros!$K$2:$K$501,MATCH(ROWS($B$5:B279),Registros!$AD$2:$AD$501,0)),"")</f>
        <v/>
      </c>
      <c r="K279" s="13">
        <f>IFERROR(INDEX(Registros!$L$2:$L$501,MATCH(ROWS($B$5:B279),Registros!$AD$2:$AD$501,0)),"")</f>
        <v/>
      </c>
      <c r="L279" s="53">
        <f>IFERROR(INDEX(Registros!$M$2:$M$501,MATCH(ROWS($B$5:B279),Registros!$AD$2:$AD$501,0)),"")</f>
        <v/>
      </c>
      <c r="M279" s="13">
        <f>IFERROR(INDEX(Registros!$W$2:$W$501,MATCH(ROWS($B$5:B279),Registros!$AD$2:$AD$501,0)),"")</f>
        <v/>
      </c>
      <c r="N279" s="13">
        <f>IFERROR(INDEX(Registros!$X$2:$X$501,MATCH(ROWS($B$5:B279),Registros!$AD$2:$AD$501,0)),"")</f>
        <v/>
      </c>
      <c r="O279" s="16">
        <f>IFERROR(INDEX(Registros!$Y$2:$Y$501,MATCH(ROWS($B$5:B279),Registros!$AD$2:$AD$501,0)),"")</f>
        <v/>
      </c>
    </row>
    <row r="280">
      <c r="A280" s="18">
        <f>IF($B280="","",ROWS($A$5:A280))</f>
        <v/>
      </c>
      <c r="B280" s="18">
        <f>IFERROR(INDEX(Registros!$A$2:$A$501,MATCH(ROWS($B$5:B280),Registros!$AD$2:$AD$501,0)),"")</f>
        <v/>
      </c>
      <c r="C280" s="52">
        <f>IFERROR(INDEX(Registros!$B$2:$B$501,MATCH(ROWS($B$5:B280),Registros!$AD$2:$AD$501,0)),"")</f>
        <v/>
      </c>
      <c r="D280" s="18">
        <f>IFERROR(INDEX(Registros!$C$2:$C$501,MATCH(ROWS($B$5:B280),Registros!$AD$2:$AD$501,0)),"")</f>
        <v/>
      </c>
      <c r="E280" s="21">
        <f>IFERROR(INDEX(Registros!$D$2:$D$501,MATCH(ROWS($B$5:B280),Registros!$AD$2:$AD$501,0)),"")</f>
        <v/>
      </c>
      <c r="F280" s="21">
        <f>IFERROR(INDEX(Registros!$E$2:$E$501,MATCH(ROWS($B$5:B280),Registros!$AD$2:$AD$501,0)),"")</f>
        <v/>
      </c>
      <c r="G280" s="18">
        <f>IFERROR(INDEX(Registros!$P$2:$P$501,MATCH(ROWS($B$5:B280),Registros!$AD$2:$AD$501,0)),"")</f>
        <v/>
      </c>
      <c r="H280" s="49">
        <f>IFERROR(INDEX(Registros!$S$2:$S$501,MATCH(ROWS($B$5:B280),Registros!$AD$2:$AD$501,0)),"")</f>
        <v/>
      </c>
      <c r="I280" s="21">
        <f>IFERROR(INDEX(Registros!$V$2:$V$501,MATCH(ROWS($B$5:B280),Registros!$AD$2:$AD$501,0)),"")</f>
        <v/>
      </c>
      <c r="J280" s="18">
        <f>IFERROR(INDEX(Registros!$K$2:$K$501,MATCH(ROWS($B$5:B280),Registros!$AD$2:$AD$501,0)),"")</f>
        <v/>
      </c>
      <c r="K280" s="18">
        <f>IFERROR(INDEX(Registros!$L$2:$L$501,MATCH(ROWS($B$5:B280),Registros!$AD$2:$AD$501,0)),"")</f>
        <v/>
      </c>
      <c r="L280" s="52">
        <f>IFERROR(INDEX(Registros!$M$2:$M$501,MATCH(ROWS($B$5:B280),Registros!$AD$2:$AD$501,0)),"")</f>
        <v/>
      </c>
      <c r="M280" s="18">
        <f>IFERROR(INDEX(Registros!$W$2:$W$501,MATCH(ROWS($B$5:B280),Registros!$AD$2:$AD$501,0)),"")</f>
        <v/>
      </c>
      <c r="N280" s="18">
        <f>IFERROR(INDEX(Registros!$X$2:$X$501,MATCH(ROWS($B$5:B280),Registros!$AD$2:$AD$501,0)),"")</f>
        <v/>
      </c>
      <c r="O280" s="21">
        <f>IFERROR(INDEX(Registros!$Y$2:$Y$501,MATCH(ROWS($B$5:B280),Registros!$AD$2:$AD$501,0)),"")</f>
        <v/>
      </c>
    </row>
    <row r="281">
      <c r="A281" s="13">
        <f>IF($B281="","",ROWS($A$5:A281))</f>
        <v/>
      </c>
      <c r="B281" s="13">
        <f>IFERROR(INDEX(Registros!$A$2:$A$501,MATCH(ROWS($B$5:B281),Registros!$AD$2:$AD$501,0)),"")</f>
        <v/>
      </c>
      <c r="C281" s="53">
        <f>IFERROR(INDEX(Registros!$B$2:$B$501,MATCH(ROWS($B$5:B281),Registros!$AD$2:$AD$501,0)),"")</f>
        <v/>
      </c>
      <c r="D281" s="13">
        <f>IFERROR(INDEX(Registros!$C$2:$C$501,MATCH(ROWS($B$5:B281),Registros!$AD$2:$AD$501,0)),"")</f>
        <v/>
      </c>
      <c r="E281" s="16">
        <f>IFERROR(INDEX(Registros!$D$2:$D$501,MATCH(ROWS($B$5:B281),Registros!$AD$2:$AD$501,0)),"")</f>
        <v/>
      </c>
      <c r="F281" s="16">
        <f>IFERROR(INDEX(Registros!$E$2:$E$501,MATCH(ROWS($B$5:B281),Registros!$AD$2:$AD$501,0)),"")</f>
        <v/>
      </c>
      <c r="G281" s="13">
        <f>IFERROR(INDEX(Registros!$P$2:$P$501,MATCH(ROWS($B$5:B281),Registros!$AD$2:$AD$501,0)),"")</f>
        <v/>
      </c>
      <c r="H281" s="46">
        <f>IFERROR(INDEX(Registros!$S$2:$S$501,MATCH(ROWS($B$5:B281),Registros!$AD$2:$AD$501,0)),"")</f>
        <v/>
      </c>
      <c r="I281" s="16">
        <f>IFERROR(INDEX(Registros!$V$2:$V$501,MATCH(ROWS($B$5:B281),Registros!$AD$2:$AD$501,0)),"")</f>
        <v/>
      </c>
      <c r="J281" s="13">
        <f>IFERROR(INDEX(Registros!$K$2:$K$501,MATCH(ROWS($B$5:B281),Registros!$AD$2:$AD$501,0)),"")</f>
        <v/>
      </c>
      <c r="K281" s="13">
        <f>IFERROR(INDEX(Registros!$L$2:$L$501,MATCH(ROWS($B$5:B281),Registros!$AD$2:$AD$501,0)),"")</f>
        <v/>
      </c>
      <c r="L281" s="53">
        <f>IFERROR(INDEX(Registros!$M$2:$M$501,MATCH(ROWS($B$5:B281),Registros!$AD$2:$AD$501,0)),"")</f>
        <v/>
      </c>
      <c r="M281" s="13">
        <f>IFERROR(INDEX(Registros!$W$2:$W$501,MATCH(ROWS($B$5:B281),Registros!$AD$2:$AD$501,0)),"")</f>
        <v/>
      </c>
      <c r="N281" s="13">
        <f>IFERROR(INDEX(Registros!$X$2:$X$501,MATCH(ROWS($B$5:B281),Registros!$AD$2:$AD$501,0)),"")</f>
        <v/>
      </c>
      <c r="O281" s="16">
        <f>IFERROR(INDEX(Registros!$Y$2:$Y$501,MATCH(ROWS($B$5:B281),Registros!$AD$2:$AD$501,0)),"")</f>
        <v/>
      </c>
    </row>
    <row r="282">
      <c r="A282" s="18">
        <f>IF($B282="","",ROWS($A$5:A282))</f>
        <v/>
      </c>
      <c r="B282" s="18">
        <f>IFERROR(INDEX(Registros!$A$2:$A$501,MATCH(ROWS($B$5:B282),Registros!$AD$2:$AD$501,0)),"")</f>
        <v/>
      </c>
      <c r="C282" s="52">
        <f>IFERROR(INDEX(Registros!$B$2:$B$501,MATCH(ROWS($B$5:B282),Registros!$AD$2:$AD$501,0)),"")</f>
        <v/>
      </c>
      <c r="D282" s="18">
        <f>IFERROR(INDEX(Registros!$C$2:$C$501,MATCH(ROWS($B$5:B282),Registros!$AD$2:$AD$501,0)),"")</f>
        <v/>
      </c>
      <c r="E282" s="21">
        <f>IFERROR(INDEX(Registros!$D$2:$D$501,MATCH(ROWS($B$5:B282),Registros!$AD$2:$AD$501,0)),"")</f>
        <v/>
      </c>
      <c r="F282" s="21">
        <f>IFERROR(INDEX(Registros!$E$2:$E$501,MATCH(ROWS($B$5:B282),Registros!$AD$2:$AD$501,0)),"")</f>
        <v/>
      </c>
      <c r="G282" s="18">
        <f>IFERROR(INDEX(Registros!$P$2:$P$501,MATCH(ROWS($B$5:B282),Registros!$AD$2:$AD$501,0)),"")</f>
        <v/>
      </c>
      <c r="H282" s="49">
        <f>IFERROR(INDEX(Registros!$S$2:$S$501,MATCH(ROWS($B$5:B282),Registros!$AD$2:$AD$501,0)),"")</f>
        <v/>
      </c>
      <c r="I282" s="21">
        <f>IFERROR(INDEX(Registros!$V$2:$V$501,MATCH(ROWS($B$5:B282),Registros!$AD$2:$AD$501,0)),"")</f>
        <v/>
      </c>
      <c r="J282" s="18">
        <f>IFERROR(INDEX(Registros!$K$2:$K$501,MATCH(ROWS($B$5:B282),Registros!$AD$2:$AD$501,0)),"")</f>
        <v/>
      </c>
      <c r="K282" s="18">
        <f>IFERROR(INDEX(Registros!$L$2:$L$501,MATCH(ROWS($B$5:B282),Registros!$AD$2:$AD$501,0)),"")</f>
        <v/>
      </c>
      <c r="L282" s="52">
        <f>IFERROR(INDEX(Registros!$M$2:$M$501,MATCH(ROWS($B$5:B282),Registros!$AD$2:$AD$501,0)),"")</f>
        <v/>
      </c>
      <c r="M282" s="18">
        <f>IFERROR(INDEX(Registros!$W$2:$W$501,MATCH(ROWS($B$5:B282),Registros!$AD$2:$AD$501,0)),"")</f>
        <v/>
      </c>
      <c r="N282" s="18">
        <f>IFERROR(INDEX(Registros!$X$2:$X$501,MATCH(ROWS($B$5:B282),Registros!$AD$2:$AD$501,0)),"")</f>
        <v/>
      </c>
      <c r="O282" s="21">
        <f>IFERROR(INDEX(Registros!$Y$2:$Y$501,MATCH(ROWS($B$5:B282),Registros!$AD$2:$AD$501,0)),"")</f>
        <v/>
      </c>
    </row>
    <row r="283">
      <c r="A283" s="13">
        <f>IF($B283="","",ROWS($A$5:A283))</f>
        <v/>
      </c>
      <c r="B283" s="13">
        <f>IFERROR(INDEX(Registros!$A$2:$A$501,MATCH(ROWS($B$5:B283),Registros!$AD$2:$AD$501,0)),"")</f>
        <v/>
      </c>
      <c r="C283" s="53">
        <f>IFERROR(INDEX(Registros!$B$2:$B$501,MATCH(ROWS($B$5:B283),Registros!$AD$2:$AD$501,0)),"")</f>
        <v/>
      </c>
      <c r="D283" s="13">
        <f>IFERROR(INDEX(Registros!$C$2:$C$501,MATCH(ROWS($B$5:B283),Registros!$AD$2:$AD$501,0)),"")</f>
        <v/>
      </c>
      <c r="E283" s="16">
        <f>IFERROR(INDEX(Registros!$D$2:$D$501,MATCH(ROWS($B$5:B283),Registros!$AD$2:$AD$501,0)),"")</f>
        <v/>
      </c>
      <c r="F283" s="16">
        <f>IFERROR(INDEX(Registros!$E$2:$E$501,MATCH(ROWS($B$5:B283),Registros!$AD$2:$AD$501,0)),"")</f>
        <v/>
      </c>
      <c r="G283" s="13">
        <f>IFERROR(INDEX(Registros!$P$2:$P$501,MATCH(ROWS($B$5:B283),Registros!$AD$2:$AD$501,0)),"")</f>
        <v/>
      </c>
      <c r="H283" s="46">
        <f>IFERROR(INDEX(Registros!$S$2:$S$501,MATCH(ROWS($B$5:B283),Registros!$AD$2:$AD$501,0)),"")</f>
        <v/>
      </c>
      <c r="I283" s="16">
        <f>IFERROR(INDEX(Registros!$V$2:$V$501,MATCH(ROWS($B$5:B283),Registros!$AD$2:$AD$501,0)),"")</f>
        <v/>
      </c>
      <c r="J283" s="13">
        <f>IFERROR(INDEX(Registros!$K$2:$K$501,MATCH(ROWS($B$5:B283),Registros!$AD$2:$AD$501,0)),"")</f>
        <v/>
      </c>
      <c r="K283" s="13">
        <f>IFERROR(INDEX(Registros!$L$2:$L$501,MATCH(ROWS($B$5:B283),Registros!$AD$2:$AD$501,0)),"")</f>
        <v/>
      </c>
      <c r="L283" s="53">
        <f>IFERROR(INDEX(Registros!$M$2:$M$501,MATCH(ROWS($B$5:B283),Registros!$AD$2:$AD$501,0)),"")</f>
        <v/>
      </c>
      <c r="M283" s="13">
        <f>IFERROR(INDEX(Registros!$W$2:$W$501,MATCH(ROWS($B$5:B283),Registros!$AD$2:$AD$501,0)),"")</f>
        <v/>
      </c>
      <c r="N283" s="13">
        <f>IFERROR(INDEX(Registros!$X$2:$X$501,MATCH(ROWS($B$5:B283),Registros!$AD$2:$AD$501,0)),"")</f>
        <v/>
      </c>
      <c r="O283" s="16">
        <f>IFERROR(INDEX(Registros!$Y$2:$Y$501,MATCH(ROWS($B$5:B283),Registros!$AD$2:$AD$501,0)),"")</f>
        <v/>
      </c>
    </row>
    <row r="284">
      <c r="A284" s="18">
        <f>IF($B284="","",ROWS($A$5:A284))</f>
        <v/>
      </c>
      <c r="B284" s="18">
        <f>IFERROR(INDEX(Registros!$A$2:$A$501,MATCH(ROWS($B$5:B284),Registros!$AD$2:$AD$501,0)),"")</f>
        <v/>
      </c>
      <c r="C284" s="52">
        <f>IFERROR(INDEX(Registros!$B$2:$B$501,MATCH(ROWS($B$5:B284),Registros!$AD$2:$AD$501,0)),"")</f>
        <v/>
      </c>
      <c r="D284" s="18">
        <f>IFERROR(INDEX(Registros!$C$2:$C$501,MATCH(ROWS($B$5:B284),Registros!$AD$2:$AD$501,0)),"")</f>
        <v/>
      </c>
      <c r="E284" s="21">
        <f>IFERROR(INDEX(Registros!$D$2:$D$501,MATCH(ROWS($B$5:B284),Registros!$AD$2:$AD$501,0)),"")</f>
        <v/>
      </c>
      <c r="F284" s="21">
        <f>IFERROR(INDEX(Registros!$E$2:$E$501,MATCH(ROWS($B$5:B284),Registros!$AD$2:$AD$501,0)),"")</f>
        <v/>
      </c>
      <c r="G284" s="18">
        <f>IFERROR(INDEX(Registros!$P$2:$P$501,MATCH(ROWS($B$5:B284),Registros!$AD$2:$AD$501,0)),"")</f>
        <v/>
      </c>
      <c r="H284" s="49">
        <f>IFERROR(INDEX(Registros!$S$2:$S$501,MATCH(ROWS($B$5:B284),Registros!$AD$2:$AD$501,0)),"")</f>
        <v/>
      </c>
      <c r="I284" s="21">
        <f>IFERROR(INDEX(Registros!$V$2:$V$501,MATCH(ROWS($B$5:B284),Registros!$AD$2:$AD$501,0)),"")</f>
        <v/>
      </c>
      <c r="J284" s="18">
        <f>IFERROR(INDEX(Registros!$K$2:$K$501,MATCH(ROWS($B$5:B284),Registros!$AD$2:$AD$501,0)),"")</f>
        <v/>
      </c>
      <c r="K284" s="18">
        <f>IFERROR(INDEX(Registros!$L$2:$L$501,MATCH(ROWS($B$5:B284),Registros!$AD$2:$AD$501,0)),"")</f>
        <v/>
      </c>
      <c r="L284" s="52">
        <f>IFERROR(INDEX(Registros!$M$2:$M$501,MATCH(ROWS($B$5:B284),Registros!$AD$2:$AD$501,0)),"")</f>
        <v/>
      </c>
      <c r="M284" s="18">
        <f>IFERROR(INDEX(Registros!$W$2:$W$501,MATCH(ROWS($B$5:B284),Registros!$AD$2:$AD$501,0)),"")</f>
        <v/>
      </c>
      <c r="N284" s="18">
        <f>IFERROR(INDEX(Registros!$X$2:$X$501,MATCH(ROWS($B$5:B284),Registros!$AD$2:$AD$501,0)),"")</f>
        <v/>
      </c>
      <c r="O284" s="21">
        <f>IFERROR(INDEX(Registros!$Y$2:$Y$501,MATCH(ROWS($B$5:B284),Registros!$AD$2:$AD$501,0)),"")</f>
        <v/>
      </c>
    </row>
    <row r="285">
      <c r="A285" s="13">
        <f>IF($B285="","",ROWS($A$5:A285))</f>
        <v/>
      </c>
      <c r="B285" s="13">
        <f>IFERROR(INDEX(Registros!$A$2:$A$501,MATCH(ROWS($B$5:B285),Registros!$AD$2:$AD$501,0)),"")</f>
        <v/>
      </c>
      <c r="C285" s="53">
        <f>IFERROR(INDEX(Registros!$B$2:$B$501,MATCH(ROWS($B$5:B285),Registros!$AD$2:$AD$501,0)),"")</f>
        <v/>
      </c>
      <c r="D285" s="13">
        <f>IFERROR(INDEX(Registros!$C$2:$C$501,MATCH(ROWS($B$5:B285),Registros!$AD$2:$AD$501,0)),"")</f>
        <v/>
      </c>
      <c r="E285" s="16">
        <f>IFERROR(INDEX(Registros!$D$2:$D$501,MATCH(ROWS($B$5:B285),Registros!$AD$2:$AD$501,0)),"")</f>
        <v/>
      </c>
      <c r="F285" s="16">
        <f>IFERROR(INDEX(Registros!$E$2:$E$501,MATCH(ROWS($B$5:B285),Registros!$AD$2:$AD$501,0)),"")</f>
        <v/>
      </c>
      <c r="G285" s="13">
        <f>IFERROR(INDEX(Registros!$P$2:$P$501,MATCH(ROWS($B$5:B285),Registros!$AD$2:$AD$501,0)),"")</f>
        <v/>
      </c>
      <c r="H285" s="46">
        <f>IFERROR(INDEX(Registros!$S$2:$S$501,MATCH(ROWS($B$5:B285),Registros!$AD$2:$AD$501,0)),"")</f>
        <v/>
      </c>
      <c r="I285" s="16">
        <f>IFERROR(INDEX(Registros!$V$2:$V$501,MATCH(ROWS($B$5:B285),Registros!$AD$2:$AD$501,0)),"")</f>
        <v/>
      </c>
      <c r="J285" s="13">
        <f>IFERROR(INDEX(Registros!$K$2:$K$501,MATCH(ROWS($B$5:B285),Registros!$AD$2:$AD$501,0)),"")</f>
        <v/>
      </c>
      <c r="K285" s="13">
        <f>IFERROR(INDEX(Registros!$L$2:$L$501,MATCH(ROWS($B$5:B285),Registros!$AD$2:$AD$501,0)),"")</f>
        <v/>
      </c>
      <c r="L285" s="53">
        <f>IFERROR(INDEX(Registros!$M$2:$M$501,MATCH(ROWS($B$5:B285),Registros!$AD$2:$AD$501,0)),"")</f>
        <v/>
      </c>
      <c r="M285" s="13">
        <f>IFERROR(INDEX(Registros!$W$2:$W$501,MATCH(ROWS($B$5:B285),Registros!$AD$2:$AD$501,0)),"")</f>
        <v/>
      </c>
      <c r="N285" s="13">
        <f>IFERROR(INDEX(Registros!$X$2:$X$501,MATCH(ROWS($B$5:B285),Registros!$AD$2:$AD$501,0)),"")</f>
        <v/>
      </c>
      <c r="O285" s="16">
        <f>IFERROR(INDEX(Registros!$Y$2:$Y$501,MATCH(ROWS($B$5:B285),Registros!$AD$2:$AD$501,0)),"")</f>
        <v/>
      </c>
    </row>
    <row r="286">
      <c r="A286" s="18">
        <f>IF($B286="","",ROWS($A$5:A286))</f>
        <v/>
      </c>
      <c r="B286" s="18">
        <f>IFERROR(INDEX(Registros!$A$2:$A$501,MATCH(ROWS($B$5:B286),Registros!$AD$2:$AD$501,0)),"")</f>
        <v/>
      </c>
      <c r="C286" s="52">
        <f>IFERROR(INDEX(Registros!$B$2:$B$501,MATCH(ROWS($B$5:B286),Registros!$AD$2:$AD$501,0)),"")</f>
        <v/>
      </c>
      <c r="D286" s="18">
        <f>IFERROR(INDEX(Registros!$C$2:$C$501,MATCH(ROWS($B$5:B286),Registros!$AD$2:$AD$501,0)),"")</f>
        <v/>
      </c>
      <c r="E286" s="21">
        <f>IFERROR(INDEX(Registros!$D$2:$D$501,MATCH(ROWS($B$5:B286),Registros!$AD$2:$AD$501,0)),"")</f>
        <v/>
      </c>
      <c r="F286" s="21">
        <f>IFERROR(INDEX(Registros!$E$2:$E$501,MATCH(ROWS($B$5:B286),Registros!$AD$2:$AD$501,0)),"")</f>
        <v/>
      </c>
      <c r="G286" s="18">
        <f>IFERROR(INDEX(Registros!$P$2:$P$501,MATCH(ROWS($B$5:B286),Registros!$AD$2:$AD$501,0)),"")</f>
        <v/>
      </c>
      <c r="H286" s="49">
        <f>IFERROR(INDEX(Registros!$S$2:$S$501,MATCH(ROWS($B$5:B286),Registros!$AD$2:$AD$501,0)),"")</f>
        <v/>
      </c>
      <c r="I286" s="21">
        <f>IFERROR(INDEX(Registros!$V$2:$V$501,MATCH(ROWS($B$5:B286),Registros!$AD$2:$AD$501,0)),"")</f>
        <v/>
      </c>
      <c r="J286" s="18">
        <f>IFERROR(INDEX(Registros!$K$2:$K$501,MATCH(ROWS($B$5:B286),Registros!$AD$2:$AD$501,0)),"")</f>
        <v/>
      </c>
      <c r="K286" s="18">
        <f>IFERROR(INDEX(Registros!$L$2:$L$501,MATCH(ROWS($B$5:B286),Registros!$AD$2:$AD$501,0)),"")</f>
        <v/>
      </c>
      <c r="L286" s="52">
        <f>IFERROR(INDEX(Registros!$M$2:$M$501,MATCH(ROWS($B$5:B286),Registros!$AD$2:$AD$501,0)),"")</f>
        <v/>
      </c>
      <c r="M286" s="18">
        <f>IFERROR(INDEX(Registros!$W$2:$W$501,MATCH(ROWS($B$5:B286),Registros!$AD$2:$AD$501,0)),"")</f>
        <v/>
      </c>
      <c r="N286" s="18">
        <f>IFERROR(INDEX(Registros!$X$2:$X$501,MATCH(ROWS($B$5:B286),Registros!$AD$2:$AD$501,0)),"")</f>
        <v/>
      </c>
      <c r="O286" s="21">
        <f>IFERROR(INDEX(Registros!$Y$2:$Y$501,MATCH(ROWS($B$5:B286),Registros!$AD$2:$AD$501,0)),"")</f>
        <v/>
      </c>
    </row>
    <row r="287">
      <c r="A287" s="13">
        <f>IF($B287="","",ROWS($A$5:A287))</f>
        <v/>
      </c>
      <c r="B287" s="13">
        <f>IFERROR(INDEX(Registros!$A$2:$A$501,MATCH(ROWS($B$5:B287),Registros!$AD$2:$AD$501,0)),"")</f>
        <v/>
      </c>
      <c r="C287" s="53">
        <f>IFERROR(INDEX(Registros!$B$2:$B$501,MATCH(ROWS($B$5:B287),Registros!$AD$2:$AD$501,0)),"")</f>
        <v/>
      </c>
      <c r="D287" s="13">
        <f>IFERROR(INDEX(Registros!$C$2:$C$501,MATCH(ROWS($B$5:B287),Registros!$AD$2:$AD$501,0)),"")</f>
        <v/>
      </c>
      <c r="E287" s="16">
        <f>IFERROR(INDEX(Registros!$D$2:$D$501,MATCH(ROWS($B$5:B287),Registros!$AD$2:$AD$501,0)),"")</f>
        <v/>
      </c>
      <c r="F287" s="16">
        <f>IFERROR(INDEX(Registros!$E$2:$E$501,MATCH(ROWS($B$5:B287),Registros!$AD$2:$AD$501,0)),"")</f>
        <v/>
      </c>
      <c r="G287" s="13">
        <f>IFERROR(INDEX(Registros!$P$2:$P$501,MATCH(ROWS($B$5:B287),Registros!$AD$2:$AD$501,0)),"")</f>
        <v/>
      </c>
      <c r="H287" s="46">
        <f>IFERROR(INDEX(Registros!$S$2:$S$501,MATCH(ROWS($B$5:B287),Registros!$AD$2:$AD$501,0)),"")</f>
        <v/>
      </c>
      <c r="I287" s="16">
        <f>IFERROR(INDEX(Registros!$V$2:$V$501,MATCH(ROWS($B$5:B287),Registros!$AD$2:$AD$501,0)),"")</f>
        <v/>
      </c>
      <c r="J287" s="13">
        <f>IFERROR(INDEX(Registros!$K$2:$K$501,MATCH(ROWS($B$5:B287),Registros!$AD$2:$AD$501,0)),"")</f>
        <v/>
      </c>
      <c r="K287" s="13">
        <f>IFERROR(INDEX(Registros!$L$2:$L$501,MATCH(ROWS($B$5:B287),Registros!$AD$2:$AD$501,0)),"")</f>
        <v/>
      </c>
      <c r="L287" s="53">
        <f>IFERROR(INDEX(Registros!$M$2:$M$501,MATCH(ROWS($B$5:B287),Registros!$AD$2:$AD$501,0)),"")</f>
        <v/>
      </c>
      <c r="M287" s="13">
        <f>IFERROR(INDEX(Registros!$W$2:$W$501,MATCH(ROWS($B$5:B287),Registros!$AD$2:$AD$501,0)),"")</f>
        <v/>
      </c>
      <c r="N287" s="13">
        <f>IFERROR(INDEX(Registros!$X$2:$X$501,MATCH(ROWS($B$5:B287),Registros!$AD$2:$AD$501,0)),"")</f>
        <v/>
      </c>
      <c r="O287" s="16">
        <f>IFERROR(INDEX(Registros!$Y$2:$Y$501,MATCH(ROWS($B$5:B287),Registros!$AD$2:$AD$501,0)),"")</f>
        <v/>
      </c>
    </row>
    <row r="288">
      <c r="A288" s="18">
        <f>IF($B288="","",ROWS($A$5:A288))</f>
        <v/>
      </c>
      <c r="B288" s="18">
        <f>IFERROR(INDEX(Registros!$A$2:$A$501,MATCH(ROWS($B$5:B288),Registros!$AD$2:$AD$501,0)),"")</f>
        <v/>
      </c>
      <c r="C288" s="52">
        <f>IFERROR(INDEX(Registros!$B$2:$B$501,MATCH(ROWS($B$5:B288),Registros!$AD$2:$AD$501,0)),"")</f>
        <v/>
      </c>
      <c r="D288" s="18">
        <f>IFERROR(INDEX(Registros!$C$2:$C$501,MATCH(ROWS($B$5:B288),Registros!$AD$2:$AD$501,0)),"")</f>
        <v/>
      </c>
      <c r="E288" s="21">
        <f>IFERROR(INDEX(Registros!$D$2:$D$501,MATCH(ROWS($B$5:B288),Registros!$AD$2:$AD$501,0)),"")</f>
        <v/>
      </c>
      <c r="F288" s="21">
        <f>IFERROR(INDEX(Registros!$E$2:$E$501,MATCH(ROWS($B$5:B288),Registros!$AD$2:$AD$501,0)),"")</f>
        <v/>
      </c>
      <c r="G288" s="18">
        <f>IFERROR(INDEX(Registros!$P$2:$P$501,MATCH(ROWS($B$5:B288),Registros!$AD$2:$AD$501,0)),"")</f>
        <v/>
      </c>
      <c r="H288" s="49">
        <f>IFERROR(INDEX(Registros!$S$2:$S$501,MATCH(ROWS($B$5:B288),Registros!$AD$2:$AD$501,0)),"")</f>
        <v/>
      </c>
      <c r="I288" s="21">
        <f>IFERROR(INDEX(Registros!$V$2:$V$501,MATCH(ROWS($B$5:B288),Registros!$AD$2:$AD$501,0)),"")</f>
        <v/>
      </c>
      <c r="J288" s="18">
        <f>IFERROR(INDEX(Registros!$K$2:$K$501,MATCH(ROWS($B$5:B288),Registros!$AD$2:$AD$501,0)),"")</f>
        <v/>
      </c>
      <c r="K288" s="18">
        <f>IFERROR(INDEX(Registros!$L$2:$L$501,MATCH(ROWS($B$5:B288),Registros!$AD$2:$AD$501,0)),"")</f>
        <v/>
      </c>
      <c r="L288" s="52">
        <f>IFERROR(INDEX(Registros!$M$2:$M$501,MATCH(ROWS($B$5:B288),Registros!$AD$2:$AD$501,0)),"")</f>
        <v/>
      </c>
      <c r="M288" s="18">
        <f>IFERROR(INDEX(Registros!$W$2:$W$501,MATCH(ROWS($B$5:B288),Registros!$AD$2:$AD$501,0)),"")</f>
        <v/>
      </c>
      <c r="N288" s="18">
        <f>IFERROR(INDEX(Registros!$X$2:$X$501,MATCH(ROWS($B$5:B288),Registros!$AD$2:$AD$501,0)),"")</f>
        <v/>
      </c>
      <c r="O288" s="21">
        <f>IFERROR(INDEX(Registros!$Y$2:$Y$501,MATCH(ROWS($B$5:B288),Registros!$AD$2:$AD$501,0)),"")</f>
        <v/>
      </c>
    </row>
    <row r="289">
      <c r="A289" s="13">
        <f>IF($B289="","",ROWS($A$5:A289))</f>
        <v/>
      </c>
      <c r="B289" s="13">
        <f>IFERROR(INDEX(Registros!$A$2:$A$501,MATCH(ROWS($B$5:B289),Registros!$AD$2:$AD$501,0)),"")</f>
        <v/>
      </c>
      <c r="C289" s="53">
        <f>IFERROR(INDEX(Registros!$B$2:$B$501,MATCH(ROWS($B$5:B289),Registros!$AD$2:$AD$501,0)),"")</f>
        <v/>
      </c>
      <c r="D289" s="13">
        <f>IFERROR(INDEX(Registros!$C$2:$C$501,MATCH(ROWS($B$5:B289),Registros!$AD$2:$AD$501,0)),"")</f>
        <v/>
      </c>
      <c r="E289" s="16">
        <f>IFERROR(INDEX(Registros!$D$2:$D$501,MATCH(ROWS($B$5:B289),Registros!$AD$2:$AD$501,0)),"")</f>
        <v/>
      </c>
      <c r="F289" s="16">
        <f>IFERROR(INDEX(Registros!$E$2:$E$501,MATCH(ROWS($B$5:B289),Registros!$AD$2:$AD$501,0)),"")</f>
        <v/>
      </c>
      <c r="G289" s="13">
        <f>IFERROR(INDEX(Registros!$P$2:$P$501,MATCH(ROWS($B$5:B289),Registros!$AD$2:$AD$501,0)),"")</f>
        <v/>
      </c>
      <c r="H289" s="46">
        <f>IFERROR(INDEX(Registros!$S$2:$S$501,MATCH(ROWS($B$5:B289),Registros!$AD$2:$AD$501,0)),"")</f>
        <v/>
      </c>
      <c r="I289" s="16">
        <f>IFERROR(INDEX(Registros!$V$2:$V$501,MATCH(ROWS($B$5:B289),Registros!$AD$2:$AD$501,0)),"")</f>
        <v/>
      </c>
      <c r="J289" s="13">
        <f>IFERROR(INDEX(Registros!$K$2:$K$501,MATCH(ROWS($B$5:B289),Registros!$AD$2:$AD$501,0)),"")</f>
        <v/>
      </c>
      <c r="K289" s="13">
        <f>IFERROR(INDEX(Registros!$L$2:$L$501,MATCH(ROWS($B$5:B289),Registros!$AD$2:$AD$501,0)),"")</f>
        <v/>
      </c>
      <c r="L289" s="53">
        <f>IFERROR(INDEX(Registros!$M$2:$M$501,MATCH(ROWS($B$5:B289),Registros!$AD$2:$AD$501,0)),"")</f>
        <v/>
      </c>
      <c r="M289" s="13">
        <f>IFERROR(INDEX(Registros!$W$2:$W$501,MATCH(ROWS($B$5:B289),Registros!$AD$2:$AD$501,0)),"")</f>
        <v/>
      </c>
      <c r="N289" s="13">
        <f>IFERROR(INDEX(Registros!$X$2:$X$501,MATCH(ROWS($B$5:B289),Registros!$AD$2:$AD$501,0)),"")</f>
        <v/>
      </c>
      <c r="O289" s="16">
        <f>IFERROR(INDEX(Registros!$Y$2:$Y$501,MATCH(ROWS($B$5:B289),Registros!$AD$2:$AD$501,0)),"")</f>
        <v/>
      </c>
    </row>
    <row r="290">
      <c r="A290" s="18">
        <f>IF($B290="","",ROWS($A$5:A290))</f>
        <v/>
      </c>
      <c r="B290" s="18">
        <f>IFERROR(INDEX(Registros!$A$2:$A$501,MATCH(ROWS($B$5:B290),Registros!$AD$2:$AD$501,0)),"")</f>
        <v/>
      </c>
      <c r="C290" s="52">
        <f>IFERROR(INDEX(Registros!$B$2:$B$501,MATCH(ROWS($B$5:B290),Registros!$AD$2:$AD$501,0)),"")</f>
        <v/>
      </c>
      <c r="D290" s="18">
        <f>IFERROR(INDEX(Registros!$C$2:$C$501,MATCH(ROWS($B$5:B290),Registros!$AD$2:$AD$501,0)),"")</f>
        <v/>
      </c>
      <c r="E290" s="21">
        <f>IFERROR(INDEX(Registros!$D$2:$D$501,MATCH(ROWS($B$5:B290),Registros!$AD$2:$AD$501,0)),"")</f>
        <v/>
      </c>
      <c r="F290" s="21">
        <f>IFERROR(INDEX(Registros!$E$2:$E$501,MATCH(ROWS($B$5:B290),Registros!$AD$2:$AD$501,0)),"")</f>
        <v/>
      </c>
      <c r="G290" s="18">
        <f>IFERROR(INDEX(Registros!$P$2:$P$501,MATCH(ROWS($B$5:B290),Registros!$AD$2:$AD$501,0)),"")</f>
        <v/>
      </c>
      <c r="H290" s="49">
        <f>IFERROR(INDEX(Registros!$S$2:$S$501,MATCH(ROWS($B$5:B290),Registros!$AD$2:$AD$501,0)),"")</f>
        <v/>
      </c>
      <c r="I290" s="21">
        <f>IFERROR(INDEX(Registros!$V$2:$V$501,MATCH(ROWS($B$5:B290),Registros!$AD$2:$AD$501,0)),"")</f>
        <v/>
      </c>
      <c r="J290" s="18">
        <f>IFERROR(INDEX(Registros!$K$2:$K$501,MATCH(ROWS($B$5:B290),Registros!$AD$2:$AD$501,0)),"")</f>
        <v/>
      </c>
      <c r="K290" s="18">
        <f>IFERROR(INDEX(Registros!$L$2:$L$501,MATCH(ROWS($B$5:B290),Registros!$AD$2:$AD$501,0)),"")</f>
        <v/>
      </c>
      <c r="L290" s="52">
        <f>IFERROR(INDEX(Registros!$M$2:$M$501,MATCH(ROWS($B$5:B290),Registros!$AD$2:$AD$501,0)),"")</f>
        <v/>
      </c>
      <c r="M290" s="18">
        <f>IFERROR(INDEX(Registros!$W$2:$W$501,MATCH(ROWS($B$5:B290),Registros!$AD$2:$AD$501,0)),"")</f>
        <v/>
      </c>
      <c r="N290" s="18">
        <f>IFERROR(INDEX(Registros!$X$2:$X$501,MATCH(ROWS($B$5:B290),Registros!$AD$2:$AD$501,0)),"")</f>
        <v/>
      </c>
      <c r="O290" s="21">
        <f>IFERROR(INDEX(Registros!$Y$2:$Y$501,MATCH(ROWS($B$5:B290),Registros!$AD$2:$AD$501,0)),"")</f>
        <v/>
      </c>
    </row>
    <row r="291">
      <c r="A291" s="13">
        <f>IF($B291="","",ROWS($A$5:A291))</f>
        <v/>
      </c>
      <c r="B291" s="13">
        <f>IFERROR(INDEX(Registros!$A$2:$A$501,MATCH(ROWS($B$5:B291),Registros!$AD$2:$AD$501,0)),"")</f>
        <v/>
      </c>
      <c r="C291" s="53">
        <f>IFERROR(INDEX(Registros!$B$2:$B$501,MATCH(ROWS($B$5:B291),Registros!$AD$2:$AD$501,0)),"")</f>
        <v/>
      </c>
      <c r="D291" s="13">
        <f>IFERROR(INDEX(Registros!$C$2:$C$501,MATCH(ROWS($B$5:B291),Registros!$AD$2:$AD$501,0)),"")</f>
        <v/>
      </c>
      <c r="E291" s="16">
        <f>IFERROR(INDEX(Registros!$D$2:$D$501,MATCH(ROWS($B$5:B291),Registros!$AD$2:$AD$501,0)),"")</f>
        <v/>
      </c>
      <c r="F291" s="16">
        <f>IFERROR(INDEX(Registros!$E$2:$E$501,MATCH(ROWS($B$5:B291),Registros!$AD$2:$AD$501,0)),"")</f>
        <v/>
      </c>
      <c r="G291" s="13">
        <f>IFERROR(INDEX(Registros!$P$2:$P$501,MATCH(ROWS($B$5:B291),Registros!$AD$2:$AD$501,0)),"")</f>
        <v/>
      </c>
      <c r="H291" s="46">
        <f>IFERROR(INDEX(Registros!$S$2:$S$501,MATCH(ROWS($B$5:B291),Registros!$AD$2:$AD$501,0)),"")</f>
        <v/>
      </c>
      <c r="I291" s="16">
        <f>IFERROR(INDEX(Registros!$V$2:$V$501,MATCH(ROWS($B$5:B291),Registros!$AD$2:$AD$501,0)),"")</f>
        <v/>
      </c>
      <c r="J291" s="13">
        <f>IFERROR(INDEX(Registros!$K$2:$K$501,MATCH(ROWS($B$5:B291),Registros!$AD$2:$AD$501,0)),"")</f>
        <v/>
      </c>
      <c r="K291" s="13">
        <f>IFERROR(INDEX(Registros!$L$2:$L$501,MATCH(ROWS($B$5:B291),Registros!$AD$2:$AD$501,0)),"")</f>
        <v/>
      </c>
      <c r="L291" s="53">
        <f>IFERROR(INDEX(Registros!$M$2:$M$501,MATCH(ROWS($B$5:B291),Registros!$AD$2:$AD$501,0)),"")</f>
        <v/>
      </c>
      <c r="M291" s="13">
        <f>IFERROR(INDEX(Registros!$W$2:$W$501,MATCH(ROWS($B$5:B291),Registros!$AD$2:$AD$501,0)),"")</f>
        <v/>
      </c>
      <c r="N291" s="13">
        <f>IFERROR(INDEX(Registros!$X$2:$X$501,MATCH(ROWS($B$5:B291),Registros!$AD$2:$AD$501,0)),"")</f>
        <v/>
      </c>
      <c r="O291" s="16">
        <f>IFERROR(INDEX(Registros!$Y$2:$Y$501,MATCH(ROWS($B$5:B291),Registros!$AD$2:$AD$501,0)),"")</f>
        <v/>
      </c>
    </row>
    <row r="292">
      <c r="A292" s="18">
        <f>IF($B292="","",ROWS($A$5:A292))</f>
        <v/>
      </c>
      <c r="B292" s="18">
        <f>IFERROR(INDEX(Registros!$A$2:$A$501,MATCH(ROWS($B$5:B292),Registros!$AD$2:$AD$501,0)),"")</f>
        <v/>
      </c>
      <c r="C292" s="52">
        <f>IFERROR(INDEX(Registros!$B$2:$B$501,MATCH(ROWS($B$5:B292),Registros!$AD$2:$AD$501,0)),"")</f>
        <v/>
      </c>
      <c r="D292" s="18">
        <f>IFERROR(INDEX(Registros!$C$2:$C$501,MATCH(ROWS($B$5:B292),Registros!$AD$2:$AD$501,0)),"")</f>
        <v/>
      </c>
      <c r="E292" s="21">
        <f>IFERROR(INDEX(Registros!$D$2:$D$501,MATCH(ROWS($B$5:B292),Registros!$AD$2:$AD$501,0)),"")</f>
        <v/>
      </c>
      <c r="F292" s="21">
        <f>IFERROR(INDEX(Registros!$E$2:$E$501,MATCH(ROWS($B$5:B292),Registros!$AD$2:$AD$501,0)),"")</f>
        <v/>
      </c>
      <c r="G292" s="18">
        <f>IFERROR(INDEX(Registros!$P$2:$P$501,MATCH(ROWS($B$5:B292),Registros!$AD$2:$AD$501,0)),"")</f>
        <v/>
      </c>
      <c r="H292" s="49">
        <f>IFERROR(INDEX(Registros!$S$2:$S$501,MATCH(ROWS($B$5:B292),Registros!$AD$2:$AD$501,0)),"")</f>
        <v/>
      </c>
      <c r="I292" s="21">
        <f>IFERROR(INDEX(Registros!$V$2:$V$501,MATCH(ROWS($B$5:B292),Registros!$AD$2:$AD$501,0)),"")</f>
        <v/>
      </c>
      <c r="J292" s="18">
        <f>IFERROR(INDEX(Registros!$K$2:$K$501,MATCH(ROWS($B$5:B292),Registros!$AD$2:$AD$501,0)),"")</f>
        <v/>
      </c>
      <c r="K292" s="18">
        <f>IFERROR(INDEX(Registros!$L$2:$L$501,MATCH(ROWS($B$5:B292),Registros!$AD$2:$AD$501,0)),"")</f>
        <v/>
      </c>
      <c r="L292" s="52">
        <f>IFERROR(INDEX(Registros!$M$2:$M$501,MATCH(ROWS($B$5:B292),Registros!$AD$2:$AD$501,0)),"")</f>
        <v/>
      </c>
      <c r="M292" s="18">
        <f>IFERROR(INDEX(Registros!$W$2:$W$501,MATCH(ROWS($B$5:B292),Registros!$AD$2:$AD$501,0)),"")</f>
        <v/>
      </c>
      <c r="N292" s="18">
        <f>IFERROR(INDEX(Registros!$X$2:$X$501,MATCH(ROWS($B$5:B292),Registros!$AD$2:$AD$501,0)),"")</f>
        <v/>
      </c>
      <c r="O292" s="21">
        <f>IFERROR(INDEX(Registros!$Y$2:$Y$501,MATCH(ROWS($B$5:B292),Registros!$AD$2:$AD$501,0)),"")</f>
        <v/>
      </c>
    </row>
    <row r="293">
      <c r="A293" s="13">
        <f>IF($B293="","",ROWS($A$5:A293))</f>
        <v/>
      </c>
      <c r="B293" s="13">
        <f>IFERROR(INDEX(Registros!$A$2:$A$501,MATCH(ROWS($B$5:B293),Registros!$AD$2:$AD$501,0)),"")</f>
        <v/>
      </c>
      <c r="C293" s="53">
        <f>IFERROR(INDEX(Registros!$B$2:$B$501,MATCH(ROWS($B$5:B293),Registros!$AD$2:$AD$501,0)),"")</f>
        <v/>
      </c>
      <c r="D293" s="13">
        <f>IFERROR(INDEX(Registros!$C$2:$C$501,MATCH(ROWS($B$5:B293),Registros!$AD$2:$AD$501,0)),"")</f>
        <v/>
      </c>
      <c r="E293" s="16">
        <f>IFERROR(INDEX(Registros!$D$2:$D$501,MATCH(ROWS($B$5:B293),Registros!$AD$2:$AD$501,0)),"")</f>
        <v/>
      </c>
      <c r="F293" s="16">
        <f>IFERROR(INDEX(Registros!$E$2:$E$501,MATCH(ROWS($B$5:B293),Registros!$AD$2:$AD$501,0)),"")</f>
        <v/>
      </c>
      <c r="G293" s="13">
        <f>IFERROR(INDEX(Registros!$P$2:$P$501,MATCH(ROWS($B$5:B293),Registros!$AD$2:$AD$501,0)),"")</f>
        <v/>
      </c>
      <c r="H293" s="46">
        <f>IFERROR(INDEX(Registros!$S$2:$S$501,MATCH(ROWS($B$5:B293),Registros!$AD$2:$AD$501,0)),"")</f>
        <v/>
      </c>
      <c r="I293" s="16">
        <f>IFERROR(INDEX(Registros!$V$2:$V$501,MATCH(ROWS($B$5:B293),Registros!$AD$2:$AD$501,0)),"")</f>
        <v/>
      </c>
      <c r="J293" s="13">
        <f>IFERROR(INDEX(Registros!$K$2:$K$501,MATCH(ROWS($B$5:B293),Registros!$AD$2:$AD$501,0)),"")</f>
        <v/>
      </c>
      <c r="K293" s="13">
        <f>IFERROR(INDEX(Registros!$L$2:$L$501,MATCH(ROWS($B$5:B293),Registros!$AD$2:$AD$501,0)),"")</f>
        <v/>
      </c>
      <c r="L293" s="53">
        <f>IFERROR(INDEX(Registros!$M$2:$M$501,MATCH(ROWS($B$5:B293),Registros!$AD$2:$AD$501,0)),"")</f>
        <v/>
      </c>
      <c r="M293" s="13">
        <f>IFERROR(INDEX(Registros!$W$2:$W$501,MATCH(ROWS($B$5:B293),Registros!$AD$2:$AD$501,0)),"")</f>
        <v/>
      </c>
      <c r="N293" s="13">
        <f>IFERROR(INDEX(Registros!$X$2:$X$501,MATCH(ROWS($B$5:B293),Registros!$AD$2:$AD$501,0)),"")</f>
        <v/>
      </c>
      <c r="O293" s="16">
        <f>IFERROR(INDEX(Registros!$Y$2:$Y$501,MATCH(ROWS($B$5:B293),Registros!$AD$2:$AD$501,0)),"")</f>
        <v/>
      </c>
    </row>
    <row r="294">
      <c r="A294" s="18">
        <f>IF($B294="","",ROWS($A$5:A294))</f>
        <v/>
      </c>
      <c r="B294" s="18">
        <f>IFERROR(INDEX(Registros!$A$2:$A$501,MATCH(ROWS($B$5:B294),Registros!$AD$2:$AD$501,0)),"")</f>
        <v/>
      </c>
      <c r="C294" s="52">
        <f>IFERROR(INDEX(Registros!$B$2:$B$501,MATCH(ROWS($B$5:B294),Registros!$AD$2:$AD$501,0)),"")</f>
        <v/>
      </c>
      <c r="D294" s="18">
        <f>IFERROR(INDEX(Registros!$C$2:$C$501,MATCH(ROWS($B$5:B294),Registros!$AD$2:$AD$501,0)),"")</f>
        <v/>
      </c>
      <c r="E294" s="21">
        <f>IFERROR(INDEX(Registros!$D$2:$D$501,MATCH(ROWS($B$5:B294),Registros!$AD$2:$AD$501,0)),"")</f>
        <v/>
      </c>
      <c r="F294" s="21">
        <f>IFERROR(INDEX(Registros!$E$2:$E$501,MATCH(ROWS($B$5:B294),Registros!$AD$2:$AD$501,0)),"")</f>
        <v/>
      </c>
      <c r="G294" s="18">
        <f>IFERROR(INDEX(Registros!$P$2:$P$501,MATCH(ROWS($B$5:B294),Registros!$AD$2:$AD$501,0)),"")</f>
        <v/>
      </c>
      <c r="H294" s="49">
        <f>IFERROR(INDEX(Registros!$S$2:$S$501,MATCH(ROWS($B$5:B294),Registros!$AD$2:$AD$501,0)),"")</f>
        <v/>
      </c>
      <c r="I294" s="21">
        <f>IFERROR(INDEX(Registros!$V$2:$V$501,MATCH(ROWS($B$5:B294),Registros!$AD$2:$AD$501,0)),"")</f>
        <v/>
      </c>
      <c r="J294" s="18">
        <f>IFERROR(INDEX(Registros!$K$2:$K$501,MATCH(ROWS($B$5:B294),Registros!$AD$2:$AD$501,0)),"")</f>
        <v/>
      </c>
      <c r="K294" s="18">
        <f>IFERROR(INDEX(Registros!$L$2:$L$501,MATCH(ROWS($B$5:B294),Registros!$AD$2:$AD$501,0)),"")</f>
        <v/>
      </c>
      <c r="L294" s="52">
        <f>IFERROR(INDEX(Registros!$M$2:$M$501,MATCH(ROWS($B$5:B294),Registros!$AD$2:$AD$501,0)),"")</f>
        <v/>
      </c>
      <c r="M294" s="18">
        <f>IFERROR(INDEX(Registros!$W$2:$W$501,MATCH(ROWS($B$5:B294),Registros!$AD$2:$AD$501,0)),"")</f>
        <v/>
      </c>
      <c r="N294" s="18">
        <f>IFERROR(INDEX(Registros!$X$2:$X$501,MATCH(ROWS($B$5:B294),Registros!$AD$2:$AD$501,0)),"")</f>
        <v/>
      </c>
      <c r="O294" s="21">
        <f>IFERROR(INDEX(Registros!$Y$2:$Y$501,MATCH(ROWS($B$5:B294),Registros!$AD$2:$AD$501,0)),"")</f>
        <v/>
      </c>
    </row>
    <row r="295">
      <c r="A295" s="13">
        <f>IF($B295="","",ROWS($A$5:A295))</f>
        <v/>
      </c>
      <c r="B295" s="13">
        <f>IFERROR(INDEX(Registros!$A$2:$A$501,MATCH(ROWS($B$5:B295),Registros!$AD$2:$AD$501,0)),"")</f>
        <v/>
      </c>
      <c r="C295" s="53">
        <f>IFERROR(INDEX(Registros!$B$2:$B$501,MATCH(ROWS($B$5:B295),Registros!$AD$2:$AD$501,0)),"")</f>
        <v/>
      </c>
      <c r="D295" s="13">
        <f>IFERROR(INDEX(Registros!$C$2:$C$501,MATCH(ROWS($B$5:B295),Registros!$AD$2:$AD$501,0)),"")</f>
        <v/>
      </c>
      <c r="E295" s="16">
        <f>IFERROR(INDEX(Registros!$D$2:$D$501,MATCH(ROWS($B$5:B295),Registros!$AD$2:$AD$501,0)),"")</f>
        <v/>
      </c>
      <c r="F295" s="16">
        <f>IFERROR(INDEX(Registros!$E$2:$E$501,MATCH(ROWS($B$5:B295),Registros!$AD$2:$AD$501,0)),"")</f>
        <v/>
      </c>
      <c r="G295" s="13">
        <f>IFERROR(INDEX(Registros!$P$2:$P$501,MATCH(ROWS($B$5:B295),Registros!$AD$2:$AD$501,0)),"")</f>
        <v/>
      </c>
      <c r="H295" s="46">
        <f>IFERROR(INDEX(Registros!$S$2:$S$501,MATCH(ROWS($B$5:B295),Registros!$AD$2:$AD$501,0)),"")</f>
        <v/>
      </c>
      <c r="I295" s="16">
        <f>IFERROR(INDEX(Registros!$V$2:$V$501,MATCH(ROWS($B$5:B295),Registros!$AD$2:$AD$501,0)),"")</f>
        <v/>
      </c>
      <c r="J295" s="13">
        <f>IFERROR(INDEX(Registros!$K$2:$K$501,MATCH(ROWS($B$5:B295),Registros!$AD$2:$AD$501,0)),"")</f>
        <v/>
      </c>
      <c r="K295" s="13">
        <f>IFERROR(INDEX(Registros!$L$2:$L$501,MATCH(ROWS($B$5:B295),Registros!$AD$2:$AD$501,0)),"")</f>
        <v/>
      </c>
      <c r="L295" s="53">
        <f>IFERROR(INDEX(Registros!$M$2:$M$501,MATCH(ROWS($B$5:B295),Registros!$AD$2:$AD$501,0)),"")</f>
        <v/>
      </c>
      <c r="M295" s="13">
        <f>IFERROR(INDEX(Registros!$W$2:$W$501,MATCH(ROWS($B$5:B295),Registros!$AD$2:$AD$501,0)),"")</f>
        <v/>
      </c>
      <c r="N295" s="13">
        <f>IFERROR(INDEX(Registros!$X$2:$X$501,MATCH(ROWS($B$5:B295),Registros!$AD$2:$AD$501,0)),"")</f>
        <v/>
      </c>
      <c r="O295" s="16">
        <f>IFERROR(INDEX(Registros!$Y$2:$Y$501,MATCH(ROWS($B$5:B295),Registros!$AD$2:$AD$501,0)),"")</f>
        <v/>
      </c>
    </row>
    <row r="296">
      <c r="A296" s="18">
        <f>IF($B296="","",ROWS($A$5:A296))</f>
        <v/>
      </c>
      <c r="B296" s="18">
        <f>IFERROR(INDEX(Registros!$A$2:$A$501,MATCH(ROWS($B$5:B296),Registros!$AD$2:$AD$501,0)),"")</f>
        <v/>
      </c>
      <c r="C296" s="52">
        <f>IFERROR(INDEX(Registros!$B$2:$B$501,MATCH(ROWS($B$5:B296),Registros!$AD$2:$AD$501,0)),"")</f>
        <v/>
      </c>
      <c r="D296" s="18">
        <f>IFERROR(INDEX(Registros!$C$2:$C$501,MATCH(ROWS($B$5:B296),Registros!$AD$2:$AD$501,0)),"")</f>
        <v/>
      </c>
      <c r="E296" s="21">
        <f>IFERROR(INDEX(Registros!$D$2:$D$501,MATCH(ROWS($B$5:B296),Registros!$AD$2:$AD$501,0)),"")</f>
        <v/>
      </c>
      <c r="F296" s="21">
        <f>IFERROR(INDEX(Registros!$E$2:$E$501,MATCH(ROWS($B$5:B296),Registros!$AD$2:$AD$501,0)),"")</f>
        <v/>
      </c>
      <c r="G296" s="18">
        <f>IFERROR(INDEX(Registros!$P$2:$P$501,MATCH(ROWS($B$5:B296),Registros!$AD$2:$AD$501,0)),"")</f>
        <v/>
      </c>
      <c r="H296" s="49">
        <f>IFERROR(INDEX(Registros!$S$2:$S$501,MATCH(ROWS($B$5:B296),Registros!$AD$2:$AD$501,0)),"")</f>
        <v/>
      </c>
      <c r="I296" s="21">
        <f>IFERROR(INDEX(Registros!$V$2:$V$501,MATCH(ROWS($B$5:B296),Registros!$AD$2:$AD$501,0)),"")</f>
        <v/>
      </c>
      <c r="J296" s="18">
        <f>IFERROR(INDEX(Registros!$K$2:$K$501,MATCH(ROWS($B$5:B296),Registros!$AD$2:$AD$501,0)),"")</f>
        <v/>
      </c>
      <c r="K296" s="18">
        <f>IFERROR(INDEX(Registros!$L$2:$L$501,MATCH(ROWS($B$5:B296),Registros!$AD$2:$AD$501,0)),"")</f>
        <v/>
      </c>
      <c r="L296" s="52">
        <f>IFERROR(INDEX(Registros!$M$2:$M$501,MATCH(ROWS($B$5:B296),Registros!$AD$2:$AD$501,0)),"")</f>
        <v/>
      </c>
      <c r="M296" s="18">
        <f>IFERROR(INDEX(Registros!$W$2:$W$501,MATCH(ROWS($B$5:B296),Registros!$AD$2:$AD$501,0)),"")</f>
        <v/>
      </c>
      <c r="N296" s="18">
        <f>IFERROR(INDEX(Registros!$X$2:$X$501,MATCH(ROWS($B$5:B296),Registros!$AD$2:$AD$501,0)),"")</f>
        <v/>
      </c>
      <c r="O296" s="21">
        <f>IFERROR(INDEX(Registros!$Y$2:$Y$501,MATCH(ROWS($B$5:B296),Registros!$AD$2:$AD$501,0)),"")</f>
        <v/>
      </c>
    </row>
    <row r="297">
      <c r="A297" s="13">
        <f>IF($B297="","",ROWS($A$5:A297))</f>
        <v/>
      </c>
      <c r="B297" s="13">
        <f>IFERROR(INDEX(Registros!$A$2:$A$501,MATCH(ROWS($B$5:B297),Registros!$AD$2:$AD$501,0)),"")</f>
        <v/>
      </c>
      <c r="C297" s="53">
        <f>IFERROR(INDEX(Registros!$B$2:$B$501,MATCH(ROWS($B$5:B297),Registros!$AD$2:$AD$501,0)),"")</f>
        <v/>
      </c>
      <c r="D297" s="13">
        <f>IFERROR(INDEX(Registros!$C$2:$C$501,MATCH(ROWS($B$5:B297),Registros!$AD$2:$AD$501,0)),"")</f>
        <v/>
      </c>
      <c r="E297" s="16">
        <f>IFERROR(INDEX(Registros!$D$2:$D$501,MATCH(ROWS($B$5:B297),Registros!$AD$2:$AD$501,0)),"")</f>
        <v/>
      </c>
      <c r="F297" s="16">
        <f>IFERROR(INDEX(Registros!$E$2:$E$501,MATCH(ROWS($B$5:B297),Registros!$AD$2:$AD$501,0)),"")</f>
        <v/>
      </c>
      <c r="G297" s="13">
        <f>IFERROR(INDEX(Registros!$P$2:$P$501,MATCH(ROWS($B$5:B297),Registros!$AD$2:$AD$501,0)),"")</f>
        <v/>
      </c>
      <c r="H297" s="46">
        <f>IFERROR(INDEX(Registros!$S$2:$S$501,MATCH(ROWS($B$5:B297),Registros!$AD$2:$AD$501,0)),"")</f>
        <v/>
      </c>
      <c r="I297" s="16">
        <f>IFERROR(INDEX(Registros!$V$2:$V$501,MATCH(ROWS($B$5:B297),Registros!$AD$2:$AD$501,0)),"")</f>
        <v/>
      </c>
      <c r="J297" s="13">
        <f>IFERROR(INDEX(Registros!$K$2:$K$501,MATCH(ROWS($B$5:B297),Registros!$AD$2:$AD$501,0)),"")</f>
        <v/>
      </c>
      <c r="K297" s="13">
        <f>IFERROR(INDEX(Registros!$L$2:$L$501,MATCH(ROWS($B$5:B297),Registros!$AD$2:$AD$501,0)),"")</f>
        <v/>
      </c>
      <c r="L297" s="53">
        <f>IFERROR(INDEX(Registros!$M$2:$M$501,MATCH(ROWS($B$5:B297),Registros!$AD$2:$AD$501,0)),"")</f>
        <v/>
      </c>
      <c r="M297" s="13">
        <f>IFERROR(INDEX(Registros!$W$2:$W$501,MATCH(ROWS($B$5:B297),Registros!$AD$2:$AD$501,0)),"")</f>
        <v/>
      </c>
      <c r="N297" s="13">
        <f>IFERROR(INDEX(Registros!$X$2:$X$501,MATCH(ROWS($B$5:B297),Registros!$AD$2:$AD$501,0)),"")</f>
        <v/>
      </c>
      <c r="O297" s="16">
        <f>IFERROR(INDEX(Registros!$Y$2:$Y$501,MATCH(ROWS($B$5:B297),Registros!$AD$2:$AD$501,0)),"")</f>
        <v/>
      </c>
    </row>
    <row r="298">
      <c r="A298" s="18">
        <f>IF($B298="","",ROWS($A$5:A298))</f>
        <v/>
      </c>
      <c r="B298" s="18">
        <f>IFERROR(INDEX(Registros!$A$2:$A$501,MATCH(ROWS($B$5:B298),Registros!$AD$2:$AD$501,0)),"")</f>
        <v/>
      </c>
      <c r="C298" s="52">
        <f>IFERROR(INDEX(Registros!$B$2:$B$501,MATCH(ROWS($B$5:B298),Registros!$AD$2:$AD$501,0)),"")</f>
        <v/>
      </c>
      <c r="D298" s="18">
        <f>IFERROR(INDEX(Registros!$C$2:$C$501,MATCH(ROWS($B$5:B298),Registros!$AD$2:$AD$501,0)),"")</f>
        <v/>
      </c>
      <c r="E298" s="21">
        <f>IFERROR(INDEX(Registros!$D$2:$D$501,MATCH(ROWS($B$5:B298),Registros!$AD$2:$AD$501,0)),"")</f>
        <v/>
      </c>
      <c r="F298" s="21">
        <f>IFERROR(INDEX(Registros!$E$2:$E$501,MATCH(ROWS($B$5:B298),Registros!$AD$2:$AD$501,0)),"")</f>
        <v/>
      </c>
      <c r="G298" s="18">
        <f>IFERROR(INDEX(Registros!$P$2:$P$501,MATCH(ROWS($B$5:B298),Registros!$AD$2:$AD$501,0)),"")</f>
        <v/>
      </c>
      <c r="H298" s="49">
        <f>IFERROR(INDEX(Registros!$S$2:$S$501,MATCH(ROWS($B$5:B298),Registros!$AD$2:$AD$501,0)),"")</f>
        <v/>
      </c>
      <c r="I298" s="21">
        <f>IFERROR(INDEX(Registros!$V$2:$V$501,MATCH(ROWS($B$5:B298),Registros!$AD$2:$AD$501,0)),"")</f>
        <v/>
      </c>
      <c r="J298" s="18">
        <f>IFERROR(INDEX(Registros!$K$2:$K$501,MATCH(ROWS($B$5:B298),Registros!$AD$2:$AD$501,0)),"")</f>
        <v/>
      </c>
      <c r="K298" s="18">
        <f>IFERROR(INDEX(Registros!$L$2:$L$501,MATCH(ROWS($B$5:B298),Registros!$AD$2:$AD$501,0)),"")</f>
        <v/>
      </c>
      <c r="L298" s="52">
        <f>IFERROR(INDEX(Registros!$M$2:$M$501,MATCH(ROWS($B$5:B298),Registros!$AD$2:$AD$501,0)),"")</f>
        <v/>
      </c>
      <c r="M298" s="18">
        <f>IFERROR(INDEX(Registros!$W$2:$W$501,MATCH(ROWS($B$5:B298),Registros!$AD$2:$AD$501,0)),"")</f>
        <v/>
      </c>
      <c r="N298" s="18">
        <f>IFERROR(INDEX(Registros!$X$2:$X$501,MATCH(ROWS($B$5:B298),Registros!$AD$2:$AD$501,0)),"")</f>
        <v/>
      </c>
      <c r="O298" s="21">
        <f>IFERROR(INDEX(Registros!$Y$2:$Y$501,MATCH(ROWS($B$5:B298),Registros!$AD$2:$AD$501,0)),"")</f>
        <v/>
      </c>
    </row>
    <row r="299">
      <c r="A299" s="13">
        <f>IF($B299="","",ROWS($A$5:A299))</f>
        <v/>
      </c>
      <c r="B299" s="13">
        <f>IFERROR(INDEX(Registros!$A$2:$A$501,MATCH(ROWS($B$5:B299),Registros!$AD$2:$AD$501,0)),"")</f>
        <v/>
      </c>
      <c r="C299" s="53">
        <f>IFERROR(INDEX(Registros!$B$2:$B$501,MATCH(ROWS($B$5:B299),Registros!$AD$2:$AD$501,0)),"")</f>
        <v/>
      </c>
      <c r="D299" s="13">
        <f>IFERROR(INDEX(Registros!$C$2:$C$501,MATCH(ROWS($B$5:B299),Registros!$AD$2:$AD$501,0)),"")</f>
        <v/>
      </c>
      <c r="E299" s="16">
        <f>IFERROR(INDEX(Registros!$D$2:$D$501,MATCH(ROWS($B$5:B299),Registros!$AD$2:$AD$501,0)),"")</f>
        <v/>
      </c>
      <c r="F299" s="16">
        <f>IFERROR(INDEX(Registros!$E$2:$E$501,MATCH(ROWS($B$5:B299),Registros!$AD$2:$AD$501,0)),"")</f>
        <v/>
      </c>
      <c r="G299" s="13">
        <f>IFERROR(INDEX(Registros!$P$2:$P$501,MATCH(ROWS($B$5:B299),Registros!$AD$2:$AD$501,0)),"")</f>
        <v/>
      </c>
      <c r="H299" s="46">
        <f>IFERROR(INDEX(Registros!$S$2:$S$501,MATCH(ROWS($B$5:B299),Registros!$AD$2:$AD$501,0)),"")</f>
        <v/>
      </c>
      <c r="I299" s="16">
        <f>IFERROR(INDEX(Registros!$V$2:$V$501,MATCH(ROWS($B$5:B299),Registros!$AD$2:$AD$501,0)),"")</f>
        <v/>
      </c>
      <c r="J299" s="13">
        <f>IFERROR(INDEX(Registros!$K$2:$K$501,MATCH(ROWS($B$5:B299),Registros!$AD$2:$AD$501,0)),"")</f>
        <v/>
      </c>
      <c r="K299" s="13">
        <f>IFERROR(INDEX(Registros!$L$2:$L$501,MATCH(ROWS($B$5:B299),Registros!$AD$2:$AD$501,0)),"")</f>
        <v/>
      </c>
      <c r="L299" s="53">
        <f>IFERROR(INDEX(Registros!$M$2:$M$501,MATCH(ROWS($B$5:B299),Registros!$AD$2:$AD$501,0)),"")</f>
        <v/>
      </c>
      <c r="M299" s="13">
        <f>IFERROR(INDEX(Registros!$W$2:$W$501,MATCH(ROWS($B$5:B299),Registros!$AD$2:$AD$501,0)),"")</f>
        <v/>
      </c>
      <c r="N299" s="13">
        <f>IFERROR(INDEX(Registros!$X$2:$X$501,MATCH(ROWS($B$5:B299),Registros!$AD$2:$AD$501,0)),"")</f>
        <v/>
      </c>
      <c r="O299" s="16">
        <f>IFERROR(INDEX(Registros!$Y$2:$Y$501,MATCH(ROWS($B$5:B299),Registros!$AD$2:$AD$501,0)),"")</f>
        <v/>
      </c>
    </row>
    <row r="300">
      <c r="A300" s="18">
        <f>IF($B300="","",ROWS($A$5:A300))</f>
        <v/>
      </c>
      <c r="B300" s="18">
        <f>IFERROR(INDEX(Registros!$A$2:$A$501,MATCH(ROWS($B$5:B300),Registros!$AD$2:$AD$501,0)),"")</f>
        <v/>
      </c>
      <c r="C300" s="52">
        <f>IFERROR(INDEX(Registros!$B$2:$B$501,MATCH(ROWS($B$5:B300),Registros!$AD$2:$AD$501,0)),"")</f>
        <v/>
      </c>
      <c r="D300" s="18">
        <f>IFERROR(INDEX(Registros!$C$2:$C$501,MATCH(ROWS($B$5:B300),Registros!$AD$2:$AD$501,0)),"")</f>
        <v/>
      </c>
      <c r="E300" s="21">
        <f>IFERROR(INDEX(Registros!$D$2:$D$501,MATCH(ROWS($B$5:B300),Registros!$AD$2:$AD$501,0)),"")</f>
        <v/>
      </c>
      <c r="F300" s="21">
        <f>IFERROR(INDEX(Registros!$E$2:$E$501,MATCH(ROWS($B$5:B300),Registros!$AD$2:$AD$501,0)),"")</f>
        <v/>
      </c>
      <c r="G300" s="18">
        <f>IFERROR(INDEX(Registros!$P$2:$P$501,MATCH(ROWS($B$5:B300),Registros!$AD$2:$AD$501,0)),"")</f>
        <v/>
      </c>
      <c r="H300" s="49">
        <f>IFERROR(INDEX(Registros!$S$2:$S$501,MATCH(ROWS($B$5:B300),Registros!$AD$2:$AD$501,0)),"")</f>
        <v/>
      </c>
      <c r="I300" s="21">
        <f>IFERROR(INDEX(Registros!$V$2:$V$501,MATCH(ROWS($B$5:B300),Registros!$AD$2:$AD$501,0)),"")</f>
        <v/>
      </c>
      <c r="J300" s="18">
        <f>IFERROR(INDEX(Registros!$K$2:$K$501,MATCH(ROWS($B$5:B300),Registros!$AD$2:$AD$501,0)),"")</f>
        <v/>
      </c>
      <c r="K300" s="18">
        <f>IFERROR(INDEX(Registros!$L$2:$L$501,MATCH(ROWS($B$5:B300),Registros!$AD$2:$AD$501,0)),"")</f>
        <v/>
      </c>
      <c r="L300" s="52">
        <f>IFERROR(INDEX(Registros!$M$2:$M$501,MATCH(ROWS($B$5:B300),Registros!$AD$2:$AD$501,0)),"")</f>
        <v/>
      </c>
      <c r="M300" s="18">
        <f>IFERROR(INDEX(Registros!$W$2:$W$501,MATCH(ROWS($B$5:B300),Registros!$AD$2:$AD$501,0)),"")</f>
        <v/>
      </c>
      <c r="N300" s="18">
        <f>IFERROR(INDEX(Registros!$X$2:$X$501,MATCH(ROWS($B$5:B300),Registros!$AD$2:$AD$501,0)),"")</f>
        <v/>
      </c>
      <c r="O300" s="21">
        <f>IFERROR(INDEX(Registros!$Y$2:$Y$501,MATCH(ROWS($B$5:B300),Registros!$AD$2:$AD$501,0)),"")</f>
        <v/>
      </c>
    </row>
    <row r="301">
      <c r="A301" s="13">
        <f>IF($B301="","",ROWS($A$5:A301))</f>
        <v/>
      </c>
      <c r="B301" s="13">
        <f>IFERROR(INDEX(Registros!$A$2:$A$501,MATCH(ROWS($B$5:B301),Registros!$AD$2:$AD$501,0)),"")</f>
        <v/>
      </c>
      <c r="C301" s="53">
        <f>IFERROR(INDEX(Registros!$B$2:$B$501,MATCH(ROWS($B$5:B301),Registros!$AD$2:$AD$501,0)),"")</f>
        <v/>
      </c>
      <c r="D301" s="13">
        <f>IFERROR(INDEX(Registros!$C$2:$C$501,MATCH(ROWS($B$5:B301),Registros!$AD$2:$AD$501,0)),"")</f>
        <v/>
      </c>
      <c r="E301" s="16">
        <f>IFERROR(INDEX(Registros!$D$2:$D$501,MATCH(ROWS($B$5:B301),Registros!$AD$2:$AD$501,0)),"")</f>
        <v/>
      </c>
      <c r="F301" s="16">
        <f>IFERROR(INDEX(Registros!$E$2:$E$501,MATCH(ROWS($B$5:B301),Registros!$AD$2:$AD$501,0)),"")</f>
        <v/>
      </c>
      <c r="G301" s="13">
        <f>IFERROR(INDEX(Registros!$P$2:$P$501,MATCH(ROWS($B$5:B301),Registros!$AD$2:$AD$501,0)),"")</f>
        <v/>
      </c>
      <c r="H301" s="46">
        <f>IFERROR(INDEX(Registros!$S$2:$S$501,MATCH(ROWS($B$5:B301),Registros!$AD$2:$AD$501,0)),"")</f>
        <v/>
      </c>
      <c r="I301" s="16">
        <f>IFERROR(INDEX(Registros!$V$2:$V$501,MATCH(ROWS($B$5:B301),Registros!$AD$2:$AD$501,0)),"")</f>
        <v/>
      </c>
      <c r="J301" s="13">
        <f>IFERROR(INDEX(Registros!$K$2:$K$501,MATCH(ROWS($B$5:B301),Registros!$AD$2:$AD$501,0)),"")</f>
        <v/>
      </c>
      <c r="K301" s="13">
        <f>IFERROR(INDEX(Registros!$L$2:$L$501,MATCH(ROWS($B$5:B301),Registros!$AD$2:$AD$501,0)),"")</f>
        <v/>
      </c>
      <c r="L301" s="53">
        <f>IFERROR(INDEX(Registros!$M$2:$M$501,MATCH(ROWS($B$5:B301),Registros!$AD$2:$AD$501,0)),"")</f>
        <v/>
      </c>
      <c r="M301" s="13">
        <f>IFERROR(INDEX(Registros!$W$2:$W$501,MATCH(ROWS($B$5:B301),Registros!$AD$2:$AD$501,0)),"")</f>
        <v/>
      </c>
      <c r="N301" s="13">
        <f>IFERROR(INDEX(Registros!$X$2:$X$501,MATCH(ROWS($B$5:B301),Registros!$AD$2:$AD$501,0)),"")</f>
        <v/>
      </c>
      <c r="O301" s="16">
        <f>IFERROR(INDEX(Registros!$Y$2:$Y$501,MATCH(ROWS($B$5:B301),Registros!$AD$2:$AD$501,0)),"")</f>
        <v/>
      </c>
    </row>
    <row r="302">
      <c r="A302" s="18">
        <f>IF($B302="","",ROWS($A$5:A302))</f>
        <v/>
      </c>
      <c r="B302" s="18">
        <f>IFERROR(INDEX(Registros!$A$2:$A$501,MATCH(ROWS($B$5:B302),Registros!$AD$2:$AD$501,0)),"")</f>
        <v/>
      </c>
      <c r="C302" s="52">
        <f>IFERROR(INDEX(Registros!$B$2:$B$501,MATCH(ROWS($B$5:B302),Registros!$AD$2:$AD$501,0)),"")</f>
        <v/>
      </c>
      <c r="D302" s="18">
        <f>IFERROR(INDEX(Registros!$C$2:$C$501,MATCH(ROWS($B$5:B302),Registros!$AD$2:$AD$501,0)),"")</f>
        <v/>
      </c>
      <c r="E302" s="21">
        <f>IFERROR(INDEX(Registros!$D$2:$D$501,MATCH(ROWS($B$5:B302),Registros!$AD$2:$AD$501,0)),"")</f>
        <v/>
      </c>
      <c r="F302" s="21">
        <f>IFERROR(INDEX(Registros!$E$2:$E$501,MATCH(ROWS($B$5:B302),Registros!$AD$2:$AD$501,0)),"")</f>
        <v/>
      </c>
      <c r="G302" s="18">
        <f>IFERROR(INDEX(Registros!$P$2:$P$501,MATCH(ROWS($B$5:B302),Registros!$AD$2:$AD$501,0)),"")</f>
        <v/>
      </c>
      <c r="H302" s="49">
        <f>IFERROR(INDEX(Registros!$S$2:$S$501,MATCH(ROWS($B$5:B302),Registros!$AD$2:$AD$501,0)),"")</f>
        <v/>
      </c>
      <c r="I302" s="21">
        <f>IFERROR(INDEX(Registros!$V$2:$V$501,MATCH(ROWS($B$5:B302),Registros!$AD$2:$AD$501,0)),"")</f>
        <v/>
      </c>
      <c r="J302" s="18">
        <f>IFERROR(INDEX(Registros!$K$2:$K$501,MATCH(ROWS($B$5:B302),Registros!$AD$2:$AD$501,0)),"")</f>
        <v/>
      </c>
      <c r="K302" s="18">
        <f>IFERROR(INDEX(Registros!$L$2:$L$501,MATCH(ROWS($B$5:B302),Registros!$AD$2:$AD$501,0)),"")</f>
        <v/>
      </c>
      <c r="L302" s="52">
        <f>IFERROR(INDEX(Registros!$M$2:$M$501,MATCH(ROWS($B$5:B302),Registros!$AD$2:$AD$501,0)),"")</f>
        <v/>
      </c>
      <c r="M302" s="18">
        <f>IFERROR(INDEX(Registros!$W$2:$W$501,MATCH(ROWS($B$5:B302),Registros!$AD$2:$AD$501,0)),"")</f>
        <v/>
      </c>
      <c r="N302" s="18">
        <f>IFERROR(INDEX(Registros!$X$2:$X$501,MATCH(ROWS($B$5:B302),Registros!$AD$2:$AD$501,0)),"")</f>
        <v/>
      </c>
      <c r="O302" s="21">
        <f>IFERROR(INDEX(Registros!$Y$2:$Y$501,MATCH(ROWS($B$5:B302),Registros!$AD$2:$AD$501,0)),"")</f>
        <v/>
      </c>
    </row>
    <row r="303">
      <c r="A303" s="13">
        <f>IF($B303="","",ROWS($A$5:A303))</f>
        <v/>
      </c>
      <c r="B303" s="13">
        <f>IFERROR(INDEX(Registros!$A$2:$A$501,MATCH(ROWS($B$5:B303),Registros!$AD$2:$AD$501,0)),"")</f>
        <v/>
      </c>
      <c r="C303" s="53">
        <f>IFERROR(INDEX(Registros!$B$2:$B$501,MATCH(ROWS($B$5:B303),Registros!$AD$2:$AD$501,0)),"")</f>
        <v/>
      </c>
      <c r="D303" s="13">
        <f>IFERROR(INDEX(Registros!$C$2:$C$501,MATCH(ROWS($B$5:B303),Registros!$AD$2:$AD$501,0)),"")</f>
        <v/>
      </c>
      <c r="E303" s="16">
        <f>IFERROR(INDEX(Registros!$D$2:$D$501,MATCH(ROWS($B$5:B303),Registros!$AD$2:$AD$501,0)),"")</f>
        <v/>
      </c>
      <c r="F303" s="16">
        <f>IFERROR(INDEX(Registros!$E$2:$E$501,MATCH(ROWS($B$5:B303),Registros!$AD$2:$AD$501,0)),"")</f>
        <v/>
      </c>
      <c r="G303" s="13">
        <f>IFERROR(INDEX(Registros!$P$2:$P$501,MATCH(ROWS($B$5:B303),Registros!$AD$2:$AD$501,0)),"")</f>
        <v/>
      </c>
      <c r="H303" s="46">
        <f>IFERROR(INDEX(Registros!$S$2:$S$501,MATCH(ROWS($B$5:B303),Registros!$AD$2:$AD$501,0)),"")</f>
        <v/>
      </c>
      <c r="I303" s="16">
        <f>IFERROR(INDEX(Registros!$V$2:$V$501,MATCH(ROWS($B$5:B303),Registros!$AD$2:$AD$501,0)),"")</f>
        <v/>
      </c>
      <c r="J303" s="13">
        <f>IFERROR(INDEX(Registros!$K$2:$K$501,MATCH(ROWS($B$5:B303),Registros!$AD$2:$AD$501,0)),"")</f>
        <v/>
      </c>
      <c r="K303" s="13">
        <f>IFERROR(INDEX(Registros!$L$2:$L$501,MATCH(ROWS($B$5:B303),Registros!$AD$2:$AD$501,0)),"")</f>
        <v/>
      </c>
      <c r="L303" s="53">
        <f>IFERROR(INDEX(Registros!$M$2:$M$501,MATCH(ROWS($B$5:B303),Registros!$AD$2:$AD$501,0)),"")</f>
        <v/>
      </c>
      <c r="M303" s="13">
        <f>IFERROR(INDEX(Registros!$W$2:$W$501,MATCH(ROWS($B$5:B303),Registros!$AD$2:$AD$501,0)),"")</f>
        <v/>
      </c>
      <c r="N303" s="13">
        <f>IFERROR(INDEX(Registros!$X$2:$X$501,MATCH(ROWS($B$5:B303),Registros!$AD$2:$AD$501,0)),"")</f>
        <v/>
      </c>
      <c r="O303" s="16">
        <f>IFERROR(INDEX(Registros!$Y$2:$Y$501,MATCH(ROWS($B$5:B303),Registros!$AD$2:$AD$501,0)),"")</f>
        <v/>
      </c>
    </row>
    <row r="304">
      <c r="A304" s="18">
        <f>IF($B304="","",ROWS($A$5:A304))</f>
        <v/>
      </c>
      <c r="B304" s="18">
        <f>IFERROR(INDEX(Registros!$A$2:$A$501,MATCH(ROWS($B$5:B304),Registros!$AD$2:$AD$501,0)),"")</f>
        <v/>
      </c>
      <c r="C304" s="52">
        <f>IFERROR(INDEX(Registros!$B$2:$B$501,MATCH(ROWS($B$5:B304),Registros!$AD$2:$AD$501,0)),"")</f>
        <v/>
      </c>
      <c r="D304" s="18">
        <f>IFERROR(INDEX(Registros!$C$2:$C$501,MATCH(ROWS($B$5:B304),Registros!$AD$2:$AD$501,0)),"")</f>
        <v/>
      </c>
      <c r="E304" s="21">
        <f>IFERROR(INDEX(Registros!$D$2:$D$501,MATCH(ROWS($B$5:B304),Registros!$AD$2:$AD$501,0)),"")</f>
        <v/>
      </c>
      <c r="F304" s="21">
        <f>IFERROR(INDEX(Registros!$E$2:$E$501,MATCH(ROWS($B$5:B304),Registros!$AD$2:$AD$501,0)),"")</f>
        <v/>
      </c>
      <c r="G304" s="18">
        <f>IFERROR(INDEX(Registros!$P$2:$P$501,MATCH(ROWS($B$5:B304),Registros!$AD$2:$AD$501,0)),"")</f>
        <v/>
      </c>
      <c r="H304" s="49">
        <f>IFERROR(INDEX(Registros!$S$2:$S$501,MATCH(ROWS($B$5:B304),Registros!$AD$2:$AD$501,0)),"")</f>
        <v/>
      </c>
      <c r="I304" s="21">
        <f>IFERROR(INDEX(Registros!$V$2:$V$501,MATCH(ROWS($B$5:B304),Registros!$AD$2:$AD$501,0)),"")</f>
        <v/>
      </c>
      <c r="J304" s="18">
        <f>IFERROR(INDEX(Registros!$K$2:$K$501,MATCH(ROWS($B$5:B304),Registros!$AD$2:$AD$501,0)),"")</f>
        <v/>
      </c>
      <c r="K304" s="18">
        <f>IFERROR(INDEX(Registros!$L$2:$L$501,MATCH(ROWS($B$5:B304),Registros!$AD$2:$AD$501,0)),"")</f>
        <v/>
      </c>
      <c r="L304" s="52">
        <f>IFERROR(INDEX(Registros!$M$2:$M$501,MATCH(ROWS($B$5:B304),Registros!$AD$2:$AD$501,0)),"")</f>
        <v/>
      </c>
      <c r="M304" s="18">
        <f>IFERROR(INDEX(Registros!$W$2:$W$501,MATCH(ROWS($B$5:B304),Registros!$AD$2:$AD$501,0)),"")</f>
        <v/>
      </c>
      <c r="N304" s="18">
        <f>IFERROR(INDEX(Registros!$X$2:$X$501,MATCH(ROWS($B$5:B304),Registros!$AD$2:$AD$501,0)),"")</f>
        <v/>
      </c>
      <c r="O304" s="21">
        <f>IFERROR(INDEX(Registros!$Y$2:$Y$501,MATCH(ROWS($B$5:B304),Registros!$AD$2:$AD$501,0)),"")</f>
        <v/>
      </c>
    </row>
    <row r="305">
      <c r="A305" s="13">
        <f>IF($B305="","",ROWS($A$5:A305))</f>
        <v/>
      </c>
      <c r="B305" s="13">
        <f>IFERROR(INDEX(Registros!$A$2:$A$501,MATCH(ROWS($B$5:B305),Registros!$AD$2:$AD$501,0)),"")</f>
        <v/>
      </c>
      <c r="C305" s="53">
        <f>IFERROR(INDEX(Registros!$B$2:$B$501,MATCH(ROWS($B$5:B305),Registros!$AD$2:$AD$501,0)),"")</f>
        <v/>
      </c>
      <c r="D305" s="13">
        <f>IFERROR(INDEX(Registros!$C$2:$C$501,MATCH(ROWS($B$5:B305),Registros!$AD$2:$AD$501,0)),"")</f>
        <v/>
      </c>
      <c r="E305" s="16">
        <f>IFERROR(INDEX(Registros!$D$2:$D$501,MATCH(ROWS($B$5:B305),Registros!$AD$2:$AD$501,0)),"")</f>
        <v/>
      </c>
      <c r="F305" s="16">
        <f>IFERROR(INDEX(Registros!$E$2:$E$501,MATCH(ROWS($B$5:B305),Registros!$AD$2:$AD$501,0)),"")</f>
        <v/>
      </c>
      <c r="G305" s="13">
        <f>IFERROR(INDEX(Registros!$P$2:$P$501,MATCH(ROWS($B$5:B305),Registros!$AD$2:$AD$501,0)),"")</f>
        <v/>
      </c>
      <c r="H305" s="46">
        <f>IFERROR(INDEX(Registros!$S$2:$S$501,MATCH(ROWS($B$5:B305),Registros!$AD$2:$AD$501,0)),"")</f>
        <v/>
      </c>
      <c r="I305" s="16">
        <f>IFERROR(INDEX(Registros!$V$2:$V$501,MATCH(ROWS($B$5:B305),Registros!$AD$2:$AD$501,0)),"")</f>
        <v/>
      </c>
      <c r="J305" s="13">
        <f>IFERROR(INDEX(Registros!$K$2:$K$501,MATCH(ROWS($B$5:B305),Registros!$AD$2:$AD$501,0)),"")</f>
        <v/>
      </c>
      <c r="K305" s="13">
        <f>IFERROR(INDEX(Registros!$L$2:$L$501,MATCH(ROWS($B$5:B305),Registros!$AD$2:$AD$501,0)),"")</f>
        <v/>
      </c>
      <c r="L305" s="53">
        <f>IFERROR(INDEX(Registros!$M$2:$M$501,MATCH(ROWS($B$5:B305),Registros!$AD$2:$AD$501,0)),"")</f>
        <v/>
      </c>
      <c r="M305" s="13">
        <f>IFERROR(INDEX(Registros!$W$2:$W$501,MATCH(ROWS($B$5:B305),Registros!$AD$2:$AD$501,0)),"")</f>
        <v/>
      </c>
      <c r="N305" s="13">
        <f>IFERROR(INDEX(Registros!$X$2:$X$501,MATCH(ROWS($B$5:B305),Registros!$AD$2:$AD$501,0)),"")</f>
        <v/>
      </c>
      <c r="O305" s="16">
        <f>IFERROR(INDEX(Registros!$Y$2:$Y$501,MATCH(ROWS($B$5:B305),Registros!$AD$2:$AD$501,0)),"")</f>
        <v/>
      </c>
    </row>
    <row r="306">
      <c r="A306" s="18">
        <f>IF($B306="","",ROWS($A$5:A306))</f>
        <v/>
      </c>
      <c r="B306" s="18">
        <f>IFERROR(INDEX(Registros!$A$2:$A$501,MATCH(ROWS($B$5:B306),Registros!$AD$2:$AD$501,0)),"")</f>
        <v/>
      </c>
      <c r="C306" s="52">
        <f>IFERROR(INDEX(Registros!$B$2:$B$501,MATCH(ROWS($B$5:B306),Registros!$AD$2:$AD$501,0)),"")</f>
        <v/>
      </c>
      <c r="D306" s="18">
        <f>IFERROR(INDEX(Registros!$C$2:$C$501,MATCH(ROWS($B$5:B306),Registros!$AD$2:$AD$501,0)),"")</f>
        <v/>
      </c>
      <c r="E306" s="21">
        <f>IFERROR(INDEX(Registros!$D$2:$D$501,MATCH(ROWS($B$5:B306),Registros!$AD$2:$AD$501,0)),"")</f>
        <v/>
      </c>
      <c r="F306" s="21">
        <f>IFERROR(INDEX(Registros!$E$2:$E$501,MATCH(ROWS($B$5:B306),Registros!$AD$2:$AD$501,0)),"")</f>
        <v/>
      </c>
      <c r="G306" s="18">
        <f>IFERROR(INDEX(Registros!$P$2:$P$501,MATCH(ROWS($B$5:B306),Registros!$AD$2:$AD$501,0)),"")</f>
        <v/>
      </c>
      <c r="H306" s="49">
        <f>IFERROR(INDEX(Registros!$S$2:$S$501,MATCH(ROWS($B$5:B306),Registros!$AD$2:$AD$501,0)),"")</f>
        <v/>
      </c>
      <c r="I306" s="21">
        <f>IFERROR(INDEX(Registros!$V$2:$V$501,MATCH(ROWS($B$5:B306),Registros!$AD$2:$AD$501,0)),"")</f>
        <v/>
      </c>
      <c r="J306" s="18">
        <f>IFERROR(INDEX(Registros!$K$2:$K$501,MATCH(ROWS($B$5:B306),Registros!$AD$2:$AD$501,0)),"")</f>
        <v/>
      </c>
      <c r="K306" s="18">
        <f>IFERROR(INDEX(Registros!$L$2:$L$501,MATCH(ROWS($B$5:B306),Registros!$AD$2:$AD$501,0)),"")</f>
        <v/>
      </c>
      <c r="L306" s="52">
        <f>IFERROR(INDEX(Registros!$M$2:$M$501,MATCH(ROWS($B$5:B306),Registros!$AD$2:$AD$501,0)),"")</f>
        <v/>
      </c>
      <c r="M306" s="18">
        <f>IFERROR(INDEX(Registros!$W$2:$W$501,MATCH(ROWS($B$5:B306),Registros!$AD$2:$AD$501,0)),"")</f>
        <v/>
      </c>
      <c r="N306" s="18">
        <f>IFERROR(INDEX(Registros!$X$2:$X$501,MATCH(ROWS($B$5:B306),Registros!$AD$2:$AD$501,0)),"")</f>
        <v/>
      </c>
      <c r="O306" s="21">
        <f>IFERROR(INDEX(Registros!$Y$2:$Y$501,MATCH(ROWS($B$5:B306),Registros!$AD$2:$AD$501,0)),"")</f>
        <v/>
      </c>
    </row>
    <row r="307">
      <c r="A307" s="13">
        <f>IF($B307="","",ROWS($A$5:A307))</f>
        <v/>
      </c>
      <c r="B307" s="13">
        <f>IFERROR(INDEX(Registros!$A$2:$A$501,MATCH(ROWS($B$5:B307),Registros!$AD$2:$AD$501,0)),"")</f>
        <v/>
      </c>
      <c r="C307" s="53">
        <f>IFERROR(INDEX(Registros!$B$2:$B$501,MATCH(ROWS($B$5:B307),Registros!$AD$2:$AD$501,0)),"")</f>
        <v/>
      </c>
      <c r="D307" s="13">
        <f>IFERROR(INDEX(Registros!$C$2:$C$501,MATCH(ROWS($B$5:B307),Registros!$AD$2:$AD$501,0)),"")</f>
        <v/>
      </c>
      <c r="E307" s="16">
        <f>IFERROR(INDEX(Registros!$D$2:$D$501,MATCH(ROWS($B$5:B307),Registros!$AD$2:$AD$501,0)),"")</f>
        <v/>
      </c>
      <c r="F307" s="16">
        <f>IFERROR(INDEX(Registros!$E$2:$E$501,MATCH(ROWS($B$5:B307),Registros!$AD$2:$AD$501,0)),"")</f>
        <v/>
      </c>
      <c r="G307" s="13">
        <f>IFERROR(INDEX(Registros!$P$2:$P$501,MATCH(ROWS($B$5:B307),Registros!$AD$2:$AD$501,0)),"")</f>
        <v/>
      </c>
      <c r="H307" s="46">
        <f>IFERROR(INDEX(Registros!$S$2:$S$501,MATCH(ROWS($B$5:B307),Registros!$AD$2:$AD$501,0)),"")</f>
        <v/>
      </c>
      <c r="I307" s="16">
        <f>IFERROR(INDEX(Registros!$V$2:$V$501,MATCH(ROWS($B$5:B307),Registros!$AD$2:$AD$501,0)),"")</f>
        <v/>
      </c>
      <c r="J307" s="13">
        <f>IFERROR(INDEX(Registros!$K$2:$K$501,MATCH(ROWS($B$5:B307),Registros!$AD$2:$AD$501,0)),"")</f>
        <v/>
      </c>
      <c r="K307" s="13">
        <f>IFERROR(INDEX(Registros!$L$2:$L$501,MATCH(ROWS($B$5:B307),Registros!$AD$2:$AD$501,0)),"")</f>
        <v/>
      </c>
      <c r="L307" s="53">
        <f>IFERROR(INDEX(Registros!$M$2:$M$501,MATCH(ROWS($B$5:B307),Registros!$AD$2:$AD$501,0)),"")</f>
        <v/>
      </c>
      <c r="M307" s="13">
        <f>IFERROR(INDEX(Registros!$W$2:$W$501,MATCH(ROWS($B$5:B307),Registros!$AD$2:$AD$501,0)),"")</f>
        <v/>
      </c>
      <c r="N307" s="13">
        <f>IFERROR(INDEX(Registros!$X$2:$X$501,MATCH(ROWS($B$5:B307),Registros!$AD$2:$AD$501,0)),"")</f>
        <v/>
      </c>
      <c r="O307" s="16">
        <f>IFERROR(INDEX(Registros!$Y$2:$Y$501,MATCH(ROWS($B$5:B307),Registros!$AD$2:$AD$501,0)),"")</f>
        <v/>
      </c>
    </row>
    <row r="308">
      <c r="A308" s="18">
        <f>IF($B308="","",ROWS($A$5:A308))</f>
        <v/>
      </c>
      <c r="B308" s="18">
        <f>IFERROR(INDEX(Registros!$A$2:$A$501,MATCH(ROWS($B$5:B308),Registros!$AD$2:$AD$501,0)),"")</f>
        <v/>
      </c>
      <c r="C308" s="52">
        <f>IFERROR(INDEX(Registros!$B$2:$B$501,MATCH(ROWS($B$5:B308),Registros!$AD$2:$AD$501,0)),"")</f>
        <v/>
      </c>
      <c r="D308" s="18">
        <f>IFERROR(INDEX(Registros!$C$2:$C$501,MATCH(ROWS($B$5:B308),Registros!$AD$2:$AD$501,0)),"")</f>
        <v/>
      </c>
      <c r="E308" s="21">
        <f>IFERROR(INDEX(Registros!$D$2:$D$501,MATCH(ROWS($B$5:B308),Registros!$AD$2:$AD$501,0)),"")</f>
        <v/>
      </c>
      <c r="F308" s="21">
        <f>IFERROR(INDEX(Registros!$E$2:$E$501,MATCH(ROWS($B$5:B308),Registros!$AD$2:$AD$501,0)),"")</f>
        <v/>
      </c>
      <c r="G308" s="18">
        <f>IFERROR(INDEX(Registros!$P$2:$P$501,MATCH(ROWS($B$5:B308),Registros!$AD$2:$AD$501,0)),"")</f>
        <v/>
      </c>
      <c r="H308" s="49">
        <f>IFERROR(INDEX(Registros!$S$2:$S$501,MATCH(ROWS($B$5:B308),Registros!$AD$2:$AD$501,0)),"")</f>
        <v/>
      </c>
      <c r="I308" s="21">
        <f>IFERROR(INDEX(Registros!$V$2:$V$501,MATCH(ROWS($B$5:B308),Registros!$AD$2:$AD$501,0)),"")</f>
        <v/>
      </c>
      <c r="J308" s="18">
        <f>IFERROR(INDEX(Registros!$K$2:$K$501,MATCH(ROWS($B$5:B308),Registros!$AD$2:$AD$501,0)),"")</f>
        <v/>
      </c>
      <c r="K308" s="18">
        <f>IFERROR(INDEX(Registros!$L$2:$L$501,MATCH(ROWS($B$5:B308),Registros!$AD$2:$AD$501,0)),"")</f>
        <v/>
      </c>
      <c r="L308" s="52">
        <f>IFERROR(INDEX(Registros!$M$2:$M$501,MATCH(ROWS($B$5:B308),Registros!$AD$2:$AD$501,0)),"")</f>
        <v/>
      </c>
      <c r="M308" s="18">
        <f>IFERROR(INDEX(Registros!$W$2:$W$501,MATCH(ROWS($B$5:B308),Registros!$AD$2:$AD$501,0)),"")</f>
        <v/>
      </c>
      <c r="N308" s="18">
        <f>IFERROR(INDEX(Registros!$X$2:$X$501,MATCH(ROWS($B$5:B308),Registros!$AD$2:$AD$501,0)),"")</f>
        <v/>
      </c>
      <c r="O308" s="21">
        <f>IFERROR(INDEX(Registros!$Y$2:$Y$501,MATCH(ROWS($B$5:B308),Registros!$AD$2:$AD$501,0)),"")</f>
        <v/>
      </c>
    </row>
    <row r="309">
      <c r="A309" s="13">
        <f>IF($B309="","",ROWS($A$5:A309))</f>
        <v/>
      </c>
      <c r="B309" s="13">
        <f>IFERROR(INDEX(Registros!$A$2:$A$501,MATCH(ROWS($B$5:B309),Registros!$AD$2:$AD$501,0)),"")</f>
        <v/>
      </c>
      <c r="C309" s="53">
        <f>IFERROR(INDEX(Registros!$B$2:$B$501,MATCH(ROWS($B$5:B309),Registros!$AD$2:$AD$501,0)),"")</f>
        <v/>
      </c>
      <c r="D309" s="13">
        <f>IFERROR(INDEX(Registros!$C$2:$C$501,MATCH(ROWS($B$5:B309),Registros!$AD$2:$AD$501,0)),"")</f>
        <v/>
      </c>
      <c r="E309" s="16">
        <f>IFERROR(INDEX(Registros!$D$2:$D$501,MATCH(ROWS($B$5:B309),Registros!$AD$2:$AD$501,0)),"")</f>
        <v/>
      </c>
      <c r="F309" s="16">
        <f>IFERROR(INDEX(Registros!$E$2:$E$501,MATCH(ROWS($B$5:B309),Registros!$AD$2:$AD$501,0)),"")</f>
        <v/>
      </c>
      <c r="G309" s="13">
        <f>IFERROR(INDEX(Registros!$P$2:$P$501,MATCH(ROWS($B$5:B309),Registros!$AD$2:$AD$501,0)),"")</f>
        <v/>
      </c>
      <c r="H309" s="46">
        <f>IFERROR(INDEX(Registros!$S$2:$S$501,MATCH(ROWS($B$5:B309),Registros!$AD$2:$AD$501,0)),"")</f>
        <v/>
      </c>
      <c r="I309" s="16">
        <f>IFERROR(INDEX(Registros!$V$2:$V$501,MATCH(ROWS($B$5:B309),Registros!$AD$2:$AD$501,0)),"")</f>
        <v/>
      </c>
      <c r="J309" s="13">
        <f>IFERROR(INDEX(Registros!$K$2:$K$501,MATCH(ROWS($B$5:B309),Registros!$AD$2:$AD$501,0)),"")</f>
        <v/>
      </c>
      <c r="K309" s="13">
        <f>IFERROR(INDEX(Registros!$L$2:$L$501,MATCH(ROWS($B$5:B309),Registros!$AD$2:$AD$501,0)),"")</f>
        <v/>
      </c>
      <c r="L309" s="53">
        <f>IFERROR(INDEX(Registros!$M$2:$M$501,MATCH(ROWS($B$5:B309),Registros!$AD$2:$AD$501,0)),"")</f>
        <v/>
      </c>
      <c r="M309" s="13">
        <f>IFERROR(INDEX(Registros!$W$2:$W$501,MATCH(ROWS($B$5:B309),Registros!$AD$2:$AD$501,0)),"")</f>
        <v/>
      </c>
      <c r="N309" s="13">
        <f>IFERROR(INDEX(Registros!$X$2:$X$501,MATCH(ROWS($B$5:B309),Registros!$AD$2:$AD$501,0)),"")</f>
        <v/>
      </c>
      <c r="O309" s="16">
        <f>IFERROR(INDEX(Registros!$Y$2:$Y$501,MATCH(ROWS($B$5:B309),Registros!$AD$2:$AD$501,0)),"")</f>
        <v/>
      </c>
    </row>
    <row r="310">
      <c r="A310" s="18">
        <f>IF($B310="","",ROWS($A$5:A310))</f>
        <v/>
      </c>
      <c r="B310" s="18">
        <f>IFERROR(INDEX(Registros!$A$2:$A$501,MATCH(ROWS($B$5:B310),Registros!$AD$2:$AD$501,0)),"")</f>
        <v/>
      </c>
      <c r="C310" s="52">
        <f>IFERROR(INDEX(Registros!$B$2:$B$501,MATCH(ROWS($B$5:B310),Registros!$AD$2:$AD$501,0)),"")</f>
        <v/>
      </c>
      <c r="D310" s="18">
        <f>IFERROR(INDEX(Registros!$C$2:$C$501,MATCH(ROWS($B$5:B310),Registros!$AD$2:$AD$501,0)),"")</f>
        <v/>
      </c>
      <c r="E310" s="21">
        <f>IFERROR(INDEX(Registros!$D$2:$D$501,MATCH(ROWS($B$5:B310),Registros!$AD$2:$AD$501,0)),"")</f>
        <v/>
      </c>
      <c r="F310" s="21">
        <f>IFERROR(INDEX(Registros!$E$2:$E$501,MATCH(ROWS($B$5:B310),Registros!$AD$2:$AD$501,0)),"")</f>
        <v/>
      </c>
      <c r="G310" s="18">
        <f>IFERROR(INDEX(Registros!$P$2:$P$501,MATCH(ROWS($B$5:B310),Registros!$AD$2:$AD$501,0)),"")</f>
        <v/>
      </c>
      <c r="H310" s="49">
        <f>IFERROR(INDEX(Registros!$S$2:$S$501,MATCH(ROWS($B$5:B310),Registros!$AD$2:$AD$501,0)),"")</f>
        <v/>
      </c>
      <c r="I310" s="21">
        <f>IFERROR(INDEX(Registros!$V$2:$V$501,MATCH(ROWS($B$5:B310),Registros!$AD$2:$AD$501,0)),"")</f>
        <v/>
      </c>
      <c r="J310" s="18">
        <f>IFERROR(INDEX(Registros!$K$2:$K$501,MATCH(ROWS($B$5:B310),Registros!$AD$2:$AD$501,0)),"")</f>
        <v/>
      </c>
      <c r="K310" s="18">
        <f>IFERROR(INDEX(Registros!$L$2:$L$501,MATCH(ROWS($B$5:B310),Registros!$AD$2:$AD$501,0)),"")</f>
        <v/>
      </c>
      <c r="L310" s="52">
        <f>IFERROR(INDEX(Registros!$M$2:$M$501,MATCH(ROWS($B$5:B310),Registros!$AD$2:$AD$501,0)),"")</f>
        <v/>
      </c>
      <c r="M310" s="18">
        <f>IFERROR(INDEX(Registros!$W$2:$W$501,MATCH(ROWS($B$5:B310),Registros!$AD$2:$AD$501,0)),"")</f>
        <v/>
      </c>
      <c r="N310" s="18">
        <f>IFERROR(INDEX(Registros!$X$2:$X$501,MATCH(ROWS($B$5:B310),Registros!$AD$2:$AD$501,0)),"")</f>
        <v/>
      </c>
      <c r="O310" s="21">
        <f>IFERROR(INDEX(Registros!$Y$2:$Y$501,MATCH(ROWS($B$5:B310),Registros!$AD$2:$AD$501,0)),"")</f>
        <v/>
      </c>
    </row>
    <row r="311">
      <c r="A311" s="13">
        <f>IF($B311="","",ROWS($A$5:A311))</f>
        <v/>
      </c>
      <c r="B311" s="13">
        <f>IFERROR(INDEX(Registros!$A$2:$A$501,MATCH(ROWS($B$5:B311),Registros!$AD$2:$AD$501,0)),"")</f>
        <v/>
      </c>
      <c r="C311" s="53">
        <f>IFERROR(INDEX(Registros!$B$2:$B$501,MATCH(ROWS($B$5:B311),Registros!$AD$2:$AD$501,0)),"")</f>
        <v/>
      </c>
      <c r="D311" s="13">
        <f>IFERROR(INDEX(Registros!$C$2:$C$501,MATCH(ROWS($B$5:B311),Registros!$AD$2:$AD$501,0)),"")</f>
        <v/>
      </c>
      <c r="E311" s="16">
        <f>IFERROR(INDEX(Registros!$D$2:$D$501,MATCH(ROWS($B$5:B311),Registros!$AD$2:$AD$501,0)),"")</f>
        <v/>
      </c>
      <c r="F311" s="16">
        <f>IFERROR(INDEX(Registros!$E$2:$E$501,MATCH(ROWS($B$5:B311),Registros!$AD$2:$AD$501,0)),"")</f>
        <v/>
      </c>
      <c r="G311" s="13">
        <f>IFERROR(INDEX(Registros!$P$2:$P$501,MATCH(ROWS($B$5:B311),Registros!$AD$2:$AD$501,0)),"")</f>
        <v/>
      </c>
      <c r="H311" s="46">
        <f>IFERROR(INDEX(Registros!$S$2:$S$501,MATCH(ROWS($B$5:B311),Registros!$AD$2:$AD$501,0)),"")</f>
        <v/>
      </c>
      <c r="I311" s="16">
        <f>IFERROR(INDEX(Registros!$V$2:$V$501,MATCH(ROWS($B$5:B311),Registros!$AD$2:$AD$501,0)),"")</f>
        <v/>
      </c>
      <c r="J311" s="13">
        <f>IFERROR(INDEX(Registros!$K$2:$K$501,MATCH(ROWS($B$5:B311),Registros!$AD$2:$AD$501,0)),"")</f>
        <v/>
      </c>
      <c r="K311" s="13">
        <f>IFERROR(INDEX(Registros!$L$2:$L$501,MATCH(ROWS($B$5:B311),Registros!$AD$2:$AD$501,0)),"")</f>
        <v/>
      </c>
      <c r="L311" s="53">
        <f>IFERROR(INDEX(Registros!$M$2:$M$501,MATCH(ROWS($B$5:B311),Registros!$AD$2:$AD$501,0)),"")</f>
        <v/>
      </c>
      <c r="M311" s="13">
        <f>IFERROR(INDEX(Registros!$W$2:$W$501,MATCH(ROWS($B$5:B311),Registros!$AD$2:$AD$501,0)),"")</f>
        <v/>
      </c>
      <c r="N311" s="13">
        <f>IFERROR(INDEX(Registros!$X$2:$X$501,MATCH(ROWS($B$5:B311),Registros!$AD$2:$AD$501,0)),"")</f>
        <v/>
      </c>
      <c r="O311" s="16">
        <f>IFERROR(INDEX(Registros!$Y$2:$Y$501,MATCH(ROWS($B$5:B311),Registros!$AD$2:$AD$501,0)),"")</f>
        <v/>
      </c>
    </row>
    <row r="312">
      <c r="A312" s="18">
        <f>IF($B312="","",ROWS($A$5:A312))</f>
        <v/>
      </c>
      <c r="B312" s="18">
        <f>IFERROR(INDEX(Registros!$A$2:$A$501,MATCH(ROWS($B$5:B312),Registros!$AD$2:$AD$501,0)),"")</f>
        <v/>
      </c>
      <c r="C312" s="52">
        <f>IFERROR(INDEX(Registros!$B$2:$B$501,MATCH(ROWS($B$5:B312),Registros!$AD$2:$AD$501,0)),"")</f>
        <v/>
      </c>
      <c r="D312" s="18">
        <f>IFERROR(INDEX(Registros!$C$2:$C$501,MATCH(ROWS($B$5:B312),Registros!$AD$2:$AD$501,0)),"")</f>
        <v/>
      </c>
      <c r="E312" s="21">
        <f>IFERROR(INDEX(Registros!$D$2:$D$501,MATCH(ROWS($B$5:B312),Registros!$AD$2:$AD$501,0)),"")</f>
        <v/>
      </c>
      <c r="F312" s="21">
        <f>IFERROR(INDEX(Registros!$E$2:$E$501,MATCH(ROWS($B$5:B312),Registros!$AD$2:$AD$501,0)),"")</f>
        <v/>
      </c>
      <c r="G312" s="18">
        <f>IFERROR(INDEX(Registros!$P$2:$P$501,MATCH(ROWS($B$5:B312),Registros!$AD$2:$AD$501,0)),"")</f>
        <v/>
      </c>
      <c r="H312" s="49">
        <f>IFERROR(INDEX(Registros!$S$2:$S$501,MATCH(ROWS($B$5:B312),Registros!$AD$2:$AD$501,0)),"")</f>
        <v/>
      </c>
      <c r="I312" s="21">
        <f>IFERROR(INDEX(Registros!$V$2:$V$501,MATCH(ROWS($B$5:B312),Registros!$AD$2:$AD$501,0)),"")</f>
        <v/>
      </c>
      <c r="J312" s="18">
        <f>IFERROR(INDEX(Registros!$K$2:$K$501,MATCH(ROWS($B$5:B312),Registros!$AD$2:$AD$501,0)),"")</f>
        <v/>
      </c>
      <c r="K312" s="18">
        <f>IFERROR(INDEX(Registros!$L$2:$L$501,MATCH(ROWS($B$5:B312),Registros!$AD$2:$AD$501,0)),"")</f>
        <v/>
      </c>
      <c r="L312" s="52">
        <f>IFERROR(INDEX(Registros!$M$2:$M$501,MATCH(ROWS($B$5:B312),Registros!$AD$2:$AD$501,0)),"")</f>
        <v/>
      </c>
      <c r="M312" s="18">
        <f>IFERROR(INDEX(Registros!$W$2:$W$501,MATCH(ROWS($B$5:B312),Registros!$AD$2:$AD$501,0)),"")</f>
        <v/>
      </c>
      <c r="N312" s="18">
        <f>IFERROR(INDEX(Registros!$X$2:$X$501,MATCH(ROWS($B$5:B312),Registros!$AD$2:$AD$501,0)),"")</f>
        <v/>
      </c>
      <c r="O312" s="21">
        <f>IFERROR(INDEX(Registros!$Y$2:$Y$501,MATCH(ROWS($B$5:B312),Registros!$AD$2:$AD$501,0)),"")</f>
        <v/>
      </c>
    </row>
    <row r="313">
      <c r="A313" s="13">
        <f>IF($B313="","",ROWS($A$5:A313))</f>
        <v/>
      </c>
      <c r="B313" s="13">
        <f>IFERROR(INDEX(Registros!$A$2:$A$501,MATCH(ROWS($B$5:B313),Registros!$AD$2:$AD$501,0)),"")</f>
        <v/>
      </c>
      <c r="C313" s="53">
        <f>IFERROR(INDEX(Registros!$B$2:$B$501,MATCH(ROWS($B$5:B313),Registros!$AD$2:$AD$501,0)),"")</f>
        <v/>
      </c>
      <c r="D313" s="13">
        <f>IFERROR(INDEX(Registros!$C$2:$C$501,MATCH(ROWS($B$5:B313),Registros!$AD$2:$AD$501,0)),"")</f>
        <v/>
      </c>
      <c r="E313" s="16">
        <f>IFERROR(INDEX(Registros!$D$2:$D$501,MATCH(ROWS($B$5:B313),Registros!$AD$2:$AD$501,0)),"")</f>
        <v/>
      </c>
      <c r="F313" s="16">
        <f>IFERROR(INDEX(Registros!$E$2:$E$501,MATCH(ROWS($B$5:B313),Registros!$AD$2:$AD$501,0)),"")</f>
        <v/>
      </c>
      <c r="G313" s="13">
        <f>IFERROR(INDEX(Registros!$P$2:$P$501,MATCH(ROWS($B$5:B313),Registros!$AD$2:$AD$501,0)),"")</f>
        <v/>
      </c>
      <c r="H313" s="46">
        <f>IFERROR(INDEX(Registros!$S$2:$S$501,MATCH(ROWS($B$5:B313),Registros!$AD$2:$AD$501,0)),"")</f>
        <v/>
      </c>
      <c r="I313" s="16">
        <f>IFERROR(INDEX(Registros!$V$2:$V$501,MATCH(ROWS($B$5:B313),Registros!$AD$2:$AD$501,0)),"")</f>
        <v/>
      </c>
      <c r="J313" s="13">
        <f>IFERROR(INDEX(Registros!$K$2:$K$501,MATCH(ROWS($B$5:B313),Registros!$AD$2:$AD$501,0)),"")</f>
        <v/>
      </c>
      <c r="K313" s="13">
        <f>IFERROR(INDEX(Registros!$L$2:$L$501,MATCH(ROWS($B$5:B313),Registros!$AD$2:$AD$501,0)),"")</f>
        <v/>
      </c>
      <c r="L313" s="53">
        <f>IFERROR(INDEX(Registros!$M$2:$M$501,MATCH(ROWS($B$5:B313),Registros!$AD$2:$AD$501,0)),"")</f>
        <v/>
      </c>
      <c r="M313" s="13">
        <f>IFERROR(INDEX(Registros!$W$2:$W$501,MATCH(ROWS($B$5:B313),Registros!$AD$2:$AD$501,0)),"")</f>
        <v/>
      </c>
      <c r="N313" s="13">
        <f>IFERROR(INDEX(Registros!$X$2:$X$501,MATCH(ROWS($B$5:B313),Registros!$AD$2:$AD$501,0)),"")</f>
        <v/>
      </c>
      <c r="O313" s="16">
        <f>IFERROR(INDEX(Registros!$Y$2:$Y$501,MATCH(ROWS($B$5:B313),Registros!$AD$2:$AD$501,0)),"")</f>
        <v/>
      </c>
    </row>
    <row r="314">
      <c r="A314" s="18">
        <f>IF($B314="","",ROWS($A$5:A314))</f>
        <v/>
      </c>
      <c r="B314" s="18">
        <f>IFERROR(INDEX(Registros!$A$2:$A$501,MATCH(ROWS($B$5:B314),Registros!$AD$2:$AD$501,0)),"")</f>
        <v/>
      </c>
      <c r="C314" s="52">
        <f>IFERROR(INDEX(Registros!$B$2:$B$501,MATCH(ROWS($B$5:B314),Registros!$AD$2:$AD$501,0)),"")</f>
        <v/>
      </c>
      <c r="D314" s="18">
        <f>IFERROR(INDEX(Registros!$C$2:$C$501,MATCH(ROWS($B$5:B314),Registros!$AD$2:$AD$501,0)),"")</f>
        <v/>
      </c>
      <c r="E314" s="21">
        <f>IFERROR(INDEX(Registros!$D$2:$D$501,MATCH(ROWS($B$5:B314),Registros!$AD$2:$AD$501,0)),"")</f>
        <v/>
      </c>
      <c r="F314" s="21">
        <f>IFERROR(INDEX(Registros!$E$2:$E$501,MATCH(ROWS($B$5:B314),Registros!$AD$2:$AD$501,0)),"")</f>
        <v/>
      </c>
      <c r="G314" s="18">
        <f>IFERROR(INDEX(Registros!$P$2:$P$501,MATCH(ROWS($B$5:B314),Registros!$AD$2:$AD$501,0)),"")</f>
        <v/>
      </c>
      <c r="H314" s="49">
        <f>IFERROR(INDEX(Registros!$S$2:$S$501,MATCH(ROWS($B$5:B314),Registros!$AD$2:$AD$501,0)),"")</f>
        <v/>
      </c>
      <c r="I314" s="21">
        <f>IFERROR(INDEX(Registros!$V$2:$V$501,MATCH(ROWS($B$5:B314),Registros!$AD$2:$AD$501,0)),"")</f>
        <v/>
      </c>
      <c r="J314" s="18">
        <f>IFERROR(INDEX(Registros!$K$2:$K$501,MATCH(ROWS($B$5:B314),Registros!$AD$2:$AD$501,0)),"")</f>
        <v/>
      </c>
      <c r="K314" s="18">
        <f>IFERROR(INDEX(Registros!$L$2:$L$501,MATCH(ROWS($B$5:B314),Registros!$AD$2:$AD$501,0)),"")</f>
        <v/>
      </c>
      <c r="L314" s="52">
        <f>IFERROR(INDEX(Registros!$M$2:$M$501,MATCH(ROWS($B$5:B314),Registros!$AD$2:$AD$501,0)),"")</f>
        <v/>
      </c>
      <c r="M314" s="18">
        <f>IFERROR(INDEX(Registros!$W$2:$W$501,MATCH(ROWS($B$5:B314),Registros!$AD$2:$AD$501,0)),"")</f>
        <v/>
      </c>
      <c r="N314" s="18">
        <f>IFERROR(INDEX(Registros!$X$2:$X$501,MATCH(ROWS($B$5:B314),Registros!$AD$2:$AD$501,0)),"")</f>
        <v/>
      </c>
      <c r="O314" s="21">
        <f>IFERROR(INDEX(Registros!$Y$2:$Y$501,MATCH(ROWS($B$5:B314),Registros!$AD$2:$AD$501,0)),"")</f>
        <v/>
      </c>
    </row>
    <row r="315">
      <c r="A315" s="13">
        <f>IF($B315="","",ROWS($A$5:A315))</f>
        <v/>
      </c>
      <c r="B315" s="13">
        <f>IFERROR(INDEX(Registros!$A$2:$A$501,MATCH(ROWS($B$5:B315),Registros!$AD$2:$AD$501,0)),"")</f>
        <v/>
      </c>
      <c r="C315" s="53">
        <f>IFERROR(INDEX(Registros!$B$2:$B$501,MATCH(ROWS($B$5:B315),Registros!$AD$2:$AD$501,0)),"")</f>
        <v/>
      </c>
      <c r="D315" s="13">
        <f>IFERROR(INDEX(Registros!$C$2:$C$501,MATCH(ROWS($B$5:B315),Registros!$AD$2:$AD$501,0)),"")</f>
        <v/>
      </c>
      <c r="E315" s="16">
        <f>IFERROR(INDEX(Registros!$D$2:$D$501,MATCH(ROWS($B$5:B315),Registros!$AD$2:$AD$501,0)),"")</f>
        <v/>
      </c>
      <c r="F315" s="16">
        <f>IFERROR(INDEX(Registros!$E$2:$E$501,MATCH(ROWS($B$5:B315),Registros!$AD$2:$AD$501,0)),"")</f>
        <v/>
      </c>
      <c r="G315" s="13">
        <f>IFERROR(INDEX(Registros!$P$2:$P$501,MATCH(ROWS($B$5:B315),Registros!$AD$2:$AD$501,0)),"")</f>
        <v/>
      </c>
      <c r="H315" s="46">
        <f>IFERROR(INDEX(Registros!$S$2:$S$501,MATCH(ROWS($B$5:B315),Registros!$AD$2:$AD$501,0)),"")</f>
        <v/>
      </c>
      <c r="I315" s="16">
        <f>IFERROR(INDEX(Registros!$V$2:$V$501,MATCH(ROWS($B$5:B315),Registros!$AD$2:$AD$501,0)),"")</f>
        <v/>
      </c>
      <c r="J315" s="13">
        <f>IFERROR(INDEX(Registros!$K$2:$K$501,MATCH(ROWS($B$5:B315),Registros!$AD$2:$AD$501,0)),"")</f>
        <v/>
      </c>
      <c r="K315" s="13">
        <f>IFERROR(INDEX(Registros!$L$2:$L$501,MATCH(ROWS($B$5:B315),Registros!$AD$2:$AD$501,0)),"")</f>
        <v/>
      </c>
      <c r="L315" s="53">
        <f>IFERROR(INDEX(Registros!$M$2:$M$501,MATCH(ROWS($B$5:B315),Registros!$AD$2:$AD$501,0)),"")</f>
        <v/>
      </c>
      <c r="M315" s="13">
        <f>IFERROR(INDEX(Registros!$W$2:$W$501,MATCH(ROWS($B$5:B315),Registros!$AD$2:$AD$501,0)),"")</f>
        <v/>
      </c>
      <c r="N315" s="13">
        <f>IFERROR(INDEX(Registros!$X$2:$X$501,MATCH(ROWS($B$5:B315),Registros!$AD$2:$AD$501,0)),"")</f>
        <v/>
      </c>
      <c r="O315" s="16">
        <f>IFERROR(INDEX(Registros!$Y$2:$Y$501,MATCH(ROWS($B$5:B315),Registros!$AD$2:$AD$501,0)),"")</f>
        <v/>
      </c>
    </row>
    <row r="316">
      <c r="A316" s="18">
        <f>IF($B316="","",ROWS($A$5:A316))</f>
        <v/>
      </c>
      <c r="B316" s="18">
        <f>IFERROR(INDEX(Registros!$A$2:$A$501,MATCH(ROWS($B$5:B316),Registros!$AD$2:$AD$501,0)),"")</f>
        <v/>
      </c>
      <c r="C316" s="52">
        <f>IFERROR(INDEX(Registros!$B$2:$B$501,MATCH(ROWS($B$5:B316),Registros!$AD$2:$AD$501,0)),"")</f>
        <v/>
      </c>
      <c r="D316" s="18">
        <f>IFERROR(INDEX(Registros!$C$2:$C$501,MATCH(ROWS($B$5:B316),Registros!$AD$2:$AD$501,0)),"")</f>
        <v/>
      </c>
      <c r="E316" s="21">
        <f>IFERROR(INDEX(Registros!$D$2:$D$501,MATCH(ROWS($B$5:B316),Registros!$AD$2:$AD$501,0)),"")</f>
        <v/>
      </c>
      <c r="F316" s="21">
        <f>IFERROR(INDEX(Registros!$E$2:$E$501,MATCH(ROWS($B$5:B316),Registros!$AD$2:$AD$501,0)),"")</f>
        <v/>
      </c>
      <c r="G316" s="18">
        <f>IFERROR(INDEX(Registros!$P$2:$P$501,MATCH(ROWS($B$5:B316),Registros!$AD$2:$AD$501,0)),"")</f>
        <v/>
      </c>
      <c r="H316" s="49">
        <f>IFERROR(INDEX(Registros!$S$2:$S$501,MATCH(ROWS($B$5:B316),Registros!$AD$2:$AD$501,0)),"")</f>
        <v/>
      </c>
      <c r="I316" s="21">
        <f>IFERROR(INDEX(Registros!$V$2:$V$501,MATCH(ROWS($B$5:B316),Registros!$AD$2:$AD$501,0)),"")</f>
        <v/>
      </c>
      <c r="J316" s="18">
        <f>IFERROR(INDEX(Registros!$K$2:$K$501,MATCH(ROWS($B$5:B316),Registros!$AD$2:$AD$501,0)),"")</f>
        <v/>
      </c>
      <c r="K316" s="18">
        <f>IFERROR(INDEX(Registros!$L$2:$L$501,MATCH(ROWS($B$5:B316),Registros!$AD$2:$AD$501,0)),"")</f>
        <v/>
      </c>
      <c r="L316" s="52">
        <f>IFERROR(INDEX(Registros!$M$2:$M$501,MATCH(ROWS($B$5:B316),Registros!$AD$2:$AD$501,0)),"")</f>
        <v/>
      </c>
      <c r="M316" s="18">
        <f>IFERROR(INDEX(Registros!$W$2:$W$501,MATCH(ROWS($B$5:B316),Registros!$AD$2:$AD$501,0)),"")</f>
        <v/>
      </c>
      <c r="N316" s="18">
        <f>IFERROR(INDEX(Registros!$X$2:$X$501,MATCH(ROWS($B$5:B316),Registros!$AD$2:$AD$501,0)),"")</f>
        <v/>
      </c>
      <c r="O316" s="21">
        <f>IFERROR(INDEX(Registros!$Y$2:$Y$501,MATCH(ROWS($B$5:B316),Registros!$AD$2:$AD$501,0)),"")</f>
        <v/>
      </c>
    </row>
    <row r="317">
      <c r="A317" s="13">
        <f>IF($B317="","",ROWS($A$5:A317))</f>
        <v/>
      </c>
      <c r="B317" s="13">
        <f>IFERROR(INDEX(Registros!$A$2:$A$501,MATCH(ROWS($B$5:B317),Registros!$AD$2:$AD$501,0)),"")</f>
        <v/>
      </c>
      <c r="C317" s="53">
        <f>IFERROR(INDEX(Registros!$B$2:$B$501,MATCH(ROWS($B$5:B317),Registros!$AD$2:$AD$501,0)),"")</f>
        <v/>
      </c>
      <c r="D317" s="13">
        <f>IFERROR(INDEX(Registros!$C$2:$C$501,MATCH(ROWS($B$5:B317),Registros!$AD$2:$AD$501,0)),"")</f>
        <v/>
      </c>
      <c r="E317" s="16">
        <f>IFERROR(INDEX(Registros!$D$2:$D$501,MATCH(ROWS($B$5:B317),Registros!$AD$2:$AD$501,0)),"")</f>
        <v/>
      </c>
      <c r="F317" s="16">
        <f>IFERROR(INDEX(Registros!$E$2:$E$501,MATCH(ROWS($B$5:B317),Registros!$AD$2:$AD$501,0)),"")</f>
        <v/>
      </c>
      <c r="G317" s="13">
        <f>IFERROR(INDEX(Registros!$P$2:$P$501,MATCH(ROWS($B$5:B317),Registros!$AD$2:$AD$501,0)),"")</f>
        <v/>
      </c>
      <c r="H317" s="46">
        <f>IFERROR(INDEX(Registros!$S$2:$S$501,MATCH(ROWS($B$5:B317),Registros!$AD$2:$AD$501,0)),"")</f>
        <v/>
      </c>
      <c r="I317" s="16">
        <f>IFERROR(INDEX(Registros!$V$2:$V$501,MATCH(ROWS($B$5:B317),Registros!$AD$2:$AD$501,0)),"")</f>
        <v/>
      </c>
      <c r="J317" s="13">
        <f>IFERROR(INDEX(Registros!$K$2:$K$501,MATCH(ROWS($B$5:B317),Registros!$AD$2:$AD$501,0)),"")</f>
        <v/>
      </c>
      <c r="K317" s="13">
        <f>IFERROR(INDEX(Registros!$L$2:$L$501,MATCH(ROWS($B$5:B317),Registros!$AD$2:$AD$501,0)),"")</f>
        <v/>
      </c>
      <c r="L317" s="53">
        <f>IFERROR(INDEX(Registros!$M$2:$M$501,MATCH(ROWS($B$5:B317),Registros!$AD$2:$AD$501,0)),"")</f>
        <v/>
      </c>
      <c r="M317" s="13">
        <f>IFERROR(INDEX(Registros!$W$2:$W$501,MATCH(ROWS($B$5:B317),Registros!$AD$2:$AD$501,0)),"")</f>
        <v/>
      </c>
      <c r="N317" s="13">
        <f>IFERROR(INDEX(Registros!$X$2:$X$501,MATCH(ROWS($B$5:B317),Registros!$AD$2:$AD$501,0)),"")</f>
        <v/>
      </c>
      <c r="O317" s="16">
        <f>IFERROR(INDEX(Registros!$Y$2:$Y$501,MATCH(ROWS($B$5:B317),Registros!$AD$2:$AD$501,0)),"")</f>
        <v/>
      </c>
    </row>
    <row r="318">
      <c r="A318" s="18">
        <f>IF($B318="","",ROWS($A$5:A318))</f>
        <v/>
      </c>
      <c r="B318" s="18">
        <f>IFERROR(INDEX(Registros!$A$2:$A$501,MATCH(ROWS($B$5:B318),Registros!$AD$2:$AD$501,0)),"")</f>
        <v/>
      </c>
      <c r="C318" s="52">
        <f>IFERROR(INDEX(Registros!$B$2:$B$501,MATCH(ROWS($B$5:B318),Registros!$AD$2:$AD$501,0)),"")</f>
        <v/>
      </c>
      <c r="D318" s="18">
        <f>IFERROR(INDEX(Registros!$C$2:$C$501,MATCH(ROWS($B$5:B318),Registros!$AD$2:$AD$501,0)),"")</f>
        <v/>
      </c>
      <c r="E318" s="21">
        <f>IFERROR(INDEX(Registros!$D$2:$D$501,MATCH(ROWS($B$5:B318),Registros!$AD$2:$AD$501,0)),"")</f>
        <v/>
      </c>
      <c r="F318" s="21">
        <f>IFERROR(INDEX(Registros!$E$2:$E$501,MATCH(ROWS($B$5:B318),Registros!$AD$2:$AD$501,0)),"")</f>
        <v/>
      </c>
      <c r="G318" s="18">
        <f>IFERROR(INDEX(Registros!$P$2:$P$501,MATCH(ROWS($B$5:B318),Registros!$AD$2:$AD$501,0)),"")</f>
        <v/>
      </c>
      <c r="H318" s="49">
        <f>IFERROR(INDEX(Registros!$S$2:$S$501,MATCH(ROWS($B$5:B318),Registros!$AD$2:$AD$501,0)),"")</f>
        <v/>
      </c>
      <c r="I318" s="21">
        <f>IFERROR(INDEX(Registros!$V$2:$V$501,MATCH(ROWS($B$5:B318),Registros!$AD$2:$AD$501,0)),"")</f>
        <v/>
      </c>
      <c r="J318" s="18">
        <f>IFERROR(INDEX(Registros!$K$2:$K$501,MATCH(ROWS($B$5:B318),Registros!$AD$2:$AD$501,0)),"")</f>
        <v/>
      </c>
      <c r="K318" s="18">
        <f>IFERROR(INDEX(Registros!$L$2:$L$501,MATCH(ROWS($B$5:B318),Registros!$AD$2:$AD$501,0)),"")</f>
        <v/>
      </c>
      <c r="L318" s="52">
        <f>IFERROR(INDEX(Registros!$M$2:$M$501,MATCH(ROWS($B$5:B318),Registros!$AD$2:$AD$501,0)),"")</f>
        <v/>
      </c>
      <c r="M318" s="18">
        <f>IFERROR(INDEX(Registros!$W$2:$W$501,MATCH(ROWS($B$5:B318),Registros!$AD$2:$AD$501,0)),"")</f>
        <v/>
      </c>
      <c r="N318" s="18">
        <f>IFERROR(INDEX(Registros!$X$2:$X$501,MATCH(ROWS($B$5:B318),Registros!$AD$2:$AD$501,0)),"")</f>
        <v/>
      </c>
      <c r="O318" s="21">
        <f>IFERROR(INDEX(Registros!$Y$2:$Y$501,MATCH(ROWS($B$5:B318),Registros!$AD$2:$AD$501,0)),"")</f>
        <v/>
      </c>
    </row>
    <row r="319">
      <c r="A319" s="13">
        <f>IF($B319="","",ROWS($A$5:A319))</f>
        <v/>
      </c>
      <c r="B319" s="13">
        <f>IFERROR(INDEX(Registros!$A$2:$A$501,MATCH(ROWS($B$5:B319),Registros!$AD$2:$AD$501,0)),"")</f>
        <v/>
      </c>
      <c r="C319" s="53">
        <f>IFERROR(INDEX(Registros!$B$2:$B$501,MATCH(ROWS($B$5:B319),Registros!$AD$2:$AD$501,0)),"")</f>
        <v/>
      </c>
      <c r="D319" s="13">
        <f>IFERROR(INDEX(Registros!$C$2:$C$501,MATCH(ROWS($B$5:B319),Registros!$AD$2:$AD$501,0)),"")</f>
        <v/>
      </c>
      <c r="E319" s="16">
        <f>IFERROR(INDEX(Registros!$D$2:$D$501,MATCH(ROWS($B$5:B319),Registros!$AD$2:$AD$501,0)),"")</f>
        <v/>
      </c>
      <c r="F319" s="16">
        <f>IFERROR(INDEX(Registros!$E$2:$E$501,MATCH(ROWS($B$5:B319),Registros!$AD$2:$AD$501,0)),"")</f>
        <v/>
      </c>
      <c r="G319" s="13">
        <f>IFERROR(INDEX(Registros!$P$2:$P$501,MATCH(ROWS($B$5:B319),Registros!$AD$2:$AD$501,0)),"")</f>
        <v/>
      </c>
      <c r="H319" s="46">
        <f>IFERROR(INDEX(Registros!$S$2:$S$501,MATCH(ROWS($B$5:B319),Registros!$AD$2:$AD$501,0)),"")</f>
        <v/>
      </c>
      <c r="I319" s="16">
        <f>IFERROR(INDEX(Registros!$V$2:$V$501,MATCH(ROWS($B$5:B319),Registros!$AD$2:$AD$501,0)),"")</f>
        <v/>
      </c>
      <c r="J319" s="13">
        <f>IFERROR(INDEX(Registros!$K$2:$K$501,MATCH(ROWS($B$5:B319),Registros!$AD$2:$AD$501,0)),"")</f>
        <v/>
      </c>
      <c r="K319" s="13">
        <f>IFERROR(INDEX(Registros!$L$2:$L$501,MATCH(ROWS($B$5:B319),Registros!$AD$2:$AD$501,0)),"")</f>
        <v/>
      </c>
      <c r="L319" s="53">
        <f>IFERROR(INDEX(Registros!$M$2:$M$501,MATCH(ROWS($B$5:B319),Registros!$AD$2:$AD$501,0)),"")</f>
        <v/>
      </c>
      <c r="M319" s="13">
        <f>IFERROR(INDEX(Registros!$W$2:$W$501,MATCH(ROWS($B$5:B319),Registros!$AD$2:$AD$501,0)),"")</f>
        <v/>
      </c>
      <c r="N319" s="13">
        <f>IFERROR(INDEX(Registros!$X$2:$X$501,MATCH(ROWS($B$5:B319),Registros!$AD$2:$AD$501,0)),"")</f>
        <v/>
      </c>
      <c r="O319" s="16">
        <f>IFERROR(INDEX(Registros!$Y$2:$Y$501,MATCH(ROWS($B$5:B319),Registros!$AD$2:$AD$501,0)),"")</f>
        <v/>
      </c>
    </row>
    <row r="320">
      <c r="A320" s="18">
        <f>IF($B320="","",ROWS($A$5:A320))</f>
        <v/>
      </c>
      <c r="B320" s="18">
        <f>IFERROR(INDEX(Registros!$A$2:$A$501,MATCH(ROWS($B$5:B320),Registros!$AD$2:$AD$501,0)),"")</f>
        <v/>
      </c>
      <c r="C320" s="52">
        <f>IFERROR(INDEX(Registros!$B$2:$B$501,MATCH(ROWS($B$5:B320),Registros!$AD$2:$AD$501,0)),"")</f>
        <v/>
      </c>
      <c r="D320" s="18">
        <f>IFERROR(INDEX(Registros!$C$2:$C$501,MATCH(ROWS($B$5:B320),Registros!$AD$2:$AD$501,0)),"")</f>
        <v/>
      </c>
      <c r="E320" s="21">
        <f>IFERROR(INDEX(Registros!$D$2:$D$501,MATCH(ROWS($B$5:B320),Registros!$AD$2:$AD$501,0)),"")</f>
        <v/>
      </c>
      <c r="F320" s="21">
        <f>IFERROR(INDEX(Registros!$E$2:$E$501,MATCH(ROWS($B$5:B320),Registros!$AD$2:$AD$501,0)),"")</f>
        <v/>
      </c>
      <c r="G320" s="18">
        <f>IFERROR(INDEX(Registros!$P$2:$P$501,MATCH(ROWS($B$5:B320),Registros!$AD$2:$AD$501,0)),"")</f>
        <v/>
      </c>
      <c r="H320" s="49">
        <f>IFERROR(INDEX(Registros!$S$2:$S$501,MATCH(ROWS($B$5:B320),Registros!$AD$2:$AD$501,0)),"")</f>
        <v/>
      </c>
      <c r="I320" s="21">
        <f>IFERROR(INDEX(Registros!$V$2:$V$501,MATCH(ROWS($B$5:B320),Registros!$AD$2:$AD$501,0)),"")</f>
        <v/>
      </c>
      <c r="J320" s="18">
        <f>IFERROR(INDEX(Registros!$K$2:$K$501,MATCH(ROWS($B$5:B320),Registros!$AD$2:$AD$501,0)),"")</f>
        <v/>
      </c>
      <c r="K320" s="18">
        <f>IFERROR(INDEX(Registros!$L$2:$L$501,MATCH(ROWS($B$5:B320),Registros!$AD$2:$AD$501,0)),"")</f>
        <v/>
      </c>
      <c r="L320" s="52">
        <f>IFERROR(INDEX(Registros!$M$2:$M$501,MATCH(ROWS($B$5:B320),Registros!$AD$2:$AD$501,0)),"")</f>
        <v/>
      </c>
      <c r="M320" s="18">
        <f>IFERROR(INDEX(Registros!$W$2:$W$501,MATCH(ROWS($B$5:B320),Registros!$AD$2:$AD$501,0)),"")</f>
        <v/>
      </c>
      <c r="N320" s="18">
        <f>IFERROR(INDEX(Registros!$X$2:$X$501,MATCH(ROWS($B$5:B320),Registros!$AD$2:$AD$501,0)),"")</f>
        <v/>
      </c>
      <c r="O320" s="21">
        <f>IFERROR(INDEX(Registros!$Y$2:$Y$501,MATCH(ROWS($B$5:B320),Registros!$AD$2:$AD$501,0)),"")</f>
        <v/>
      </c>
    </row>
    <row r="321">
      <c r="A321" s="13">
        <f>IF($B321="","",ROWS($A$5:A321))</f>
        <v/>
      </c>
      <c r="B321" s="13">
        <f>IFERROR(INDEX(Registros!$A$2:$A$501,MATCH(ROWS($B$5:B321),Registros!$AD$2:$AD$501,0)),"")</f>
        <v/>
      </c>
      <c r="C321" s="53">
        <f>IFERROR(INDEX(Registros!$B$2:$B$501,MATCH(ROWS($B$5:B321),Registros!$AD$2:$AD$501,0)),"")</f>
        <v/>
      </c>
      <c r="D321" s="13">
        <f>IFERROR(INDEX(Registros!$C$2:$C$501,MATCH(ROWS($B$5:B321),Registros!$AD$2:$AD$501,0)),"")</f>
        <v/>
      </c>
      <c r="E321" s="16">
        <f>IFERROR(INDEX(Registros!$D$2:$D$501,MATCH(ROWS($B$5:B321),Registros!$AD$2:$AD$501,0)),"")</f>
        <v/>
      </c>
      <c r="F321" s="16">
        <f>IFERROR(INDEX(Registros!$E$2:$E$501,MATCH(ROWS($B$5:B321),Registros!$AD$2:$AD$501,0)),"")</f>
        <v/>
      </c>
      <c r="G321" s="13">
        <f>IFERROR(INDEX(Registros!$P$2:$P$501,MATCH(ROWS($B$5:B321),Registros!$AD$2:$AD$501,0)),"")</f>
        <v/>
      </c>
      <c r="H321" s="46">
        <f>IFERROR(INDEX(Registros!$S$2:$S$501,MATCH(ROWS($B$5:B321),Registros!$AD$2:$AD$501,0)),"")</f>
        <v/>
      </c>
      <c r="I321" s="16">
        <f>IFERROR(INDEX(Registros!$V$2:$V$501,MATCH(ROWS($B$5:B321),Registros!$AD$2:$AD$501,0)),"")</f>
        <v/>
      </c>
      <c r="J321" s="13">
        <f>IFERROR(INDEX(Registros!$K$2:$K$501,MATCH(ROWS($B$5:B321),Registros!$AD$2:$AD$501,0)),"")</f>
        <v/>
      </c>
      <c r="K321" s="13">
        <f>IFERROR(INDEX(Registros!$L$2:$L$501,MATCH(ROWS($B$5:B321),Registros!$AD$2:$AD$501,0)),"")</f>
        <v/>
      </c>
      <c r="L321" s="53">
        <f>IFERROR(INDEX(Registros!$M$2:$M$501,MATCH(ROWS($B$5:B321),Registros!$AD$2:$AD$501,0)),"")</f>
        <v/>
      </c>
      <c r="M321" s="13">
        <f>IFERROR(INDEX(Registros!$W$2:$W$501,MATCH(ROWS($B$5:B321),Registros!$AD$2:$AD$501,0)),"")</f>
        <v/>
      </c>
      <c r="N321" s="13">
        <f>IFERROR(INDEX(Registros!$X$2:$X$501,MATCH(ROWS($B$5:B321),Registros!$AD$2:$AD$501,0)),"")</f>
        <v/>
      </c>
      <c r="O321" s="16">
        <f>IFERROR(INDEX(Registros!$Y$2:$Y$501,MATCH(ROWS($B$5:B321),Registros!$AD$2:$AD$501,0)),"")</f>
        <v/>
      </c>
    </row>
    <row r="322">
      <c r="A322" s="18">
        <f>IF($B322="","",ROWS($A$5:A322))</f>
        <v/>
      </c>
      <c r="B322" s="18">
        <f>IFERROR(INDEX(Registros!$A$2:$A$501,MATCH(ROWS($B$5:B322),Registros!$AD$2:$AD$501,0)),"")</f>
        <v/>
      </c>
      <c r="C322" s="52">
        <f>IFERROR(INDEX(Registros!$B$2:$B$501,MATCH(ROWS($B$5:B322),Registros!$AD$2:$AD$501,0)),"")</f>
        <v/>
      </c>
      <c r="D322" s="18">
        <f>IFERROR(INDEX(Registros!$C$2:$C$501,MATCH(ROWS($B$5:B322),Registros!$AD$2:$AD$501,0)),"")</f>
        <v/>
      </c>
      <c r="E322" s="21">
        <f>IFERROR(INDEX(Registros!$D$2:$D$501,MATCH(ROWS($B$5:B322),Registros!$AD$2:$AD$501,0)),"")</f>
        <v/>
      </c>
      <c r="F322" s="21">
        <f>IFERROR(INDEX(Registros!$E$2:$E$501,MATCH(ROWS($B$5:B322),Registros!$AD$2:$AD$501,0)),"")</f>
        <v/>
      </c>
      <c r="G322" s="18">
        <f>IFERROR(INDEX(Registros!$P$2:$P$501,MATCH(ROWS($B$5:B322),Registros!$AD$2:$AD$501,0)),"")</f>
        <v/>
      </c>
      <c r="H322" s="49">
        <f>IFERROR(INDEX(Registros!$S$2:$S$501,MATCH(ROWS($B$5:B322),Registros!$AD$2:$AD$501,0)),"")</f>
        <v/>
      </c>
      <c r="I322" s="21">
        <f>IFERROR(INDEX(Registros!$V$2:$V$501,MATCH(ROWS($B$5:B322),Registros!$AD$2:$AD$501,0)),"")</f>
        <v/>
      </c>
      <c r="J322" s="18">
        <f>IFERROR(INDEX(Registros!$K$2:$K$501,MATCH(ROWS($B$5:B322),Registros!$AD$2:$AD$501,0)),"")</f>
        <v/>
      </c>
      <c r="K322" s="18">
        <f>IFERROR(INDEX(Registros!$L$2:$L$501,MATCH(ROWS($B$5:B322),Registros!$AD$2:$AD$501,0)),"")</f>
        <v/>
      </c>
      <c r="L322" s="52">
        <f>IFERROR(INDEX(Registros!$M$2:$M$501,MATCH(ROWS($B$5:B322),Registros!$AD$2:$AD$501,0)),"")</f>
        <v/>
      </c>
      <c r="M322" s="18">
        <f>IFERROR(INDEX(Registros!$W$2:$W$501,MATCH(ROWS($B$5:B322),Registros!$AD$2:$AD$501,0)),"")</f>
        <v/>
      </c>
      <c r="N322" s="18">
        <f>IFERROR(INDEX(Registros!$X$2:$X$501,MATCH(ROWS($B$5:B322),Registros!$AD$2:$AD$501,0)),"")</f>
        <v/>
      </c>
      <c r="O322" s="21">
        <f>IFERROR(INDEX(Registros!$Y$2:$Y$501,MATCH(ROWS($B$5:B322),Registros!$AD$2:$AD$501,0)),"")</f>
        <v/>
      </c>
    </row>
    <row r="323">
      <c r="A323" s="13">
        <f>IF($B323="","",ROWS($A$5:A323))</f>
        <v/>
      </c>
      <c r="B323" s="13">
        <f>IFERROR(INDEX(Registros!$A$2:$A$501,MATCH(ROWS($B$5:B323),Registros!$AD$2:$AD$501,0)),"")</f>
        <v/>
      </c>
      <c r="C323" s="53">
        <f>IFERROR(INDEX(Registros!$B$2:$B$501,MATCH(ROWS($B$5:B323),Registros!$AD$2:$AD$501,0)),"")</f>
        <v/>
      </c>
      <c r="D323" s="13">
        <f>IFERROR(INDEX(Registros!$C$2:$C$501,MATCH(ROWS($B$5:B323),Registros!$AD$2:$AD$501,0)),"")</f>
        <v/>
      </c>
      <c r="E323" s="16">
        <f>IFERROR(INDEX(Registros!$D$2:$D$501,MATCH(ROWS($B$5:B323),Registros!$AD$2:$AD$501,0)),"")</f>
        <v/>
      </c>
      <c r="F323" s="16">
        <f>IFERROR(INDEX(Registros!$E$2:$E$501,MATCH(ROWS($B$5:B323),Registros!$AD$2:$AD$501,0)),"")</f>
        <v/>
      </c>
      <c r="G323" s="13">
        <f>IFERROR(INDEX(Registros!$P$2:$P$501,MATCH(ROWS($B$5:B323),Registros!$AD$2:$AD$501,0)),"")</f>
        <v/>
      </c>
      <c r="H323" s="46">
        <f>IFERROR(INDEX(Registros!$S$2:$S$501,MATCH(ROWS($B$5:B323),Registros!$AD$2:$AD$501,0)),"")</f>
        <v/>
      </c>
      <c r="I323" s="16">
        <f>IFERROR(INDEX(Registros!$V$2:$V$501,MATCH(ROWS($B$5:B323),Registros!$AD$2:$AD$501,0)),"")</f>
        <v/>
      </c>
      <c r="J323" s="13">
        <f>IFERROR(INDEX(Registros!$K$2:$K$501,MATCH(ROWS($B$5:B323),Registros!$AD$2:$AD$501,0)),"")</f>
        <v/>
      </c>
      <c r="K323" s="13">
        <f>IFERROR(INDEX(Registros!$L$2:$L$501,MATCH(ROWS($B$5:B323),Registros!$AD$2:$AD$501,0)),"")</f>
        <v/>
      </c>
      <c r="L323" s="53">
        <f>IFERROR(INDEX(Registros!$M$2:$M$501,MATCH(ROWS($B$5:B323),Registros!$AD$2:$AD$501,0)),"")</f>
        <v/>
      </c>
      <c r="M323" s="13">
        <f>IFERROR(INDEX(Registros!$W$2:$W$501,MATCH(ROWS($B$5:B323),Registros!$AD$2:$AD$501,0)),"")</f>
        <v/>
      </c>
      <c r="N323" s="13">
        <f>IFERROR(INDEX(Registros!$X$2:$X$501,MATCH(ROWS($B$5:B323),Registros!$AD$2:$AD$501,0)),"")</f>
        <v/>
      </c>
      <c r="O323" s="16">
        <f>IFERROR(INDEX(Registros!$Y$2:$Y$501,MATCH(ROWS($B$5:B323),Registros!$AD$2:$AD$501,0)),"")</f>
        <v/>
      </c>
    </row>
    <row r="324">
      <c r="A324" s="18">
        <f>IF($B324="","",ROWS($A$5:A324))</f>
        <v/>
      </c>
      <c r="B324" s="18">
        <f>IFERROR(INDEX(Registros!$A$2:$A$501,MATCH(ROWS($B$5:B324),Registros!$AD$2:$AD$501,0)),"")</f>
        <v/>
      </c>
      <c r="C324" s="52">
        <f>IFERROR(INDEX(Registros!$B$2:$B$501,MATCH(ROWS($B$5:B324),Registros!$AD$2:$AD$501,0)),"")</f>
        <v/>
      </c>
      <c r="D324" s="18">
        <f>IFERROR(INDEX(Registros!$C$2:$C$501,MATCH(ROWS($B$5:B324),Registros!$AD$2:$AD$501,0)),"")</f>
        <v/>
      </c>
      <c r="E324" s="21">
        <f>IFERROR(INDEX(Registros!$D$2:$D$501,MATCH(ROWS($B$5:B324),Registros!$AD$2:$AD$501,0)),"")</f>
        <v/>
      </c>
      <c r="F324" s="21">
        <f>IFERROR(INDEX(Registros!$E$2:$E$501,MATCH(ROWS($B$5:B324),Registros!$AD$2:$AD$501,0)),"")</f>
        <v/>
      </c>
      <c r="G324" s="18">
        <f>IFERROR(INDEX(Registros!$P$2:$P$501,MATCH(ROWS($B$5:B324),Registros!$AD$2:$AD$501,0)),"")</f>
        <v/>
      </c>
      <c r="H324" s="49">
        <f>IFERROR(INDEX(Registros!$S$2:$S$501,MATCH(ROWS($B$5:B324),Registros!$AD$2:$AD$501,0)),"")</f>
        <v/>
      </c>
      <c r="I324" s="21">
        <f>IFERROR(INDEX(Registros!$V$2:$V$501,MATCH(ROWS($B$5:B324),Registros!$AD$2:$AD$501,0)),"")</f>
        <v/>
      </c>
      <c r="J324" s="18">
        <f>IFERROR(INDEX(Registros!$K$2:$K$501,MATCH(ROWS($B$5:B324),Registros!$AD$2:$AD$501,0)),"")</f>
        <v/>
      </c>
      <c r="K324" s="18">
        <f>IFERROR(INDEX(Registros!$L$2:$L$501,MATCH(ROWS($B$5:B324),Registros!$AD$2:$AD$501,0)),"")</f>
        <v/>
      </c>
      <c r="L324" s="52">
        <f>IFERROR(INDEX(Registros!$M$2:$M$501,MATCH(ROWS($B$5:B324),Registros!$AD$2:$AD$501,0)),"")</f>
        <v/>
      </c>
      <c r="M324" s="18">
        <f>IFERROR(INDEX(Registros!$W$2:$W$501,MATCH(ROWS($B$5:B324),Registros!$AD$2:$AD$501,0)),"")</f>
        <v/>
      </c>
      <c r="N324" s="18">
        <f>IFERROR(INDEX(Registros!$X$2:$X$501,MATCH(ROWS($B$5:B324),Registros!$AD$2:$AD$501,0)),"")</f>
        <v/>
      </c>
      <c r="O324" s="21">
        <f>IFERROR(INDEX(Registros!$Y$2:$Y$501,MATCH(ROWS($B$5:B324),Registros!$AD$2:$AD$501,0)),"")</f>
        <v/>
      </c>
    </row>
    <row r="325">
      <c r="A325" s="13">
        <f>IF($B325="","",ROWS($A$5:A325))</f>
        <v/>
      </c>
      <c r="B325" s="13">
        <f>IFERROR(INDEX(Registros!$A$2:$A$501,MATCH(ROWS($B$5:B325),Registros!$AD$2:$AD$501,0)),"")</f>
        <v/>
      </c>
      <c r="C325" s="53">
        <f>IFERROR(INDEX(Registros!$B$2:$B$501,MATCH(ROWS($B$5:B325),Registros!$AD$2:$AD$501,0)),"")</f>
        <v/>
      </c>
      <c r="D325" s="13">
        <f>IFERROR(INDEX(Registros!$C$2:$C$501,MATCH(ROWS($B$5:B325),Registros!$AD$2:$AD$501,0)),"")</f>
        <v/>
      </c>
      <c r="E325" s="16">
        <f>IFERROR(INDEX(Registros!$D$2:$D$501,MATCH(ROWS($B$5:B325),Registros!$AD$2:$AD$501,0)),"")</f>
        <v/>
      </c>
      <c r="F325" s="16">
        <f>IFERROR(INDEX(Registros!$E$2:$E$501,MATCH(ROWS($B$5:B325),Registros!$AD$2:$AD$501,0)),"")</f>
        <v/>
      </c>
      <c r="G325" s="13">
        <f>IFERROR(INDEX(Registros!$P$2:$P$501,MATCH(ROWS($B$5:B325),Registros!$AD$2:$AD$501,0)),"")</f>
        <v/>
      </c>
      <c r="H325" s="46">
        <f>IFERROR(INDEX(Registros!$S$2:$S$501,MATCH(ROWS($B$5:B325),Registros!$AD$2:$AD$501,0)),"")</f>
        <v/>
      </c>
      <c r="I325" s="16">
        <f>IFERROR(INDEX(Registros!$V$2:$V$501,MATCH(ROWS($B$5:B325),Registros!$AD$2:$AD$501,0)),"")</f>
        <v/>
      </c>
      <c r="J325" s="13">
        <f>IFERROR(INDEX(Registros!$K$2:$K$501,MATCH(ROWS($B$5:B325),Registros!$AD$2:$AD$501,0)),"")</f>
        <v/>
      </c>
      <c r="K325" s="13">
        <f>IFERROR(INDEX(Registros!$L$2:$L$501,MATCH(ROWS($B$5:B325),Registros!$AD$2:$AD$501,0)),"")</f>
        <v/>
      </c>
      <c r="L325" s="53">
        <f>IFERROR(INDEX(Registros!$M$2:$M$501,MATCH(ROWS($B$5:B325),Registros!$AD$2:$AD$501,0)),"")</f>
        <v/>
      </c>
      <c r="M325" s="13">
        <f>IFERROR(INDEX(Registros!$W$2:$W$501,MATCH(ROWS($B$5:B325),Registros!$AD$2:$AD$501,0)),"")</f>
        <v/>
      </c>
      <c r="N325" s="13">
        <f>IFERROR(INDEX(Registros!$X$2:$X$501,MATCH(ROWS($B$5:B325),Registros!$AD$2:$AD$501,0)),"")</f>
        <v/>
      </c>
      <c r="O325" s="16">
        <f>IFERROR(INDEX(Registros!$Y$2:$Y$501,MATCH(ROWS($B$5:B325),Registros!$AD$2:$AD$501,0)),"")</f>
        <v/>
      </c>
    </row>
    <row r="326">
      <c r="A326" s="18">
        <f>IF($B326="","",ROWS($A$5:A326))</f>
        <v/>
      </c>
      <c r="B326" s="18">
        <f>IFERROR(INDEX(Registros!$A$2:$A$501,MATCH(ROWS($B$5:B326),Registros!$AD$2:$AD$501,0)),"")</f>
        <v/>
      </c>
      <c r="C326" s="52">
        <f>IFERROR(INDEX(Registros!$B$2:$B$501,MATCH(ROWS($B$5:B326),Registros!$AD$2:$AD$501,0)),"")</f>
        <v/>
      </c>
      <c r="D326" s="18">
        <f>IFERROR(INDEX(Registros!$C$2:$C$501,MATCH(ROWS($B$5:B326),Registros!$AD$2:$AD$501,0)),"")</f>
        <v/>
      </c>
      <c r="E326" s="21">
        <f>IFERROR(INDEX(Registros!$D$2:$D$501,MATCH(ROWS($B$5:B326),Registros!$AD$2:$AD$501,0)),"")</f>
        <v/>
      </c>
      <c r="F326" s="21">
        <f>IFERROR(INDEX(Registros!$E$2:$E$501,MATCH(ROWS($B$5:B326),Registros!$AD$2:$AD$501,0)),"")</f>
        <v/>
      </c>
      <c r="G326" s="18">
        <f>IFERROR(INDEX(Registros!$P$2:$P$501,MATCH(ROWS($B$5:B326),Registros!$AD$2:$AD$501,0)),"")</f>
        <v/>
      </c>
      <c r="H326" s="49">
        <f>IFERROR(INDEX(Registros!$S$2:$S$501,MATCH(ROWS($B$5:B326),Registros!$AD$2:$AD$501,0)),"")</f>
        <v/>
      </c>
      <c r="I326" s="21">
        <f>IFERROR(INDEX(Registros!$V$2:$V$501,MATCH(ROWS($B$5:B326),Registros!$AD$2:$AD$501,0)),"")</f>
        <v/>
      </c>
      <c r="J326" s="18">
        <f>IFERROR(INDEX(Registros!$K$2:$K$501,MATCH(ROWS($B$5:B326),Registros!$AD$2:$AD$501,0)),"")</f>
        <v/>
      </c>
      <c r="K326" s="18">
        <f>IFERROR(INDEX(Registros!$L$2:$L$501,MATCH(ROWS($B$5:B326),Registros!$AD$2:$AD$501,0)),"")</f>
        <v/>
      </c>
      <c r="L326" s="52">
        <f>IFERROR(INDEX(Registros!$M$2:$M$501,MATCH(ROWS($B$5:B326),Registros!$AD$2:$AD$501,0)),"")</f>
        <v/>
      </c>
      <c r="M326" s="18">
        <f>IFERROR(INDEX(Registros!$W$2:$W$501,MATCH(ROWS($B$5:B326),Registros!$AD$2:$AD$501,0)),"")</f>
        <v/>
      </c>
      <c r="N326" s="18">
        <f>IFERROR(INDEX(Registros!$X$2:$X$501,MATCH(ROWS($B$5:B326),Registros!$AD$2:$AD$501,0)),"")</f>
        <v/>
      </c>
      <c r="O326" s="21">
        <f>IFERROR(INDEX(Registros!$Y$2:$Y$501,MATCH(ROWS($B$5:B326),Registros!$AD$2:$AD$501,0)),"")</f>
        <v/>
      </c>
    </row>
    <row r="327">
      <c r="A327" s="13">
        <f>IF($B327="","",ROWS($A$5:A327))</f>
        <v/>
      </c>
      <c r="B327" s="13">
        <f>IFERROR(INDEX(Registros!$A$2:$A$501,MATCH(ROWS($B$5:B327),Registros!$AD$2:$AD$501,0)),"")</f>
        <v/>
      </c>
      <c r="C327" s="53">
        <f>IFERROR(INDEX(Registros!$B$2:$B$501,MATCH(ROWS($B$5:B327),Registros!$AD$2:$AD$501,0)),"")</f>
        <v/>
      </c>
      <c r="D327" s="13">
        <f>IFERROR(INDEX(Registros!$C$2:$C$501,MATCH(ROWS($B$5:B327),Registros!$AD$2:$AD$501,0)),"")</f>
        <v/>
      </c>
      <c r="E327" s="16">
        <f>IFERROR(INDEX(Registros!$D$2:$D$501,MATCH(ROWS($B$5:B327),Registros!$AD$2:$AD$501,0)),"")</f>
        <v/>
      </c>
      <c r="F327" s="16">
        <f>IFERROR(INDEX(Registros!$E$2:$E$501,MATCH(ROWS($B$5:B327),Registros!$AD$2:$AD$501,0)),"")</f>
        <v/>
      </c>
      <c r="G327" s="13">
        <f>IFERROR(INDEX(Registros!$P$2:$P$501,MATCH(ROWS($B$5:B327),Registros!$AD$2:$AD$501,0)),"")</f>
        <v/>
      </c>
      <c r="H327" s="46">
        <f>IFERROR(INDEX(Registros!$S$2:$S$501,MATCH(ROWS($B$5:B327),Registros!$AD$2:$AD$501,0)),"")</f>
        <v/>
      </c>
      <c r="I327" s="16">
        <f>IFERROR(INDEX(Registros!$V$2:$V$501,MATCH(ROWS($B$5:B327),Registros!$AD$2:$AD$501,0)),"")</f>
        <v/>
      </c>
      <c r="J327" s="13">
        <f>IFERROR(INDEX(Registros!$K$2:$K$501,MATCH(ROWS($B$5:B327),Registros!$AD$2:$AD$501,0)),"")</f>
        <v/>
      </c>
      <c r="K327" s="13">
        <f>IFERROR(INDEX(Registros!$L$2:$L$501,MATCH(ROWS($B$5:B327),Registros!$AD$2:$AD$501,0)),"")</f>
        <v/>
      </c>
      <c r="L327" s="53">
        <f>IFERROR(INDEX(Registros!$M$2:$M$501,MATCH(ROWS($B$5:B327),Registros!$AD$2:$AD$501,0)),"")</f>
        <v/>
      </c>
      <c r="M327" s="13">
        <f>IFERROR(INDEX(Registros!$W$2:$W$501,MATCH(ROWS($B$5:B327),Registros!$AD$2:$AD$501,0)),"")</f>
        <v/>
      </c>
      <c r="N327" s="13">
        <f>IFERROR(INDEX(Registros!$X$2:$X$501,MATCH(ROWS($B$5:B327),Registros!$AD$2:$AD$501,0)),"")</f>
        <v/>
      </c>
      <c r="O327" s="16">
        <f>IFERROR(INDEX(Registros!$Y$2:$Y$501,MATCH(ROWS($B$5:B327),Registros!$AD$2:$AD$501,0)),"")</f>
        <v/>
      </c>
    </row>
    <row r="328">
      <c r="A328" s="18">
        <f>IF($B328="","",ROWS($A$5:A328))</f>
        <v/>
      </c>
      <c r="B328" s="18">
        <f>IFERROR(INDEX(Registros!$A$2:$A$501,MATCH(ROWS($B$5:B328),Registros!$AD$2:$AD$501,0)),"")</f>
        <v/>
      </c>
      <c r="C328" s="52">
        <f>IFERROR(INDEX(Registros!$B$2:$B$501,MATCH(ROWS($B$5:B328),Registros!$AD$2:$AD$501,0)),"")</f>
        <v/>
      </c>
      <c r="D328" s="18">
        <f>IFERROR(INDEX(Registros!$C$2:$C$501,MATCH(ROWS($B$5:B328),Registros!$AD$2:$AD$501,0)),"")</f>
        <v/>
      </c>
      <c r="E328" s="21">
        <f>IFERROR(INDEX(Registros!$D$2:$D$501,MATCH(ROWS($B$5:B328),Registros!$AD$2:$AD$501,0)),"")</f>
        <v/>
      </c>
      <c r="F328" s="21">
        <f>IFERROR(INDEX(Registros!$E$2:$E$501,MATCH(ROWS($B$5:B328),Registros!$AD$2:$AD$501,0)),"")</f>
        <v/>
      </c>
      <c r="G328" s="18">
        <f>IFERROR(INDEX(Registros!$P$2:$P$501,MATCH(ROWS($B$5:B328),Registros!$AD$2:$AD$501,0)),"")</f>
        <v/>
      </c>
      <c r="H328" s="49">
        <f>IFERROR(INDEX(Registros!$S$2:$S$501,MATCH(ROWS($B$5:B328),Registros!$AD$2:$AD$501,0)),"")</f>
        <v/>
      </c>
      <c r="I328" s="21">
        <f>IFERROR(INDEX(Registros!$V$2:$V$501,MATCH(ROWS($B$5:B328),Registros!$AD$2:$AD$501,0)),"")</f>
        <v/>
      </c>
      <c r="J328" s="18">
        <f>IFERROR(INDEX(Registros!$K$2:$K$501,MATCH(ROWS($B$5:B328),Registros!$AD$2:$AD$501,0)),"")</f>
        <v/>
      </c>
      <c r="K328" s="18">
        <f>IFERROR(INDEX(Registros!$L$2:$L$501,MATCH(ROWS($B$5:B328),Registros!$AD$2:$AD$501,0)),"")</f>
        <v/>
      </c>
      <c r="L328" s="52">
        <f>IFERROR(INDEX(Registros!$M$2:$M$501,MATCH(ROWS($B$5:B328),Registros!$AD$2:$AD$501,0)),"")</f>
        <v/>
      </c>
      <c r="M328" s="18">
        <f>IFERROR(INDEX(Registros!$W$2:$W$501,MATCH(ROWS($B$5:B328),Registros!$AD$2:$AD$501,0)),"")</f>
        <v/>
      </c>
      <c r="N328" s="18">
        <f>IFERROR(INDEX(Registros!$X$2:$X$501,MATCH(ROWS($B$5:B328),Registros!$AD$2:$AD$501,0)),"")</f>
        <v/>
      </c>
      <c r="O328" s="21">
        <f>IFERROR(INDEX(Registros!$Y$2:$Y$501,MATCH(ROWS($B$5:B328),Registros!$AD$2:$AD$501,0)),"")</f>
        <v/>
      </c>
    </row>
    <row r="329">
      <c r="A329" s="13">
        <f>IF($B329="","",ROWS($A$5:A329))</f>
        <v/>
      </c>
      <c r="B329" s="13">
        <f>IFERROR(INDEX(Registros!$A$2:$A$501,MATCH(ROWS($B$5:B329),Registros!$AD$2:$AD$501,0)),"")</f>
        <v/>
      </c>
      <c r="C329" s="53">
        <f>IFERROR(INDEX(Registros!$B$2:$B$501,MATCH(ROWS($B$5:B329),Registros!$AD$2:$AD$501,0)),"")</f>
        <v/>
      </c>
      <c r="D329" s="13">
        <f>IFERROR(INDEX(Registros!$C$2:$C$501,MATCH(ROWS($B$5:B329),Registros!$AD$2:$AD$501,0)),"")</f>
        <v/>
      </c>
      <c r="E329" s="16">
        <f>IFERROR(INDEX(Registros!$D$2:$D$501,MATCH(ROWS($B$5:B329),Registros!$AD$2:$AD$501,0)),"")</f>
        <v/>
      </c>
      <c r="F329" s="16">
        <f>IFERROR(INDEX(Registros!$E$2:$E$501,MATCH(ROWS($B$5:B329),Registros!$AD$2:$AD$501,0)),"")</f>
        <v/>
      </c>
      <c r="G329" s="13">
        <f>IFERROR(INDEX(Registros!$P$2:$P$501,MATCH(ROWS($B$5:B329),Registros!$AD$2:$AD$501,0)),"")</f>
        <v/>
      </c>
      <c r="H329" s="46">
        <f>IFERROR(INDEX(Registros!$S$2:$S$501,MATCH(ROWS($B$5:B329),Registros!$AD$2:$AD$501,0)),"")</f>
        <v/>
      </c>
      <c r="I329" s="16">
        <f>IFERROR(INDEX(Registros!$V$2:$V$501,MATCH(ROWS($B$5:B329),Registros!$AD$2:$AD$501,0)),"")</f>
        <v/>
      </c>
      <c r="J329" s="13">
        <f>IFERROR(INDEX(Registros!$K$2:$K$501,MATCH(ROWS($B$5:B329),Registros!$AD$2:$AD$501,0)),"")</f>
        <v/>
      </c>
      <c r="K329" s="13">
        <f>IFERROR(INDEX(Registros!$L$2:$L$501,MATCH(ROWS($B$5:B329),Registros!$AD$2:$AD$501,0)),"")</f>
        <v/>
      </c>
      <c r="L329" s="53">
        <f>IFERROR(INDEX(Registros!$M$2:$M$501,MATCH(ROWS($B$5:B329),Registros!$AD$2:$AD$501,0)),"")</f>
        <v/>
      </c>
      <c r="M329" s="13">
        <f>IFERROR(INDEX(Registros!$W$2:$W$501,MATCH(ROWS($B$5:B329),Registros!$AD$2:$AD$501,0)),"")</f>
        <v/>
      </c>
      <c r="N329" s="13">
        <f>IFERROR(INDEX(Registros!$X$2:$X$501,MATCH(ROWS($B$5:B329),Registros!$AD$2:$AD$501,0)),"")</f>
        <v/>
      </c>
      <c r="O329" s="16">
        <f>IFERROR(INDEX(Registros!$Y$2:$Y$501,MATCH(ROWS($B$5:B329),Registros!$AD$2:$AD$501,0)),"")</f>
        <v/>
      </c>
    </row>
    <row r="330">
      <c r="A330" s="18">
        <f>IF($B330="","",ROWS($A$5:A330))</f>
        <v/>
      </c>
      <c r="B330" s="18">
        <f>IFERROR(INDEX(Registros!$A$2:$A$501,MATCH(ROWS($B$5:B330),Registros!$AD$2:$AD$501,0)),"")</f>
        <v/>
      </c>
      <c r="C330" s="52">
        <f>IFERROR(INDEX(Registros!$B$2:$B$501,MATCH(ROWS($B$5:B330),Registros!$AD$2:$AD$501,0)),"")</f>
        <v/>
      </c>
      <c r="D330" s="18">
        <f>IFERROR(INDEX(Registros!$C$2:$C$501,MATCH(ROWS($B$5:B330),Registros!$AD$2:$AD$501,0)),"")</f>
        <v/>
      </c>
      <c r="E330" s="21">
        <f>IFERROR(INDEX(Registros!$D$2:$D$501,MATCH(ROWS($B$5:B330),Registros!$AD$2:$AD$501,0)),"")</f>
        <v/>
      </c>
      <c r="F330" s="21">
        <f>IFERROR(INDEX(Registros!$E$2:$E$501,MATCH(ROWS($B$5:B330),Registros!$AD$2:$AD$501,0)),"")</f>
        <v/>
      </c>
      <c r="G330" s="18">
        <f>IFERROR(INDEX(Registros!$P$2:$P$501,MATCH(ROWS($B$5:B330),Registros!$AD$2:$AD$501,0)),"")</f>
        <v/>
      </c>
      <c r="H330" s="49">
        <f>IFERROR(INDEX(Registros!$S$2:$S$501,MATCH(ROWS($B$5:B330),Registros!$AD$2:$AD$501,0)),"")</f>
        <v/>
      </c>
      <c r="I330" s="21">
        <f>IFERROR(INDEX(Registros!$V$2:$V$501,MATCH(ROWS($B$5:B330),Registros!$AD$2:$AD$501,0)),"")</f>
        <v/>
      </c>
      <c r="J330" s="18">
        <f>IFERROR(INDEX(Registros!$K$2:$K$501,MATCH(ROWS($B$5:B330),Registros!$AD$2:$AD$501,0)),"")</f>
        <v/>
      </c>
      <c r="K330" s="18">
        <f>IFERROR(INDEX(Registros!$L$2:$L$501,MATCH(ROWS($B$5:B330),Registros!$AD$2:$AD$501,0)),"")</f>
        <v/>
      </c>
      <c r="L330" s="52">
        <f>IFERROR(INDEX(Registros!$M$2:$M$501,MATCH(ROWS($B$5:B330),Registros!$AD$2:$AD$501,0)),"")</f>
        <v/>
      </c>
      <c r="M330" s="18">
        <f>IFERROR(INDEX(Registros!$W$2:$W$501,MATCH(ROWS($B$5:B330),Registros!$AD$2:$AD$501,0)),"")</f>
        <v/>
      </c>
      <c r="N330" s="18">
        <f>IFERROR(INDEX(Registros!$X$2:$X$501,MATCH(ROWS($B$5:B330),Registros!$AD$2:$AD$501,0)),"")</f>
        <v/>
      </c>
      <c r="O330" s="21">
        <f>IFERROR(INDEX(Registros!$Y$2:$Y$501,MATCH(ROWS($B$5:B330),Registros!$AD$2:$AD$501,0)),"")</f>
        <v/>
      </c>
    </row>
    <row r="331">
      <c r="A331" s="13">
        <f>IF($B331="","",ROWS($A$5:A331))</f>
        <v/>
      </c>
      <c r="B331" s="13">
        <f>IFERROR(INDEX(Registros!$A$2:$A$501,MATCH(ROWS($B$5:B331),Registros!$AD$2:$AD$501,0)),"")</f>
        <v/>
      </c>
      <c r="C331" s="53">
        <f>IFERROR(INDEX(Registros!$B$2:$B$501,MATCH(ROWS($B$5:B331),Registros!$AD$2:$AD$501,0)),"")</f>
        <v/>
      </c>
      <c r="D331" s="13">
        <f>IFERROR(INDEX(Registros!$C$2:$C$501,MATCH(ROWS($B$5:B331),Registros!$AD$2:$AD$501,0)),"")</f>
        <v/>
      </c>
      <c r="E331" s="16">
        <f>IFERROR(INDEX(Registros!$D$2:$D$501,MATCH(ROWS($B$5:B331),Registros!$AD$2:$AD$501,0)),"")</f>
        <v/>
      </c>
      <c r="F331" s="16">
        <f>IFERROR(INDEX(Registros!$E$2:$E$501,MATCH(ROWS($B$5:B331),Registros!$AD$2:$AD$501,0)),"")</f>
        <v/>
      </c>
      <c r="G331" s="13">
        <f>IFERROR(INDEX(Registros!$P$2:$P$501,MATCH(ROWS($B$5:B331),Registros!$AD$2:$AD$501,0)),"")</f>
        <v/>
      </c>
      <c r="H331" s="46">
        <f>IFERROR(INDEX(Registros!$S$2:$S$501,MATCH(ROWS($B$5:B331),Registros!$AD$2:$AD$501,0)),"")</f>
        <v/>
      </c>
      <c r="I331" s="16">
        <f>IFERROR(INDEX(Registros!$V$2:$V$501,MATCH(ROWS($B$5:B331),Registros!$AD$2:$AD$501,0)),"")</f>
        <v/>
      </c>
      <c r="J331" s="13">
        <f>IFERROR(INDEX(Registros!$K$2:$K$501,MATCH(ROWS($B$5:B331),Registros!$AD$2:$AD$501,0)),"")</f>
        <v/>
      </c>
      <c r="K331" s="13">
        <f>IFERROR(INDEX(Registros!$L$2:$L$501,MATCH(ROWS($B$5:B331),Registros!$AD$2:$AD$501,0)),"")</f>
        <v/>
      </c>
      <c r="L331" s="53">
        <f>IFERROR(INDEX(Registros!$M$2:$M$501,MATCH(ROWS($B$5:B331),Registros!$AD$2:$AD$501,0)),"")</f>
        <v/>
      </c>
      <c r="M331" s="13">
        <f>IFERROR(INDEX(Registros!$W$2:$W$501,MATCH(ROWS($B$5:B331),Registros!$AD$2:$AD$501,0)),"")</f>
        <v/>
      </c>
      <c r="N331" s="13">
        <f>IFERROR(INDEX(Registros!$X$2:$X$501,MATCH(ROWS($B$5:B331),Registros!$AD$2:$AD$501,0)),"")</f>
        <v/>
      </c>
      <c r="O331" s="16">
        <f>IFERROR(INDEX(Registros!$Y$2:$Y$501,MATCH(ROWS($B$5:B331),Registros!$AD$2:$AD$501,0)),"")</f>
        <v/>
      </c>
    </row>
    <row r="332">
      <c r="A332" s="18">
        <f>IF($B332="","",ROWS($A$5:A332))</f>
        <v/>
      </c>
      <c r="B332" s="18">
        <f>IFERROR(INDEX(Registros!$A$2:$A$501,MATCH(ROWS($B$5:B332),Registros!$AD$2:$AD$501,0)),"")</f>
        <v/>
      </c>
      <c r="C332" s="52">
        <f>IFERROR(INDEX(Registros!$B$2:$B$501,MATCH(ROWS($B$5:B332),Registros!$AD$2:$AD$501,0)),"")</f>
        <v/>
      </c>
      <c r="D332" s="18">
        <f>IFERROR(INDEX(Registros!$C$2:$C$501,MATCH(ROWS($B$5:B332),Registros!$AD$2:$AD$501,0)),"")</f>
        <v/>
      </c>
      <c r="E332" s="21">
        <f>IFERROR(INDEX(Registros!$D$2:$D$501,MATCH(ROWS($B$5:B332),Registros!$AD$2:$AD$501,0)),"")</f>
        <v/>
      </c>
      <c r="F332" s="21">
        <f>IFERROR(INDEX(Registros!$E$2:$E$501,MATCH(ROWS($B$5:B332),Registros!$AD$2:$AD$501,0)),"")</f>
        <v/>
      </c>
      <c r="G332" s="18">
        <f>IFERROR(INDEX(Registros!$P$2:$P$501,MATCH(ROWS($B$5:B332),Registros!$AD$2:$AD$501,0)),"")</f>
        <v/>
      </c>
      <c r="H332" s="49">
        <f>IFERROR(INDEX(Registros!$S$2:$S$501,MATCH(ROWS($B$5:B332),Registros!$AD$2:$AD$501,0)),"")</f>
        <v/>
      </c>
      <c r="I332" s="21">
        <f>IFERROR(INDEX(Registros!$V$2:$V$501,MATCH(ROWS($B$5:B332),Registros!$AD$2:$AD$501,0)),"")</f>
        <v/>
      </c>
      <c r="J332" s="18">
        <f>IFERROR(INDEX(Registros!$K$2:$K$501,MATCH(ROWS($B$5:B332),Registros!$AD$2:$AD$501,0)),"")</f>
        <v/>
      </c>
      <c r="K332" s="18">
        <f>IFERROR(INDEX(Registros!$L$2:$L$501,MATCH(ROWS($B$5:B332),Registros!$AD$2:$AD$501,0)),"")</f>
        <v/>
      </c>
      <c r="L332" s="52">
        <f>IFERROR(INDEX(Registros!$M$2:$M$501,MATCH(ROWS($B$5:B332),Registros!$AD$2:$AD$501,0)),"")</f>
        <v/>
      </c>
      <c r="M332" s="18">
        <f>IFERROR(INDEX(Registros!$W$2:$W$501,MATCH(ROWS($B$5:B332),Registros!$AD$2:$AD$501,0)),"")</f>
        <v/>
      </c>
      <c r="N332" s="18">
        <f>IFERROR(INDEX(Registros!$X$2:$X$501,MATCH(ROWS($B$5:B332),Registros!$AD$2:$AD$501,0)),"")</f>
        <v/>
      </c>
      <c r="O332" s="21">
        <f>IFERROR(INDEX(Registros!$Y$2:$Y$501,MATCH(ROWS($B$5:B332),Registros!$AD$2:$AD$501,0)),"")</f>
        <v/>
      </c>
    </row>
    <row r="333">
      <c r="A333" s="13">
        <f>IF($B333="","",ROWS($A$5:A333))</f>
        <v/>
      </c>
      <c r="B333" s="13">
        <f>IFERROR(INDEX(Registros!$A$2:$A$501,MATCH(ROWS($B$5:B333),Registros!$AD$2:$AD$501,0)),"")</f>
        <v/>
      </c>
      <c r="C333" s="53">
        <f>IFERROR(INDEX(Registros!$B$2:$B$501,MATCH(ROWS($B$5:B333),Registros!$AD$2:$AD$501,0)),"")</f>
        <v/>
      </c>
      <c r="D333" s="13">
        <f>IFERROR(INDEX(Registros!$C$2:$C$501,MATCH(ROWS($B$5:B333),Registros!$AD$2:$AD$501,0)),"")</f>
        <v/>
      </c>
      <c r="E333" s="16">
        <f>IFERROR(INDEX(Registros!$D$2:$D$501,MATCH(ROWS($B$5:B333),Registros!$AD$2:$AD$501,0)),"")</f>
        <v/>
      </c>
      <c r="F333" s="16">
        <f>IFERROR(INDEX(Registros!$E$2:$E$501,MATCH(ROWS($B$5:B333),Registros!$AD$2:$AD$501,0)),"")</f>
        <v/>
      </c>
      <c r="G333" s="13">
        <f>IFERROR(INDEX(Registros!$P$2:$P$501,MATCH(ROWS($B$5:B333),Registros!$AD$2:$AD$501,0)),"")</f>
        <v/>
      </c>
      <c r="H333" s="46">
        <f>IFERROR(INDEX(Registros!$S$2:$S$501,MATCH(ROWS($B$5:B333),Registros!$AD$2:$AD$501,0)),"")</f>
        <v/>
      </c>
      <c r="I333" s="16">
        <f>IFERROR(INDEX(Registros!$V$2:$V$501,MATCH(ROWS($B$5:B333),Registros!$AD$2:$AD$501,0)),"")</f>
        <v/>
      </c>
      <c r="J333" s="13">
        <f>IFERROR(INDEX(Registros!$K$2:$K$501,MATCH(ROWS($B$5:B333),Registros!$AD$2:$AD$501,0)),"")</f>
        <v/>
      </c>
      <c r="K333" s="13">
        <f>IFERROR(INDEX(Registros!$L$2:$L$501,MATCH(ROWS($B$5:B333),Registros!$AD$2:$AD$501,0)),"")</f>
        <v/>
      </c>
      <c r="L333" s="53">
        <f>IFERROR(INDEX(Registros!$M$2:$M$501,MATCH(ROWS($B$5:B333),Registros!$AD$2:$AD$501,0)),"")</f>
        <v/>
      </c>
      <c r="M333" s="13">
        <f>IFERROR(INDEX(Registros!$W$2:$W$501,MATCH(ROWS($B$5:B333),Registros!$AD$2:$AD$501,0)),"")</f>
        <v/>
      </c>
      <c r="N333" s="13">
        <f>IFERROR(INDEX(Registros!$X$2:$X$501,MATCH(ROWS($B$5:B333),Registros!$AD$2:$AD$501,0)),"")</f>
        <v/>
      </c>
      <c r="O333" s="16">
        <f>IFERROR(INDEX(Registros!$Y$2:$Y$501,MATCH(ROWS($B$5:B333),Registros!$AD$2:$AD$501,0)),"")</f>
        <v/>
      </c>
    </row>
    <row r="334">
      <c r="A334" s="18">
        <f>IF($B334="","",ROWS($A$5:A334))</f>
        <v/>
      </c>
      <c r="B334" s="18">
        <f>IFERROR(INDEX(Registros!$A$2:$A$501,MATCH(ROWS($B$5:B334),Registros!$AD$2:$AD$501,0)),"")</f>
        <v/>
      </c>
      <c r="C334" s="52">
        <f>IFERROR(INDEX(Registros!$B$2:$B$501,MATCH(ROWS($B$5:B334),Registros!$AD$2:$AD$501,0)),"")</f>
        <v/>
      </c>
      <c r="D334" s="18">
        <f>IFERROR(INDEX(Registros!$C$2:$C$501,MATCH(ROWS($B$5:B334),Registros!$AD$2:$AD$501,0)),"")</f>
        <v/>
      </c>
      <c r="E334" s="21">
        <f>IFERROR(INDEX(Registros!$D$2:$D$501,MATCH(ROWS($B$5:B334),Registros!$AD$2:$AD$501,0)),"")</f>
        <v/>
      </c>
      <c r="F334" s="21">
        <f>IFERROR(INDEX(Registros!$E$2:$E$501,MATCH(ROWS($B$5:B334),Registros!$AD$2:$AD$501,0)),"")</f>
        <v/>
      </c>
      <c r="G334" s="18">
        <f>IFERROR(INDEX(Registros!$P$2:$P$501,MATCH(ROWS($B$5:B334),Registros!$AD$2:$AD$501,0)),"")</f>
        <v/>
      </c>
      <c r="H334" s="49">
        <f>IFERROR(INDEX(Registros!$S$2:$S$501,MATCH(ROWS($B$5:B334),Registros!$AD$2:$AD$501,0)),"")</f>
        <v/>
      </c>
      <c r="I334" s="21">
        <f>IFERROR(INDEX(Registros!$V$2:$V$501,MATCH(ROWS($B$5:B334),Registros!$AD$2:$AD$501,0)),"")</f>
        <v/>
      </c>
      <c r="J334" s="18">
        <f>IFERROR(INDEX(Registros!$K$2:$K$501,MATCH(ROWS($B$5:B334),Registros!$AD$2:$AD$501,0)),"")</f>
        <v/>
      </c>
      <c r="K334" s="18">
        <f>IFERROR(INDEX(Registros!$L$2:$L$501,MATCH(ROWS($B$5:B334),Registros!$AD$2:$AD$501,0)),"")</f>
        <v/>
      </c>
      <c r="L334" s="52">
        <f>IFERROR(INDEX(Registros!$M$2:$M$501,MATCH(ROWS($B$5:B334),Registros!$AD$2:$AD$501,0)),"")</f>
        <v/>
      </c>
      <c r="M334" s="18">
        <f>IFERROR(INDEX(Registros!$W$2:$W$501,MATCH(ROWS($B$5:B334),Registros!$AD$2:$AD$501,0)),"")</f>
        <v/>
      </c>
      <c r="N334" s="18">
        <f>IFERROR(INDEX(Registros!$X$2:$X$501,MATCH(ROWS($B$5:B334),Registros!$AD$2:$AD$501,0)),"")</f>
        <v/>
      </c>
      <c r="O334" s="21">
        <f>IFERROR(INDEX(Registros!$Y$2:$Y$501,MATCH(ROWS($B$5:B334),Registros!$AD$2:$AD$501,0)),"")</f>
        <v/>
      </c>
    </row>
    <row r="335">
      <c r="A335" s="13">
        <f>IF($B335="","",ROWS($A$5:A335))</f>
        <v/>
      </c>
      <c r="B335" s="13">
        <f>IFERROR(INDEX(Registros!$A$2:$A$501,MATCH(ROWS($B$5:B335),Registros!$AD$2:$AD$501,0)),"")</f>
        <v/>
      </c>
      <c r="C335" s="53">
        <f>IFERROR(INDEX(Registros!$B$2:$B$501,MATCH(ROWS($B$5:B335),Registros!$AD$2:$AD$501,0)),"")</f>
        <v/>
      </c>
      <c r="D335" s="13">
        <f>IFERROR(INDEX(Registros!$C$2:$C$501,MATCH(ROWS($B$5:B335),Registros!$AD$2:$AD$501,0)),"")</f>
        <v/>
      </c>
      <c r="E335" s="16">
        <f>IFERROR(INDEX(Registros!$D$2:$D$501,MATCH(ROWS($B$5:B335),Registros!$AD$2:$AD$501,0)),"")</f>
        <v/>
      </c>
      <c r="F335" s="16">
        <f>IFERROR(INDEX(Registros!$E$2:$E$501,MATCH(ROWS($B$5:B335),Registros!$AD$2:$AD$501,0)),"")</f>
        <v/>
      </c>
      <c r="G335" s="13">
        <f>IFERROR(INDEX(Registros!$P$2:$P$501,MATCH(ROWS($B$5:B335),Registros!$AD$2:$AD$501,0)),"")</f>
        <v/>
      </c>
      <c r="H335" s="46">
        <f>IFERROR(INDEX(Registros!$S$2:$S$501,MATCH(ROWS($B$5:B335),Registros!$AD$2:$AD$501,0)),"")</f>
        <v/>
      </c>
      <c r="I335" s="16">
        <f>IFERROR(INDEX(Registros!$V$2:$V$501,MATCH(ROWS($B$5:B335),Registros!$AD$2:$AD$501,0)),"")</f>
        <v/>
      </c>
      <c r="J335" s="13">
        <f>IFERROR(INDEX(Registros!$K$2:$K$501,MATCH(ROWS($B$5:B335),Registros!$AD$2:$AD$501,0)),"")</f>
        <v/>
      </c>
      <c r="K335" s="13">
        <f>IFERROR(INDEX(Registros!$L$2:$L$501,MATCH(ROWS($B$5:B335),Registros!$AD$2:$AD$501,0)),"")</f>
        <v/>
      </c>
      <c r="L335" s="53">
        <f>IFERROR(INDEX(Registros!$M$2:$M$501,MATCH(ROWS($B$5:B335),Registros!$AD$2:$AD$501,0)),"")</f>
        <v/>
      </c>
      <c r="M335" s="13">
        <f>IFERROR(INDEX(Registros!$W$2:$W$501,MATCH(ROWS($B$5:B335),Registros!$AD$2:$AD$501,0)),"")</f>
        <v/>
      </c>
      <c r="N335" s="13">
        <f>IFERROR(INDEX(Registros!$X$2:$X$501,MATCH(ROWS($B$5:B335),Registros!$AD$2:$AD$501,0)),"")</f>
        <v/>
      </c>
      <c r="O335" s="16">
        <f>IFERROR(INDEX(Registros!$Y$2:$Y$501,MATCH(ROWS($B$5:B335),Registros!$AD$2:$AD$501,0)),"")</f>
        <v/>
      </c>
    </row>
    <row r="336">
      <c r="A336" s="18">
        <f>IF($B336="","",ROWS($A$5:A336))</f>
        <v/>
      </c>
      <c r="B336" s="18">
        <f>IFERROR(INDEX(Registros!$A$2:$A$501,MATCH(ROWS($B$5:B336),Registros!$AD$2:$AD$501,0)),"")</f>
        <v/>
      </c>
      <c r="C336" s="52">
        <f>IFERROR(INDEX(Registros!$B$2:$B$501,MATCH(ROWS($B$5:B336),Registros!$AD$2:$AD$501,0)),"")</f>
        <v/>
      </c>
      <c r="D336" s="18">
        <f>IFERROR(INDEX(Registros!$C$2:$C$501,MATCH(ROWS($B$5:B336),Registros!$AD$2:$AD$501,0)),"")</f>
        <v/>
      </c>
      <c r="E336" s="21">
        <f>IFERROR(INDEX(Registros!$D$2:$D$501,MATCH(ROWS($B$5:B336),Registros!$AD$2:$AD$501,0)),"")</f>
        <v/>
      </c>
      <c r="F336" s="21">
        <f>IFERROR(INDEX(Registros!$E$2:$E$501,MATCH(ROWS($B$5:B336),Registros!$AD$2:$AD$501,0)),"")</f>
        <v/>
      </c>
      <c r="G336" s="18">
        <f>IFERROR(INDEX(Registros!$P$2:$P$501,MATCH(ROWS($B$5:B336),Registros!$AD$2:$AD$501,0)),"")</f>
        <v/>
      </c>
      <c r="H336" s="49">
        <f>IFERROR(INDEX(Registros!$S$2:$S$501,MATCH(ROWS($B$5:B336),Registros!$AD$2:$AD$501,0)),"")</f>
        <v/>
      </c>
      <c r="I336" s="21">
        <f>IFERROR(INDEX(Registros!$V$2:$V$501,MATCH(ROWS($B$5:B336),Registros!$AD$2:$AD$501,0)),"")</f>
        <v/>
      </c>
      <c r="J336" s="18">
        <f>IFERROR(INDEX(Registros!$K$2:$K$501,MATCH(ROWS($B$5:B336),Registros!$AD$2:$AD$501,0)),"")</f>
        <v/>
      </c>
      <c r="K336" s="18">
        <f>IFERROR(INDEX(Registros!$L$2:$L$501,MATCH(ROWS($B$5:B336),Registros!$AD$2:$AD$501,0)),"")</f>
        <v/>
      </c>
      <c r="L336" s="52">
        <f>IFERROR(INDEX(Registros!$M$2:$M$501,MATCH(ROWS($B$5:B336),Registros!$AD$2:$AD$501,0)),"")</f>
        <v/>
      </c>
      <c r="M336" s="18">
        <f>IFERROR(INDEX(Registros!$W$2:$W$501,MATCH(ROWS($B$5:B336),Registros!$AD$2:$AD$501,0)),"")</f>
        <v/>
      </c>
      <c r="N336" s="18">
        <f>IFERROR(INDEX(Registros!$X$2:$X$501,MATCH(ROWS($B$5:B336),Registros!$AD$2:$AD$501,0)),"")</f>
        <v/>
      </c>
      <c r="O336" s="21">
        <f>IFERROR(INDEX(Registros!$Y$2:$Y$501,MATCH(ROWS($B$5:B336),Registros!$AD$2:$AD$501,0)),"")</f>
        <v/>
      </c>
    </row>
    <row r="337">
      <c r="A337" s="13">
        <f>IF($B337="","",ROWS($A$5:A337))</f>
        <v/>
      </c>
      <c r="B337" s="13">
        <f>IFERROR(INDEX(Registros!$A$2:$A$501,MATCH(ROWS($B$5:B337),Registros!$AD$2:$AD$501,0)),"")</f>
        <v/>
      </c>
      <c r="C337" s="53">
        <f>IFERROR(INDEX(Registros!$B$2:$B$501,MATCH(ROWS($B$5:B337),Registros!$AD$2:$AD$501,0)),"")</f>
        <v/>
      </c>
      <c r="D337" s="13">
        <f>IFERROR(INDEX(Registros!$C$2:$C$501,MATCH(ROWS($B$5:B337),Registros!$AD$2:$AD$501,0)),"")</f>
        <v/>
      </c>
      <c r="E337" s="16">
        <f>IFERROR(INDEX(Registros!$D$2:$D$501,MATCH(ROWS($B$5:B337),Registros!$AD$2:$AD$501,0)),"")</f>
        <v/>
      </c>
      <c r="F337" s="16">
        <f>IFERROR(INDEX(Registros!$E$2:$E$501,MATCH(ROWS($B$5:B337),Registros!$AD$2:$AD$501,0)),"")</f>
        <v/>
      </c>
      <c r="G337" s="13">
        <f>IFERROR(INDEX(Registros!$P$2:$P$501,MATCH(ROWS($B$5:B337),Registros!$AD$2:$AD$501,0)),"")</f>
        <v/>
      </c>
      <c r="H337" s="46">
        <f>IFERROR(INDEX(Registros!$S$2:$S$501,MATCH(ROWS($B$5:B337),Registros!$AD$2:$AD$501,0)),"")</f>
        <v/>
      </c>
      <c r="I337" s="16">
        <f>IFERROR(INDEX(Registros!$V$2:$V$501,MATCH(ROWS($B$5:B337),Registros!$AD$2:$AD$501,0)),"")</f>
        <v/>
      </c>
      <c r="J337" s="13">
        <f>IFERROR(INDEX(Registros!$K$2:$K$501,MATCH(ROWS($B$5:B337),Registros!$AD$2:$AD$501,0)),"")</f>
        <v/>
      </c>
      <c r="K337" s="13">
        <f>IFERROR(INDEX(Registros!$L$2:$L$501,MATCH(ROWS($B$5:B337),Registros!$AD$2:$AD$501,0)),"")</f>
        <v/>
      </c>
      <c r="L337" s="53">
        <f>IFERROR(INDEX(Registros!$M$2:$M$501,MATCH(ROWS($B$5:B337),Registros!$AD$2:$AD$501,0)),"")</f>
        <v/>
      </c>
      <c r="M337" s="13">
        <f>IFERROR(INDEX(Registros!$W$2:$W$501,MATCH(ROWS($B$5:B337),Registros!$AD$2:$AD$501,0)),"")</f>
        <v/>
      </c>
      <c r="N337" s="13">
        <f>IFERROR(INDEX(Registros!$X$2:$X$501,MATCH(ROWS($B$5:B337),Registros!$AD$2:$AD$501,0)),"")</f>
        <v/>
      </c>
      <c r="O337" s="16">
        <f>IFERROR(INDEX(Registros!$Y$2:$Y$501,MATCH(ROWS($B$5:B337),Registros!$AD$2:$AD$501,0)),"")</f>
        <v/>
      </c>
    </row>
    <row r="338">
      <c r="A338" s="18">
        <f>IF($B338="","",ROWS($A$5:A338))</f>
        <v/>
      </c>
      <c r="B338" s="18">
        <f>IFERROR(INDEX(Registros!$A$2:$A$501,MATCH(ROWS($B$5:B338),Registros!$AD$2:$AD$501,0)),"")</f>
        <v/>
      </c>
      <c r="C338" s="52">
        <f>IFERROR(INDEX(Registros!$B$2:$B$501,MATCH(ROWS($B$5:B338),Registros!$AD$2:$AD$501,0)),"")</f>
        <v/>
      </c>
      <c r="D338" s="18">
        <f>IFERROR(INDEX(Registros!$C$2:$C$501,MATCH(ROWS($B$5:B338),Registros!$AD$2:$AD$501,0)),"")</f>
        <v/>
      </c>
      <c r="E338" s="21">
        <f>IFERROR(INDEX(Registros!$D$2:$D$501,MATCH(ROWS($B$5:B338),Registros!$AD$2:$AD$501,0)),"")</f>
        <v/>
      </c>
      <c r="F338" s="21">
        <f>IFERROR(INDEX(Registros!$E$2:$E$501,MATCH(ROWS($B$5:B338),Registros!$AD$2:$AD$501,0)),"")</f>
        <v/>
      </c>
      <c r="G338" s="18">
        <f>IFERROR(INDEX(Registros!$P$2:$P$501,MATCH(ROWS($B$5:B338),Registros!$AD$2:$AD$501,0)),"")</f>
        <v/>
      </c>
      <c r="H338" s="49">
        <f>IFERROR(INDEX(Registros!$S$2:$S$501,MATCH(ROWS($B$5:B338),Registros!$AD$2:$AD$501,0)),"")</f>
        <v/>
      </c>
      <c r="I338" s="21">
        <f>IFERROR(INDEX(Registros!$V$2:$V$501,MATCH(ROWS($B$5:B338),Registros!$AD$2:$AD$501,0)),"")</f>
        <v/>
      </c>
      <c r="J338" s="18">
        <f>IFERROR(INDEX(Registros!$K$2:$K$501,MATCH(ROWS($B$5:B338),Registros!$AD$2:$AD$501,0)),"")</f>
        <v/>
      </c>
      <c r="K338" s="18">
        <f>IFERROR(INDEX(Registros!$L$2:$L$501,MATCH(ROWS($B$5:B338),Registros!$AD$2:$AD$501,0)),"")</f>
        <v/>
      </c>
      <c r="L338" s="52">
        <f>IFERROR(INDEX(Registros!$M$2:$M$501,MATCH(ROWS($B$5:B338),Registros!$AD$2:$AD$501,0)),"")</f>
        <v/>
      </c>
      <c r="M338" s="18">
        <f>IFERROR(INDEX(Registros!$W$2:$W$501,MATCH(ROWS($B$5:B338),Registros!$AD$2:$AD$501,0)),"")</f>
        <v/>
      </c>
      <c r="N338" s="18">
        <f>IFERROR(INDEX(Registros!$X$2:$X$501,MATCH(ROWS($B$5:B338),Registros!$AD$2:$AD$501,0)),"")</f>
        <v/>
      </c>
      <c r="O338" s="21">
        <f>IFERROR(INDEX(Registros!$Y$2:$Y$501,MATCH(ROWS($B$5:B338),Registros!$AD$2:$AD$501,0)),"")</f>
        <v/>
      </c>
    </row>
    <row r="339">
      <c r="A339" s="13">
        <f>IF($B339="","",ROWS($A$5:A339))</f>
        <v/>
      </c>
      <c r="B339" s="13">
        <f>IFERROR(INDEX(Registros!$A$2:$A$501,MATCH(ROWS($B$5:B339),Registros!$AD$2:$AD$501,0)),"")</f>
        <v/>
      </c>
      <c r="C339" s="53">
        <f>IFERROR(INDEX(Registros!$B$2:$B$501,MATCH(ROWS($B$5:B339),Registros!$AD$2:$AD$501,0)),"")</f>
        <v/>
      </c>
      <c r="D339" s="13">
        <f>IFERROR(INDEX(Registros!$C$2:$C$501,MATCH(ROWS($B$5:B339),Registros!$AD$2:$AD$501,0)),"")</f>
        <v/>
      </c>
      <c r="E339" s="16">
        <f>IFERROR(INDEX(Registros!$D$2:$D$501,MATCH(ROWS($B$5:B339),Registros!$AD$2:$AD$501,0)),"")</f>
        <v/>
      </c>
      <c r="F339" s="16">
        <f>IFERROR(INDEX(Registros!$E$2:$E$501,MATCH(ROWS($B$5:B339),Registros!$AD$2:$AD$501,0)),"")</f>
        <v/>
      </c>
      <c r="G339" s="13">
        <f>IFERROR(INDEX(Registros!$P$2:$P$501,MATCH(ROWS($B$5:B339),Registros!$AD$2:$AD$501,0)),"")</f>
        <v/>
      </c>
      <c r="H339" s="46">
        <f>IFERROR(INDEX(Registros!$S$2:$S$501,MATCH(ROWS($B$5:B339),Registros!$AD$2:$AD$501,0)),"")</f>
        <v/>
      </c>
      <c r="I339" s="16">
        <f>IFERROR(INDEX(Registros!$V$2:$V$501,MATCH(ROWS($B$5:B339),Registros!$AD$2:$AD$501,0)),"")</f>
        <v/>
      </c>
      <c r="J339" s="13">
        <f>IFERROR(INDEX(Registros!$K$2:$K$501,MATCH(ROWS($B$5:B339),Registros!$AD$2:$AD$501,0)),"")</f>
        <v/>
      </c>
      <c r="K339" s="13">
        <f>IFERROR(INDEX(Registros!$L$2:$L$501,MATCH(ROWS($B$5:B339),Registros!$AD$2:$AD$501,0)),"")</f>
        <v/>
      </c>
      <c r="L339" s="53">
        <f>IFERROR(INDEX(Registros!$M$2:$M$501,MATCH(ROWS($B$5:B339),Registros!$AD$2:$AD$501,0)),"")</f>
        <v/>
      </c>
      <c r="M339" s="13">
        <f>IFERROR(INDEX(Registros!$W$2:$W$501,MATCH(ROWS($B$5:B339),Registros!$AD$2:$AD$501,0)),"")</f>
        <v/>
      </c>
      <c r="N339" s="13">
        <f>IFERROR(INDEX(Registros!$X$2:$X$501,MATCH(ROWS($B$5:B339),Registros!$AD$2:$AD$501,0)),"")</f>
        <v/>
      </c>
      <c r="O339" s="16">
        <f>IFERROR(INDEX(Registros!$Y$2:$Y$501,MATCH(ROWS($B$5:B339),Registros!$AD$2:$AD$501,0)),"")</f>
        <v/>
      </c>
    </row>
    <row r="340">
      <c r="A340" s="18">
        <f>IF($B340="","",ROWS($A$5:A340))</f>
        <v/>
      </c>
      <c r="B340" s="18">
        <f>IFERROR(INDEX(Registros!$A$2:$A$501,MATCH(ROWS($B$5:B340),Registros!$AD$2:$AD$501,0)),"")</f>
        <v/>
      </c>
      <c r="C340" s="52">
        <f>IFERROR(INDEX(Registros!$B$2:$B$501,MATCH(ROWS($B$5:B340),Registros!$AD$2:$AD$501,0)),"")</f>
        <v/>
      </c>
      <c r="D340" s="18">
        <f>IFERROR(INDEX(Registros!$C$2:$C$501,MATCH(ROWS($B$5:B340),Registros!$AD$2:$AD$501,0)),"")</f>
        <v/>
      </c>
      <c r="E340" s="21">
        <f>IFERROR(INDEX(Registros!$D$2:$D$501,MATCH(ROWS($B$5:B340),Registros!$AD$2:$AD$501,0)),"")</f>
        <v/>
      </c>
      <c r="F340" s="21">
        <f>IFERROR(INDEX(Registros!$E$2:$E$501,MATCH(ROWS($B$5:B340),Registros!$AD$2:$AD$501,0)),"")</f>
        <v/>
      </c>
      <c r="G340" s="18">
        <f>IFERROR(INDEX(Registros!$P$2:$P$501,MATCH(ROWS($B$5:B340),Registros!$AD$2:$AD$501,0)),"")</f>
        <v/>
      </c>
      <c r="H340" s="49">
        <f>IFERROR(INDEX(Registros!$S$2:$S$501,MATCH(ROWS($B$5:B340),Registros!$AD$2:$AD$501,0)),"")</f>
        <v/>
      </c>
      <c r="I340" s="21">
        <f>IFERROR(INDEX(Registros!$V$2:$V$501,MATCH(ROWS($B$5:B340),Registros!$AD$2:$AD$501,0)),"")</f>
        <v/>
      </c>
      <c r="J340" s="18">
        <f>IFERROR(INDEX(Registros!$K$2:$K$501,MATCH(ROWS($B$5:B340),Registros!$AD$2:$AD$501,0)),"")</f>
        <v/>
      </c>
      <c r="K340" s="18">
        <f>IFERROR(INDEX(Registros!$L$2:$L$501,MATCH(ROWS($B$5:B340),Registros!$AD$2:$AD$501,0)),"")</f>
        <v/>
      </c>
      <c r="L340" s="52">
        <f>IFERROR(INDEX(Registros!$M$2:$M$501,MATCH(ROWS($B$5:B340),Registros!$AD$2:$AD$501,0)),"")</f>
        <v/>
      </c>
      <c r="M340" s="18">
        <f>IFERROR(INDEX(Registros!$W$2:$W$501,MATCH(ROWS($B$5:B340),Registros!$AD$2:$AD$501,0)),"")</f>
        <v/>
      </c>
      <c r="N340" s="18">
        <f>IFERROR(INDEX(Registros!$X$2:$X$501,MATCH(ROWS($B$5:B340),Registros!$AD$2:$AD$501,0)),"")</f>
        <v/>
      </c>
      <c r="O340" s="21">
        <f>IFERROR(INDEX(Registros!$Y$2:$Y$501,MATCH(ROWS($B$5:B340),Registros!$AD$2:$AD$501,0)),"")</f>
        <v/>
      </c>
    </row>
    <row r="341">
      <c r="A341" s="13">
        <f>IF($B341="","",ROWS($A$5:A341))</f>
        <v/>
      </c>
      <c r="B341" s="13">
        <f>IFERROR(INDEX(Registros!$A$2:$A$501,MATCH(ROWS($B$5:B341),Registros!$AD$2:$AD$501,0)),"")</f>
        <v/>
      </c>
      <c r="C341" s="53">
        <f>IFERROR(INDEX(Registros!$B$2:$B$501,MATCH(ROWS($B$5:B341),Registros!$AD$2:$AD$501,0)),"")</f>
        <v/>
      </c>
      <c r="D341" s="13">
        <f>IFERROR(INDEX(Registros!$C$2:$C$501,MATCH(ROWS($B$5:B341),Registros!$AD$2:$AD$501,0)),"")</f>
        <v/>
      </c>
      <c r="E341" s="16">
        <f>IFERROR(INDEX(Registros!$D$2:$D$501,MATCH(ROWS($B$5:B341),Registros!$AD$2:$AD$501,0)),"")</f>
        <v/>
      </c>
      <c r="F341" s="16">
        <f>IFERROR(INDEX(Registros!$E$2:$E$501,MATCH(ROWS($B$5:B341),Registros!$AD$2:$AD$501,0)),"")</f>
        <v/>
      </c>
      <c r="G341" s="13">
        <f>IFERROR(INDEX(Registros!$P$2:$P$501,MATCH(ROWS($B$5:B341),Registros!$AD$2:$AD$501,0)),"")</f>
        <v/>
      </c>
      <c r="H341" s="46">
        <f>IFERROR(INDEX(Registros!$S$2:$S$501,MATCH(ROWS($B$5:B341),Registros!$AD$2:$AD$501,0)),"")</f>
        <v/>
      </c>
      <c r="I341" s="16">
        <f>IFERROR(INDEX(Registros!$V$2:$V$501,MATCH(ROWS($B$5:B341),Registros!$AD$2:$AD$501,0)),"")</f>
        <v/>
      </c>
      <c r="J341" s="13">
        <f>IFERROR(INDEX(Registros!$K$2:$K$501,MATCH(ROWS($B$5:B341),Registros!$AD$2:$AD$501,0)),"")</f>
        <v/>
      </c>
      <c r="K341" s="13">
        <f>IFERROR(INDEX(Registros!$L$2:$L$501,MATCH(ROWS($B$5:B341),Registros!$AD$2:$AD$501,0)),"")</f>
        <v/>
      </c>
      <c r="L341" s="53">
        <f>IFERROR(INDEX(Registros!$M$2:$M$501,MATCH(ROWS($B$5:B341),Registros!$AD$2:$AD$501,0)),"")</f>
        <v/>
      </c>
      <c r="M341" s="13">
        <f>IFERROR(INDEX(Registros!$W$2:$W$501,MATCH(ROWS($B$5:B341),Registros!$AD$2:$AD$501,0)),"")</f>
        <v/>
      </c>
      <c r="N341" s="13">
        <f>IFERROR(INDEX(Registros!$X$2:$X$501,MATCH(ROWS($B$5:B341),Registros!$AD$2:$AD$501,0)),"")</f>
        <v/>
      </c>
      <c r="O341" s="16">
        <f>IFERROR(INDEX(Registros!$Y$2:$Y$501,MATCH(ROWS($B$5:B341),Registros!$AD$2:$AD$501,0)),"")</f>
        <v/>
      </c>
    </row>
    <row r="342">
      <c r="A342" s="18">
        <f>IF($B342="","",ROWS($A$5:A342))</f>
        <v/>
      </c>
      <c r="B342" s="18">
        <f>IFERROR(INDEX(Registros!$A$2:$A$501,MATCH(ROWS($B$5:B342),Registros!$AD$2:$AD$501,0)),"")</f>
        <v/>
      </c>
      <c r="C342" s="52">
        <f>IFERROR(INDEX(Registros!$B$2:$B$501,MATCH(ROWS($B$5:B342),Registros!$AD$2:$AD$501,0)),"")</f>
        <v/>
      </c>
      <c r="D342" s="18">
        <f>IFERROR(INDEX(Registros!$C$2:$C$501,MATCH(ROWS($B$5:B342),Registros!$AD$2:$AD$501,0)),"")</f>
        <v/>
      </c>
      <c r="E342" s="21">
        <f>IFERROR(INDEX(Registros!$D$2:$D$501,MATCH(ROWS($B$5:B342),Registros!$AD$2:$AD$501,0)),"")</f>
        <v/>
      </c>
      <c r="F342" s="21">
        <f>IFERROR(INDEX(Registros!$E$2:$E$501,MATCH(ROWS($B$5:B342),Registros!$AD$2:$AD$501,0)),"")</f>
        <v/>
      </c>
      <c r="G342" s="18">
        <f>IFERROR(INDEX(Registros!$P$2:$P$501,MATCH(ROWS($B$5:B342),Registros!$AD$2:$AD$501,0)),"")</f>
        <v/>
      </c>
      <c r="H342" s="49">
        <f>IFERROR(INDEX(Registros!$S$2:$S$501,MATCH(ROWS($B$5:B342),Registros!$AD$2:$AD$501,0)),"")</f>
        <v/>
      </c>
      <c r="I342" s="21">
        <f>IFERROR(INDEX(Registros!$V$2:$V$501,MATCH(ROWS($B$5:B342),Registros!$AD$2:$AD$501,0)),"")</f>
        <v/>
      </c>
      <c r="J342" s="18">
        <f>IFERROR(INDEX(Registros!$K$2:$K$501,MATCH(ROWS($B$5:B342),Registros!$AD$2:$AD$501,0)),"")</f>
        <v/>
      </c>
      <c r="K342" s="18">
        <f>IFERROR(INDEX(Registros!$L$2:$L$501,MATCH(ROWS($B$5:B342),Registros!$AD$2:$AD$501,0)),"")</f>
        <v/>
      </c>
      <c r="L342" s="52">
        <f>IFERROR(INDEX(Registros!$M$2:$M$501,MATCH(ROWS($B$5:B342),Registros!$AD$2:$AD$501,0)),"")</f>
        <v/>
      </c>
      <c r="M342" s="18">
        <f>IFERROR(INDEX(Registros!$W$2:$W$501,MATCH(ROWS($B$5:B342),Registros!$AD$2:$AD$501,0)),"")</f>
        <v/>
      </c>
      <c r="N342" s="18">
        <f>IFERROR(INDEX(Registros!$X$2:$X$501,MATCH(ROWS($B$5:B342),Registros!$AD$2:$AD$501,0)),"")</f>
        <v/>
      </c>
      <c r="O342" s="21">
        <f>IFERROR(INDEX(Registros!$Y$2:$Y$501,MATCH(ROWS($B$5:B342),Registros!$AD$2:$AD$501,0)),"")</f>
        <v/>
      </c>
    </row>
    <row r="343">
      <c r="A343" s="13">
        <f>IF($B343="","",ROWS($A$5:A343))</f>
        <v/>
      </c>
      <c r="B343" s="13">
        <f>IFERROR(INDEX(Registros!$A$2:$A$501,MATCH(ROWS($B$5:B343),Registros!$AD$2:$AD$501,0)),"")</f>
        <v/>
      </c>
      <c r="C343" s="53">
        <f>IFERROR(INDEX(Registros!$B$2:$B$501,MATCH(ROWS($B$5:B343),Registros!$AD$2:$AD$501,0)),"")</f>
        <v/>
      </c>
      <c r="D343" s="13">
        <f>IFERROR(INDEX(Registros!$C$2:$C$501,MATCH(ROWS($B$5:B343),Registros!$AD$2:$AD$501,0)),"")</f>
        <v/>
      </c>
      <c r="E343" s="16">
        <f>IFERROR(INDEX(Registros!$D$2:$D$501,MATCH(ROWS($B$5:B343),Registros!$AD$2:$AD$501,0)),"")</f>
        <v/>
      </c>
      <c r="F343" s="16">
        <f>IFERROR(INDEX(Registros!$E$2:$E$501,MATCH(ROWS($B$5:B343),Registros!$AD$2:$AD$501,0)),"")</f>
        <v/>
      </c>
      <c r="G343" s="13">
        <f>IFERROR(INDEX(Registros!$P$2:$P$501,MATCH(ROWS($B$5:B343),Registros!$AD$2:$AD$501,0)),"")</f>
        <v/>
      </c>
      <c r="H343" s="46">
        <f>IFERROR(INDEX(Registros!$S$2:$S$501,MATCH(ROWS($B$5:B343),Registros!$AD$2:$AD$501,0)),"")</f>
        <v/>
      </c>
      <c r="I343" s="16">
        <f>IFERROR(INDEX(Registros!$V$2:$V$501,MATCH(ROWS($B$5:B343),Registros!$AD$2:$AD$501,0)),"")</f>
        <v/>
      </c>
      <c r="J343" s="13">
        <f>IFERROR(INDEX(Registros!$K$2:$K$501,MATCH(ROWS($B$5:B343),Registros!$AD$2:$AD$501,0)),"")</f>
        <v/>
      </c>
      <c r="K343" s="13">
        <f>IFERROR(INDEX(Registros!$L$2:$L$501,MATCH(ROWS($B$5:B343),Registros!$AD$2:$AD$501,0)),"")</f>
        <v/>
      </c>
      <c r="L343" s="53">
        <f>IFERROR(INDEX(Registros!$M$2:$M$501,MATCH(ROWS($B$5:B343),Registros!$AD$2:$AD$501,0)),"")</f>
        <v/>
      </c>
      <c r="M343" s="13">
        <f>IFERROR(INDEX(Registros!$W$2:$W$501,MATCH(ROWS($B$5:B343),Registros!$AD$2:$AD$501,0)),"")</f>
        <v/>
      </c>
      <c r="N343" s="13">
        <f>IFERROR(INDEX(Registros!$X$2:$X$501,MATCH(ROWS($B$5:B343),Registros!$AD$2:$AD$501,0)),"")</f>
        <v/>
      </c>
      <c r="O343" s="16">
        <f>IFERROR(INDEX(Registros!$Y$2:$Y$501,MATCH(ROWS($B$5:B343),Registros!$AD$2:$AD$501,0)),"")</f>
        <v/>
      </c>
    </row>
    <row r="344">
      <c r="A344" s="18">
        <f>IF($B344="","",ROWS($A$5:A344))</f>
        <v/>
      </c>
      <c r="B344" s="18">
        <f>IFERROR(INDEX(Registros!$A$2:$A$501,MATCH(ROWS($B$5:B344),Registros!$AD$2:$AD$501,0)),"")</f>
        <v/>
      </c>
      <c r="C344" s="52">
        <f>IFERROR(INDEX(Registros!$B$2:$B$501,MATCH(ROWS($B$5:B344),Registros!$AD$2:$AD$501,0)),"")</f>
        <v/>
      </c>
      <c r="D344" s="18">
        <f>IFERROR(INDEX(Registros!$C$2:$C$501,MATCH(ROWS($B$5:B344),Registros!$AD$2:$AD$501,0)),"")</f>
        <v/>
      </c>
      <c r="E344" s="21">
        <f>IFERROR(INDEX(Registros!$D$2:$D$501,MATCH(ROWS($B$5:B344),Registros!$AD$2:$AD$501,0)),"")</f>
        <v/>
      </c>
      <c r="F344" s="21">
        <f>IFERROR(INDEX(Registros!$E$2:$E$501,MATCH(ROWS($B$5:B344),Registros!$AD$2:$AD$501,0)),"")</f>
        <v/>
      </c>
      <c r="G344" s="18">
        <f>IFERROR(INDEX(Registros!$P$2:$P$501,MATCH(ROWS($B$5:B344),Registros!$AD$2:$AD$501,0)),"")</f>
        <v/>
      </c>
      <c r="H344" s="49">
        <f>IFERROR(INDEX(Registros!$S$2:$S$501,MATCH(ROWS($B$5:B344),Registros!$AD$2:$AD$501,0)),"")</f>
        <v/>
      </c>
      <c r="I344" s="21">
        <f>IFERROR(INDEX(Registros!$V$2:$V$501,MATCH(ROWS($B$5:B344),Registros!$AD$2:$AD$501,0)),"")</f>
        <v/>
      </c>
      <c r="J344" s="18">
        <f>IFERROR(INDEX(Registros!$K$2:$K$501,MATCH(ROWS($B$5:B344),Registros!$AD$2:$AD$501,0)),"")</f>
        <v/>
      </c>
      <c r="K344" s="18">
        <f>IFERROR(INDEX(Registros!$L$2:$L$501,MATCH(ROWS($B$5:B344),Registros!$AD$2:$AD$501,0)),"")</f>
        <v/>
      </c>
      <c r="L344" s="52">
        <f>IFERROR(INDEX(Registros!$M$2:$M$501,MATCH(ROWS($B$5:B344),Registros!$AD$2:$AD$501,0)),"")</f>
        <v/>
      </c>
      <c r="M344" s="18">
        <f>IFERROR(INDEX(Registros!$W$2:$W$501,MATCH(ROWS($B$5:B344),Registros!$AD$2:$AD$501,0)),"")</f>
        <v/>
      </c>
      <c r="N344" s="18">
        <f>IFERROR(INDEX(Registros!$X$2:$X$501,MATCH(ROWS($B$5:B344),Registros!$AD$2:$AD$501,0)),"")</f>
        <v/>
      </c>
      <c r="O344" s="21">
        <f>IFERROR(INDEX(Registros!$Y$2:$Y$501,MATCH(ROWS($B$5:B344),Registros!$AD$2:$AD$501,0)),"")</f>
        <v/>
      </c>
    </row>
    <row r="345">
      <c r="A345" s="13">
        <f>IF($B345="","",ROWS($A$5:A345))</f>
        <v/>
      </c>
      <c r="B345" s="13">
        <f>IFERROR(INDEX(Registros!$A$2:$A$501,MATCH(ROWS($B$5:B345),Registros!$AD$2:$AD$501,0)),"")</f>
        <v/>
      </c>
      <c r="C345" s="53">
        <f>IFERROR(INDEX(Registros!$B$2:$B$501,MATCH(ROWS($B$5:B345),Registros!$AD$2:$AD$501,0)),"")</f>
        <v/>
      </c>
      <c r="D345" s="13">
        <f>IFERROR(INDEX(Registros!$C$2:$C$501,MATCH(ROWS($B$5:B345),Registros!$AD$2:$AD$501,0)),"")</f>
        <v/>
      </c>
      <c r="E345" s="16">
        <f>IFERROR(INDEX(Registros!$D$2:$D$501,MATCH(ROWS($B$5:B345),Registros!$AD$2:$AD$501,0)),"")</f>
        <v/>
      </c>
      <c r="F345" s="16">
        <f>IFERROR(INDEX(Registros!$E$2:$E$501,MATCH(ROWS($B$5:B345),Registros!$AD$2:$AD$501,0)),"")</f>
        <v/>
      </c>
      <c r="G345" s="13">
        <f>IFERROR(INDEX(Registros!$P$2:$P$501,MATCH(ROWS($B$5:B345),Registros!$AD$2:$AD$501,0)),"")</f>
        <v/>
      </c>
      <c r="H345" s="46">
        <f>IFERROR(INDEX(Registros!$S$2:$S$501,MATCH(ROWS($B$5:B345),Registros!$AD$2:$AD$501,0)),"")</f>
        <v/>
      </c>
      <c r="I345" s="16">
        <f>IFERROR(INDEX(Registros!$V$2:$V$501,MATCH(ROWS($B$5:B345),Registros!$AD$2:$AD$501,0)),"")</f>
        <v/>
      </c>
      <c r="J345" s="13">
        <f>IFERROR(INDEX(Registros!$K$2:$K$501,MATCH(ROWS($B$5:B345),Registros!$AD$2:$AD$501,0)),"")</f>
        <v/>
      </c>
      <c r="K345" s="13">
        <f>IFERROR(INDEX(Registros!$L$2:$L$501,MATCH(ROWS($B$5:B345),Registros!$AD$2:$AD$501,0)),"")</f>
        <v/>
      </c>
      <c r="L345" s="53">
        <f>IFERROR(INDEX(Registros!$M$2:$M$501,MATCH(ROWS($B$5:B345),Registros!$AD$2:$AD$501,0)),"")</f>
        <v/>
      </c>
      <c r="M345" s="13">
        <f>IFERROR(INDEX(Registros!$W$2:$W$501,MATCH(ROWS($B$5:B345),Registros!$AD$2:$AD$501,0)),"")</f>
        <v/>
      </c>
      <c r="N345" s="13">
        <f>IFERROR(INDEX(Registros!$X$2:$X$501,MATCH(ROWS($B$5:B345),Registros!$AD$2:$AD$501,0)),"")</f>
        <v/>
      </c>
      <c r="O345" s="16">
        <f>IFERROR(INDEX(Registros!$Y$2:$Y$501,MATCH(ROWS($B$5:B345),Registros!$AD$2:$AD$501,0)),"")</f>
        <v/>
      </c>
    </row>
    <row r="346">
      <c r="A346" s="18">
        <f>IF($B346="","",ROWS($A$5:A346))</f>
        <v/>
      </c>
      <c r="B346" s="18">
        <f>IFERROR(INDEX(Registros!$A$2:$A$501,MATCH(ROWS($B$5:B346),Registros!$AD$2:$AD$501,0)),"")</f>
        <v/>
      </c>
      <c r="C346" s="52">
        <f>IFERROR(INDEX(Registros!$B$2:$B$501,MATCH(ROWS($B$5:B346),Registros!$AD$2:$AD$501,0)),"")</f>
        <v/>
      </c>
      <c r="D346" s="18">
        <f>IFERROR(INDEX(Registros!$C$2:$C$501,MATCH(ROWS($B$5:B346),Registros!$AD$2:$AD$501,0)),"")</f>
        <v/>
      </c>
      <c r="E346" s="21">
        <f>IFERROR(INDEX(Registros!$D$2:$D$501,MATCH(ROWS($B$5:B346),Registros!$AD$2:$AD$501,0)),"")</f>
        <v/>
      </c>
      <c r="F346" s="21">
        <f>IFERROR(INDEX(Registros!$E$2:$E$501,MATCH(ROWS($B$5:B346),Registros!$AD$2:$AD$501,0)),"")</f>
        <v/>
      </c>
      <c r="G346" s="18">
        <f>IFERROR(INDEX(Registros!$P$2:$P$501,MATCH(ROWS($B$5:B346),Registros!$AD$2:$AD$501,0)),"")</f>
        <v/>
      </c>
      <c r="H346" s="49">
        <f>IFERROR(INDEX(Registros!$S$2:$S$501,MATCH(ROWS($B$5:B346),Registros!$AD$2:$AD$501,0)),"")</f>
        <v/>
      </c>
      <c r="I346" s="21">
        <f>IFERROR(INDEX(Registros!$V$2:$V$501,MATCH(ROWS($B$5:B346),Registros!$AD$2:$AD$501,0)),"")</f>
        <v/>
      </c>
      <c r="J346" s="18">
        <f>IFERROR(INDEX(Registros!$K$2:$K$501,MATCH(ROWS($B$5:B346),Registros!$AD$2:$AD$501,0)),"")</f>
        <v/>
      </c>
      <c r="K346" s="18">
        <f>IFERROR(INDEX(Registros!$L$2:$L$501,MATCH(ROWS($B$5:B346),Registros!$AD$2:$AD$501,0)),"")</f>
        <v/>
      </c>
      <c r="L346" s="52">
        <f>IFERROR(INDEX(Registros!$M$2:$M$501,MATCH(ROWS($B$5:B346),Registros!$AD$2:$AD$501,0)),"")</f>
        <v/>
      </c>
      <c r="M346" s="18">
        <f>IFERROR(INDEX(Registros!$W$2:$W$501,MATCH(ROWS($B$5:B346),Registros!$AD$2:$AD$501,0)),"")</f>
        <v/>
      </c>
      <c r="N346" s="18">
        <f>IFERROR(INDEX(Registros!$X$2:$X$501,MATCH(ROWS($B$5:B346),Registros!$AD$2:$AD$501,0)),"")</f>
        <v/>
      </c>
      <c r="O346" s="21">
        <f>IFERROR(INDEX(Registros!$Y$2:$Y$501,MATCH(ROWS($B$5:B346),Registros!$AD$2:$AD$501,0)),"")</f>
        <v/>
      </c>
    </row>
    <row r="347">
      <c r="A347" s="13">
        <f>IF($B347="","",ROWS($A$5:A347))</f>
        <v/>
      </c>
      <c r="B347" s="13">
        <f>IFERROR(INDEX(Registros!$A$2:$A$501,MATCH(ROWS($B$5:B347),Registros!$AD$2:$AD$501,0)),"")</f>
        <v/>
      </c>
      <c r="C347" s="53">
        <f>IFERROR(INDEX(Registros!$B$2:$B$501,MATCH(ROWS($B$5:B347),Registros!$AD$2:$AD$501,0)),"")</f>
        <v/>
      </c>
      <c r="D347" s="13">
        <f>IFERROR(INDEX(Registros!$C$2:$C$501,MATCH(ROWS($B$5:B347),Registros!$AD$2:$AD$501,0)),"")</f>
        <v/>
      </c>
      <c r="E347" s="16">
        <f>IFERROR(INDEX(Registros!$D$2:$D$501,MATCH(ROWS($B$5:B347),Registros!$AD$2:$AD$501,0)),"")</f>
        <v/>
      </c>
      <c r="F347" s="16">
        <f>IFERROR(INDEX(Registros!$E$2:$E$501,MATCH(ROWS($B$5:B347),Registros!$AD$2:$AD$501,0)),"")</f>
        <v/>
      </c>
      <c r="G347" s="13">
        <f>IFERROR(INDEX(Registros!$P$2:$P$501,MATCH(ROWS($B$5:B347),Registros!$AD$2:$AD$501,0)),"")</f>
        <v/>
      </c>
      <c r="H347" s="46">
        <f>IFERROR(INDEX(Registros!$S$2:$S$501,MATCH(ROWS($B$5:B347),Registros!$AD$2:$AD$501,0)),"")</f>
        <v/>
      </c>
      <c r="I347" s="16">
        <f>IFERROR(INDEX(Registros!$V$2:$V$501,MATCH(ROWS($B$5:B347),Registros!$AD$2:$AD$501,0)),"")</f>
        <v/>
      </c>
      <c r="J347" s="13">
        <f>IFERROR(INDEX(Registros!$K$2:$K$501,MATCH(ROWS($B$5:B347),Registros!$AD$2:$AD$501,0)),"")</f>
        <v/>
      </c>
      <c r="K347" s="13">
        <f>IFERROR(INDEX(Registros!$L$2:$L$501,MATCH(ROWS($B$5:B347),Registros!$AD$2:$AD$501,0)),"")</f>
        <v/>
      </c>
      <c r="L347" s="53">
        <f>IFERROR(INDEX(Registros!$M$2:$M$501,MATCH(ROWS($B$5:B347),Registros!$AD$2:$AD$501,0)),"")</f>
        <v/>
      </c>
      <c r="M347" s="13">
        <f>IFERROR(INDEX(Registros!$W$2:$W$501,MATCH(ROWS($B$5:B347),Registros!$AD$2:$AD$501,0)),"")</f>
        <v/>
      </c>
      <c r="N347" s="13">
        <f>IFERROR(INDEX(Registros!$X$2:$X$501,MATCH(ROWS($B$5:B347),Registros!$AD$2:$AD$501,0)),"")</f>
        <v/>
      </c>
      <c r="O347" s="16">
        <f>IFERROR(INDEX(Registros!$Y$2:$Y$501,MATCH(ROWS($B$5:B347),Registros!$AD$2:$AD$501,0)),"")</f>
        <v/>
      </c>
    </row>
    <row r="348">
      <c r="A348" s="18">
        <f>IF($B348="","",ROWS($A$5:A348))</f>
        <v/>
      </c>
      <c r="B348" s="18">
        <f>IFERROR(INDEX(Registros!$A$2:$A$501,MATCH(ROWS($B$5:B348),Registros!$AD$2:$AD$501,0)),"")</f>
        <v/>
      </c>
      <c r="C348" s="52">
        <f>IFERROR(INDEX(Registros!$B$2:$B$501,MATCH(ROWS($B$5:B348),Registros!$AD$2:$AD$501,0)),"")</f>
        <v/>
      </c>
      <c r="D348" s="18">
        <f>IFERROR(INDEX(Registros!$C$2:$C$501,MATCH(ROWS($B$5:B348),Registros!$AD$2:$AD$501,0)),"")</f>
        <v/>
      </c>
      <c r="E348" s="21">
        <f>IFERROR(INDEX(Registros!$D$2:$D$501,MATCH(ROWS($B$5:B348),Registros!$AD$2:$AD$501,0)),"")</f>
        <v/>
      </c>
      <c r="F348" s="21">
        <f>IFERROR(INDEX(Registros!$E$2:$E$501,MATCH(ROWS($B$5:B348),Registros!$AD$2:$AD$501,0)),"")</f>
        <v/>
      </c>
      <c r="G348" s="18">
        <f>IFERROR(INDEX(Registros!$P$2:$P$501,MATCH(ROWS($B$5:B348),Registros!$AD$2:$AD$501,0)),"")</f>
        <v/>
      </c>
      <c r="H348" s="49">
        <f>IFERROR(INDEX(Registros!$S$2:$S$501,MATCH(ROWS($B$5:B348),Registros!$AD$2:$AD$501,0)),"")</f>
        <v/>
      </c>
      <c r="I348" s="21">
        <f>IFERROR(INDEX(Registros!$V$2:$V$501,MATCH(ROWS($B$5:B348),Registros!$AD$2:$AD$501,0)),"")</f>
        <v/>
      </c>
      <c r="J348" s="18">
        <f>IFERROR(INDEX(Registros!$K$2:$K$501,MATCH(ROWS($B$5:B348),Registros!$AD$2:$AD$501,0)),"")</f>
        <v/>
      </c>
      <c r="K348" s="18">
        <f>IFERROR(INDEX(Registros!$L$2:$L$501,MATCH(ROWS($B$5:B348),Registros!$AD$2:$AD$501,0)),"")</f>
        <v/>
      </c>
      <c r="L348" s="52">
        <f>IFERROR(INDEX(Registros!$M$2:$M$501,MATCH(ROWS($B$5:B348),Registros!$AD$2:$AD$501,0)),"")</f>
        <v/>
      </c>
      <c r="M348" s="18">
        <f>IFERROR(INDEX(Registros!$W$2:$W$501,MATCH(ROWS($B$5:B348),Registros!$AD$2:$AD$501,0)),"")</f>
        <v/>
      </c>
      <c r="N348" s="18">
        <f>IFERROR(INDEX(Registros!$X$2:$X$501,MATCH(ROWS($B$5:B348),Registros!$AD$2:$AD$501,0)),"")</f>
        <v/>
      </c>
      <c r="O348" s="21">
        <f>IFERROR(INDEX(Registros!$Y$2:$Y$501,MATCH(ROWS($B$5:B348),Registros!$AD$2:$AD$501,0)),"")</f>
        <v/>
      </c>
    </row>
    <row r="349">
      <c r="A349" s="13">
        <f>IF($B349="","",ROWS($A$5:A349))</f>
        <v/>
      </c>
      <c r="B349" s="13">
        <f>IFERROR(INDEX(Registros!$A$2:$A$501,MATCH(ROWS($B$5:B349),Registros!$AD$2:$AD$501,0)),"")</f>
        <v/>
      </c>
      <c r="C349" s="53">
        <f>IFERROR(INDEX(Registros!$B$2:$B$501,MATCH(ROWS($B$5:B349),Registros!$AD$2:$AD$501,0)),"")</f>
        <v/>
      </c>
      <c r="D349" s="13">
        <f>IFERROR(INDEX(Registros!$C$2:$C$501,MATCH(ROWS($B$5:B349),Registros!$AD$2:$AD$501,0)),"")</f>
        <v/>
      </c>
      <c r="E349" s="16">
        <f>IFERROR(INDEX(Registros!$D$2:$D$501,MATCH(ROWS($B$5:B349),Registros!$AD$2:$AD$501,0)),"")</f>
        <v/>
      </c>
      <c r="F349" s="16">
        <f>IFERROR(INDEX(Registros!$E$2:$E$501,MATCH(ROWS($B$5:B349),Registros!$AD$2:$AD$501,0)),"")</f>
        <v/>
      </c>
      <c r="G349" s="13">
        <f>IFERROR(INDEX(Registros!$P$2:$P$501,MATCH(ROWS($B$5:B349),Registros!$AD$2:$AD$501,0)),"")</f>
        <v/>
      </c>
      <c r="H349" s="46">
        <f>IFERROR(INDEX(Registros!$S$2:$S$501,MATCH(ROWS($B$5:B349),Registros!$AD$2:$AD$501,0)),"")</f>
        <v/>
      </c>
      <c r="I349" s="16">
        <f>IFERROR(INDEX(Registros!$V$2:$V$501,MATCH(ROWS($B$5:B349),Registros!$AD$2:$AD$501,0)),"")</f>
        <v/>
      </c>
      <c r="J349" s="13">
        <f>IFERROR(INDEX(Registros!$K$2:$K$501,MATCH(ROWS($B$5:B349),Registros!$AD$2:$AD$501,0)),"")</f>
        <v/>
      </c>
      <c r="K349" s="13">
        <f>IFERROR(INDEX(Registros!$L$2:$L$501,MATCH(ROWS($B$5:B349),Registros!$AD$2:$AD$501,0)),"")</f>
        <v/>
      </c>
      <c r="L349" s="53">
        <f>IFERROR(INDEX(Registros!$M$2:$M$501,MATCH(ROWS($B$5:B349),Registros!$AD$2:$AD$501,0)),"")</f>
        <v/>
      </c>
      <c r="M349" s="13">
        <f>IFERROR(INDEX(Registros!$W$2:$W$501,MATCH(ROWS($B$5:B349),Registros!$AD$2:$AD$501,0)),"")</f>
        <v/>
      </c>
      <c r="N349" s="13">
        <f>IFERROR(INDEX(Registros!$X$2:$X$501,MATCH(ROWS($B$5:B349),Registros!$AD$2:$AD$501,0)),"")</f>
        <v/>
      </c>
      <c r="O349" s="16">
        <f>IFERROR(INDEX(Registros!$Y$2:$Y$501,MATCH(ROWS($B$5:B349),Registros!$AD$2:$AD$501,0)),"")</f>
        <v/>
      </c>
    </row>
    <row r="350">
      <c r="A350" s="18">
        <f>IF($B350="","",ROWS($A$5:A350))</f>
        <v/>
      </c>
      <c r="B350" s="18">
        <f>IFERROR(INDEX(Registros!$A$2:$A$501,MATCH(ROWS($B$5:B350),Registros!$AD$2:$AD$501,0)),"")</f>
        <v/>
      </c>
      <c r="C350" s="52">
        <f>IFERROR(INDEX(Registros!$B$2:$B$501,MATCH(ROWS($B$5:B350),Registros!$AD$2:$AD$501,0)),"")</f>
        <v/>
      </c>
      <c r="D350" s="18">
        <f>IFERROR(INDEX(Registros!$C$2:$C$501,MATCH(ROWS($B$5:B350),Registros!$AD$2:$AD$501,0)),"")</f>
        <v/>
      </c>
      <c r="E350" s="21">
        <f>IFERROR(INDEX(Registros!$D$2:$D$501,MATCH(ROWS($B$5:B350),Registros!$AD$2:$AD$501,0)),"")</f>
        <v/>
      </c>
      <c r="F350" s="21">
        <f>IFERROR(INDEX(Registros!$E$2:$E$501,MATCH(ROWS($B$5:B350),Registros!$AD$2:$AD$501,0)),"")</f>
        <v/>
      </c>
      <c r="G350" s="18">
        <f>IFERROR(INDEX(Registros!$P$2:$P$501,MATCH(ROWS($B$5:B350),Registros!$AD$2:$AD$501,0)),"")</f>
        <v/>
      </c>
      <c r="H350" s="49">
        <f>IFERROR(INDEX(Registros!$S$2:$S$501,MATCH(ROWS($B$5:B350),Registros!$AD$2:$AD$501,0)),"")</f>
        <v/>
      </c>
      <c r="I350" s="21">
        <f>IFERROR(INDEX(Registros!$V$2:$V$501,MATCH(ROWS($B$5:B350),Registros!$AD$2:$AD$501,0)),"")</f>
        <v/>
      </c>
      <c r="J350" s="18">
        <f>IFERROR(INDEX(Registros!$K$2:$K$501,MATCH(ROWS($B$5:B350),Registros!$AD$2:$AD$501,0)),"")</f>
        <v/>
      </c>
      <c r="K350" s="18">
        <f>IFERROR(INDEX(Registros!$L$2:$L$501,MATCH(ROWS($B$5:B350),Registros!$AD$2:$AD$501,0)),"")</f>
        <v/>
      </c>
      <c r="L350" s="52">
        <f>IFERROR(INDEX(Registros!$M$2:$M$501,MATCH(ROWS($B$5:B350),Registros!$AD$2:$AD$501,0)),"")</f>
        <v/>
      </c>
      <c r="M350" s="18">
        <f>IFERROR(INDEX(Registros!$W$2:$W$501,MATCH(ROWS($B$5:B350),Registros!$AD$2:$AD$501,0)),"")</f>
        <v/>
      </c>
      <c r="N350" s="18">
        <f>IFERROR(INDEX(Registros!$X$2:$X$501,MATCH(ROWS($B$5:B350),Registros!$AD$2:$AD$501,0)),"")</f>
        <v/>
      </c>
      <c r="O350" s="21">
        <f>IFERROR(INDEX(Registros!$Y$2:$Y$501,MATCH(ROWS($B$5:B350),Registros!$AD$2:$AD$501,0)),"")</f>
        <v/>
      </c>
    </row>
    <row r="351">
      <c r="A351" s="13">
        <f>IF($B351="","",ROWS($A$5:A351))</f>
        <v/>
      </c>
      <c r="B351" s="13">
        <f>IFERROR(INDEX(Registros!$A$2:$A$501,MATCH(ROWS($B$5:B351),Registros!$AD$2:$AD$501,0)),"")</f>
        <v/>
      </c>
      <c r="C351" s="53">
        <f>IFERROR(INDEX(Registros!$B$2:$B$501,MATCH(ROWS($B$5:B351),Registros!$AD$2:$AD$501,0)),"")</f>
        <v/>
      </c>
      <c r="D351" s="13">
        <f>IFERROR(INDEX(Registros!$C$2:$C$501,MATCH(ROWS($B$5:B351),Registros!$AD$2:$AD$501,0)),"")</f>
        <v/>
      </c>
      <c r="E351" s="16">
        <f>IFERROR(INDEX(Registros!$D$2:$D$501,MATCH(ROWS($B$5:B351),Registros!$AD$2:$AD$501,0)),"")</f>
        <v/>
      </c>
      <c r="F351" s="16">
        <f>IFERROR(INDEX(Registros!$E$2:$E$501,MATCH(ROWS($B$5:B351),Registros!$AD$2:$AD$501,0)),"")</f>
        <v/>
      </c>
      <c r="G351" s="13">
        <f>IFERROR(INDEX(Registros!$P$2:$P$501,MATCH(ROWS($B$5:B351),Registros!$AD$2:$AD$501,0)),"")</f>
        <v/>
      </c>
      <c r="H351" s="46">
        <f>IFERROR(INDEX(Registros!$S$2:$S$501,MATCH(ROWS($B$5:B351),Registros!$AD$2:$AD$501,0)),"")</f>
        <v/>
      </c>
      <c r="I351" s="16">
        <f>IFERROR(INDEX(Registros!$V$2:$V$501,MATCH(ROWS($B$5:B351),Registros!$AD$2:$AD$501,0)),"")</f>
        <v/>
      </c>
      <c r="J351" s="13">
        <f>IFERROR(INDEX(Registros!$K$2:$K$501,MATCH(ROWS($B$5:B351),Registros!$AD$2:$AD$501,0)),"")</f>
        <v/>
      </c>
      <c r="K351" s="13">
        <f>IFERROR(INDEX(Registros!$L$2:$L$501,MATCH(ROWS($B$5:B351),Registros!$AD$2:$AD$501,0)),"")</f>
        <v/>
      </c>
      <c r="L351" s="53">
        <f>IFERROR(INDEX(Registros!$M$2:$M$501,MATCH(ROWS($B$5:B351),Registros!$AD$2:$AD$501,0)),"")</f>
        <v/>
      </c>
      <c r="M351" s="13">
        <f>IFERROR(INDEX(Registros!$W$2:$W$501,MATCH(ROWS($B$5:B351),Registros!$AD$2:$AD$501,0)),"")</f>
        <v/>
      </c>
      <c r="N351" s="13">
        <f>IFERROR(INDEX(Registros!$X$2:$X$501,MATCH(ROWS($B$5:B351),Registros!$AD$2:$AD$501,0)),"")</f>
        <v/>
      </c>
      <c r="O351" s="16">
        <f>IFERROR(INDEX(Registros!$Y$2:$Y$501,MATCH(ROWS($B$5:B351),Registros!$AD$2:$AD$501,0)),"")</f>
        <v/>
      </c>
    </row>
    <row r="352">
      <c r="A352" s="18">
        <f>IF($B352="","",ROWS($A$5:A352))</f>
        <v/>
      </c>
      <c r="B352" s="18">
        <f>IFERROR(INDEX(Registros!$A$2:$A$501,MATCH(ROWS($B$5:B352),Registros!$AD$2:$AD$501,0)),"")</f>
        <v/>
      </c>
      <c r="C352" s="52">
        <f>IFERROR(INDEX(Registros!$B$2:$B$501,MATCH(ROWS($B$5:B352),Registros!$AD$2:$AD$501,0)),"")</f>
        <v/>
      </c>
      <c r="D352" s="18">
        <f>IFERROR(INDEX(Registros!$C$2:$C$501,MATCH(ROWS($B$5:B352),Registros!$AD$2:$AD$501,0)),"")</f>
        <v/>
      </c>
      <c r="E352" s="21">
        <f>IFERROR(INDEX(Registros!$D$2:$D$501,MATCH(ROWS($B$5:B352),Registros!$AD$2:$AD$501,0)),"")</f>
        <v/>
      </c>
      <c r="F352" s="21">
        <f>IFERROR(INDEX(Registros!$E$2:$E$501,MATCH(ROWS($B$5:B352),Registros!$AD$2:$AD$501,0)),"")</f>
        <v/>
      </c>
      <c r="G352" s="18">
        <f>IFERROR(INDEX(Registros!$P$2:$P$501,MATCH(ROWS($B$5:B352),Registros!$AD$2:$AD$501,0)),"")</f>
        <v/>
      </c>
      <c r="H352" s="49">
        <f>IFERROR(INDEX(Registros!$S$2:$S$501,MATCH(ROWS($B$5:B352),Registros!$AD$2:$AD$501,0)),"")</f>
        <v/>
      </c>
      <c r="I352" s="21">
        <f>IFERROR(INDEX(Registros!$V$2:$V$501,MATCH(ROWS($B$5:B352),Registros!$AD$2:$AD$501,0)),"")</f>
        <v/>
      </c>
      <c r="J352" s="18">
        <f>IFERROR(INDEX(Registros!$K$2:$K$501,MATCH(ROWS($B$5:B352),Registros!$AD$2:$AD$501,0)),"")</f>
        <v/>
      </c>
      <c r="K352" s="18">
        <f>IFERROR(INDEX(Registros!$L$2:$L$501,MATCH(ROWS($B$5:B352),Registros!$AD$2:$AD$501,0)),"")</f>
        <v/>
      </c>
      <c r="L352" s="52">
        <f>IFERROR(INDEX(Registros!$M$2:$M$501,MATCH(ROWS($B$5:B352),Registros!$AD$2:$AD$501,0)),"")</f>
        <v/>
      </c>
      <c r="M352" s="18">
        <f>IFERROR(INDEX(Registros!$W$2:$W$501,MATCH(ROWS($B$5:B352),Registros!$AD$2:$AD$501,0)),"")</f>
        <v/>
      </c>
      <c r="N352" s="18">
        <f>IFERROR(INDEX(Registros!$X$2:$X$501,MATCH(ROWS($B$5:B352),Registros!$AD$2:$AD$501,0)),"")</f>
        <v/>
      </c>
      <c r="O352" s="21">
        <f>IFERROR(INDEX(Registros!$Y$2:$Y$501,MATCH(ROWS($B$5:B352),Registros!$AD$2:$AD$501,0)),"")</f>
        <v/>
      </c>
    </row>
    <row r="353">
      <c r="A353" s="13">
        <f>IF($B353="","",ROWS($A$5:A353))</f>
        <v/>
      </c>
      <c r="B353" s="13">
        <f>IFERROR(INDEX(Registros!$A$2:$A$501,MATCH(ROWS($B$5:B353),Registros!$AD$2:$AD$501,0)),"")</f>
        <v/>
      </c>
      <c r="C353" s="53">
        <f>IFERROR(INDEX(Registros!$B$2:$B$501,MATCH(ROWS($B$5:B353),Registros!$AD$2:$AD$501,0)),"")</f>
        <v/>
      </c>
      <c r="D353" s="13">
        <f>IFERROR(INDEX(Registros!$C$2:$C$501,MATCH(ROWS($B$5:B353),Registros!$AD$2:$AD$501,0)),"")</f>
        <v/>
      </c>
      <c r="E353" s="16">
        <f>IFERROR(INDEX(Registros!$D$2:$D$501,MATCH(ROWS($B$5:B353),Registros!$AD$2:$AD$501,0)),"")</f>
        <v/>
      </c>
      <c r="F353" s="16">
        <f>IFERROR(INDEX(Registros!$E$2:$E$501,MATCH(ROWS($B$5:B353),Registros!$AD$2:$AD$501,0)),"")</f>
        <v/>
      </c>
      <c r="G353" s="13">
        <f>IFERROR(INDEX(Registros!$P$2:$P$501,MATCH(ROWS($B$5:B353),Registros!$AD$2:$AD$501,0)),"")</f>
        <v/>
      </c>
      <c r="H353" s="46">
        <f>IFERROR(INDEX(Registros!$S$2:$S$501,MATCH(ROWS($B$5:B353),Registros!$AD$2:$AD$501,0)),"")</f>
        <v/>
      </c>
      <c r="I353" s="16">
        <f>IFERROR(INDEX(Registros!$V$2:$V$501,MATCH(ROWS($B$5:B353),Registros!$AD$2:$AD$501,0)),"")</f>
        <v/>
      </c>
      <c r="J353" s="13">
        <f>IFERROR(INDEX(Registros!$K$2:$K$501,MATCH(ROWS($B$5:B353),Registros!$AD$2:$AD$501,0)),"")</f>
        <v/>
      </c>
      <c r="K353" s="13">
        <f>IFERROR(INDEX(Registros!$L$2:$L$501,MATCH(ROWS($B$5:B353),Registros!$AD$2:$AD$501,0)),"")</f>
        <v/>
      </c>
      <c r="L353" s="53">
        <f>IFERROR(INDEX(Registros!$M$2:$M$501,MATCH(ROWS($B$5:B353),Registros!$AD$2:$AD$501,0)),"")</f>
        <v/>
      </c>
      <c r="M353" s="13">
        <f>IFERROR(INDEX(Registros!$W$2:$W$501,MATCH(ROWS($B$5:B353),Registros!$AD$2:$AD$501,0)),"")</f>
        <v/>
      </c>
      <c r="N353" s="13">
        <f>IFERROR(INDEX(Registros!$X$2:$X$501,MATCH(ROWS($B$5:B353),Registros!$AD$2:$AD$501,0)),"")</f>
        <v/>
      </c>
      <c r="O353" s="16">
        <f>IFERROR(INDEX(Registros!$Y$2:$Y$501,MATCH(ROWS($B$5:B353),Registros!$AD$2:$AD$501,0)),"")</f>
        <v/>
      </c>
    </row>
    <row r="354">
      <c r="A354" s="18">
        <f>IF($B354="","",ROWS($A$5:A354))</f>
        <v/>
      </c>
      <c r="B354" s="18">
        <f>IFERROR(INDEX(Registros!$A$2:$A$501,MATCH(ROWS($B$5:B354),Registros!$AD$2:$AD$501,0)),"")</f>
        <v/>
      </c>
      <c r="C354" s="52">
        <f>IFERROR(INDEX(Registros!$B$2:$B$501,MATCH(ROWS($B$5:B354),Registros!$AD$2:$AD$501,0)),"")</f>
        <v/>
      </c>
      <c r="D354" s="18">
        <f>IFERROR(INDEX(Registros!$C$2:$C$501,MATCH(ROWS($B$5:B354),Registros!$AD$2:$AD$501,0)),"")</f>
        <v/>
      </c>
      <c r="E354" s="21">
        <f>IFERROR(INDEX(Registros!$D$2:$D$501,MATCH(ROWS($B$5:B354),Registros!$AD$2:$AD$501,0)),"")</f>
        <v/>
      </c>
      <c r="F354" s="21">
        <f>IFERROR(INDEX(Registros!$E$2:$E$501,MATCH(ROWS($B$5:B354),Registros!$AD$2:$AD$501,0)),"")</f>
        <v/>
      </c>
      <c r="G354" s="18">
        <f>IFERROR(INDEX(Registros!$P$2:$P$501,MATCH(ROWS($B$5:B354),Registros!$AD$2:$AD$501,0)),"")</f>
        <v/>
      </c>
      <c r="H354" s="49">
        <f>IFERROR(INDEX(Registros!$S$2:$S$501,MATCH(ROWS($B$5:B354),Registros!$AD$2:$AD$501,0)),"")</f>
        <v/>
      </c>
      <c r="I354" s="21">
        <f>IFERROR(INDEX(Registros!$V$2:$V$501,MATCH(ROWS($B$5:B354),Registros!$AD$2:$AD$501,0)),"")</f>
        <v/>
      </c>
      <c r="J354" s="18">
        <f>IFERROR(INDEX(Registros!$K$2:$K$501,MATCH(ROWS($B$5:B354),Registros!$AD$2:$AD$501,0)),"")</f>
        <v/>
      </c>
      <c r="K354" s="18">
        <f>IFERROR(INDEX(Registros!$L$2:$L$501,MATCH(ROWS($B$5:B354),Registros!$AD$2:$AD$501,0)),"")</f>
        <v/>
      </c>
      <c r="L354" s="52">
        <f>IFERROR(INDEX(Registros!$M$2:$M$501,MATCH(ROWS($B$5:B354),Registros!$AD$2:$AD$501,0)),"")</f>
        <v/>
      </c>
      <c r="M354" s="18">
        <f>IFERROR(INDEX(Registros!$W$2:$W$501,MATCH(ROWS($B$5:B354),Registros!$AD$2:$AD$501,0)),"")</f>
        <v/>
      </c>
      <c r="N354" s="18">
        <f>IFERROR(INDEX(Registros!$X$2:$X$501,MATCH(ROWS($B$5:B354),Registros!$AD$2:$AD$501,0)),"")</f>
        <v/>
      </c>
      <c r="O354" s="21">
        <f>IFERROR(INDEX(Registros!$Y$2:$Y$501,MATCH(ROWS($B$5:B354),Registros!$AD$2:$AD$501,0)),"")</f>
        <v/>
      </c>
    </row>
    <row r="355">
      <c r="A355" s="13">
        <f>IF($B355="","",ROWS($A$5:A355))</f>
        <v/>
      </c>
      <c r="B355" s="13">
        <f>IFERROR(INDEX(Registros!$A$2:$A$501,MATCH(ROWS($B$5:B355),Registros!$AD$2:$AD$501,0)),"")</f>
        <v/>
      </c>
      <c r="C355" s="53">
        <f>IFERROR(INDEX(Registros!$B$2:$B$501,MATCH(ROWS($B$5:B355),Registros!$AD$2:$AD$501,0)),"")</f>
        <v/>
      </c>
      <c r="D355" s="13">
        <f>IFERROR(INDEX(Registros!$C$2:$C$501,MATCH(ROWS($B$5:B355),Registros!$AD$2:$AD$501,0)),"")</f>
        <v/>
      </c>
      <c r="E355" s="16">
        <f>IFERROR(INDEX(Registros!$D$2:$D$501,MATCH(ROWS($B$5:B355),Registros!$AD$2:$AD$501,0)),"")</f>
        <v/>
      </c>
      <c r="F355" s="16">
        <f>IFERROR(INDEX(Registros!$E$2:$E$501,MATCH(ROWS($B$5:B355),Registros!$AD$2:$AD$501,0)),"")</f>
        <v/>
      </c>
      <c r="G355" s="13">
        <f>IFERROR(INDEX(Registros!$P$2:$P$501,MATCH(ROWS($B$5:B355),Registros!$AD$2:$AD$501,0)),"")</f>
        <v/>
      </c>
      <c r="H355" s="46">
        <f>IFERROR(INDEX(Registros!$S$2:$S$501,MATCH(ROWS($B$5:B355),Registros!$AD$2:$AD$501,0)),"")</f>
        <v/>
      </c>
      <c r="I355" s="16">
        <f>IFERROR(INDEX(Registros!$V$2:$V$501,MATCH(ROWS($B$5:B355),Registros!$AD$2:$AD$501,0)),"")</f>
        <v/>
      </c>
      <c r="J355" s="13">
        <f>IFERROR(INDEX(Registros!$K$2:$K$501,MATCH(ROWS($B$5:B355),Registros!$AD$2:$AD$501,0)),"")</f>
        <v/>
      </c>
      <c r="K355" s="13">
        <f>IFERROR(INDEX(Registros!$L$2:$L$501,MATCH(ROWS($B$5:B355),Registros!$AD$2:$AD$501,0)),"")</f>
        <v/>
      </c>
      <c r="L355" s="53">
        <f>IFERROR(INDEX(Registros!$M$2:$M$501,MATCH(ROWS($B$5:B355),Registros!$AD$2:$AD$501,0)),"")</f>
        <v/>
      </c>
      <c r="M355" s="13">
        <f>IFERROR(INDEX(Registros!$W$2:$W$501,MATCH(ROWS($B$5:B355),Registros!$AD$2:$AD$501,0)),"")</f>
        <v/>
      </c>
      <c r="N355" s="13">
        <f>IFERROR(INDEX(Registros!$X$2:$X$501,MATCH(ROWS($B$5:B355),Registros!$AD$2:$AD$501,0)),"")</f>
        <v/>
      </c>
      <c r="O355" s="16">
        <f>IFERROR(INDEX(Registros!$Y$2:$Y$501,MATCH(ROWS($B$5:B355),Registros!$AD$2:$AD$501,0)),"")</f>
        <v/>
      </c>
    </row>
    <row r="356">
      <c r="A356" s="18">
        <f>IF($B356="","",ROWS($A$5:A356))</f>
        <v/>
      </c>
      <c r="B356" s="18">
        <f>IFERROR(INDEX(Registros!$A$2:$A$501,MATCH(ROWS($B$5:B356),Registros!$AD$2:$AD$501,0)),"")</f>
        <v/>
      </c>
      <c r="C356" s="52">
        <f>IFERROR(INDEX(Registros!$B$2:$B$501,MATCH(ROWS($B$5:B356),Registros!$AD$2:$AD$501,0)),"")</f>
        <v/>
      </c>
      <c r="D356" s="18">
        <f>IFERROR(INDEX(Registros!$C$2:$C$501,MATCH(ROWS($B$5:B356),Registros!$AD$2:$AD$501,0)),"")</f>
        <v/>
      </c>
      <c r="E356" s="21">
        <f>IFERROR(INDEX(Registros!$D$2:$D$501,MATCH(ROWS($B$5:B356),Registros!$AD$2:$AD$501,0)),"")</f>
        <v/>
      </c>
      <c r="F356" s="21">
        <f>IFERROR(INDEX(Registros!$E$2:$E$501,MATCH(ROWS($B$5:B356),Registros!$AD$2:$AD$501,0)),"")</f>
        <v/>
      </c>
      <c r="G356" s="18">
        <f>IFERROR(INDEX(Registros!$P$2:$P$501,MATCH(ROWS($B$5:B356),Registros!$AD$2:$AD$501,0)),"")</f>
        <v/>
      </c>
      <c r="H356" s="49">
        <f>IFERROR(INDEX(Registros!$S$2:$S$501,MATCH(ROWS($B$5:B356),Registros!$AD$2:$AD$501,0)),"")</f>
        <v/>
      </c>
      <c r="I356" s="21">
        <f>IFERROR(INDEX(Registros!$V$2:$V$501,MATCH(ROWS($B$5:B356),Registros!$AD$2:$AD$501,0)),"")</f>
        <v/>
      </c>
      <c r="J356" s="18">
        <f>IFERROR(INDEX(Registros!$K$2:$K$501,MATCH(ROWS($B$5:B356),Registros!$AD$2:$AD$501,0)),"")</f>
        <v/>
      </c>
      <c r="K356" s="18">
        <f>IFERROR(INDEX(Registros!$L$2:$L$501,MATCH(ROWS($B$5:B356),Registros!$AD$2:$AD$501,0)),"")</f>
        <v/>
      </c>
      <c r="L356" s="52">
        <f>IFERROR(INDEX(Registros!$M$2:$M$501,MATCH(ROWS($B$5:B356),Registros!$AD$2:$AD$501,0)),"")</f>
        <v/>
      </c>
      <c r="M356" s="18">
        <f>IFERROR(INDEX(Registros!$W$2:$W$501,MATCH(ROWS($B$5:B356),Registros!$AD$2:$AD$501,0)),"")</f>
        <v/>
      </c>
      <c r="N356" s="18">
        <f>IFERROR(INDEX(Registros!$X$2:$X$501,MATCH(ROWS($B$5:B356),Registros!$AD$2:$AD$501,0)),"")</f>
        <v/>
      </c>
      <c r="O356" s="21">
        <f>IFERROR(INDEX(Registros!$Y$2:$Y$501,MATCH(ROWS($B$5:B356),Registros!$AD$2:$AD$501,0)),"")</f>
        <v/>
      </c>
    </row>
    <row r="357">
      <c r="A357" s="13">
        <f>IF($B357="","",ROWS($A$5:A357))</f>
        <v/>
      </c>
      <c r="B357" s="13">
        <f>IFERROR(INDEX(Registros!$A$2:$A$501,MATCH(ROWS($B$5:B357),Registros!$AD$2:$AD$501,0)),"")</f>
        <v/>
      </c>
      <c r="C357" s="53">
        <f>IFERROR(INDEX(Registros!$B$2:$B$501,MATCH(ROWS($B$5:B357),Registros!$AD$2:$AD$501,0)),"")</f>
        <v/>
      </c>
      <c r="D357" s="13">
        <f>IFERROR(INDEX(Registros!$C$2:$C$501,MATCH(ROWS($B$5:B357),Registros!$AD$2:$AD$501,0)),"")</f>
        <v/>
      </c>
      <c r="E357" s="16">
        <f>IFERROR(INDEX(Registros!$D$2:$D$501,MATCH(ROWS($B$5:B357),Registros!$AD$2:$AD$501,0)),"")</f>
        <v/>
      </c>
      <c r="F357" s="16">
        <f>IFERROR(INDEX(Registros!$E$2:$E$501,MATCH(ROWS($B$5:B357),Registros!$AD$2:$AD$501,0)),"")</f>
        <v/>
      </c>
      <c r="G357" s="13">
        <f>IFERROR(INDEX(Registros!$P$2:$P$501,MATCH(ROWS($B$5:B357),Registros!$AD$2:$AD$501,0)),"")</f>
        <v/>
      </c>
      <c r="H357" s="46">
        <f>IFERROR(INDEX(Registros!$S$2:$S$501,MATCH(ROWS($B$5:B357),Registros!$AD$2:$AD$501,0)),"")</f>
        <v/>
      </c>
      <c r="I357" s="16">
        <f>IFERROR(INDEX(Registros!$V$2:$V$501,MATCH(ROWS($B$5:B357),Registros!$AD$2:$AD$501,0)),"")</f>
        <v/>
      </c>
      <c r="J357" s="13">
        <f>IFERROR(INDEX(Registros!$K$2:$K$501,MATCH(ROWS($B$5:B357),Registros!$AD$2:$AD$501,0)),"")</f>
        <v/>
      </c>
      <c r="K357" s="13">
        <f>IFERROR(INDEX(Registros!$L$2:$L$501,MATCH(ROWS($B$5:B357),Registros!$AD$2:$AD$501,0)),"")</f>
        <v/>
      </c>
      <c r="L357" s="53">
        <f>IFERROR(INDEX(Registros!$M$2:$M$501,MATCH(ROWS($B$5:B357),Registros!$AD$2:$AD$501,0)),"")</f>
        <v/>
      </c>
      <c r="M357" s="13">
        <f>IFERROR(INDEX(Registros!$W$2:$W$501,MATCH(ROWS($B$5:B357),Registros!$AD$2:$AD$501,0)),"")</f>
        <v/>
      </c>
      <c r="N357" s="13">
        <f>IFERROR(INDEX(Registros!$X$2:$X$501,MATCH(ROWS($B$5:B357),Registros!$AD$2:$AD$501,0)),"")</f>
        <v/>
      </c>
      <c r="O357" s="16">
        <f>IFERROR(INDEX(Registros!$Y$2:$Y$501,MATCH(ROWS($B$5:B357),Registros!$AD$2:$AD$501,0)),"")</f>
        <v/>
      </c>
    </row>
    <row r="358">
      <c r="A358" s="18">
        <f>IF($B358="","",ROWS($A$5:A358))</f>
        <v/>
      </c>
      <c r="B358" s="18">
        <f>IFERROR(INDEX(Registros!$A$2:$A$501,MATCH(ROWS($B$5:B358),Registros!$AD$2:$AD$501,0)),"")</f>
        <v/>
      </c>
      <c r="C358" s="52">
        <f>IFERROR(INDEX(Registros!$B$2:$B$501,MATCH(ROWS($B$5:B358),Registros!$AD$2:$AD$501,0)),"")</f>
        <v/>
      </c>
      <c r="D358" s="18">
        <f>IFERROR(INDEX(Registros!$C$2:$C$501,MATCH(ROWS($B$5:B358),Registros!$AD$2:$AD$501,0)),"")</f>
        <v/>
      </c>
      <c r="E358" s="21">
        <f>IFERROR(INDEX(Registros!$D$2:$D$501,MATCH(ROWS($B$5:B358),Registros!$AD$2:$AD$501,0)),"")</f>
        <v/>
      </c>
      <c r="F358" s="21">
        <f>IFERROR(INDEX(Registros!$E$2:$E$501,MATCH(ROWS($B$5:B358),Registros!$AD$2:$AD$501,0)),"")</f>
        <v/>
      </c>
      <c r="G358" s="18">
        <f>IFERROR(INDEX(Registros!$P$2:$P$501,MATCH(ROWS($B$5:B358),Registros!$AD$2:$AD$501,0)),"")</f>
        <v/>
      </c>
      <c r="H358" s="49">
        <f>IFERROR(INDEX(Registros!$S$2:$S$501,MATCH(ROWS($B$5:B358),Registros!$AD$2:$AD$501,0)),"")</f>
        <v/>
      </c>
      <c r="I358" s="21">
        <f>IFERROR(INDEX(Registros!$V$2:$V$501,MATCH(ROWS($B$5:B358),Registros!$AD$2:$AD$501,0)),"")</f>
        <v/>
      </c>
      <c r="J358" s="18">
        <f>IFERROR(INDEX(Registros!$K$2:$K$501,MATCH(ROWS($B$5:B358),Registros!$AD$2:$AD$501,0)),"")</f>
        <v/>
      </c>
      <c r="K358" s="18">
        <f>IFERROR(INDEX(Registros!$L$2:$L$501,MATCH(ROWS($B$5:B358),Registros!$AD$2:$AD$501,0)),"")</f>
        <v/>
      </c>
      <c r="L358" s="52">
        <f>IFERROR(INDEX(Registros!$M$2:$M$501,MATCH(ROWS($B$5:B358),Registros!$AD$2:$AD$501,0)),"")</f>
        <v/>
      </c>
      <c r="M358" s="18">
        <f>IFERROR(INDEX(Registros!$W$2:$W$501,MATCH(ROWS($B$5:B358),Registros!$AD$2:$AD$501,0)),"")</f>
        <v/>
      </c>
      <c r="N358" s="18">
        <f>IFERROR(INDEX(Registros!$X$2:$X$501,MATCH(ROWS($B$5:B358),Registros!$AD$2:$AD$501,0)),"")</f>
        <v/>
      </c>
      <c r="O358" s="21">
        <f>IFERROR(INDEX(Registros!$Y$2:$Y$501,MATCH(ROWS($B$5:B358),Registros!$AD$2:$AD$501,0)),"")</f>
        <v/>
      </c>
    </row>
    <row r="359">
      <c r="A359" s="13">
        <f>IF($B359="","",ROWS($A$5:A359))</f>
        <v/>
      </c>
      <c r="B359" s="13">
        <f>IFERROR(INDEX(Registros!$A$2:$A$501,MATCH(ROWS($B$5:B359),Registros!$AD$2:$AD$501,0)),"")</f>
        <v/>
      </c>
      <c r="C359" s="53">
        <f>IFERROR(INDEX(Registros!$B$2:$B$501,MATCH(ROWS($B$5:B359),Registros!$AD$2:$AD$501,0)),"")</f>
        <v/>
      </c>
      <c r="D359" s="13">
        <f>IFERROR(INDEX(Registros!$C$2:$C$501,MATCH(ROWS($B$5:B359),Registros!$AD$2:$AD$501,0)),"")</f>
        <v/>
      </c>
      <c r="E359" s="16">
        <f>IFERROR(INDEX(Registros!$D$2:$D$501,MATCH(ROWS($B$5:B359),Registros!$AD$2:$AD$501,0)),"")</f>
        <v/>
      </c>
      <c r="F359" s="16">
        <f>IFERROR(INDEX(Registros!$E$2:$E$501,MATCH(ROWS($B$5:B359),Registros!$AD$2:$AD$501,0)),"")</f>
        <v/>
      </c>
      <c r="G359" s="13">
        <f>IFERROR(INDEX(Registros!$P$2:$P$501,MATCH(ROWS($B$5:B359),Registros!$AD$2:$AD$501,0)),"")</f>
        <v/>
      </c>
      <c r="H359" s="46">
        <f>IFERROR(INDEX(Registros!$S$2:$S$501,MATCH(ROWS($B$5:B359),Registros!$AD$2:$AD$501,0)),"")</f>
        <v/>
      </c>
      <c r="I359" s="16">
        <f>IFERROR(INDEX(Registros!$V$2:$V$501,MATCH(ROWS($B$5:B359),Registros!$AD$2:$AD$501,0)),"")</f>
        <v/>
      </c>
      <c r="J359" s="13">
        <f>IFERROR(INDEX(Registros!$K$2:$K$501,MATCH(ROWS($B$5:B359),Registros!$AD$2:$AD$501,0)),"")</f>
        <v/>
      </c>
      <c r="K359" s="13">
        <f>IFERROR(INDEX(Registros!$L$2:$L$501,MATCH(ROWS($B$5:B359),Registros!$AD$2:$AD$501,0)),"")</f>
        <v/>
      </c>
      <c r="L359" s="53">
        <f>IFERROR(INDEX(Registros!$M$2:$M$501,MATCH(ROWS($B$5:B359),Registros!$AD$2:$AD$501,0)),"")</f>
        <v/>
      </c>
      <c r="M359" s="13">
        <f>IFERROR(INDEX(Registros!$W$2:$W$501,MATCH(ROWS($B$5:B359),Registros!$AD$2:$AD$501,0)),"")</f>
        <v/>
      </c>
      <c r="N359" s="13">
        <f>IFERROR(INDEX(Registros!$X$2:$X$501,MATCH(ROWS($B$5:B359),Registros!$AD$2:$AD$501,0)),"")</f>
        <v/>
      </c>
      <c r="O359" s="16">
        <f>IFERROR(INDEX(Registros!$Y$2:$Y$501,MATCH(ROWS($B$5:B359),Registros!$AD$2:$AD$501,0)),"")</f>
        <v/>
      </c>
    </row>
    <row r="360">
      <c r="A360" s="18">
        <f>IF($B360="","",ROWS($A$5:A360))</f>
        <v/>
      </c>
      <c r="B360" s="18">
        <f>IFERROR(INDEX(Registros!$A$2:$A$501,MATCH(ROWS($B$5:B360),Registros!$AD$2:$AD$501,0)),"")</f>
        <v/>
      </c>
      <c r="C360" s="52">
        <f>IFERROR(INDEX(Registros!$B$2:$B$501,MATCH(ROWS($B$5:B360),Registros!$AD$2:$AD$501,0)),"")</f>
        <v/>
      </c>
      <c r="D360" s="18">
        <f>IFERROR(INDEX(Registros!$C$2:$C$501,MATCH(ROWS($B$5:B360),Registros!$AD$2:$AD$501,0)),"")</f>
        <v/>
      </c>
      <c r="E360" s="21">
        <f>IFERROR(INDEX(Registros!$D$2:$D$501,MATCH(ROWS($B$5:B360),Registros!$AD$2:$AD$501,0)),"")</f>
        <v/>
      </c>
      <c r="F360" s="21">
        <f>IFERROR(INDEX(Registros!$E$2:$E$501,MATCH(ROWS($B$5:B360),Registros!$AD$2:$AD$501,0)),"")</f>
        <v/>
      </c>
      <c r="G360" s="18">
        <f>IFERROR(INDEX(Registros!$P$2:$P$501,MATCH(ROWS($B$5:B360),Registros!$AD$2:$AD$501,0)),"")</f>
        <v/>
      </c>
      <c r="H360" s="49">
        <f>IFERROR(INDEX(Registros!$S$2:$S$501,MATCH(ROWS($B$5:B360),Registros!$AD$2:$AD$501,0)),"")</f>
        <v/>
      </c>
      <c r="I360" s="21">
        <f>IFERROR(INDEX(Registros!$V$2:$V$501,MATCH(ROWS($B$5:B360),Registros!$AD$2:$AD$501,0)),"")</f>
        <v/>
      </c>
      <c r="J360" s="18">
        <f>IFERROR(INDEX(Registros!$K$2:$K$501,MATCH(ROWS($B$5:B360),Registros!$AD$2:$AD$501,0)),"")</f>
        <v/>
      </c>
      <c r="K360" s="18">
        <f>IFERROR(INDEX(Registros!$L$2:$L$501,MATCH(ROWS($B$5:B360),Registros!$AD$2:$AD$501,0)),"")</f>
        <v/>
      </c>
      <c r="L360" s="52">
        <f>IFERROR(INDEX(Registros!$M$2:$M$501,MATCH(ROWS($B$5:B360),Registros!$AD$2:$AD$501,0)),"")</f>
        <v/>
      </c>
      <c r="M360" s="18">
        <f>IFERROR(INDEX(Registros!$W$2:$W$501,MATCH(ROWS($B$5:B360),Registros!$AD$2:$AD$501,0)),"")</f>
        <v/>
      </c>
      <c r="N360" s="18">
        <f>IFERROR(INDEX(Registros!$X$2:$X$501,MATCH(ROWS($B$5:B360),Registros!$AD$2:$AD$501,0)),"")</f>
        <v/>
      </c>
      <c r="O360" s="21">
        <f>IFERROR(INDEX(Registros!$Y$2:$Y$501,MATCH(ROWS($B$5:B360),Registros!$AD$2:$AD$501,0)),"")</f>
        <v/>
      </c>
    </row>
    <row r="361">
      <c r="A361" s="13">
        <f>IF($B361="","",ROWS($A$5:A361))</f>
        <v/>
      </c>
      <c r="B361" s="13">
        <f>IFERROR(INDEX(Registros!$A$2:$A$501,MATCH(ROWS($B$5:B361),Registros!$AD$2:$AD$501,0)),"")</f>
        <v/>
      </c>
      <c r="C361" s="53">
        <f>IFERROR(INDEX(Registros!$B$2:$B$501,MATCH(ROWS($B$5:B361),Registros!$AD$2:$AD$501,0)),"")</f>
        <v/>
      </c>
      <c r="D361" s="13">
        <f>IFERROR(INDEX(Registros!$C$2:$C$501,MATCH(ROWS($B$5:B361),Registros!$AD$2:$AD$501,0)),"")</f>
        <v/>
      </c>
      <c r="E361" s="16">
        <f>IFERROR(INDEX(Registros!$D$2:$D$501,MATCH(ROWS($B$5:B361),Registros!$AD$2:$AD$501,0)),"")</f>
        <v/>
      </c>
      <c r="F361" s="16">
        <f>IFERROR(INDEX(Registros!$E$2:$E$501,MATCH(ROWS($B$5:B361),Registros!$AD$2:$AD$501,0)),"")</f>
        <v/>
      </c>
      <c r="G361" s="13">
        <f>IFERROR(INDEX(Registros!$P$2:$P$501,MATCH(ROWS($B$5:B361),Registros!$AD$2:$AD$501,0)),"")</f>
        <v/>
      </c>
      <c r="H361" s="46">
        <f>IFERROR(INDEX(Registros!$S$2:$S$501,MATCH(ROWS($B$5:B361),Registros!$AD$2:$AD$501,0)),"")</f>
        <v/>
      </c>
      <c r="I361" s="16">
        <f>IFERROR(INDEX(Registros!$V$2:$V$501,MATCH(ROWS($B$5:B361),Registros!$AD$2:$AD$501,0)),"")</f>
        <v/>
      </c>
      <c r="J361" s="13">
        <f>IFERROR(INDEX(Registros!$K$2:$K$501,MATCH(ROWS($B$5:B361),Registros!$AD$2:$AD$501,0)),"")</f>
        <v/>
      </c>
      <c r="K361" s="13">
        <f>IFERROR(INDEX(Registros!$L$2:$L$501,MATCH(ROWS($B$5:B361),Registros!$AD$2:$AD$501,0)),"")</f>
        <v/>
      </c>
      <c r="L361" s="53">
        <f>IFERROR(INDEX(Registros!$M$2:$M$501,MATCH(ROWS($B$5:B361),Registros!$AD$2:$AD$501,0)),"")</f>
        <v/>
      </c>
      <c r="M361" s="13">
        <f>IFERROR(INDEX(Registros!$W$2:$W$501,MATCH(ROWS($B$5:B361),Registros!$AD$2:$AD$501,0)),"")</f>
        <v/>
      </c>
      <c r="N361" s="13">
        <f>IFERROR(INDEX(Registros!$X$2:$X$501,MATCH(ROWS($B$5:B361),Registros!$AD$2:$AD$501,0)),"")</f>
        <v/>
      </c>
      <c r="O361" s="16">
        <f>IFERROR(INDEX(Registros!$Y$2:$Y$501,MATCH(ROWS($B$5:B361),Registros!$AD$2:$AD$501,0)),"")</f>
        <v/>
      </c>
    </row>
    <row r="362">
      <c r="A362" s="18">
        <f>IF($B362="","",ROWS($A$5:A362))</f>
        <v/>
      </c>
      <c r="B362" s="18">
        <f>IFERROR(INDEX(Registros!$A$2:$A$501,MATCH(ROWS($B$5:B362),Registros!$AD$2:$AD$501,0)),"")</f>
        <v/>
      </c>
      <c r="C362" s="52">
        <f>IFERROR(INDEX(Registros!$B$2:$B$501,MATCH(ROWS($B$5:B362),Registros!$AD$2:$AD$501,0)),"")</f>
        <v/>
      </c>
      <c r="D362" s="18">
        <f>IFERROR(INDEX(Registros!$C$2:$C$501,MATCH(ROWS($B$5:B362),Registros!$AD$2:$AD$501,0)),"")</f>
        <v/>
      </c>
      <c r="E362" s="21">
        <f>IFERROR(INDEX(Registros!$D$2:$D$501,MATCH(ROWS($B$5:B362),Registros!$AD$2:$AD$501,0)),"")</f>
        <v/>
      </c>
      <c r="F362" s="21">
        <f>IFERROR(INDEX(Registros!$E$2:$E$501,MATCH(ROWS($B$5:B362),Registros!$AD$2:$AD$501,0)),"")</f>
        <v/>
      </c>
      <c r="G362" s="18">
        <f>IFERROR(INDEX(Registros!$P$2:$P$501,MATCH(ROWS($B$5:B362),Registros!$AD$2:$AD$501,0)),"")</f>
        <v/>
      </c>
      <c r="H362" s="49">
        <f>IFERROR(INDEX(Registros!$S$2:$S$501,MATCH(ROWS($B$5:B362),Registros!$AD$2:$AD$501,0)),"")</f>
        <v/>
      </c>
      <c r="I362" s="21">
        <f>IFERROR(INDEX(Registros!$V$2:$V$501,MATCH(ROWS($B$5:B362),Registros!$AD$2:$AD$501,0)),"")</f>
        <v/>
      </c>
      <c r="J362" s="18">
        <f>IFERROR(INDEX(Registros!$K$2:$K$501,MATCH(ROWS($B$5:B362),Registros!$AD$2:$AD$501,0)),"")</f>
        <v/>
      </c>
      <c r="K362" s="18">
        <f>IFERROR(INDEX(Registros!$L$2:$L$501,MATCH(ROWS($B$5:B362),Registros!$AD$2:$AD$501,0)),"")</f>
        <v/>
      </c>
      <c r="L362" s="52">
        <f>IFERROR(INDEX(Registros!$M$2:$M$501,MATCH(ROWS($B$5:B362),Registros!$AD$2:$AD$501,0)),"")</f>
        <v/>
      </c>
      <c r="M362" s="18">
        <f>IFERROR(INDEX(Registros!$W$2:$W$501,MATCH(ROWS($B$5:B362),Registros!$AD$2:$AD$501,0)),"")</f>
        <v/>
      </c>
      <c r="N362" s="18">
        <f>IFERROR(INDEX(Registros!$X$2:$X$501,MATCH(ROWS($B$5:B362),Registros!$AD$2:$AD$501,0)),"")</f>
        <v/>
      </c>
      <c r="O362" s="21">
        <f>IFERROR(INDEX(Registros!$Y$2:$Y$501,MATCH(ROWS($B$5:B362),Registros!$AD$2:$AD$501,0)),"")</f>
        <v/>
      </c>
    </row>
    <row r="363">
      <c r="A363" s="13">
        <f>IF($B363="","",ROWS($A$5:A363))</f>
        <v/>
      </c>
      <c r="B363" s="13">
        <f>IFERROR(INDEX(Registros!$A$2:$A$501,MATCH(ROWS($B$5:B363),Registros!$AD$2:$AD$501,0)),"")</f>
        <v/>
      </c>
      <c r="C363" s="53">
        <f>IFERROR(INDEX(Registros!$B$2:$B$501,MATCH(ROWS($B$5:B363),Registros!$AD$2:$AD$501,0)),"")</f>
        <v/>
      </c>
      <c r="D363" s="13">
        <f>IFERROR(INDEX(Registros!$C$2:$C$501,MATCH(ROWS($B$5:B363),Registros!$AD$2:$AD$501,0)),"")</f>
        <v/>
      </c>
      <c r="E363" s="16">
        <f>IFERROR(INDEX(Registros!$D$2:$D$501,MATCH(ROWS($B$5:B363),Registros!$AD$2:$AD$501,0)),"")</f>
        <v/>
      </c>
      <c r="F363" s="16">
        <f>IFERROR(INDEX(Registros!$E$2:$E$501,MATCH(ROWS($B$5:B363),Registros!$AD$2:$AD$501,0)),"")</f>
        <v/>
      </c>
      <c r="G363" s="13">
        <f>IFERROR(INDEX(Registros!$P$2:$P$501,MATCH(ROWS($B$5:B363),Registros!$AD$2:$AD$501,0)),"")</f>
        <v/>
      </c>
      <c r="H363" s="46">
        <f>IFERROR(INDEX(Registros!$S$2:$S$501,MATCH(ROWS($B$5:B363),Registros!$AD$2:$AD$501,0)),"")</f>
        <v/>
      </c>
      <c r="I363" s="16">
        <f>IFERROR(INDEX(Registros!$V$2:$V$501,MATCH(ROWS($B$5:B363),Registros!$AD$2:$AD$501,0)),"")</f>
        <v/>
      </c>
      <c r="J363" s="13">
        <f>IFERROR(INDEX(Registros!$K$2:$K$501,MATCH(ROWS($B$5:B363),Registros!$AD$2:$AD$501,0)),"")</f>
        <v/>
      </c>
      <c r="K363" s="13">
        <f>IFERROR(INDEX(Registros!$L$2:$L$501,MATCH(ROWS($B$5:B363),Registros!$AD$2:$AD$501,0)),"")</f>
        <v/>
      </c>
      <c r="L363" s="53">
        <f>IFERROR(INDEX(Registros!$M$2:$M$501,MATCH(ROWS($B$5:B363),Registros!$AD$2:$AD$501,0)),"")</f>
        <v/>
      </c>
      <c r="M363" s="13">
        <f>IFERROR(INDEX(Registros!$W$2:$W$501,MATCH(ROWS($B$5:B363),Registros!$AD$2:$AD$501,0)),"")</f>
        <v/>
      </c>
      <c r="N363" s="13">
        <f>IFERROR(INDEX(Registros!$X$2:$X$501,MATCH(ROWS($B$5:B363),Registros!$AD$2:$AD$501,0)),"")</f>
        <v/>
      </c>
      <c r="O363" s="16">
        <f>IFERROR(INDEX(Registros!$Y$2:$Y$501,MATCH(ROWS($B$5:B363),Registros!$AD$2:$AD$501,0)),"")</f>
        <v/>
      </c>
    </row>
    <row r="364">
      <c r="A364" s="18">
        <f>IF($B364="","",ROWS($A$5:A364))</f>
        <v/>
      </c>
      <c r="B364" s="18">
        <f>IFERROR(INDEX(Registros!$A$2:$A$501,MATCH(ROWS($B$5:B364),Registros!$AD$2:$AD$501,0)),"")</f>
        <v/>
      </c>
      <c r="C364" s="52">
        <f>IFERROR(INDEX(Registros!$B$2:$B$501,MATCH(ROWS($B$5:B364),Registros!$AD$2:$AD$501,0)),"")</f>
        <v/>
      </c>
      <c r="D364" s="18">
        <f>IFERROR(INDEX(Registros!$C$2:$C$501,MATCH(ROWS($B$5:B364),Registros!$AD$2:$AD$501,0)),"")</f>
        <v/>
      </c>
      <c r="E364" s="21">
        <f>IFERROR(INDEX(Registros!$D$2:$D$501,MATCH(ROWS($B$5:B364),Registros!$AD$2:$AD$501,0)),"")</f>
        <v/>
      </c>
      <c r="F364" s="21">
        <f>IFERROR(INDEX(Registros!$E$2:$E$501,MATCH(ROWS($B$5:B364),Registros!$AD$2:$AD$501,0)),"")</f>
        <v/>
      </c>
      <c r="G364" s="18">
        <f>IFERROR(INDEX(Registros!$P$2:$P$501,MATCH(ROWS($B$5:B364),Registros!$AD$2:$AD$501,0)),"")</f>
        <v/>
      </c>
      <c r="H364" s="49">
        <f>IFERROR(INDEX(Registros!$S$2:$S$501,MATCH(ROWS($B$5:B364),Registros!$AD$2:$AD$501,0)),"")</f>
        <v/>
      </c>
      <c r="I364" s="21">
        <f>IFERROR(INDEX(Registros!$V$2:$V$501,MATCH(ROWS($B$5:B364),Registros!$AD$2:$AD$501,0)),"")</f>
        <v/>
      </c>
      <c r="J364" s="18">
        <f>IFERROR(INDEX(Registros!$K$2:$K$501,MATCH(ROWS($B$5:B364),Registros!$AD$2:$AD$501,0)),"")</f>
        <v/>
      </c>
      <c r="K364" s="18">
        <f>IFERROR(INDEX(Registros!$L$2:$L$501,MATCH(ROWS($B$5:B364),Registros!$AD$2:$AD$501,0)),"")</f>
        <v/>
      </c>
      <c r="L364" s="52">
        <f>IFERROR(INDEX(Registros!$M$2:$M$501,MATCH(ROWS($B$5:B364),Registros!$AD$2:$AD$501,0)),"")</f>
        <v/>
      </c>
      <c r="M364" s="18">
        <f>IFERROR(INDEX(Registros!$W$2:$W$501,MATCH(ROWS($B$5:B364),Registros!$AD$2:$AD$501,0)),"")</f>
        <v/>
      </c>
      <c r="N364" s="18">
        <f>IFERROR(INDEX(Registros!$X$2:$X$501,MATCH(ROWS($B$5:B364),Registros!$AD$2:$AD$501,0)),"")</f>
        <v/>
      </c>
      <c r="O364" s="21">
        <f>IFERROR(INDEX(Registros!$Y$2:$Y$501,MATCH(ROWS($B$5:B364),Registros!$AD$2:$AD$501,0)),"")</f>
        <v/>
      </c>
    </row>
    <row r="365">
      <c r="A365" s="13">
        <f>IF($B365="","",ROWS($A$5:A365))</f>
        <v/>
      </c>
      <c r="B365" s="13">
        <f>IFERROR(INDEX(Registros!$A$2:$A$501,MATCH(ROWS($B$5:B365),Registros!$AD$2:$AD$501,0)),"")</f>
        <v/>
      </c>
      <c r="C365" s="53">
        <f>IFERROR(INDEX(Registros!$B$2:$B$501,MATCH(ROWS($B$5:B365),Registros!$AD$2:$AD$501,0)),"")</f>
        <v/>
      </c>
      <c r="D365" s="13">
        <f>IFERROR(INDEX(Registros!$C$2:$C$501,MATCH(ROWS($B$5:B365),Registros!$AD$2:$AD$501,0)),"")</f>
        <v/>
      </c>
      <c r="E365" s="16">
        <f>IFERROR(INDEX(Registros!$D$2:$D$501,MATCH(ROWS($B$5:B365),Registros!$AD$2:$AD$501,0)),"")</f>
        <v/>
      </c>
      <c r="F365" s="16">
        <f>IFERROR(INDEX(Registros!$E$2:$E$501,MATCH(ROWS($B$5:B365),Registros!$AD$2:$AD$501,0)),"")</f>
        <v/>
      </c>
      <c r="G365" s="13">
        <f>IFERROR(INDEX(Registros!$P$2:$P$501,MATCH(ROWS($B$5:B365),Registros!$AD$2:$AD$501,0)),"")</f>
        <v/>
      </c>
      <c r="H365" s="46">
        <f>IFERROR(INDEX(Registros!$S$2:$S$501,MATCH(ROWS($B$5:B365),Registros!$AD$2:$AD$501,0)),"")</f>
        <v/>
      </c>
      <c r="I365" s="16">
        <f>IFERROR(INDEX(Registros!$V$2:$V$501,MATCH(ROWS($B$5:B365),Registros!$AD$2:$AD$501,0)),"")</f>
        <v/>
      </c>
      <c r="J365" s="13">
        <f>IFERROR(INDEX(Registros!$K$2:$K$501,MATCH(ROWS($B$5:B365),Registros!$AD$2:$AD$501,0)),"")</f>
        <v/>
      </c>
      <c r="K365" s="13">
        <f>IFERROR(INDEX(Registros!$L$2:$L$501,MATCH(ROWS($B$5:B365),Registros!$AD$2:$AD$501,0)),"")</f>
        <v/>
      </c>
      <c r="L365" s="53">
        <f>IFERROR(INDEX(Registros!$M$2:$M$501,MATCH(ROWS($B$5:B365),Registros!$AD$2:$AD$501,0)),"")</f>
        <v/>
      </c>
      <c r="M365" s="13">
        <f>IFERROR(INDEX(Registros!$W$2:$W$501,MATCH(ROWS($B$5:B365),Registros!$AD$2:$AD$501,0)),"")</f>
        <v/>
      </c>
      <c r="N365" s="13">
        <f>IFERROR(INDEX(Registros!$X$2:$X$501,MATCH(ROWS($B$5:B365),Registros!$AD$2:$AD$501,0)),"")</f>
        <v/>
      </c>
      <c r="O365" s="16">
        <f>IFERROR(INDEX(Registros!$Y$2:$Y$501,MATCH(ROWS($B$5:B365),Registros!$AD$2:$AD$501,0)),"")</f>
        <v/>
      </c>
    </row>
    <row r="366">
      <c r="A366" s="18">
        <f>IF($B366="","",ROWS($A$5:A366))</f>
        <v/>
      </c>
      <c r="B366" s="18">
        <f>IFERROR(INDEX(Registros!$A$2:$A$501,MATCH(ROWS($B$5:B366),Registros!$AD$2:$AD$501,0)),"")</f>
        <v/>
      </c>
      <c r="C366" s="52">
        <f>IFERROR(INDEX(Registros!$B$2:$B$501,MATCH(ROWS($B$5:B366),Registros!$AD$2:$AD$501,0)),"")</f>
        <v/>
      </c>
      <c r="D366" s="18">
        <f>IFERROR(INDEX(Registros!$C$2:$C$501,MATCH(ROWS($B$5:B366),Registros!$AD$2:$AD$501,0)),"")</f>
        <v/>
      </c>
      <c r="E366" s="21">
        <f>IFERROR(INDEX(Registros!$D$2:$D$501,MATCH(ROWS($B$5:B366),Registros!$AD$2:$AD$501,0)),"")</f>
        <v/>
      </c>
      <c r="F366" s="21">
        <f>IFERROR(INDEX(Registros!$E$2:$E$501,MATCH(ROWS($B$5:B366),Registros!$AD$2:$AD$501,0)),"")</f>
        <v/>
      </c>
      <c r="G366" s="18">
        <f>IFERROR(INDEX(Registros!$P$2:$P$501,MATCH(ROWS($B$5:B366),Registros!$AD$2:$AD$501,0)),"")</f>
        <v/>
      </c>
      <c r="H366" s="49">
        <f>IFERROR(INDEX(Registros!$S$2:$S$501,MATCH(ROWS($B$5:B366),Registros!$AD$2:$AD$501,0)),"")</f>
        <v/>
      </c>
      <c r="I366" s="21">
        <f>IFERROR(INDEX(Registros!$V$2:$V$501,MATCH(ROWS($B$5:B366),Registros!$AD$2:$AD$501,0)),"")</f>
        <v/>
      </c>
      <c r="J366" s="18">
        <f>IFERROR(INDEX(Registros!$K$2:$K$501,MATCH(ROWS($B$5:B366),Registros!$AD$2:$AD$501,0)),"")</f>
        <v/>
      </c>
      <c r="K366" s="18">
        <f>IFERROR(INDEX(Registros!$L$2:$L$501,MATCH(ROWS($B$5:B366),Registros!$AD$2:$AD$501,0)),"")</f>
        <v/>
      </c>
      <c r="L366" s="52">
        <f>IFERROR(INDEX(Registros!$M$2:$M$501,MATCH(ROWS($B$5:B366),Registros!$AD$2:$AD$501,0)),"")</f>
        <v/>
      </c>
      <c r="M366" s="18">
        <f>IFERROR(INDEX(Registros!$W$2:$W$501,MATCH(ROWS($B$5:B366),Registros!$AD$2:$AD$501,0)),"")</f>
        <v/>
      </c>
      <c r="N366" s="18">
        <f>IFERROR(INDEX(Registros!$X$2:$X$501,MATCH(ROWS($B$5:B366),Registros!$AD$2:$AD$501,0)),"")</f>
        <v/>
      </c>
      <c r="O366" s="21">
        <f>IFERROR(INDEX(Registros!$Y$2:$Y$501,MATCH(ROWS($B$5:B366),Registros!$AD$2:$AD$501,0)),"")</f>
        <v/>
      </c>
    </row>
    <row r="367">
      <c r="A367" s="13">
        <f>IF($B367="","",ROWS($A$5:A367))</f>
        <v/>
      </c>
      <c r="B367" s="13">
        <f>IFERROR(INDEX(Registros!$A$2:$A$501,MATCH(ROWS($B$5:B367),Registros!$AD$2:$AD$501,0)),"")</f>
        <v/>
      </c>
      <c r="C367" s="53">
        <f>IFERROR(INDEX(Registros!$B$2:$B$501,MATCH(ROWS($B$5:B367),Registros!$AD$2:$AD$501,0)),"")</f>
        <v/>
      </c>
      <c r="D367" s="13">
        <f>IFERROR(INDEX(Registros!$C$2:$C$501,MATCH(ROWS($B$5:B367),Registros!$AD$2:$AD$501,0)),"")</f>
        <v/>
      </c>
      <c r="E367" s="16">
        <f>IFERROR(INDEX(Registros!$D$2:$D$501,MATCH(ROWS($B$5:B367),Registros!$AD$2:$AD$501,0)),"")</f>
        <v/>
      </c>
      <c r="F367" s="16">
        <f>IFERROR(INDEX(Registros!$E$2:$E$501,MATCH(ROWS($B$5:B367),Registros!$AD$2:$AD$501,0)),"")</f>
        <v/>
      </c>
      <c r="G367" s="13">
        <f>IFERROR(INDEX(Registros!$P$2:$P$501,MATCH(ROWS($B$5:B367),Registros!$AD$2:$AD$501,0)),"")</f>
        <v/>
      </c>
      <c r="H367" s="46">
        <f>IFERROR(INDEX(Registros!$S$2:$S$501,MATCH(ROWS($B$5:B367),Registros!$AD$2:$AD$501,0)),"")</f>
        <v/>
      </c>
      <c r="I367" s="16">
        <f>IFERROR(INDEX(Registros!$V$2:$V$501,MATCH(ROWS($B$5:B367),Registros!$AD$2:$AD$501,0)),"")</f>
        <v/>
      </c>
      <c r="J367" s="13">
        <f>IFERROR(INDEX(Registros!$K$2:$K$501,MATCH(ROWS($B$5:B367),Registros!$AD$2:$AD$501,0)),"")</f>
        <v/>
      </c>
      <c r="K367" s="13">
        <f>IFERROR(INDEX(Registros!$L$2:$L$501,MATCH(ROWS($B$5:B367),Registros!$AD$2:$AD$501,0)),"")</f>
        <v/>
      </c>
      <c r="L367" s="53">
        <f>IFERROR(INDEX(Registros!$M$2:$M$501,MATCH(ROWS($B$5:B367),Registros!$AD$2:$AD$501,0)),"")</f>
        <v/>
      </c>
      <c r="M367" s="13">
        <f>IFERROR(INDEX(Registros!$W$2:$W$501,MATCH(ROWS($B$5:B367),Registros!$AD$2:$AD$501,0)),"")</f>
        <v/>
      </c>
      <c r="N367" s="13">
        <f>IFERROR(INDEX(Registros!$X$2:$X$501,MATCH(ROWS($B$5:B367),Registros!$AD$2:$AD$501,0)),"")</f>
        <v/>
      </c>
      <c r="O367" s="16">
        <f>IFERROR(INDEX(Registros!$Y$2:$Y$501,MATCH(ROWS($B$5:B367),Registros!$AD$2:$AD$501,0)),"")</f>
        <v/>
      </c>
    </row>
    <row r="368">
      <c r="A368" s="18">
        <f>IF($B368="","",ROWS($A$5:A368))</f>
        <v/>
      </c>
      <c r="B368" s="18">
        <f>IFERROR(INDEX(Registros!$A$2:$A$501,MATCH(ROWS($B$5:B368),Registros!$AD$2:$AD$501,0)),"")</f>
        <v/>
      </c>
      <c r="C368" s="52">
        <f>IFERROR(INDEX(Registros!$B$2:$B$501,MATCH(ROWS($B$5:B368),Registros!$AD$2:$AD$501,0)),"")</f>
        <v/>
      </c>
      <c r="D368" s="18">
        <f>IFERROR(INDEX(Registros!$C$2:$C$501,MATCH(ROWS($B$5:B368),Registros!$AD$2:$AD$501,0)),"")</f>
        <v/>
      </c>
      <c r="E368" s="21">
        <f>IFERROR(INDEX(Registros!$D$2:$D$501,MATCH(ROWS($B$5:B368),Registros!$AD$2:$AD$501,0)),"")</f>
        <v/>
      </c>
      <c r="F368" s="21">
        <f>IFERROR(INDEX(Registros!$E$2:$E$501,MATCH(ROWS($B$5:B368),Registros!$AD$2:$AD$501,0)),"")</f>
        <v/>
      </c>
      <c r="G368" s="18">
        <f>IFERROR(INDEX(Registros!$P$2:$P$501,MATCH(ROWS($B$5:B368),Registros!$AD$2:$AD$501,0)),"")</f>
        <v/>
      </c>
      <c r="H368" s="49">
        <f>IFERROR(INDEX(Registros!$S$2:$S$501,MATCH(ROWS($B$5:B368),Registros!$AD$2:$AD$501,0)),"")</f>
        <v/>
      </c>
      <c r="I368" s="21">
        <f>IFERROR(INDEX(Registros!$V$2:$V$501,MATCH(ROWS($B$5:B368),Registros!$AD$2:$AD$501,0)),"")</f>
        <v/>
      </c>
      <c r="J368" s="18">
        <f>IFERROR(INDEX(Registros!$K$2:$K$501,MATCH(ROWS($B$5:B368),Registros!$AD$2:$AD$501,0)),"")</f>
        <v/>
      </c>
      <c r="K368" s="18">
        <f>IFERROR(INDEX(Registros!$L$2:$L$501,MATCH(ROWS($B$5:B368),Registros!$AD$2:$AD$501,0)),"")</f>
        <v/>
      </c>
      <c r="L368" s="52">
        <f>IFERROR(INDEX(Registros!$M$2:$M$501,MATCH(ROWS($B$5:B368),Registros!$AD$2:$AD$501,0)),"")</f>
        <v/>
      </c>
      <c r="M368" s="18">
        <f>IFERROR(INDEX(Registros!$W$2:$W$501,MATCH(ROWS($B$5:B368),Registros!$AD$2:$AD$501,0)),"")</f>
        <v/>
      </c>
      <c r="N368" s="18">
        <f>IFERROR(INDEX(Registros!$X$2:$X$501,MATCH(ROWS($B$5:B368),Registros!$AD$2:$AD$501,0)),"")</f>
        <v/>
      </c>
      <c r="O368" s="21">
        <f>IFERROR(INDEX(Registros!$Y$2:$Y$501,MATCH(ROWS($B$5:B368),Registros!$AD$2:$AD$501,0)),"")</f>
        <v/>
      </c>
    </row>
    <row r="369">
      <c r="A369" s="13">
        <f>IF($B369="","",ROWS($A$5:A369))</f>
        <v/>
      </c>
      <c r="B369" s="13">
        <f>IFERROR(INDEX(Registros!$A$2:$A$501,MATCH(ROWS($B$5:B369),Registros!$AD$2:$AD$501,0)),"")</f>
        <v/>
      </c>
      <c r="C369" s="53">
        <f>IFERROR(INDEX(Registros!$B$2:$B$501,MATCH(ROWS($B$5:B369),Registros!$AD$2:$AD$501,0)),"")</f>
        <v/>
      </c>
      <c r="D369" s="13">
        <f>IFERROR(INDEX(Registros!$C$2:$C$501,MATCH(ROWS($B$5:B369),Registros!$AD$2:$AD$501,0)),"")</f>
        <v/>
      </c>
      <c r="E369" s="16">
        <f>IFERROR(INDEX(Registros!$D$2:$D$501,MATCH(ROWS($B$5:B369),Registros!$AD$2:$AD$501,0)),"")</f>
        <v/>
      </c>
      <c r="F369" s="16">
        <f>IFERROR(INDEX(Registros!$E$2:$E$501,MATCH(ROWS($B$5:B369),Registros!$AD$2:$AD$501,0)),"")</f>
        <v/>
      </c>
      <c r="G369" s="13">
        <f>IFERROR(INDEX(Registros!$P$2:$P$501,MATCH(ROWS($B$5:B369),Registros!$AD$2:$AD$501,0)),"")</f>
        <v/>
      </c>
      <c r="H369" s="46">
        <f>IFERROR(INDEX(Registros!$S$2:$S$501,MATCH(ROWS($B$5:B369),Registros!$AD$2:$AD$501,0)),"")</f>
        <v/>
      </c>
      <c r="I369" s="16">
        <f>IFERROR(INDEX(Registros!$V$2:$V$501,MATCH(ROWS($B$5:B369),Registros!$AD$2:$AD$501,0)),"")</f>
        <v/>
      </c>
      <c r="J369" s="13">
        <f>IFERROR(INDEX(Registros!$K$2:$K$501,MATCH(ROWS($B$5:B369),Registros!$AD$2:$AD$501,0)),"")</f>
        <v/>
      </c>
      <c r="K369" s="13">
        <f>IFERROR(INDEX(Registros!$L$2:$L$501,MATCH(ROWS($B$5:B369),Registros!$AD$2:$AD$501,0)),"")</f>
        <v/>
      </c>
      <c r="L369" s="53">
        <f>IFERROR(INDEX(Registros!$M$2:$M$501,MATCH(ROWS($B$5:B369),Registros!$AD$2:$AD$501,0)),"")</f>
        <v/>
      </c>
      <c r="M369" s="13">
        <f>IFERROR(INDEX(Registros!$W$2:$W$501,MATCH(ROWS($B$5:B369),Registros!$AD$2:$AD$501,0)),"")</f>
        <v/>
      </c>
      <c r="N369" s="13">
        <f>IFERROR(INDEX(Registros!$X$2:$X$501,MATCH(ROWS($B$5:B369),Registros!$AD$2:$AD$501,0)),"")</f>
        <v/>
      </c>
      <c r="O369" s="16">
        <f>IFERROR(INDEX(Registros!$Y$2:$Y$501,MATCH(ROWS($B$5:B369),Registros!$AD$2:$AD$501,0)),"")</f>
        <v/>
      </c>
    </row>
    <row r="370">
      <c r="A370" s="18">
        <f>IF($B370="","",ROWS($A$5:A370))</f>
        <v/>
      </c>
      <c r="B370" s="18">
        <f>IFERROR(INDEX(Registros!$A$2:$A$501,MATCH(ROWS($B$5:B370),Registros!$AD$2:$AD$501,0)),"")</f>
        <v/>
      </c>
      <c r="C370" s="52">
        <f>IFERROR(INDEX(Registros!$B$2:$B$501,MATCH(ROWS($B$5:B370),Registros!$AD$2:$AD$501,0)),"")</f>
        <v/>
      </c>
      <c r="D370" s="18">
        <f>IFERROR(INDEX(Registros!$C$2:$C$501,MATCH(ROWS($B$5:B370),Registros!$AD$2:$AD$501,0)),"")</f>
        <v/>
      </c>
      <c r="E370" s="21">
        <f>IFERROR(INDEX(Registros!$D$2:$D$501,MATCH(ROWS($B$5:B370),Registros!$AD$2:$AD$501,0)),"")</f>
        <v/>
      </c>
      <c r="F370" s="21">
        <f>IFERROR(INDEX(Registros!$E$2:$E$501,MATCH(ROWS($B$5:B370),Registros!$AD$2:$AD$501,0)),"")</f>
        <v/>
      </c>
      <c r="G370" s="18">
        <f>IFERROR(INDEX(Registros!$P$2:$P$501,MATCH(ROWS($B$5:B370),Registros!$AD$2:$AD$501,0)),"")</f>
        <v/>
      </c>
      <c r="H370" s="49">
        <f>IFERROR(INDEX(Registros!$S$2:$S$501,MATCH(ROWS($B$5:B370),Registros!$AD$2:$AD$501,0)),"")</f>
        <v/>
      </c>
      <c r="I370" s="21">
        <f>IFERROR(INDEX(Registros!$V$2:$V$501,MATCH(ROWS($B$5:B370),Registros!$AD$2:$AD$501,0)),"")</f>
        <v/>
      </c>
      <c r="J370" s="18">
        <f>IFERROR(INDEX(Registros!$K$2:$K$501,MATCH(ROWS($B$5:B370),Registros!$AD$2:$AD$501,0)),"")</f>
        <v/>
      </c>
      <c r="K370" s="18">
        <f>IFERROR(INDEX(Registros!$L$2:$L$501,MATCH(ROWS($B$5:B370),Registros!$AD$2:$AD$501,0)),"")</f>
        <v/>
      </c>
      <c r="L370" s="52">
        <f>IFERROR(INDEX(Registros!$M$2:$M$501,MATCH(ROWS($B$5:B370),Registros!$AD$2:$AD$501,0)),"")</f>
        <v/>
      </c>
      <c r="M370" s="18">
        <f>IFERROR(INDEX(Registros!$W$2:$W$501,MATCH(ROWS($B$5:B370),Registros!$AD$2:$AD$501,0)),"")</f>
        <v/>
      </c>
      <c r="N370" s="18">
        <f>IFERROR(INDEX(Registros!$X$2:$X$501,MATCH(ROWS($B$5:B370),Registros!$AD$2:$AD$501,0)),"")</f>
        <v/>
      </c>
      <c r="O370" s="21">
        <f>IFERROR(INDEX(Registros!$Y$2:$Y$501,MATCH(ROWS($B$5:B370),Registros!$AD$2:$AD$501,0)),"")</f>
        <v/>
      </c>
    </row>
    <row r="371">
      <c r="A371" s="13">
        <f>IF($B371="","",ROWS($A$5:A371))</f>
        <v/>
      </c>
      <c r="B371" s="13">
        <f>IFERROR(INDEX(Registros!$A$2:$A$501,MATCH(ROWS($B$5:B371),Registros!$AD$2:$AD$501,0)),"")</f>
        <v/>
      </c>
      <c r="C371" s="53">
        <f>IFERROR(INDEX(Registros!$B$2:$B$501,MATCH(ROWS($B$5:B371),Registros!$AD$2:$AD$501,0)),"")</f>
        <v/>
      </c>
      <c r="D371" s="13">
        <f>IFERROR(INDEX(Registros!$C$2:$C$501,MATCH(ROWS($B$5:B371),Registros!$AD$2:$AD$501,0)),"")</f>
        <v/>
      </c>
      <c r="E371" s="16">
        <f>IFERROR(INDEX(Registros!$D$2:$D$501,MATCH(ROWS($B$5:B371),Registros!$AD$2:$AD$501,0)),"")</f>
        <v/>
      </c>
      <c r="F371" s="16">
        <f>IFERROR(INDEX(Registros!$E$2:$E$501,MATCH(ROWS($B$5:B371),Registros!$AD$2:$AD$501,0)),"")</f>
        <v/>
      </c>
      <c r="G371" s="13">
        <f>IFERROR(INDEX(Registros!$P$2:$P$501,MATCH(ROWS($B$5:B371),Registros!$AD$2:$AD$501,0)),"")</f>
        <v/>
      </c>
      <c r="H371" s="46">
        <f>IFERROR(INDEX(Registros!$S$2:$S$501,MATCH(ROWS($B$5:B371),Registros!$AD$2:$AD$501,0)),"")</f>
        <v/>
      </c>
      <c r="I371" s="16">
        <f>IFERROR(INDEX(Registros!$V$2:$V$501,MATCH(ROWS($B$5:B371),Registros!$AD$2:$AD$501,0)),"")</f>
        <v/>
      </c>
      <c r="J371" s="13">
        <f>IFERROR(INDEX(Registros!$K$2:$K$501,MATCH(ROWS($B$5:B371),Registros!$AD$2:$AD$501,0)),"")</f>
        <v/>
      </c>
      <c r="K371" s="13">
        <f>IFERROR(INDEX(Registros!$L$2:$L$501,MATCH(ROWS($B$5:B371),Registros!$AD$2:$AD$501,0)),"")</f>
        <v/>
      </c>
      <c r="L371" s="53">
        <f>IFERROR(INDEX(Registros!$M$2:$M$501,MATCH(ROWS($B$5:B371),Registros!$AD$2:$AD$501,0)),"")</f>
        <v/>
      </c>
      <c r="M371" s="13">
        <f>IFERROR(INDEX(Registros!$W$2:$W$501,MATCH(ROWS($B$5:B371),Registros!$AD$2:$AD$501,0)),"")</f>
        <v/>
      </c>
      <c r="N371" s="13">
        <f>IFERROR(INDEX(Registros!$X$2:$X$501,MATCH(ROWS($B$5:B371),Registros!$AD$2:$AD$501,0)),"")</f>
        <v/>
      </c>
      <c r="O371" s="16">
        <f>IFERROR(INDEX(Registros!$Y$2:$Y$501,MATCH(ROWS($B$5:B371),Registros!$AD$2:$AD$501,0)),"")</f>
        <v/>
      </c>
    </row>
    <row r="372">
      <c r="A372" s="18">
        <f>IF($B372="","",ROWS($A$5:A372))</f>
        <v/>
      </c>
      <c r="B372" s="18">
        <f>IFERROR(INDEX(Registros!$A$2:$A$501,MATCH(ROWS($B$5:B372),Registros!$AD$2:$AD$501,0)),"")</f>
        <v/>
      </c>
      <c r="C372" s="52">
        <f>IFERROR(INDEX(Registros!$B$2:$B$501,MATCH(ROWS($B$5:B372),Registros!$AD$2:$AD$501,0)),"")</f>
        <v/>
      </c>
      <c r="D372" s="18">
        <f>IFERROR(INDEX(Registros!$C$2:$C$501,MATCH(ROWS($B$5:B372),Registros!$AD$2:$AD$501,0)),"")</f>
        <v/>
      </c>
      <c r="E372" s="21">
        <f>IFERROR(INDEX(Registros!$D$2:$D$501,MATCH(ROWS($B$5:B372),Registros!$AD$2:$AD$501,0)),"")</f>
        <v/>
      </c>
      <c r="F372" s="21">
        <f>IFERROR(INDEX(Registros!$E$2:$E$501,MATCH(ROWS($B$5:B372),Registros!$AD$2:$AD$501,0)),"")</f>
        <v/>
      </c>
      <c r="G372" s="18">
        <f>IFERROR(INDEX(Registros!$P$2:$P$501,MATCH(ROWS($B$5:B372),Registros!$AD$2:$AD$501,0)),"")</f>
        <v/>
      </c>
      <c r="H372" s="49">
        <f>IFERROR(INDEX(Registros!$S$2:$S$501,MATCH(ROWS($B$5:B372),Registros!$AD$2:$AD$501,0)),"")</f>
        <v/>
      </c>
      <c r="I372" s="21">
        <f>IFERROR(INDEX(Registros!$V$2:$V$501,MATCH(ROWS($B$5:B372),Registros!$AD$2:$AD$501,0)),"")</f>
        <v/>
      </c>
      <c r="J372" s="18">
        <f>IFERROR(INDEX(Registros!$K$2:$K$501,MATCH(ROWS($B$5:B372),Registros!$AD$2:$AD$501,0)),"")</f>
        <v/>
      </c>
      <c r="K372" s="18">
        <f>IFERROR(INDEX(Registros!$L$2:$L$501,MATCH(ROWS($B$5:B372),Registros!$AD$2:$AD$501,0)),"")</f>
        <v/>
      </c>
      <c r="L372" s="52">
        <f>IFERROR(INDEX(Registros!$M$2:$M$501,MATCH(ROWS($B$5:B372),Registros!$AD$2:$AD$501,0)),"")</f>
        <v/>
      </c>
      <c r="M372" s="18">
        <f>IFERROR(INDEX(Registros!$W$2:$W$501,MATCH(ROWS($B$5:B372),Registros!$AD$2:$AD$501,0)),"")</f>
        <v/>
      </c>
      <c r="N372" s="18">
        <f>IFERROR(INDEX(Registros!$X$2:$X$501,MATCH(ROWS($B$5:B372),Registros!$AD$2:$AD$501,0)),"")</f>
        <v/>
      </c>
      <c r="O372" s="21">
        <f>IFERROR(INDEX(Registros!$Y$2:$Y$501,MATCH(ROWS($B$5:B372),Registros!$AD$2:$AD$501,0)),"")</f>
        <v/>
      </c>
    </row>
    <row r="373">
      <c r="A373" s="13">
        <f>IF($B373="","",ROWS($A$5:A373))</f>
        <v/>
      </c>
      <c r="B373" s="13">
        <f>IFERROR(INDEX(Registros!$A$2:$A$501,MATCH(ROWS($B$5:B373),Registros!$AD$2:$AD$501,0)),"")</f>
        <v/>
      </c>
      <c r="C373" s="53">
        <f>IFERROR(INDEX(Registros!$B$2:$B$501,MATCH(ROWS($B$5:B373),Registros!$AD$2:$AD$501,0)),"")</f>
        <v/>
      </c>
      <c r="D373" s="13">
        <f>IFERROR(INDEX(Registros!$C$2:$C$501,MATCH(ROWS($B$5:B373),Registros!$AD$2:$AD$501,0)),"")</f>
        <v/>
      </c>
      <c r="E373" s="16">
        <f>IFERROR(INDEX(Registros!$D$2:$D$501,MATCH(ROWS($B$5:B373),Registros!$AD$2:$AD$501,0)),"")</f>
        <v/>
      </c>
      <c r="F373" s="16">
        <f>IFERROR(INDEX(Registros!$E$2:$E$501,MATCH(ROWS($B$5:B373),Registros!$AD$2:$AD$501,0)),"")</f>
        <v/>
      </c>
      <c r="G373" s="13">
        <f>IFERROR(INDEX(Registros!$P$2:$P$501,MATCH(ROWS($B$5:B373),Registros!$AD$2:$AD$501,0)),"")</f>
        <v/>
      </c>
      <c r="H373" s="46">
        <f>IFERROR(INDEX(Registros!$S$2:$S$501,MATCH(ROWS($B$5:B373),Registros!$AD$2:$AD$501,0)),"")</f>
        <v/>
      </c>
      <c r="I373" s="16">
        <f>IFERROR(INDEX(Registros!$V$2:$V$501,MATCH(ROWS($B$5:B373),Registros!$AD$2:$AD$501,0)),"")</f>
        <v/>
      </c>
      <c r="J373" s="13">
        <f>IFERROR(INDEX(Registros!$K$2:$K$501,MATCH(ROWS($B$5:B373),Registros!$AD$2:$AD$501,0)),"")</f>
        <v/>
      </c>
      <c r="K373" s="13">
        <f>IFERROR(INDEX(Registros!$L$2:$L$501,MATCH(ROWS($B$5:B373),Registros!$AD$2:$AD$501,0)),"")</f>
        <v/>
      </c>
      <c r="L373" s="53">
        <f>IFERROR(INDEX(Registros!$M$2:$M$501,MATCH(ROWS($B$5:B373),Registros!$AD$2:$AD$501,0)),"")</f>
        <v/>
      </c>
      <c r="M373" s="13">
        <f>IFERROR(INDEX(Registros!$W$2:$W$501,MATCH(ROWS($B$5:B373),Registros!$AD$2:$AD$501,0)),"")</f>
        <v/>
      </c>
      <c r="N373" s="13">
        <f>IFERROR(INDEX(Registros!$X$2:$X$501,MATCH(ROWS($B$5:B373),Registros!$AD$2:$AD$501,0)),"")</f>
        <v/>
      </c>
      <c r="O373" s="16">
        <f>IFERROR(INDEX(Registros!$Y$2:$Y$501,MATCH(ROWS($B$5:B373),Registros!$AD$2:$AD$501,0)),"")</f>
        <v/>
      </c>
    </row>
    <row r="374">
      <c r="A374" s="18">
        <f>IF($B374="","",ROWS($A$5:A374))</f>
        <v/>
      </c>
      <c r="B374" s="18">
        <f>IFERROR(INDEX(Registros!$A$2:$A$501,MATCH(ROWS($B$5:B374),Registros!$AD$2:$AD$501,0)),"")</f>
        <v/>
      </c>
      <c r="C374" s="52">
        <f>IFERROR(INDEX(Registros!$B$2:$B$501,MATCH(ROWS($B$5:B374),Registros!$AD$2:$AD$501,0)),"")</f>
        <v/>
      </c>
      <c r="D374" s="18">
        <f>IFERROR(INDEX(Registros!$C$2:$C$501,MATCH(ROWS($B$5:B374),Registros!$AD$2:$AD$501,0)),"")</f>
        <v/>
      </c>
      <c r="E374" s="21">
        <f>IFERROR(INDEX(Registros!$D$2:$D$501,MATCH(ROWS($B$5:B374),Registros!$AD$2:$AD$501,0)),"")</f>
        <v/>
      </c>
      <c r="F374" s="21">
        <f>IFERROR(INDEX(Registros!$E$2:$E$501,MATCH(ROWS($B$5:B374),Registros!$AD$2:$AD$501,0)),"")</f>
        <v/>
      </c>
      <c r="G374" s="18">
        <f>IFERROR(INDEX(Registros!$P$2:$P$501,MATCH(ROWS($B$5:B374),Registros!$AD$2:$AD$501,0)),"")</f>
        <v/>
      </c>
      <c r="H374" s="49">
        <f>IFERROR(INDEX(Registros!$S$2:$S$501,MATCH(ROWS($B$5:B374),Registros!$AD$2:$AD$501,0)),"")</f>
        <v/>
      </c>
      <c r="I374" s="21">
        <f>IFERROR(INDEX(Registros!$V$2:$V$501,MATCH(ROWS($B$5:B374),Registros!$AD$2:$AD$501,0)),"")</f>
        <v/>
      </c>
      <c r="J374" s="18">
        <f>IFERROR(INDEX(Registros!$K$2:$K$501,MATCH(ROWS($B$5:B374),Registros!$AD$2:$AD$501,0)),"")</f>
        <v/>
      </c>
      <c r="K374" s="18">
        <f>IFERROR(INDEX(Registros!$L$2:$L$501,MATCH(ROWS($B$5:B374),Registros!$AD$2:$AD$501,0)),"")</f>
        <v/>
      </c>
      <c r="L374" s="52">
        <f>IFERROR(INDEX(Registros!$M$2:$M$501,MATCH(ROWS($B$5:B374),Registros!$AD$2:$AD$501,0)),"")</f>
        <v/>
      </c>
      <c r="M374" s="18">
        <f>IFERROR(INDEX(Registros!$W$2:$W$501,MATCH(ROWS($B$5:B374),Registros!$AD$2:$AD$501,0)),"")</f>
        <v/>
      </c>
      <c r="N374" s="18">
        <f>IFERROR(INDEX(Registros!$X$2:$X$501,MATCH(ROWS($B$5:B374),Registros!$AD$2:$AD$501,0)),"")</f>
        <v/>
      </c>
      <c r="O374" s="21">
        <f>IFERROR(INDEX(Registros!$Y$2:$Y$501,MATCH(ROWS($B$5:B374),Registros!$AD$2:$AD$501,0)),"")</f>
        <v/>
      </c>
    </row>
    <row r="375">
      <c r="A375" s="13">
        <f>IF($B375="","",ROWS($A$5:A375))</f>
        <v/>
      </c>
      <c r="B375" s="13">
        <f>IFERROR(INDEX(Registros!$A$2:$A$501,MATCH(ROWS($B$5:B375),Registros!$AD$2:$AD$501,0)),"")</f>
        <v/>
      </c>
      <c r="C375" s="53">
        <f>IFERROR(INDEX(Registros!$B$2:$B$501,MATCH(ROWS($B$5:B375),Registros!$AD$2:$AD$501,0)),"")</f>
        <v/>
      </c>
      <c r="D375" s="13">
        <f>IFERROR(INDEX(Registros!$C$2:$C$501,MATCH(ROWS($B$5:B375),Registros!$AD$2:$AD$501,0)),"")</f>
        <v/>
      </c>
      <c r="E375" s="16">
        <f>IFERROR(INDEX(Registros!$D$2:$D$501,MATCH(ROWS($B$5:B375),Registros!$AD$2:$AD$501,0)),"")</f>
        <v/>
      </c>
      <c r="F375" s="16">
        <f>IFERROR(INDEX(Registros!$E$2:$E$501,MATCH(ROWS($B$5:B375),Registros!$AD$2:$AD$501,0)),"")</f>
        <v/>
      </c>
      <c r="G375" s="13">
        <f>IFERROR(INDEX(Registros!$P$2:$P$501,MATCH(ROWS($B$5:B375),Registros!$AD$2:$AD$501,0)),"")</f>
        <v/>
      </c>
      <c r="H375" s="46">
        <f>IFERROR(INDEX(Registros!$S$2:$S$501,MATCH(ROWS($B$5:B375),Registros!$AD$2:$AD$501,0)),"")</f>
        <v/>
      </c>
      <c r="I375" s="16">
        <f>IFERROR(INDEX(Registros!$V$2:$V$501,MATCH(ROWS($B$5:B375),Registros!$AD$2:$AD$501,0)),"")</f>
        <v/>
      </c>
      <c r="J375" s="13">
        <f>IFERROR(INDEX(Registros!$K$2:$K$501,MATCH(ROWS($B$5:B375),Registros!$AD$2:$AD$501,0)),"")</f>
        <v/>
      </c>
      <c r="K375" s="13">
        <f>IFERROR(INDEX(Registros!$L$2:$L$501,MATCH(ROWS($B$5:B375),Registros!$AD$2:$AD$501,0)),"")</f>
        <v/>
      </c>
      <c r="L375" s="53">
        <f>IFERROR(INDEX(Registros!$M$2:$M$501,MATCH(ROWS($B$5:B375),Registros!$AD$2:$AD$501,0)),"")</f>
        <v/>
      </c>
      <c r="M375" s="13">
        <f>IFERROR(INDEX(Registros!$W$2:$W$501,MATCH(ROWS($B$5:B375),Registros!$AD$2:$AD$501,0)),"")</f>
        <v/>
      </c>
      <c r="N375" s="13">
        <f>IFERROR(INDEX(Registros!$X$2:$X$501,MATCH(ROWS($B$5:B375),Registros!$AD$2:$AD$501,0)),"")</f>
        <v/>
      </c>
      <c r="O375" s="16">
        <f>IFERROR(INDEX(Registros!$Y$2:$Y$501,MATCH(ROWS($B$5:B375),Registros!$AD$2:$AD$501,0)),"")</f>
        <v/>
      </c>
    </row>
    <row r="376">
      <c r="A376" s="18">
        <f>IF($B376="","",ROWS($A$5:A376))</f>
        <v/>
      </c>
      <c r="B376" s="18">
        <f>IFERROR(INDEX(Registros!$A$2:$A$501,MATCH(ROWS($B$5:B376),Registros!$AD$2:$AD$501,0)),"")</f>
        <v/>
      </c>
      <c r="C376" s="52">
        <f>IFERROR(INDEX(Registros!$B$2:$B$501,MATCH(ROWS($B$5:B376),Registros!$AD$2:$AD$501,0)),"")</f>
        <v/>
      </c>
      <c r="D376" s="18">
        <f>IFERROR(INDEX(Registros!$C$2:$C$501,MATCH(ROWS($B$5:B376),Registros!$AD$2:$AD$501,0)),"")</f>
        <v/>
      </c>
      <c r="E376" s="21">
        <f>IFERROR(INDEX(Registros!$D$2:$D$501,MATCH(ROWS($B$5:B376),Registros!$AD$2:$AD$501,0)),"")</f>
        <v/>
      </c>
      <c r="F376" s="21">
        <f>IFERROR(INDEX(Registros!$E$2:$E$501,MATCH(ROWS($B$5:B376),Registros!$AD$2:$AD$501,0)),"")</f>
        <v/>
      </c>
      <c r="G376" s="18">
        <f>IFERROR(INDEX(Registros!$P$2:$P$501,MATCH(ROWS($B$5:B376),Registros!$AD$2:$AD$501,0)),"")</f>
        <v/>
      </c>
      <c r="H376" s="49">
        <f>IFERROR(INDEX(Registros!$S$2:$S$501,MATCH(ROWS($B$5:B376),Registros!$AD$2:$AD$501,0)),"")</f>
        <v/>
      </c>
      <c r="I376" s="21">
        <f>IFERROR(INDEX(Registros!$V$2:$V$501,MATCH(ROWS($B$5:B376),Registros!$AD$2:$AD$501,0)),"")</f>
        <v/>
      </c>
      <c r="J376" s="18">
        <f>IFERROR(INDEX(Registros!$K$2:$K$501,MATCH(ROWS($B$5:B376),Registros!$AD$2:$AD$501,0)),"")</f>
        <v/>
      </c>
      <c r="K376" s="18">
        <f>IFERROR(INDEX(Registros!$L$2:$L$501,MATCH(ROWS($B$5:B376),Registros!$AD$2:$AD$501,0)),"")</f>
        <v/>
      </c>
      <c r="L376" s="52">
        <f>IFERROR(INDEX(Registros!$M$2:$M$501,MATCH(ROWS($B$5:B376),Registros!$AD$2:$AD$501,0)),"")</f>
        <v/>
      </c>
      <c r="M376" s="18">
        <f>IFERROR(INDEX(Registros!$W$2:$W$501,MATCH(ROWS($B$5:B376),Registros!$AD$2:$AD$501,0)),"")</f>
        <v/>
      </c>
      <c r="N376" s="18">
        <f>IFERROR(INDEX(Registros!$X$2:$X$501,MATCH(ROWS($B$5:B376),Registros!$AD$2:$AD$501,0)),"")</f>
        <v/>
      </c>
      <c r="O376" s="21">
        <f>IFERROR(INDEX(Registros!$Y$2:$Y$501,MATCH(ROWS($B$5:B376),Registros!$AD$2:$AD$501,0)),"")</f>
        <v/>
      </c>
    </row>
    <row r="377">
      <c r="A377" s="13">
        <f>IF($B377="","",ROWS($A$5:A377))</f>
        <v/>
      </c>
      <c r="B377" s="13">
        <f>IFERROR(INDEX(Registros!$A$2:$A$501,MATCH(ROWS($B$5:B377),Registros!$AD$2:$AD$501,0)),"")</f>
        <v/>
      </c>
      <c r="C377" s="53">
        <f>IFERROR(INDEX(Registros!$B$2:$B$501,MATCH(ROWS($B$5:B377),Registros!$AD$2:$AD$501,0)),"")</f>
        <v/>
      </c>
      <c r="D377" s="13">
        <f>IFERROR(INDEX(Registros!$C$2:$C$501,MATCH(ROWS($B$5:B377),Registros!$AD$2:$AD$501,0)),"")</f>
        <v/>
      </c>
      <c r="E377" s="16">
        <f>IFERROR(INDEX(Registros!$D$2:$D$501,MATCH(ROWS($B$5:B377),Registros!$AD$2:$AD$501,0)),"")</f>
        <v/>
      </c>
      <c r="F377" s="16">
        <f>IFERROR(INDEX(Registros!$E$2:$E$501,MATCH(ROWS($B$5:B377),Registros!$AD$2:$AD$501,0)),"")</f>
        <v/>
      </c>
      <c r="G377" s="13">
        <f>IFERROR(INDEX(Registros!$P$2:$P$501,MATCH(ROWS($B$5:B377),Registros!$AD$2:$AD$501,0)),"")</f>
        <v/>
      </c>
      <c r="H377" s="46">
        <f>IFERROR(INDEX(Registros!$S$2:$S$501,MATCH(ROWS($B$5:B377),Registros!$AD$2:$AD$501,0)),"")</f>
        <v/>
      </c>
      <c r="I377" s="16">
        <f>IFERROR(INDEX(Registros!$V$2:$V$501,MATCH(ROWS($B$5:B377),Registros!$AD$2:$AD$501,0)),"")</f>
        <v/>
      </c>
      <c r="J377" s="13">
        <f>IFERROR(INDEX(Registros!$K$2:$K$501,MATCH(ROWS($B$5:B377),Registros!$AD$2:$AD$501,0)),"")</f>
        <v/>
      </c>
      <c r="K377" s="13">
        <f>IFERROR(INDEX(Registros!$L$2:$L$501,MATCH(ROWS($B$5:B377),Registros!$AD$2:$AD$501,0)),"")</f>
        <v/>
      </c>
      <c r="L377" s="53">
        <f>IFERROR(INDEX(Registros!$M$2:$M$501,MATCH(ROWS($B$5:B377),Registros!$AD$2:$AD$501,0)),"")</f>
        <v/>
      </c>
      <c r="M377" s="13">
        <f>IFERROR(INDEX(Registros!$W$2:$W$501,MATCH(ROWS($B$5:B377),Registros!$AD$2:$AD$501,0)),"")</f>
        <v/>
      </c>
      <c r="N377" s="13">
        <f>IFERROR(INDEX(Registros!$X$2:$X$501,MATCH(ROWS($B$5:B377),Registros!$AD$2:$AD$501,0)),"")</f>
        <v/>
      </c>
      <c r="O377" s="16">
        <f>IFERROR(INDEX(Registros!$Y$2:$Y$501,MATCH(ROWS($B$5:B377),Registros!$AD$2:$AD$501,0)),"")</f>
        <v/>
      </c>
    </row>
    <row r="378">
      <c r="A378" s="18">
        <f>IF($B378="","",ROWS($A$5:A378))</f>
        <v/>
      </c>
      <c r="B378" s="18">
        <f>IFERROR(INDEX(Registros!$A$2:$A$501,MATCH(ROWS($B$5:B378),Registros!$AD$2:$AD$501,0)),"")</f>
        <v/>
      </c>
      <c r="C378" s="52">
        <f>IFERROR(INDEX(Registros!$B$2:$B$501,MATCH(ROWS($B$5:B378),Registros!$AD$2:$AD$501,0)),"")</f>
        <v/>
      </c>
      <c r="D378" s="18">
        <f>IFERROR(INDEX(Registros!$C$2:$C$501,MATCH(ROWS($B$5:B378),Registros!$AD$2:$AD$501,0)),"")</f>
        <v/>
      </c>
      <c r="E378" s="21">
        <f>IFERROR(INDEX(Registros!$D$2:$D$501,MATCH(ROWS($B$5:B378),Registros!$AD$2:$AD$501,0)),"")</f>
        <v/>
      </c>
      <c r="F378" s="21">
        <f>IFERROR(INDEX(Registros!$E$2:$E$501,MATCH(ROWS($B$5:B378),Registros!$AD$2:$AD$501,0)),"")</f>
        <v/>
      </c>
      <c r="G378" s="18">
        <f>IFERROR(INDEX(Registros!$P$2:$P$501,MATCH(ROWS($B$5:B378),Registros!$AD$2:$AD$501,0)),"")</f>
        <v/>
      </c>
      <c r="H378" s="49">
        <f>IFERROR(INDEX(Registros!$S$2:$S$501,MATCH(ROWS($B$5:B378),Registros!$AD$2:$AD$501,0)),"")</f>
        <v/>
      </c>
      <c r="I378" s="21">
        <f>IFERROR(INDEX(Registros!$V$2:$V$501,MATCH(ROWS($B$5:B378),Registros!$AD$2:$AD$501,0)),"")</f>
        <v/>
      </c>
      <c r="J378" s="18">
        <f>IFERROR(INDEX(Registros!$K$2:$K$501,MATCH(ROWS($B$5:B378),Registros!$AD$2:$AD$501,0)),"")</f>
        <v/>
      </c>
      <c r="K378" s="18">
        <f>IFERROR(INDEX(Registros!$L$2:$L$501,MATCH(ROWS($B$5:B378),Registros!$AD$2:$AD$501,0)),"")</f>
        <v/>
      </c>
      <c r="L378" s="52">
        <f>IFERROR(INDEX(Registros!$M$2:$M$501,MATCH(ROWS($B$5:B378),Registros!$AD$2:$AD$501,0)),"")</f>
        <v/>
      </c>
      <c r="M378" s="18">
        <f>IFERROR(INDEX(Registros!$W$2:$W$501,MATCH(ROWS($B$5:B378),Registros!$AD$2:$AD$501,0)),"")</f>
        <v/>
      </c>
      <c r="N378" s="18">
        <f>IFERROR(INDEX(Registros!$X$2:$X$501,MATCH(ROWS($B$5:B378),Registros!$AD$2:$AD$501,0)),"")</f>
        <v/>
      </c>
      <c r="O378" s="21">
        <f>IFERROR(INDEX(Registros!$Y$2:$Y$501,MATCH(ROWS($B$5:B378),Registros!$AD$2:$AD$501,0)),"")</f>
        <v/>
      </c>
    </row>
    <row r="379">
      <c r="A379" s="13">
        <f>IF($B379="","",ROWS($A$5:A379))</f>
        <v/>
      </c>
      <c r="B379" s="13">
        <f>IFERROR(INDEX(Registros!$A$2:$A$501,MATCH(ROWS($B$5:B379),Registros!$AD$2:$AD$501,0)),"")</f>
        <v/>
      </c>
      <c r="C379" s="53">
        <f>IFERROR(INDEX(Registros!$B$2:$B$501,MATCH(ROWS($B$5:B379),Registros!$AD$2:$AD$501,0)),"")</f>
        <v/>
      </c>
      <c r="D379" s="13">
        <f>IFERROR(INDEX(Registros!$C$2:$C$501,MATCH(ROWS($B$5:B379),Registros!$AD$2:$AD$501,0)),"")</f>
        <v/>
      </c>
      <c r="E379" s="16">
        <f>IFERROR(INDEX(Registros!$D$2:$D$501,MATCH(ROWS($B$5:B379),Registros!$AD$2:$AD$501,0)),"")</f>
        <v/>
      </c>
      <c r="F379" s="16">
        <f>IFERROR(INDEX(Registros!$E$2:$E$501,MATCH(ROWS($B$5:B379),Registros!$AD$2:$AD$501,0)),"")</f>
        <v/>
      </c>
      <c r="G379" s="13">
        <f>IFERROR(INDEX(Registros!$P$2:$P$501,MATCH(ROWS($B$5:B379),Registros!$AD$2:$AD$501,0)),"")</f>
        <v/>
      </c>
      <c r="H379" s="46">
        <f>IFERROR(INDEX(Registros!$S$2:$S$501,MATCH(ROWS($B$5:B379),Registros!$AD$2:$AD$501,0)),"")</f>
        <v/>
      </c>
      <c r="I379" s="16">
        <f>IFERROR(INDEX(Registros!$V$2:$V$501,MATCH(ROWS($B$5:B379),Registros!$AD$2:$AD$501,0)),"")</f>
        <v/>
      </c>
      <c r="J379" s="13">
        <f>IFERROR(INDEX(Registros!$K$2:$K$501,MATCH(ROWS($B$5:B379),Registros!$AD$2:$AD$501,0)),"")</f>
        <v/>
      </c>
      <c r="K379" s="13">
        <f>IFERROR(INDEX(Registros!$L$2:$L$501,MATCH(ROWS($B$5:B379),Registros!$AD$2:$AD$501,0)),"")</f>
        <v/>
      </c>
      <c r="L379" s="53">
        <f>IFERROR(INDEX(Registros!$M$2:$M$501,MATCH(ROWS($B$5:B379),Registros!$AD$2:$AD$501,0)),"")</f>
        <v/>
      </c>
      <c r="M379" s="13">
        <f>IFERROR(INDEX(Registros!$W$2:$W$501,MATCH(ROWS($B$5:B379),Registros!$AD$2:$AD$501,0)),"")</f>
        <v/>
      </c>
      <c r="N379" s="13">
        <f>IFERROR(INDEX(Registros!$X$2:$X$501,MATCH(ROWS($B$5:B379),Registros!$AD$2:$AD$501,0)),"")</f>
        <v/>
      </c>
      <c r="O379" s="16">
        <f>IFERROR(INDEX(Registros!$Y$2:$Y$501,MATCH(ROWS($B$5:B379),Registros!$AD$2:$AD$501,0)),"")</f>
        <v/>
      </c>
    </row>
    <row r="380">
      <c r="A380" s="18">
        <f>IF($B380="","",ROWS($A$5:A380))</f>
        <v/>
      </c>
      <c r="B380" s="18">
        <f>IFERROR(INDEX(Registros!$A$2:$A$501,MATCH(ROWS($B$5:B380),Registros!$AD$2:$AD$501,0)),"")</f>
        <v/>
      </c>
      <c r="C380" s="52">
        <f>IFERROR(INDEX(Registros!$B$2:$B$501,MATCH(ROWS($B$5:B380),Registros!$AD$2:$AD$501,0)),"")</f>
        <v/>
      </c>
      <c r="D380" s="18">
        <f>IFERROR(INDEX(Registros!$C$2:$C$501,MATCH(ROWS($B$5:B380),Registros!$AD$2:$AD$501,0)),"")</f>
        <v/>
      </c>
      <c r="E380" s="21">
        <f>IFERROR(INDEX(Registros!$D$2:$D$501,MATCH(ROWS($B$5:B380),Registros!$AD$2:$AD$501,0)),"")</f>
        <v/>
      </c>
      <c r="F380" s="21">
        <f>IFERROR(INDEX(Registros!$E$2:$E$501,MATCH(ROWS($B$5:B380),Registros!$AD$2:$AD$501,0)),"")</f>
        <v/>
      </c>
      <c r="G380" s="18">
        <f>IFERROR(INDEX(Registros!$P$2:$P$501,MATCH(ROWS($B$5:B380),Registros!$AD$2:$AD$501,0)),"")</f>
        <v/>
      </c>
      <c r="H380" s="49">
        <f>IFERROR(INDEX(Registros!$S$2:$S$501,MATCH(ROWS($B$5:B380),Registros!$AD$2:$AD$501,0)),"")</f>
        <v/>
      </c>
      <c r="I380" s="21">
        <f>IFERROR(INDEX(Registros!$V$2:$V$501,MATCH(ROWS($B$5:B380),Registros!$AD$2:$AD$501,0)),"")</f>
        <v/>
      </c>
      <c r="J380" s="18">
        <f>IFERROR(INDEX(Registros!$K$2:$K$501,MATCH(ROWS($B$5:B380),Registros!$AD$2:$AD$501,0)),"")</f>
        <v/>
      </c>
      <c r="K380" s="18">
        <f>IFERROR(INDEX(Registros!$L$2:$L$501,MATCH(ROWS($B$5:B380),Registros!$AD$2:$AD$501,0)),"")</f>
        <v/>
      </c>
      <c r="L380" s="52">
        <f>IFERROR(INDEX(Registros!$M$2:$M$501,MATCH(ROWS($B$5:B380),Registros!$AD$2:$AD$501,0)),"")</f>
        <v/>
      </c>
      <c r="M380" s="18">
        <f>IFERROR(INDEX(Registros!$W$2:$W$501,MATCH(ROWS($B$5:B380),Registros!$AD$2:$AD$501,0)),"")</f>
        <v/>
      </c>
      <c r="N380" s="18">
        <f>IFERROR(INDEX(Registros!$X$2:$X$501,MATCH(ROWS($B$5:B380),Registros!$AD$2:$AD$501,0)),"")</f>
        <v/>
      </c>
      <c r="O380" s="21">
        <f>IFERROR(INDEX(Registros!$Y$2:$Y$501,MATCH(ROWS($B$5:B380),Registros!$AD$2:$AD$501,0)),"")</f>
        <v/>
      </c>
    </row>
    <row r="381">
      <c r="A381" s="13">
        <f>IF($B381="","",ROWS($A$5:A381))</f>
        <v/>
      </c>
      <c r="B381" s="13">
        <f>IFERROR(INDEX(Registros!$A$2:$A$501,MATCH(ROWS($B$5:B381),Registros!$AD$2:$AD$501,0)),"")</f>
        <v/>
      </c>
      <c r="C381" s="53">
        <f>IFERROR(INDEX(Registros!$B$2:$B$501,MATCH(ROWS($B$5:B381),Registros!$AD$2:$AD$501,0)),"")</f>
        <v/>
      </c>
      <c r="D381" s="13">
        <f>IFERROR(INDEX(Registros!$C$2:$C$501,MATCH(ROWS($B$5:B381),Registros!$AD$2:$AD$501,0)),"")</f>
        <v/>
      </c>
      <c r="E381" s="16">
        <f>IFERROR(INDEX(Registros!$D$2:$D$501,MATCH(ROWS($B$5:B381),Registros!$AD$2:$AD$501,0)),"")</f>
        <v/>
      </c>
      <c r="F381" s="16">
        <f>IFERROR(INDEX(Registros!$E$2:$E$501,MATCH(ROWS($B$5:B381),Registros!$AD$2:$AD$501,0)),"")</f>
        <v/>
      </c>
      <c r="G381" s="13">
        <f>IFERROR(INDEX(Registros!$P$2:$P$501,MATCH(ROWS($B$5:B381),Registros!$AD$2:$AD$501,0)),"")</f>
        <v/>
      </c>
      <c r="H381" s="46">
        <f>IFERROR(INDEX(Registros!$S$2:$S$501,MATCH(ROWS($B$5:B381),Registros!$AD$2:$AD$501,0)),"")</f>
        <v/>
      </c>
      <c r="I381" s="16">
        <f>IFERROR(INDEX(Registros!$V$2:$V$501,MATCH(ROWS($B$5:B381),Registros!$AD$2:$AD$501,0)),"")</f>
        <v/>
      </c>
      <c r="J381" s="13">
        <f>IFERROR(INDEX(Registros!$K$2:$K$501,MATCH(ROWS($B$5:B381),Registros!$AD$2:$AD$501,0)),"")</f>
        <v/>
      </c>
      <c r="K381" s="13">
        <f>IFERROR(INDEX(Registros!$L$2:$L$501,MATCH(ROWS($B$5:B381),Registros!$AD$2:$AD$501,0)),"")</f>
        <v/>
      </c>
      <c r="L381" s="53">
        <f>IFERROR(INDEX(Registros!$M$2:$M$501,MATCH(ROWS($B$5:B381),Registros!$AD$2:$AD$501,0)),"")</f>
        <v/>
      </c>
      <c r="M381" s="13">
        <f>IFERROR(INDEX(Registros!$W$2:$W$501,MATCH(ROWS($B$5:B381),Registros!$AD$2:$AD$501,0)),"")</f>
        <v/>
      </c>
      <c r="N381" s="13">
        <f>IFERROR(INDEX(Registros!$X$2:$X$501,MATCH(ROWS($B$5:B381),Registros!$AD$2:$AD$501,0)),"")</f>
        <v/>
      </c>
      <c r="O381" s="16">
        <f>IFERROR(INDEX(Registros!$Y$2:$Y$501,MATCH(ROWS($B$5:B381),Registros!$AD$2:$AD$501,0)),"")</f>
        <v/>
      </c>
    </row>
    <row r="382">
      <c r="A382" s="18">
        <f>IF($B382="","",ROWS($A$5:A382))</f>
        <v/>
      </c>
      <c r="B382" s="18">
        <f>IFERROR(INDEX(Registros!$A$2:$A$501,MATCH(ROWS($B$5:B382),Registros!$AD$2:$AD$501,0)),"")</f>
        <v/>
      </c>
      <c r="C382" s="52">
        <f>IFERROR(INDEX(Registros!$B$2:$B$501,MATCH(ROWS($B$5:B382),Registros!$AD$2:$AD$501,0)),"")</f>
        <v/>
      </c>
      <c r="D382" s="18">
        <f>IFERROR(INDEX(Registros!$C$2:$C$501,MATCH(ROWS($B$5:B382),Registros!$AD$2:$AD$501,0)),"")</f>
        <v/>
      </c>
      <c r="E382" s="21">
        <f>IFERROR(INDEX(Registros!$D$2:$D$501,MATCH(ROWS($B$5:B382),Registros!$AD$2:$AD$501,0)),"")</f>
        <v/>
      </c>
      <c r="F382" s="21">
        <f>IFERROR(INDEX(Registros!$E$2:$E$501,MATCH(ROWS($B$5:B382),Registros!$AD$2:$AD$501,0)),"")</f>
        <v/>
      </c>
      <c r="G382" s="18">
        <f>IFERROR(INDEX(Registros!$P$2:$P$501,MATCH(ROWS($B$5:B382),Registros!$AD$2:$AD$501,0)),"")</f>
        <v/>
      </c>
      <c r="H382" s="49">
        <f>IFERROR(INDEX(Registros!$S$2:$S$501,MATCH(ROWS($B$5:B382),Registros!$AD$2:$AD$501,0)),"")</f>
        <v/>
      </c>
      <c r="I382" s="21">
        <f>IFERROR(INDEX(Registros!$V$2:$V$501,MATCH(ROWS($B$5:B382),Registros!$AD$2:$AD$501,0)),"")</f>
        <v/>
      </c>
      <c r="J382" s="18">
        <f>IFERROR(INDEX(Registros!$K$2:$K$501,MATCH(ROWS($B$5:B382),Registros!$AD$2:$AD$501,0)),"")</f>
        <v/>
      </c>
      <c r="K382" s="18">
        <f>IFERROR(INDEX(Registros!$L$2:$L$501,MATCH(ROWS($B$5:B382),Registros!$AD$2:$AD$501,0)),"")</f>
        <v/>
      </c>
      <c r="L382" s="52">
        <f>IFERROR(INDEX(Registros!$M$2:$M$501,MATCH(ROWS($B$5:B382),Registros!$AD$2:$AD$501,0)),"")</f>
        <v/>
      </c>
      <c r="M382" s="18">
        <f>IFERROR(INDEX(Registros!$W$2:$W$501,MATCH(ROWS($B$5:B382),Registros!$AD$2:$AD$501,0)),"")</f>
        <v/>
      </c>
      <c r="N382" s="18">
        <f>IFERROR(INDEX(Registros!$X$2:$X$501,MATCH(ROWS($B$5:B382),Registros!$AD$2:$AD$501,0)),"")</f>
        <v/>
      </c>
      <c r="O382" s="21">
        <f>IFERROR(INDEX(Registros!$Y$2:$Y$501,MATCH(ROWS($B$5:B382),Registros!$AD$2:$AD$501,0)),"")</f>
        <v/>
      </c>
    </row>
    <row r="383">
      <c r="A383" s="13">
        <f>IF($B383="","",ROWS($A$5:A383))</f>
        <v/>
      </c>
      <c r="B383" s="13">
        <f>IFERROR(INDEX(Registros!$A$2:$A$501,MATCH(ROWS($B$5:B383),Registros!$AD$2:$AD$501,0)),"")</f>
        <v/>
      </c>
      <c r="C383" s="53">
        <f>IFERROR(INDEX(Registros!$B$2:$B$501,MATCH(ROWS($B$5:B383),Registros!$AD$2:$AD$501,0)),"")</f>
        <v/>
      </c>
      <c r="D383" s="13">
        <f>IFERROR(INDEX(Registros!$C$2:$C$501,MATCH(ROWS($B$5:B383),Registros!$AD$2:$AD$501,0)),"")</f>
        <v/>
      </c>
      <c r="E383" s="16">
        <f>IFERROR(INDEX(Registros!$D$2:$D$501,MATCH(ROWS($B$5:B383),Registros!$AD$2:$AD$501,0)),"")</f>
        <v/>
      </c>
      <c r="F383" s="16">
        <f>IFERROR(INDEX(Registros!$E$2:$E$501,MATCH(ROWS($B$5:B383),Registros!$AD$2:$AD$501,0)),"")</f>
        <v/>
      </c>
      <c r="G383" s="13">
        <f>IFERROR(INDEX(Registros!$P$2:$P$501,MATCH(ROWS($B$5:B383),Registros!$AD$2:$AD$501,0)),"")</f>
        <v/>
      </c>
      <c r="H383" s="46">
        <f>IFERROR(INDEX(Registros!$S$2:$S$501,MATCH(ROWS($B$5:B383),Registros!$AD$2:$AD$501,0)),"")</f>
        <v/>
      </c>
      <c r="I383" s="16">
        <f>IFERROR(INDEX(Registros!$V$2:$V$501,MATCH(ROWS($B$5:B383),Registros!$AD$2:$AD$501,0)),"")</f>
        <v/>
      </c>
      <c r="J383" s="13">
        <f>IFERROR(INDEX(Registros!$K$2:$K$501,MATCH(ROWS($B$5:B383),Registros!$AD$2:$AD$501,0)),"")</f>
        <v/>
      </c>
      <c r="K383" s="13">
        <f>IFERROR(INDEX(Registros!$L$2:$L$501,MATCH(ROWS($B$5:B383),Registros!$AD$2:$AD$501,0)),"")</f>
        <v/>
      </c>
      <c r="L383" s="53">
        <f>IFERROR(INDEX(Registros!$M$2:$M$501,MATCH(ROWS($B$5:B383),Registros!$AD$2:$AD$501,0)),"")</f>
        <v/>
      </c>
      <c r="M383" s="13">
        <f>IFERROR(INDEX(Registros!$W$2:$W$501,MATCH(ROWS($B$5:B383),Registros!$AD$2:$AD$501,0)),"")</f>
        <v/>
      </c>
      <c r="N383" s="13">
        <f>IFERROR(INDEX(Registros!$X$2:$X$501,MATCH(ROWS($B$5:B383),Registros!$AD$2:$AD$501,0)),"")</f>
        <v/>
      </c>
      <c r="O383" s="16">
        <f>IFERROR(INDEX(Registros!$Y$2:$Y$501,MATCH(ROWS($B$5:B383),Registros!$AD$2:$AD$501,0)),"")</f>
        <v/>
      </c>
    </row>
    <row r="384">
      <c r="A384" s="18">
        <f>IF($B384="","",ROWS($A$5:A384))</f>
        <v/>
      </c>
      <c r="B384" s="18">
        <f>IFERROR(INDEX(Registros!$A$2:$A$501,MATCH(ROWS($B$5:B384),Registros!$AD$2:$AD$501,0)),"")</f>
        <v/>
      </c>
      <c r="C384" s="52">
        <f>IFERROR(INDEX(Registros!$B$2:$B$501,MATCH(ROWS($B$5:B384),Registros!$AD$2:$AD$501,0)),"")</f>
        <v/>
      </c>
      <c r="D384" s="18">
        <f>IFERROR(INDEX(Registros!$C$2:$C$501,MATCH(ROWS($B$5:B384),Registros!$AD$2:$AD$501,0)),"")</f>
        <v/>
      </c>
      <c r="E384" s="21">
        <f>IFERROR(INDEX(Registros!$D$2:$D$501,MATCH(ROWS($B$5:B384),Registros!$AD$2:$AD$501,0)),"")</f>
        <v/>
      </c>
      <c r="F384" s="21">
        <f>IFERROR(INDEX(Registros!$E$2:$E$501,MATCH(ROWS($B$5:B384),Registros!$AD$2:$AD$501,0)),"")</f>
        <v/>
      </c>
      <c r="G384" s="18">
        <f>IFERROR(INDEX(Registros!$P$2:$P$501,MATCH(ROWS($B$5:B384),Registros!$AD$2:$AD$501,0)),"")</f>
        <v/>
      </c>
      <c r="H384" s="49">
        <f>IFERROR(INDEX(Registros!$S$2:$S$501,MATCH(ROWS($B$5:B384),Registros!$AD$2:$AD$501,0)),"")</f>
        <v/>
      </c>
      <c r="I384" s="21">
        <f>IFERROR(INDEX(Registros!$V$2:$V$501,MATCH(ROWS($B$5:B384),Registros!$AD$2:$AD$501,0)),"")</f>
        <v/>
      </c>
      <c r="J384" s="18">
        <f>IFERROR(INDEX(Registros!$K$2:$K$501,MATCH(ROWS($B$5:B384),Registros!$AD$2:$AD$501,0)),"")</f>
        <v/>
      </c>
      <c r="K384" s="18">
        <f>IFERROR(INDEX(Registros!$L$2:$L$501,MATCH(ROWS($B$5:B384),Registros!$AD$2:$AD$501,0)),"")</f>
        <v/>
      </c>
      <c r="L384" s="52">
        <f>IFERROR(INDEX(Registros!$M$2:$M$501,MATCH(ROWS($B$5:B384),Registros!$AD$2:$AD$501,0)),"")</f>
        <v/>
      </c>
      <c r="M384" s="18">
        <f>IFERROR(INDEX(Registros!$W$2:$W$501,MATCH(ROWS($B$5:B384),Registros!$AD$2:$AD$501,0)),"")</f>
        <v/>
      </c>
      <c r="N384" s="18">
        <f>IFERROR(INDEX(Registros!$X$2:$X$501,MATCH(ROWS($B$5:B384),Registros!$AD$2:$AD$501,0)),"")</f>
        <v/>
      </c>
      <c r="O384" s="21">
        <f>IFERROR(INDEX(Registros!$Y$2:$Y$501,MATCH(ROWS($B$5:B384),Registros!$AD$2:$AD$501,0)),"")</f>
        <v/>
      </c>
    </row>
    <row r="385">
      <c r="A385" s="13">
        <f>IF($B385="","",ROWS($A$5:A385))</f>
        <v/>
      </c>
      <c r="B385" s="13">
        <f>IFERROR(INDEX(Registros!$A$2:$A$501,MATCH(ROWS($B$5:B385),Registros!$AD$2:$AD$501,0)),"")</f>
        <v/>
      </c>
      <c r="C385" s="53">
        <f>IFERROR(INDEX(Registros!$B$2:$B$501,MATCH(ROWS($B$5:B385),Registros!$AD$2:$AD$501,0)),"")</f>
        <v/>
      </c>
      <c r="D385" s="13">
        <f>IFERROR(INDEX(Registros!$C$2:$C$501,MATCH(ROWS($B$5:B385),Registros!$AD$2:$AD$501,0)),"")</f>
        <v/>
      </c>
      <c r="E385" s="16">
        <f>IFERROR(INDEX(Registros!$D$2:$D$501,MATCH(ROWS($B$5:B385),Registros!$AD$2:$AD$501,0)),"")</f>
        <v/>
      </c>
      <c r="F385" s="16">
        <f>IFERROR(INDEX(Registros!$E$2:$E$501,MATCH(ROWS($B$5:B385),Registros!$AD$2:$AD$501,0)),"")</f>
        <v/>
      </c>
      <c r="G385" s="13">
        <f>IFERROR(INDEX(Registros!$P$2:$P$501,MATCH(ROWS($B$5:B385),Registros!$AD$2:$AD$501,0)),"")</f>
        <v/>
      </c>
      <c r="H385" s="46">
        <f>IFERROR(INDEX(Registros!$S$2:$S$501,MATCH(ROWS($B$5:B385),Registros!$AD$2:$AD$501,0)),"")</f>
        <v/>
      </c>
      <c r="I385" s="16">
        <f>IFERROR(INDEX(Registros!$V$2:$V$501,MATCH(ROWS($B$5:B385),Registros!$AD$2:$AD$501,0)),"")</f>
        <v/>
      </c>
      <c r="J385" s="13">
        <f>IFERROR(INDEX(Registros!$K$2:$K$501,MATCH(ROWS($B$5:B385),Registros!$AD$2:$AD$501,0)),"")</f>
        <v/>
      </c>
      <c r="K385" s="13">
        <f>IFERROR(INDEX(Registros!$L$2:$L$501,MATCH(ROWS($B$5:B385),Registros!$AD$2:$AD$501,0)),"")</f>
        <v/>
      </c>
      <c r="L385" s="53">
        <f>IFERROR(INDEX(Registros!$M$2:$M$501,MATCH(ROWS($B$5:B385),Registros!$AD$2:$AD$501,0)),"")</f>
        <v/>
      </c>
      <c r="M385" s="13">
        <f>IFERROR(INDEX(Registros!$W$2:$W$501,MATCH(ROWS($B$5:B385),Registros!$AD$2:$AD$501,0)),"")</f>
        <v/>
      </c>
      <c r="N385" s="13">
        <f>IFERROR(INDEX(Registros!$X$2:$X$501,MATCH(ROWS($B$5:B385),Registros!$AD$2:$AD$501,0)),"")</f>
        <v/>
      </c>
      <c r="O385" s="16">
        <f>IFERROR(INDEX(Registros!$Y$2:$Y$501,MATCH(ROWS($B$5:B385),Registros!$AD$2:$AD$501,0)),"")</f>
        <v/>
      </c>
    </row>
    <row r="386">
      <c r="A386" s="18">
        <f>IF($B386="","",ROWS($A$5:A386))</f>
        <v/>
      </c>
      <c r="B386" s="18">
        <f>IFERROR(INDEX(Registros!$A$2:$A$501,MATCH(ROWS($B$5:B386),Registros!$AD$2:$AD$501,0)),"")</f>
        <v/>
      </c>
      <c r="C386" s="52">
        <f>IFERROR(INDEX(Registros!$B$2:$B$501,MATCH(ROWS($B$5:B386),Registros!$AD$2:$AD$501,0)),"")</f>
        <v/>
      </c>
      <c r="D386" s="18">
        <f>IFERROR(INDEX(Registros!$C$2:$C$501,MATCH(ROWS($B$5:B386),Registros!$AD$2:$AD$501,0)),"")</f>
        <v/>
      </c>
      <c r="E386" s="21">
        <f>IFERROR(INDEX(Registros!$D$2:$D$501,MATCH(ROWS($B$5:B386),Registros!$AD$2:$AD$501,0)),"")</f>
        <v/>
      </c>
      <c r="F386" s="21">
        <f>IFERROR(INDEX(Registros!$E$2:$E$501,MATCH(ROWS($B$5:B386),Registros!$AD$2:$AD$501,0)),"")</f>
        <v/>
      </c>
      <c r="G386" s="18">
        <f>IFERROR(INDEX(Registros!$P$2:$P$501,MATCH(ROWS($B$5:B386),Registros!$AD$2:$AD$501,0)),"")</f>
        <v/>
      </c>
      <c r="H386" s="49">
        <f>IFERROR(INDEX(Registros!$S$2:$S$501,MATCH(ROWS($B$5:B386),Registros!$AD$2:$AD$501,0)),"")</f>
        <v/>
      </c>
      <c r="I386" s="21">
        <f>IFERROR(INDEX(Registros!$V$2:$V$501,MATCH(ROWS($B$5:B386),Registros!$AD$2:$AD$501,0)),"")</f>
        <v/>
      </c>
      <c r="J386" s="18">
        <f>IFERROR(INDEX(Registros!$K$2:$K$501,MATCH(ROWS($B$5:B386),Registros!$AD$2:$AD$501,0)),"")</f>
        <v/>
      </c>
      <c r="K386" s="18">
        <f>IFERROR(INDEX(Registros!$L$2:$L$501,MATCH(ROWS($B$5:B386),Registros!$AD$2:$AD$501,0)),"")</f>
        <v/>
      </c>
      <c r="L386" s="52">
        <f>IFERROR(INDEX(Registros!$M$2:$M$501,MATCH(ROWS($B$5:B386),Registros!$AD$2:$AD$501,0)),"")</f>
        <v/>
      </c>
      <c r="M386" s="18">
        <f>IFERROR(INDEX(Registros!$W$2:$W$501,MATCH(ROWS($B$5:B386),Registros!$AD$2:$AD$501,0)),"")</f>
        <v/>
      </c>
      <c r="N386" s="18">
        <f>IFERROR(INDEX(Registros!$X$2:$X$501,MATCH(ROWS($B$5:B386),Registros!$AD$2:$AD$501,0)),"")</f>
        <v/>
      </c>
      <c r="O386" s="21">
        <f>IFERROR(INDEX(Registros!$Y$2:$Y$501,MATCH(ROWS($B$5:B386),Registros!$AD$2:$AD$501,0)),"")</f>
        <v/>
      </c>
    </row>
    <row r="387">
      <c r="A387" s="13">
        <f>IF($B387="","",ROWS($A$5:A387))</f>
        <v/>
      </c>
      <c r="B387" s="13">
        <f>IFERROR(INDEX(Registros!$A$2:$A$501,MATCH(ROWS($B$5:B387),Registros!$AD$2:$AD$501,0)),"")</f>
        <v/>
      </c>
      <c r="C387" s="53">
        <f>IFERROR(INDEX(Registros!$B$2:$B$501,MATCH(ROWS($B$5:B387),Registros!$AD$2:$AD$501,0)),"")</f>
        <v/>
      </c>
      <c r="D387" s="13">
        <f>IFERROR(INDEX(Registros!$C$2:$C$501,MATCH(ROWS($B$5:B387),Registros!$AD$2:$AD$501,0)),"")</f>
        <v/>
      </c>
      <c r="E387" s="16">
        <f>IFERROR(INDEX(Registros!$D$2:$D$501,MATCH(ROWS($B$5:B387),Registros!$AD$2:$AD$501,0)),"")</f>
        <v/>
      </c>
      <c r="F387" s="16">
        <f>IFERROR(INDEX(Registros!$E$2:$E$501,MATCH(ROWS($B$5:B387),Registros!$AD$2:$AD$501,0)),"")</f>
        <v/>
      </c>
      <c r="G387" s="13">
        <f>IFERROR(INDEX(Registros!$P$2:$P$501,MATCH(ROWS($B$5:B387),Registros!$AD$2:$AD$501,0)),"")</f>
        <v/>
      </c>
      <c r="H387" s="46">
        <f>IFERROR(INDEX(Registros!$S$2:$S$501,MATCH(ROWS($B$5:B387),Registros!$AD$2:$AD$501,0)),"")</f>
        <v/>
      </c>
      <c r="I387" s="16">
        <f>IFERROR(INDEX(Registros!$V$2:$V$501,MATCH(ROWS($B$5:B387),Registros!$AD$2:$AD$501,0)),"")</f>
        <v/>
      </c>
      <c r="J387" s="13">
        <f>IFERROR(INDEX(Registros!$K$2:$K$501,MATCH(ROWS($B$5:B387),Registros!$AD$2:$AD$501,0)),"")</f>
        <v/>
      </c>
      <c r="K387" s="13">
        <f>IFERROR(INDEX(Registros!$L$2:$L$501,MATCH(ROWS($B$5:B387),Registros!$AD$2:$AD$501,0)),"")</f>
        <v/>
      </c>
      <c r="L387" s="53">
        <f>IFERROR(INDEX(Registros!$M$2:$M$501,MATCH(ROWS($B$5:B387),Registros!$AD$2:$AD$501,0)),"")</f>
        <v/>
      </c>
      <c r="M387" s="13">
        <f>IFERROR(INDEX(Registros!$W$2:$W$501,MATCH(ROWS($B$5:B387),Registros!$AD$2:$AD$501,0)),"")</f>
        <v/>
      </c>
      <c r="N387" s="13">
        <f>IFERROR(INDEX(Registros!$X$2:$X$501,MATCH(ROWS($B$5:B387),Registros!$AD$2:$AD$501,0)),"")</f>
        <v/>
      </c>
      <c r="O387" s="16">
        <f>IFERROR(INDEX(Registros!$Y$2:$Y$501,MATCH(ROWS($B$5:B387),Registros!$AD$2:$AD$501,0)),"")</f>
        <v/>
      </c>
    </row>
    <row r="388">
      <c r="A388" s="18">
        <f>IF($B388="","",ROWS($A$5:A388))</f>
        <v/>
      </c>
      <c r="B388" s="18">
        <f>IFERROR(INDEX(Registros!$A$2:$A$501,MATCH(ROWS($B$5:B388),Registros!$AD$2:$AD$501,0)),"")</f>
        <v/>
      </c>
      <c r="C388" s="52">
        <f>IFERROR(INDEX(Registros!$B$2:$B$501,MATCH(ROWS($B$5:B388),Registros!$AD$2:$AD$501,0)),"")</f>
        <v/>
      </c>
      <c r="D388" s="18">
        <f>IFERROR(INDEX(Registros!$C$2:$C$501,MATCH(ROWS($B$5:B388),Registros!$AD$2:$AD$501,0)),"")</f>
        <v/>
      </c>
      <c r="E388" s="21">
        <f>IFERROR(INDEX(Registros!$D$2:$D$501,MATCH(ROWS($B$5:B388),Registros!$AD$2:$AD$501,0)),"")</f>
        <v/>
      </c>
      <c r="F388" s="21">
        <f>IFERROR(INDEX(Registros!$E$2:$E$501,MATCH(ROWS($B$5:B388),Registros!$AD$2:$AD$501,0)),"")</f>
        <v/>
      </c>
      <c r="G388" s="18">
        <f>IFERROR(INDEX(Registros!$P$2:$P$501,MATCH(ROWS($B$5:B388),Registros!$AD$2:$AD$501,0)),"")</f>
        <v/>
      </c>
      <c r="H388" s="49">
        <f>IFERROR(INDEX(Registros!$S$2:$S$501,MATCH(ROWS($B$5:B388),Registros!$AD$2:$AD$501,0)),"")</f>
        <v/>
      </c>
      <c r="I388" s="21">
        <f>IFERROR(INDEX(Registros!$V$2:$V$501,MATCH(ROWS($B$5:B388),Registros!$AD$2:$AD$501,0)),"")</f>
        <v/>
      </c>
      <c r="J388" s="18">
        <f>IFERROR(INDEX(Registros!$K$2:$K$501,MATCH(ROWS($B$5:B388),Registros!$AD$2:$AD$501,0)),"")</f>
        <v/>
      </c>
      <c r="K388" s="18">
        <f>IFERROR(INDEX(Registros!$L$2:$L$501,MATCH(ROWS($B$5:B388),Registros!$AD$2:$AD$501,0)),"")</f>
        <v/>
      </c>
      <c r="L388" s="52">
        <f>IFERROR(INDEX(Registros!$M$2:$M$501,MATCH(ROWS($B$5:B388),Registros!$AD$2:$AD$501,0)),"")</f>
        <v/>
      </c>
      <c r="M388" s="18">
        <f>IFERROR(INDEX(Registros!$W$2:$W$501,MATCH(ROWS($B$5:B388),Registros!$AD$2:$AD$501,0)),"")</f>
        <v/>
      </c>
      <c r="N388" s="18">
        <f>IFERROR(INDEX(Registros!$X$2:$X$501,MATCH(ROWS($B$5:B388),Registros!$AD$2:$AD$501,0)),"")</f>
        <v/>
      </c>
      <c r="O388" s="21">
        <f>IFERROR(INDEX(Registros!$Y$2:$Y$501,MATCH(ROWS($B$5:B388),Registros!$AD$2:$AD$501,0)),"")</f>
        <v/>
      </c>
    </row>
    <row r="389">
      <c r="A389" s="13">
        <f>IF($B389="","",ROWS($A$5:A389))</f>
        <v/>
      </c>
      <c r="B389" s="13">
        <f>IFERROR(INDEX(Registros!$A$2:$A$501,MATCH(ROWS($B$5:B389),Registros!$AD$2:$AD$501,0)),"")</f>
        <v/>
      </c>
      <c r="C389" s="53">
        <f>IFERROR(INDEX(Registros!$B$2:$B$501,MATCH(ROWS($B$5:B389),Registros!$AD$2:$AD$501,0)),"")</f>
        <v/>
      </c>
      <c r="D389" s="13">
        <f>IFERROR(INDEX(Registros!$C$2:$C$501,MATCH(ROWS($B$5:B389),Registros!$AD$2:$AD$501,0)),"")</f>
        <v/>
      </c>
      <c r="E389" s="16">
        <f>IFERROR(INDEX(Registros!$D$2:$D$501,MATCH(ROWS($B$5:B389),Registros!$AD$2:$AD$501,0)),"")</f>
        <v/>
      </c>
      <c r="F389" s="16">
        <f>IFERROR(INDEX(Registros!$E$2:$E$501,MATCH(ROWS($B$5:B389),Registros!$AD$2:$AD$501,0)),"")</f>
        <v/>
      </c>
      <c r="G389" s="13">
        <f>IFERROR(INDEX(Registros!$P$2:$P$501,MATCH(ROWS($B$5:B389),Registros!$AD$2:$AD$501,0)),"")</f>
        <v/>
      </c>
      <c r="H389" s="46">
        <f>IFERROR(INDEX(Registros!$S$2:$S$501,MATCH(ROWS($B$5:B389),Registros!$AD$2:$AD$501,0)),"")</f>
        <v/>
      </c>
      <c r="I389" s="16">
        <f>IFERROR(INDEX(Registros!$V$2:$V$501,MATCH(ROWS($B$5:B389),Registros!$AD$2:$AD$501,0)),"")</f>
        <v/>
      </c>
      <c r="J389" s="13">
        <f>IFERROR(INDEX(Registros!$K$2:$K$501,MATCH(ROWS($B$5:B389),Registros!$AD$2:$AD$501,0)),"")</f>
        <v/>
      </c>
      <c r="K389" s="13">
        <f>IFERROR(INDEX(Registros!$L$2:$L$501,MATCH(ROWS($B$5:B389),Registros!$AD$2:$AD$501,0)),"")</f>
        <v/>
      </c>
      <c r="L389" s="53">
        <f>IFERROR(INDEX(Registros!$M$2:$M$501,MATCH(ROWS($B$5:B389),Registros!$AD$2:$AD$501,0)),"")</f>
        <v/>
      </c>
      <c r="M389" s="13">
        <f>IFERROR(INDEX(Registros!$W$2:$W$501,MATCH(ROWS($B$5:B389),Registros!$AD$2:$AD$501,0)),"")</f>
        <v/>
      </c>
      <c r="N389" s="13">
        <f>IFERROR(INDEX(Registros!$X$2:$X$501,MATCH(ROWS($B$5:B389),Registros!$AD$2:$AD$501,0)),"")</f>
        <v/>
      </c>
      <c r="O389" s="16">
        <f>IFERROR(INDEX(Registros!$Y$2:$Y$501,MATCH(ROWS($B$5:B389),Registros!$AD$2:$AD$501,0)),"")</f>
        <v/>
      </c>
    </row>
    <row r="390">
      <c r="A390" s="18">
        <f>IF($B390="","",ROWS($A$5:A390))</f>
        <v/>
      </c>
      <c r="B390" s="18">
        <f>IFERROR(INDEX(Registros!$A$2:$A$501,MATCH(ROWS($B$5:B390),Registros!$AD$2:$AD$501,0)),"")</f>
        <v/>
      </c>
      <c r="C390" s="52">
        <f>IFERROR(INDEX(Registros!$B$2:$B$501,MATCH(ROWS($B$5:B390),Registros!$AD$2:$AD$501,0)),"")</f>
        <v/>
      </c>
      <c r="D390" s="18">
        <f>IFERROR(INDEX(Registros!$C$2:$C$501,MATCH(ROWS($B$5:B390),Registros!$AD$2:$AD$501,0)),"")</f>
        <v/>
      </c>
      <c r="E390" s="21">
        <f>IFERROR(INDEX(Registros!$D$2:$D$501,MATCH(ROWS($B$5:B390),Registros!$AD$2:$AD$501,0)),"")</f>
        <v/>
      </c>
      <c r="F390" s="21">
        <f>IFERROR(INDEX(Registros!$E$2:$E$501,MATCH(ROWS($B$5:B390),Registros!$AD$2:$AD$501,0)),"")</f>
        <v/>
      </c>
      <c r="G390" s="18">
        <f>IFERROR(INDEX(Registros!$P$2:$P$501,MATCH(ROWS($B$5:B390),Registros!$AD$2:$AD$501,0)),"")</f>
        <v/>
      </c>
      <c r="H390" s="49">
        <f>IFERROR(INDEX(Registros!$S$2:$S$501,MATCH(ROWS($B$5:B390),Registros!$AD$2:$AD$501,0)),"")</f>
        <v/>
      </c>
      <c r="I390" s="21">
        <f>IFERROR(INDEX(Registros!$V$2:$V$501,MATCH(ROWS($B$5:B390),Registros!$AD$2:$AD$501,0)),"")</f>
        <v/>
      </c>
      <c r="J390" s="18">
        <f>IFERROR(INDEX(Registros!$K$2:$K$501,MATCH(ROWS($B$5:B390),Registros!$AD$2:$AD$501,0)),"")</f>
        <v/>
      </c>
      <c r="K390" s="18">
        <f>IFERROR(INDEX(Registros!$L$2:$L$501,MATCH(ROWS($B$5:B390),Registros!$AD$2:$AD$501,0)),"")</f>
        <v/>
      </c>
      <c r="L390" s="52">
        <f>IFERROR(INDEX(Registros!$M$2:$M$501,MATCH(ROWS($B$5:B390),Registros!$AD$2:$AD$501,0)),"")</f>
        <v/>
      </c>
      <c r="M390" s="18">
        <f>IFERROR(INDEX(Registros!$W$2:$W$501,MATCH(ROWS($B$5:B390),Registros!$AD$2:$AD$501,0)),"")</f>
        <v/>
      </c>
      <c r="N390" s="18">
        <f>IFERROR(INDEX(Registros!$X$2:$X$501,MATCH(ROWS($B$5:B390),Registros!$AD$2:$AD$501,0)),"")</f>
        <v/>
      </c>
      <c r="O390" s="21">
        <f>IFERROR(INDEX(Registros!$Y$2:$Y$501,MATCH(ROWS($B$5:B390),Registros!$AD$2:$AD$501,0)),"")</f>
        <v/>
      </c>
    </row>
    <row r="391">
      <c r="A391" s="13">
        <f>IF($B391="","",ROWS($A$5:A391))</f>
        <v/>
      </c>
      <c r="B391" s="13">
        <f>IFERROR(INDEX(Registros!$A$2:$A$501,MATCH(ROWS($B$5:B391),Registros!$AD$2:$AD$501,0)),"")</f>
        <v/>
      </c>
      <c r="C391" s="53">
        <f>IFERROR(INDEX(Registros!$B$2:$B$501,MATCH(ROWS($B$5:B391),Registros!$AD$2:$AD$501,0)),"")</f>
        <v/>
      </c>
      <c r="D391" s="13">
        <f>IFERROR(INDEX(Registros!$C$2:$C$501,MATCH(ROWS($B$5:B391),Registros!$AD$2:$AD$501,0)),"")</f>
        <v/>
      </c>
      <c r="E391" s="16">
        <f>IFERROR(INDEX(Registros!$D$2:$D$501,MATCH(ROWS($B$5:B391),Registros!$AD$2:$AD$501,0)),"")</f>
        <v/>
      </c>
      <c r="F391" s="16">
        <f>IFERROR(INDEX(Registros!$E$2:$E$501,MATCH(ROWS($B$5:B391),Registros!$AD$2:$AD$501,0)),"")</f>
        <v/>
      </c>
      <c r="G391" s="13">
        <f>IFERROR(INDEX(Registros!$P$2:$P$501,MATCH(ROWS($B$5:B391),Registros!$AD$2:$AD$501,0)),"")</f>
        <v/>
      </c>
      <c r="H391" s="46">
        <f>IFERROR(INDEX(Registros!$S$2:$S$501,MATCH(ROWS($B$5:B391),Registros!$AD$2:$AD$501,0)),"")</f>
        <v/>
      </c>
      <c r="I391" s="16">
        <f>IFERROR(INDEX(Registros!$V$2:$V$501,MATCH(ROWS($B$5:B391),Registros!$AD$2:$AD$501,0)),"")</f>
        <v/>
      </c>
      <c r="J391" s="13">
        <f>IFERROR(INDEX(Registros!$K$2:$K$501,MATCH(ROWS($B$5:B391),Registros!$AD$2:$AD$501,0)),"")</f>
        <v/>
      </c>
      <c r="K391" s="13">
        <f>IFERROR(INDEX(Registros!$L$2:$L$501,MATCH(ROWS($B$5:B391),Registros!$AD$2:$AD$501,0)),"")</f>
        <v/>
      </c>
      <c r="L391" s="53">
        <f>IFERROR(INDEX(Registros!$M$2:$M$501,MATCH(ROWS($B$5:B391),Registros!$AD$2:$AD$501,0)),"")</f>
        <v/>
      </c>
      <c r="M391" s="13">
        <f>IFERROR(INDEX(Registros!$W$2:$W$501,MATCH(ROWS($B$5:B391),Registros!$AD$2:$AD$501,0)),"")</f>
        <v/>
      </c>
      <c r="N391" s="13">
        <f>IFERROR(INDEX(Registros!$X$2:$X$501,MATCH(ROWS($B$5:B391),Registros!$AD$2:$AD$501,0)),"")</f>
        <v/>
      </c>
      <c r="O391" s="16">
        <f>IFERROR(INDEX(Registros!$Y$2:$Y$501,MATCH(ROWS($B$5:B391),Registros!$AD$2:$AD$501,0)),"")</f>
        <v/>
      </c>
    </row>
    <row r="392">
      <c r="A392" s="18">
        <f>IF($B392="","",ROWS($A$5:A392))</f>
        <v/>
      </c>
      <c r="B392" s="18">
        <f>IFERROR(INDEX(Registros!$A$2:$A$501,MATCH(ROWS($B$5:B392),Registros!$AD$2:$AD$501,0)),"")</f>
        <v/>
      </c>
      <c r="C392" s="52">
        <f>IFERROR(INDEX(Registros!$B$2:$B$501,MATCH(ROWS($B$5:B392),Registros!$AD$2:$AD$501,0)),"")</f>
        <v/>
      </c>
      <c r="D392" s="18">
        <f>IFERROR(INDEX(Registros!$C$2:$C$501,MATCH(ROWS($B$5:B392),Registros!$AD$2:$AD$501,0)),"")</f>
        <v/>
      </c>
      <c r="E392" s="21">
        <f>IFERROR(INDEX(Registros!$D$2:$D$501,MATCH(ROWS($B$5:B392),Registros!$AD$2:$AD$501,0)),"")</f>
        <v/>
      </c>
      <c r="F392" s="21">
        <f>IFERROR(INDEX(Registros!$E$2:$E$501,MATCH(ROWS($B$5:B392),Registros!$AD$2:$AD$501,0)),"")</f>
        <v/>
      </c>
      <c r="G392" s="18">
        <f>IFERROR(INDEX(Registros!$P$2:$P$501,MATCH(ROWS($B$5:B392),Registros!$AD$2:$AD$501,0)),"")</f>
        <v/>
      </c>
      <c r="H392" s="49">
        <f>IFERROR(INDEX(Registros!$S$2:$S$501,MATCH(ROWS($B$5:B392),Registros!$AD$2:$AD$501,0)),"")</f>
        <v/>
      </c>
      <c r="I392" s="21">
        <f>IFERROR(INDEX(Registros!$V$2:$V$501,MATCH(ROWS($B$5:B392),Registros!$AD$2:$AD$501,0)),"")</f>
        <v/>
      </c>
      <c r="J392" s="18">
        <f>IFERROR(INDEX(Registros!$K$2:$K$501,MATCH(ROWS($B$5:B392),Registros!$AD$2:$AD$501,0)),"")</f>
        <v/>
      </c>
      <c r="K392" s="18">
        <f>IFERROR(INDEX(Registros!$L$2:$L$501,MATCH(ROWS($B$5:B392),Registros!$AD$2:$AD$501,0)),"")</f>
        <v/>
      </c>
      <c r="L392" s="52">
        <f>IFERROR(INDEX(Registros!$M$2:$M$501,MATCH(ROWS($B$5:B392),Registros!$AD$2:$AD$501,0)),"")</f>
        <v/>
      </c>
      <c r="M392" s="18">
        <f>IFERROR(INDEX(Registros!$W$2:$W$501,MATCH(ROWS($B$5:B392),Registros!$AD$2:$AD$501,0)),"")</f>
        <v/>
      </c>
      <c r="N392" s="18">
        <f>IFERROR(INDEX(Registros!$X$2:$X$501,MATCH(ROWS($B$5:B392),Registros!$AD$2:$AD$501,0)),"")</f>
        <v/>
      </c>
      <c r="O392" s="21">
        <f>IFERROR(INDEX(Registros!$Y$2:$Y$501,MATCH(ROWS($B$5:B392),Registros!$AD$2:$AD$501,0)),"")</f>
        <v/>
      </c>
    </row>
    <row r="393">
      <c r="A393" s="13">
        <f>IF($B393="","",ROWS($A$5:A393))</f>
        <v/>
      </c>
      <c r="B393" s="13">
        <f>IFERROR(INDEX(Registros!$A$2:$A$501,MATCH(ROWS($B$5:B393),Registros!$AD$2:$AD$501,0)),"")</f>
        <v/>
      </c>
      <c r="C393" s="53">
        <f>IFERROR(INDEX(Registros!$B$2:$B$501,MATCH(ROWS($B$5:B393),Registros!$AD$2:$AD$501,0)),"")</f>
        <v/>
      </c>
      <c r="D393" s="13">
        <f>IFERROR(INDEX(Registros!$C$2:$C$501,MATCH(ROWS($B$5:B393),Registros!$AD$2:$AD$501,0)),"")</f>
        <v/>
      </c>
      <c r="E393" s="16">
        <f>IFERROR(INDEX(Registros!$D$2:$D$501,MATCH(ROWS($B$5:B393),Registros!$AD$2:$AD$501,0)),"")</f>
        <v/>
      </c>
      <c r="F393" s="16">
        <f>IFERROR(INDEX(Registros!$E$2:$E$501,MATCH(ROWS($B$5:B393),Registros!$AD$2:$AD$501,0)),"")</f>
        <v/>
      </c>
      <c r="G393" s="13">
        <f>IFERROR(INDEX(Registros!$P$2:$P$501,MATCH(ROWS($B$5:B393),Registros!$AD$2:$AD$501,0)),"")</f>
        <v/>
      </c>
      <c r="H393" s="46">
        <f>IFERROR(INDEX(Registros!$S$2:$S$501,MATCH(ROWS($B$5:B393),Registros!$AD$2:$AD$501,0)),"")</f>
        <v/>
      </c>
      <c r="I393" s="16">
        <f>IFERROR(INDEX(Registros!$V$2:$V$501,MATCH(ROWS($B$5:B393),Registros!$AD$2:$AD$501,0)),"")</f>
        <v/>
      </c>
      <c r="J393" s="13">
        <f>IFERROR(INDEX(Registros!$K$2:$K$501,MATCH(ROWS($B$5:B393),Registros!$AD$2:$AD$501,0)),"")</f>
        <v/>
      </c>
      <c r="K393" s="13">
        <f>IFERROR(INDEX(Registros!$L$2:$L$501,MATCH(ROWS($B$5:B393),Registros!$AD$2:$AD$501,0)),"")</f>
        <v/>
      </c>
      <c r="L393" s="53">
        <f>IFERROR(INDEX(Registros!$M$2:$M$501,MATCH(ROWS($B$5:B393),Registros!$AD$2:$AD$501,0)),"")</f>
        <v/>
      </c>
      <c r="M393" s="13">
        <f>IFERROR(INDEX(Registros!$W$2:$W$501,MATCH(ROWS($B$5:B393),Registros!$AD$2:$AD$501,0)),"")</f>
        <v/>
      </c>
      <c r="N393" s="13">
        <f>IFERROR(INDEX(Registros!$X$2:$X$501,MATCH(ROWS($B$5:B393),Registros!$AD$2:$AD$501,0)),"")</f>
        <v/>
      </c>
      <c r="O393" s="16">
        <f>IFERROR(INDEX(Registros!$Y$2:$Y$501,MATCH(ROWS($B$5:B393),Registros!$AD$2:$AD$501,0)),"")</f>
        <v/>
      </c>
    </row>
    <row r="394">
      <c r="A394" s="18">
        <f>IF($B394="","",ROWS($A$5:A394))</f>
        <v/>
      </c>
      <c r="B394" s="18">
        <f>IFERROR(INDEX(Registros!$A$2:$A$501,MATCH(ROWS($B$5:B394),Registros!$AD$2:$AD$501,0)),"")</f>
        <v/>
      </c>
      <c r="C394" s="52">
        <f>IFERROR(INDEX(Registros!$B$2:$B$501,MATCH(ROWS($B$5:B394),Registros!$AD$2:$AD$501,0)),"")</f>
        <v/>
      </c>
      <c r="D394" s="18">
        <f>IFERROR(INDEX(Registros!$C$2:$C$501,MATCH(ROWS($B$5:B394),Registros!$AD$2:$AD$501,0)),"")</f>
        <v/>
      </c>
      <c r="E394" s="21">
        <f>IFERROR(INDEX(Registros!$D$2:$D$501,MATCH(ROWS($B$5:B394),Registros!$AD$2:$AD$501,0)),"")</f>
        <v/>
      </c>
      <c r="F394" s="21">
        <f>IFERROR(INDEX(Registros!$E$2:$E$501,MATCH(ROWS($B$5:B394),Registros!$AD$2:$AD$501,0)),"")</f>
        <v/>
      </c>
      <c r="G394" s="18">
        <f>IFERROR(INDEX(Registros!$P$2:$P$501,MATCH(ROWS($B$5:B394),Registros!$AD$2:$AD$501,0)),"")</f>
        <v/>
      </c>
      <c r="H394" s="49">
        <f>IFERROR(INDEX(Registros!$S$2:$S$501,MATCH(ROWS($B$5:B394),Registros!$AD$2:$AD$501,0)),"")</f>
        <v/>
      </c>
      <c r="I394" s="21">
        <f>IFERROR(INDEX(Registros!$V$2:$V$501,MATCH(ROWS($B$5:B394),Registros!$AD$2:$AD$501,0)),"")</f>
        <v/>
      </c>
      <c r="J394" s="18">
        <f>IFERROR(INDEX(Registros!$K$2:$K$501,MATCH(ROWS($B$5:B394),Registros!$AD$2:$AD$501,0)),"")</f>
        <v/>
      </c>
      <c r="K394" s="18">
        <f>IFERROR(INDEX(Registros!$L$2:$L$501,MATCH(ROWS($B$5:B394),Registros!$AD$2:$AD$501,0)),"")</f>
        <v/>
      </c>
      <c r="L394" s="52">
        <f>IFERROR(INDEX(Registros!$M$2:$M$501,MATCH(ROWS($B$5:B394),Registros!$AD$2:$AD$501,0)),"")</f>
        <v/>
      </c>
      <c r="M394" s="18">
        <f>IFERROR(INDEX(Registros!$W$2:$W$501,MATCH(ROWS($B$5:B394),Registros!$AD$2:$AD$501,0)),"")</f>
        <v/>
      </c>
      <c r="N394" s="18">
        <f>IFERROR(INDEX(Registros!$X$2:$X$501,MATCH(ROWS($B$5:B394),Registros!$AD$2:$AD$501,0)),"")</f>
        <v/>
      </c>
      <c r="O394" s="21">
        <f>IFERROR(INDEX(Registros!$Y$2:$Y$501,MATCH(ROWS($B$5:B394),Registros!$AD$2:$AD$501,0)),"")</f>
        <v/>
      </c>
    </row>
    <row r="395">
      <c r="A395" s="13">
        <f>IF($B395="","",ROWS($A$5:A395))</f>
        <v/>
      </c>
      <c r="B395" s="13">
        <f>IFERROR(INDEX(Registros!$A$2:$A$501,MATCH(ROWS($B$5:B395),Registros!$AD$2:$AD$501,0)),"")</f>
        <v/>
      </c>
      <c r="C395" s="53">
        <f>IFERROR(INDEX(Registros!$B$2:$B$501,MATCH(ROWS($B$5:B395),Registros!$AD$2:$AD$501,0)),"")</f>
        <v/>
      </c>
      <c r="D395" s="13">
        <f>IFERROR(INDEX(Registros!$C$2:$C$501,MATCH(ROWS($B$5:B395),Registros!$AD$2:$AD$501,0)),"")</f>
        <v/>
      </c>
      <c r="E395" s="16">
        <f>IFERROR(INDEX(Registros!$D$2:$D$501,MATCH(ROWS($B$5:B395),Registros!$AD$2:$AD$501,0)),"")</f>
        <v/>
      </c>
      <c r="F395" s="16">
        <f>IFERROR(INDEX(Registros!$E$2:$E$501,MATCH(ROWS($B$5:B395),Registros!$AD$2:$AD$501,0)),"")</f>
        <v/>
      </c>
      <c r="G395" s="13">
        <f>IFERROR(INDEX(Registros!$P$2:$P$501,MATCH(ROWS($B$5:B395),Registros!$AD$2:$AD$501,0)),"")</f>
        <v/>
      </c>
      <c r="H395" s="46">
        <f>IFERROR(INDEX(Registros!$S$2:$S$501,MATCH(ROWS($B$5:B395),Registros!$AD$2:$AD$501,0)),"")</f>
        <v/>
      </c>
      <c r="I395" s="16">
        <f>IFERROR(INDEX(Registros!$V$2:$V$501,MATCH(ROWS($B$5:B395),Registros!$AD$2:$AD$501,0)),"")</f>
        <v/>
      </c>
      <c r="J395" s="13">
        <f>IFERROR(INDEX(Registros!$K$2:$K$501,MATCH(ROWS($B$5:B395),Registros!$AD$2:$AD$501,0)),"")</f>
        <v/>
      </c>
      <c r="K395" s="13">
        <f>IFERROR(INDEX(Registros!$L$2:$L$501,MATCH(ROWS($B$5:B395),Registros!$AD$2:$AD$501,0)),"")</f>
        <v/>
      </c>
      <c r="L395" s="53">
        <f>IFERROR(INDEX(Registros!$M$2:$M$501,MATCH(ROWS($B$5:B395),Registros!$AD$2:$AD$501,0)),"")</f>
        <v/>
      </c>
      <c r="M395" s="13">
        <f>IFERROR(INDEX(Registros!$W$2:$W$501,MATCH(ROWS($B$5:B395),Registros!$AD$2:$AD$501,0)),"")</f>
        <v/>
      </c>
      <c r="N395" s="13">
        <f>IFERROR(INDEX(Registros!$X$2:$X$501,MATCH(ROWS($B$5:B395),Registros!$AD$2:$AD$501,0)),"")</f>
        <v/>
      </c>
      <c r="O395" s="16">
        <f>IFERROR(INDEX(Registros!$Y$2:$Y$501,MATCH(ROWS($B$5:B395),Registros!$AD$2:$AD$501,0)),"")</f>
        <v/>
      </c>
    </row>
    <row r="396">
      <c r="A396" s="18">
        <f>IF($B396="","",ROWS($A$5:A396))</f>
        <v/>
      </c>
      <c r="B396" s="18">
        <f>IFERROR(INDEX(Registros!$A$2:$A$501,MATCH(ROWS($B$5:B396),Registros!$AD$2:$AD$501,0)),"")</f>
        <v/>
      </c>
      <c r="C396" s="52">
        <f>IFERROR(INDEX(Registros!$B$2:$B$501,MATCH(ROWS($B$5:B396),Registros!$AD$2:$AD$501,0)),"")</f>
        <v/>
      </c>
      <c r="D396" s="18">
        <f>IFERROR(INDEX(Registros!$C$2:$C$501,MATCH(ROWS($B$5:B396),Registros!$AD$2:$AD$501,0)),"")</f>
        <v/>
      </c>
      <c r="E396" s="21">
        <f>IFERROR(INDEX(Registros!$D$2:$D$501,MATCH(ROWS($B$5:B396),Registros!$AD$2:$AD$501,0)),"")</f>
        <v/>
      </c>
      <c r="F396" s="21">
        <f>IFERROR(INDEX(Registros!$E$2:$E$501,MATCH(ROWS($B$5:B396),Registros!$AD$2:$AD$501,0)),"")</f>
        <v/>
      </c>
      <c r="G396" s="18">
        <f>IFERROR(INDEX(Registros!$P$2:$P$501,MATCH(ROWS($B$5:B396),Registros!$AD$2:$AD$501,0)),"")</f>
        <v/>
      </c>
      <c r="H396" s="49">
        <f>IFERROR(INDEX(Registros!$S$2:$S$501,MATCH(ROWS($B$5:B396),Registros!$AD$2:$AD$501,0)),"")</f>
        <v/>
      </c>
      <c r="I396" s="21">
        <f>IFERROR(INDEX(Registros!$V$2:$V$501,MATCH(ROWS($B$5:B396),Registros!$AD$2:$AD$501,0)),"")</f>
        <v/>
      </c>
      <c r="J396" s="18">
        <f>IFERROR(INDEX(Registros!$K$2:$K$501,MATCH(ROWS($B$5:B396),Registros!$AD$2:$AD$501,0)),"")</f>
        <v/>
      </c>
      <c r="K396" s="18">
        <f>IFERROR(INDEX(Registros!$L$2:$L$501,MATCH(ROWS($B$5:B396),Registros!$AD$2:$AD$501,0)),"")</f>
        <v/>
      </c>
      <c r="L396" s="52">
        <f>IFERROR(INDEX(Registros!$M$2:$M$501,MATCH(ROWS($B$5:B396),Registros!$AD$2:$AD$501,0)),"")</f>
        <v/>
      </c>
      <c r="M396" s="18">
        <f>IFERROR(INDEX(Registros!$W$2:$W$501,MATCH(ROWS($B$5:B396),Registros!$AD$2:$AD$501,0)),"")</f>
        <v/>
      </c>
      <c r="N396" s="18">
        <f>IFERROR(INDEX(Registros!$X$2:$X$501,MATCH(ROWS($B$5:B396),Registros!$AD$2:$AD$501,0)),"")</f>
        <v/>
      </c>
      <c r="O396" s="21">
        <f>IFERROR(INDEX(Registros!$Y$2:$Y$501,MATCH(ROWS($B$5:B396),Registros!$AD$2:$AD$501,0)),"")</f>
        <v/>
      </c>
    </row>
    <row r="397">
      <c r="A397" s="13">
        <f>IF($B397="","",ROWS($A$5:A397))</f>
        <v/>
      </c>
      <c r="B397" s="13">
        <f>IFERROR(INDEX(Registros!$A$2:$A$501,MATCH(ROWS($B$5:B397),Registros!$AD$2:$AD$501,0)),"")</f>
        <v/>
      </c>
      <c r="C397" s="53">
        <f>IFERROR(INDEX(Registros!$B$2:$B$501,MATCH(ROWS($B$5:B397),Registros!$AD$2:$AD$501,0)),"")</f>
        <v/>
      </c>
      <c r="D397" s="13">
        <f>IFERROR(INDEX(Registros!$C$2:$C$501,MATCH(ROWS($B$5:B397),Registros!$AD$2:$AD$501,0)),"")</f>
        <v/>
      </c>
      <c r="E397" s="16">
        <f>IFERROR(INDEX(Registros!$D$2:$D$501,MATCH(ROWS($B$5:B397),Registros!$AD$2:$AD$501,0)),"")</f>
        <v/>
      </c>
      <c r="F397" s="16">
        <f>IFERROR(INDEX(Registros!$E$2:$E$501,MATCH(ROWS($B$5:B397),Registros!$AD$2:$AD$501,0)),"")</f>
        <v/>
      </c>
      <c r="G397" s="13">
        <f>IFERROR(INDEX(Registros!$P$2:$P$501,MATCH(ROWS($B$5:B397),Registros!$AD$2:$AD$501,0)),"")</f>
        <v/>
      </c>
      <c r="H397" s="46">
        <f>IFERROR(INDEX(Registros!$S$2:$S$501,MATCH(ROWS($B$5:B397),Registros!$AD$2:$AD$501,0)),"")</f>
        <v/>
      </c>
      <c r="I397" s="16">
        <f>IFERROR(INDEX(Registros!$V$2:$V$501,MATCH(ROWS($B$5:B397),Registros!$AD$2:$AD$501,0)),"")</f>
        <v/>
      </c>
      <c r="J397" s="13">
        <f>IFERROR(INDEX(Registros!$K$2:$K$501,MATCH(ROWS($B$5:B397),Registros!$AD$2:$AD$501,0)),"")</f>
        <v/>
      </c>
      <c r="K397" s="13">
        <f>IFERROR(INDEX(Registros!$L$2:$L$501,MATCH(ROWS($B$5:B397),Registros!$AD$2:$AD$501,0)),"")</f>
        <v/>
      </c>
      <c r="L397" s="53">
        <f>IFERROR(INDEX(Registros!$M$2:$M$501,MATCH(ROWS($B$5:B397),Registros!$AD$2:$AD$501,0)),"")</f>
        <v/>
      </c>
      <c r="M397" s="13">
        <f>IFERROR(INDEX(Registros!$W$2:$W$501,MATCH(ROWS($B$5:B397),Registros!$AD$2:$AD$501,0)),"")</f>
        <v/>
      </c>
      <c r="N397" s="13">
        <f>IFERROR(INDEX(Registros!$X$2:$X$501,MATCH(ROWS($B$5:B397),Registros!$AD$2:$AD$501,0)),"")</f>
        <v/>
      </c>
      <c r="O397" s="16">
        <f>IFERROR(INDEX(Registros!$Y$2:$Y$501,MATCH(ROWS($B$5:B397),Registros!$AD$2:$AD$501,0)),"")</f>
        <v/>
      </c>
    </row>
    <row r="398">
      <c r="A398" s="18">
        <f>IF($B398="","",ROWS($A$5:A398))</f>
        <v/>
      </c>
      <c r="B398" s="18">
        <f>IFERROR(INDEX(Registros!$A$2:$A$501,MATCH(ROWS($B$5:B398),Registros!$AD$2:$AD$501,0)),"")</f>
        <v/>
      </c>
      <c r="C398" s="52">
        <f>IFERROR(INDEX(Registros!$B$2:$B$501,MATCH(ROWS($B$5:B398),Registros!$AD$2:$AD$501,0)),"")</f>
        <v/>
      </c>
      <c r="D398" s="18">
        <f>IFERROR(INDEX(Registros!$C$2:$C$501,MATCH(ROWS($B$5:B398),Registros!$AD$2:$AD$501,0)),"")</f>
        <v/>
      </c>
      <c r="E398" s="21">
        <f>IFERROR(INDEX(Registros!$D$2:$D$501,MATCH(ROWS($B$5:B398),Registros!$AD$2:$AD$501,0)),"")</f>
        <v/>
      </c>
      <c r="F398" s="21">
        <f>IFERROR(INDEX(Registros!$E$2:$E$501,MATCH(ROWS($B$5:B398),Registros!$AD$2:$AD$501,0)),"")</f>
        <v/>
      </c>
      <c r="G398" s="18">
        <f>IFERROR(INDEX(Registros!$P$2:$P$501,MATCH(ROWS($B$5:B398),Registros!$AD$2:$AD$501,0)),"")</f>
        <v/>
      </c>
      <c r="H398" s="49">
        <f>IFERROR(INDEX(Registros!$S$2:$S$501,MATCH(ROWS($B$5:B398),Registros!$AD$2:$AD$501,0)),"")</f>
        <v/>
      </c>
      <c r="I398" s="21">
        <f>IFERROR(INDEX(Registros!$V$2:$V$501,MATCH(ROWS($B$5:B398),Registros!$AD$2:$AD$501,0)),"")</f>
        <v/>
      </c>
      <c r="J398" s="18">
        <f>IFERROR(INDEX(Registros!$K$2:$K$501,MATCH(ROWS($B$5:B398),Registros!$AD$2:$AD$501,0)),"")</f>
        <v/>
      </c>
      <c r="K398" s="18">
        <f>IFERROR(INDEX(Registros!$L$2:$L$501,MATCH(ROWS($B$5:B398),Registros!$AD$2:$AD$501,0)),"")</f>
        <v/>
      </c>
      <c r="L398" s="52">
        <f>IFERROR(INDEX(Registros!$M$2:$M$501,MATCH(ROWS($B$5:B398),Registros!$AD$2:$AD$501,0)),"")</f>
        <v/>
      </c>
      <c r="M398" s="18">
        <f>IFERROR(INDEX(Registros!$W$2:$W$501,MATCH(ROWS($B$5:B398),Registros!$AD$2:$AD$501,0)),"")</f>
        <v/>
      </c>
      <c r="N398" s="18">
        <f>IFERROR(INDEX(Registros!$X$2:$X$501,MATCH(ROWS($B$5:B398),Registros!$AD$2:$AD$501,0)),"")</f>
        <v/>
      </c>
      <c r="O398" s="21">
        <f>IFERROR(INDEX(Registros!$Y$2:$Y$501,MATCH(ROWS($B$5:B398),Registros!$AD$2:$AD$501,0)),"")</f>
        <v/>
      </c>
    </row>
    <row r="399">
      <c r="A399" s="13">
        <f>IF($B399="","",ROWS($A$5:A399))</f>
        <v/>
      </c>
      <c r="B399" s="13">
        <f>IFERROR(INDEX(Registros!$A$2:$A$501,MATCH(ROWS($B$5:B399),Registros!$AD$2:$AD$501,0)),"")</f>
        <v/>
      </c>
      <c r="C399" s="53">
        <f>IFERROR(INDEX(Registros!$B$2:$B$501,MATCH(ROWS($B$5:B399),Registros!$AD$2:$AD$501,0)),"")</f>
        <v/>
      </c>
      <c r="D399" s="13">
        <f>IFERROR(INDEX(Registros!$C$2:$C$501,MATCH(ROWS($B$5:B399),Registros!$AD$2:$AD$501,0)),"")</f>
        <v/>
      </c>
      <c r="E399" s="16">
        <f>IFERROR(INDEX(Registros!$D$2:$D$501,MATCH(ROWS($B$5:B399),Registros!$AD$2:$AD$501,0)),"")</f>
        <v/>
      </c>
      <c r="F399" s="16">
        <f>IFERROR(INDEX(Registros!$E$2:$E$501,MATCH(ROWS($B$5:B399),Registros!$AD$2:$AD$501,0)),"")</f>
        <v/>
      </c>
      <c r="G399" s="13">
        <f>IFERROR(INDEX(Registros!$P$2:$P$501,MATCH(ROWS($B$5:B399),Registros!$AD$2:$AD$501,0)),"")</f>
        <v/>
      </c>
      <c r="H399" s="46">
        <f>IFERROR(INDEX(Registros!$S$2:$S$501,MATCH(ROWS($B$5:B399),Registros!$AD$2:$AD$501,0)),"")</f>
        <v/>
      </c>
      <c r="I399" s="16">
        <f>IFERROR(INDEX(Registros!$V$2:$V$501,MATCH(ROWS($B$5:B399),Registros!$AD$2:$AD$501,0)),"")</f>
        <v/>
      </c>
      <c r="J399" s="13">
        <f>IFERROR(INDEX(Registros!$K$2:$K$501,MATCH(ROWS($B$5:B399),Registros!$AD$2:$AD$501,0)),"")</f>
        <v/>
      </c>
      <c r="K399" s="13">
        <f>IFERROR(INDEX(Registros!$L$2:$L$501,MATCH(ROWS($B$5:B399),Registros!$AD$2:$AD$501,0)),"")</f>
        <v/>
      </c>
      <c r="L399" s="53">
        <f>IFERROR(INDEX(Registros!$M$2:$M$501,MATCH(ROWS($B$5:B399),Registros!$AD$2:$AD$501,0)),"")</f>
        <v/>
      </c>
      <c r="M399" s="13">
        <f>IFERROR(INDEX(Registros!$W$2:$W$501,MATCH(ROWS($B$5:B399),Registros!$AD$2:$AD$501,0)),"")</f>
        <v/>
      </c>
      <c r="N399" s="13">
        <f>IFERROR(INDEX(Registros!$X$2:$X$501,MATCH(ROWS($B$5:B399),Registros!$AD$2:$AD$501,0)),"")</f>
        <v/>
      </c>
      <c r="O399" s="16">
        <f>IFERROR(INDEX(Registros!$Y$2:$Y$501,MATCH(ROWS($B$5:B399),Registros!$AD$2:$AD$501,0)),"")</f>
        <v/>
      </c>
    </row>
    <row r="400">
      <c r="A400" s="18">
        <f>IF($B400="","",ROWS($A$5:A400))</f>
        <v/>
      </c>
      <c r="B400" s="18">
        <f>IFERROR(INDEX(Registros!$A$2:$A$501,MATCH(ROWS($B$5:B400),Registros!$AD$2:$AD$501,0)),"")</f>
        <v/>
      </c>
      <c r="C400" s="52">
        <f>IFERROR(INDEX(Registros!$B$2:$B$501,MATCH(ROWS($B$5:B400),Registros!$AD$2:$AD$501,0)),"")</f>
        <v/>
      </c>
      <c r="D400" s="18">
        <f>IFERROR(INDEX(Registros!$C$2:$C$501,MATCH(ROWS($B$5:B400),Registros!$AD$2:$AD$501,0)),"")</f>
        <v/>
      </c>
      <c r="E400" s="21">
        <f>IFERROR(INDEX(Registros!$D$2:$D$501,MATCH(ROWS($B$5:B400),Registros!$AD$2:$AD$501,0)),"")</f>
        <v/>
      </c>
      <c r="F400" s="21">
        <f>IFERROR(INDEX(Registros!$E$2:$E$501,MATCH(ROWS($B$5:B400),Registros!$AD$2:$AD$501,0)),"")</f>
        <v/>
      </c>
      <c r="G400" s="18">
        <f>IFERROR(INDEX(Registros!$P$2:$P$501,MATCH(ROWS($B$5:B400),Registros!$AD$2:$AD$501,0)),"")</f>
        <v/>
      </c>
      <c r="H400" s="49">
        <f>IFERROR(INDEX(Registros!$S$2:$S$501,MATCH(ROWS($B$5:B400),Registros!$AD$2:$AD$501,0)),"")</f>
        <v/>
      </c>
      <c r="I400" s="21">
        <f>IFERROR(INDEX(Registros!$V$2:$V$501,MATCH(ROWS($B$5:B400),Registros!$AD$2:$AD$501,0)),"")</f>
        <v/>
      </c>
      <c r="J400" s="18">
        <f>IFERROR(INDEX(Registros!$K$2:$K$501,MATCH(ROWS($B$5:B400),Registros!$AD$2:$AD$501,0)),"")</f>
        <v/>
      </c>
      <c r="K400" s="18">
        <f>IFERROR(INDEX(Registros!$L$2:$L$501,MATCH(ROWS($B$5:B400),Registros!$AD$2:$AD$501,0)),"")</f>
        <v/>
      </c>
      <c r="L400" s="52">
        <f>IFERROR(INDEX(Registros!$M$2:$M$501,MATCH(ROWS($B$5:B400),Registros!$AD$2:$AD$501,0)),"")</f>
        <v/>
      </c>
      <c r="M400" s="18">
        <f>IFERROR(INDEX(Registros!$W$2:$W$501,MATCH(ROWS($B$5:B400),Registros!$AD$2:$AD$501,0)),"")</f>
        <v/>
      </c>
      <c r="N400" s="18">
        <f>IFERROR(INDEX(Registros!$X$2:$X$501,MATCH(ROWS($B$5:B400),Registros!$AD$2:$AD$501,0)),"")</f>
        <v/>
      </c>
      <c r="O400" s="21">
        <f>IFERROR(INDEX(Registros!$Y$2:$Y$501,MATCH(ROWS($B$5:B400),Registros!$AD$2:$AD$501,0)),"")</f>
        <v/>
      </c>
    </row>
    <row r="401">
      <c r="A401" s="13">
        <f>IF($B401="","",ROWS($A$5:A401))</f>
        <v/>
      </c>
      <c r="B401" s="13">
        <f>IFERROR(INDEX(Registros!$A$2:$A$501,MATCH(ROWS($B$5:B401),Registros!$AD$2:$AD$501,0)),"")</f>
        <v/>
      </c>
      <c r="C401" s="53">
        <f>IFERROR(INDEX(Registros!$B$2:$B$501,MATCH(ROWS($B$5:B401),Registros!$AD$2:$AD$501,0)),"")</f>
        <v/>
      </c>
      <c r="D401" s="13">
        <f>IFERROR(INDEX(Registros!$C$2:$C$501,MATCH(ROWS($B$5:B401),Registros!$AD$2:$AD$501,0)),"")</f>
        <v/>
      </c>
      <c r="E401" s="16">
        <f>IFERROR(INDEX(Registros!$D$2:$D$501,MATCH(ROWS($B$5:B401),Registros!$AD$2:$AD$501,0)),"")</f>
        <v/>
      </c>
      <c r="F401" s="16">
        <f>IFERROR(INDEX(Registros!$E$2:$E$501,MATCH(ROWS($B$5:B401),Registros!$AD$2:$AD$501,0)),"")</f>
        <v/>
      </c>
      <c r="G401" s="13">
        <f>IFERROR(INDEX(Registros!$P$2:$P$501,MATCH(ROWS($B$5:B401),Registros!$AD$2:$AD$501,0)),"")</f>
        <v/>
      </c>
      <c r="H401" s="46">
        <f>IFERROR(INDEX(Registros!$S$2:$S$501,MATCH(ROWS($B$5:B401),Registros!$AD$2:$AD$501,0)),"")</f>
        <v/>
      </c>
      <c r="I401" s="16">
        <f>IFERROR(INDEX(Registros!$V$2:$V$501,MATCH(ROWS($B$5:B401),Registros!$AD$2:$AD$501,0)),"")</f>
        <v/>
      </c>
      <c r="J401" s="13">
        <f>IFERROR(INDEX(Registros!$K$2:$K$501,MATCH(ROWS($B$5:B401),Registros!$AD$2:$AD$501,0)),"")</f>
        <v/>
      </c>
      <c r="K401" s="13">
        <f>IFERROR(INDEX(Registros!$L$2:$L$501,MATCH(ROWS($B$5:B401),Registros!$AD$2:$AD$501,0)),"")</f>
        <v/>
      </c>
      <c r="L401" s="53">
        <f>IFERROR(INDEX(Registros!$M$2:$M$501,MATCH(ROWS($B$5:B401),Registros!$AD$2:$AD$501,0)),"")</f>
        <v/>
      </c>
      <c r="M401" s="13">
        <f>IFERROR(INDEX(Registros!$W$2:$W$501,MATCH(ROWS($B$5:B401),Registros!$AD$2:$AD$501,0)),"")</f>
        <v/>
      </c>
      <c r="N401" s="13">
        <f>IFERROR(INDEX(Registros!$X$2:$X$501,MATCH(ROWS($B$5:B401),Registros!$AD$2:$AD$501,0)),"")</f>
        <v/>
      </c>
      <c r="O401" s="16">
        <f>IFERROR(INDEX(Registros!$Y$2:$Y$501,MATCH(ROWS($B$5:B401),Registros!$AD$2:$AD$501,0)),"")</f>
        <v/>
      </c>
    </row>
    <row r="402">
      <c r="A402" s="18">
        <f>IF($B402="","",ROWS($A$5:A402))</f>
        <v/>
      </c>
      <c r="B402" s="18">
        <f>IFERROR(INDEX(Registros!$A$2:$A$501,MATCH(ROWS($B$5:B402),Registros!$AD$2:$AD$501,0)),"")</f>
        <v/>
      </c>
      <c r="C402" s="52">
        <f>IFERROR(INDEX(Registros!$B$2:$B$501,MATCH(ROWS($B$5:B402),Registros!$AD$2:$AD$501,0)),"")</f>
        <v/>
      </c>
      <c r="D402" s="18">
        <f>IFERROR(INDEX(Registros!$C$2:$C$501,MATCH(ROWS($B$5:B402),Registros!$AD$2:$AD$501,0)),"")</f>
        <v/>
      </c>
      <c r="E402" s="21">
        <f>IFERROR(INDEX(Registros!$D$2:$D$501,MATCH(ROWS($B$5:B402),Registros!$AD$2:$AD$501,0)),"")</f>
        <v/>
      </c>
      <c r="F402" s="21">
        <f>IFERROR(INDEX(Registros!$E$2:$E$501,MATCH(ROWS($B$5:B402),Registros!$AD$2:$AD$501,0)),"")</f>
        <v/>
      </c>
      <c r="G402" s="18">
        <f>IFERROR(INDEX(Registros!$P$2:$P$501,MATCH(ROWS($B$5:B402),Registros!$AD$2:$AD$501,0)),"")</f>
        <v/>
      </c>
      <c r="H402" s="49">
        <f>IFERROR(INDEX(Registros!$S$2:$S$501,MATCH(ROWS($B$5:B402),Registros!$AD$2:$AD$501,0)),"")</f>
        <v/>
      </c>
      <c r="I402" s="21">
        <f>IFERROR(INDEX(Registros!$V$2:$V$501,MATCH(ROWS($B$5:B402),Registros!$AD$2:$AD$501,0)),"")</f>
        <v/>
      </c>
      <c r="J402" s="18">
        <f>IFERROR(INDEX(Registros!$K$2:$K$501,MATCH(ROWS($B$5:B402),Registros!$AD$2:$AD$501,0)),"")</f>
        <v/>
      </c>
      <c r="K402" s="18">
        <f>IFERROR(INDEX(Registros!$L$2:$L$501,MATCH(ROWS($B$5:B402),Registros!$AD$2:$AD$501,0)),"")</f>
        <v/>
      </c>
      <c r="L402" s="52">
        <f>IFERROR(INDEX(Registros!$M$2:$M$501,MATCH(ROWS($B$5:B402),Registros!$AD$2:$AD$501,0)),"")</f>
        <v/>
      </c>
      <c r="M402" s="18">
        <f>IFERROR(INDEX(Registros!$W$2:$W$501,MATCH(ROWS($B$5:B402),Registros!$AD$2:$AD$501,0)),"")</f>
        <v/>
      </c>
      <c r="N402" s="18">
        <f>IFERROR(INDEX(Registros!$X$2:$X$501,MATCH(ROWS($B$5:B402),Registros!$AD$2:$AD$501,0)),"")</f>
        <v/>
      </c>
      <c r="O402" s="21">
        <f>IFERROR(INDEX(Registros!$Y$2:$Y$501,MATCH(ROWS($B$5:B402),Registros!$AD$2:$AD$501,0)),"")</f>
        <v/>
      </c>
    </row>
    <row r="403">
      <c r="A403" s="13">
        <f>IF($B403="","",ROWS($A$5:A403))</f>
        <v/>
      </c>
      <c r="B403" s="13">
        <f>IFERROR(INDEX(Registros!$A$2:$A$501,MATCH(ROWS($B$5:B403),Registros!$AD$2:$AD$501,0)),"")</f>
        <v/>
      </c>
      <c r="C403" s="53">
        <f>IFERROR(INDEX(Registros!$B$2:$B$501,MATCH(ROWS($B$5:B403),Registros!$AD$2:$AD$501,0)),"")</f>
        <v/>
      </c>
      <c r="D403" s="13">
        <f>IFERROR(INDEX(Registros!$C$2:$C$501,MATCH(ROWS($B$5:B403),Registros!$AD$2:$AD$501,0)),"")</f>
        <v/>
      </c>
      <c r="E403" s="16">
        <f>IFERROR(INDEX(Registros!$D$2:$D$501,MATCH(ROWS($B$5:B403),Registros!$AD$2:$AD$501,0)),"")</f>
        <v/>
      </c>
      <c r="F403" s="16">
        <f>IFERROR(INDEX(Registros!$E$2:$E$501,MATCH(ROWS($B$5:B403),Registros!$AD$2:$AD$501,0)),"")</f>
        <v/>
      </c>
      <c r="G403" s="13">
        <f>IFERROR(INDEX(Registros!$P$2:$P$501,MATCH(ROWS($B$5:B403),Registros!$AD$2:$AD$501,0)),"")</f>
        <v/>
      </c>
      <c r="H403" s="46">
        <f>IFERROR(INDEX(Registros!$S$2:$S$501,MATCH(ROWS($B$5:B403),Registros!$AD$2:$AD$501,0)),"")</f>
        <v/>
      </c>
      <c r="I403" s="16">
        <f>IFERROR(INDEX(Registros!$V$2:$V$501,MATCH(ROWS($B$5:B403),Registros!$AD$2:$AD$501,0)),"")</f>
        <v/>
      </c>
      <c r="J403" s="13">
        <f>IFERROR(INDEX(Registros!$K$2:$K$501,MATCH(ROWS($B$5:B403),Registros!$AD$2:$AD$501,0)),"")</f>
        <v/>
      </c>
      <c r="K403" s="13">
        <f>IFERROR(INDEX(Registros!$L$2:$L$501,MATCH(ROWS($B$5:B403),Registros!$AD$2:$AD$501,0)),"")</f>
        <v/>
      </c>
      <c r="L403" s="53">
        <f>IFERROR(INDEX(Registros!$M$2:$M$501,MATCH(ROWS($B$5:B403),Registros!$AD$2:$AD$501,0)),"")</f>
        <v/>
      </c>
      <c r="M403" s="13">
        <f>IFERROR(INDEX(Registros!$W$2:$W$501,MATCH(ROWS($B$5:B403),Registros!$AD$2:$AD$501,0)),"")</f>
        <v/>
      </c>
      <c r="N403" s="13">
        <f>IFERROR(INDEX(Registros!$X$2:$X$501,MATCH(ROWS($B$5:B403),Registros!$AD$2:$AD$501,0)),"")</f>
        <v/>
      </c>
      <c r="O403" s="16">
        <f>IFERROR(INDEX(Registros!$Y$2:$Y$501,MATCH(ROWS($B$5:B403),Registros!$AD$2:$AD$501,0)),"")</f>
        <v/>
      </c>
    </row>
    <row r="404">
      <c r="A404" s="18">
        <f>IF($B404="","",ROWS($A$5:A404))</f>
        <v/>
      </c>
      <c r="B404" s="18">
        <f>IFERROR(INDEX(Registros!$A$2:$A$501,MATCH(ROWS($B$5:B404),Registros!$AD$2:$AD$501,0)),"")</f>
        <v/>
      </c>
      <c r="C404" s="52">
        <f>IFERROR(INDEX(Registros!$B$2:$B$501,MATCH(ROWS($B$5:B404),Registros!$AD$2:$AD$501,0)),"")</f>
        <v/>
      </c>
      <c r="D404" s="18">
        <f>IFERROR(INDEX(Registros!$C$2:$C$501,MATCH(ROWS($B$5:B404),Registros!$AD$2:$AD$501,0)),"")</f>
        <v/>
      </c>
      <c r="E404" s="21">
        <f>IFERROR(INDEX(Registros!$D$2:$D$501,MATCH(ROWS($B$5:B404),Registros!$AD$2:$AD$501,0)),"")</f>
        <v/>
      </c>
      <c r="F404" s="21">
        <f>IFERROR(INDEX(Registros!$E$2:$E$501,MATCH(ROWS($B$5:B404),Registros!$AD$2:$AD$501,0)),"")</f>
        <v/>
      </c>
      <c r="G404" s="18">
        <f>IFERROR(INDEX(Registros!$P$2:$P$501,MATCH(ROWS($B$5:B404),Registros!$AD$2:$AD$501,0)),"")</f>
        <v/>
      </c>
      <c r="H404" s="49">
        <f>IFERROR(INDEX(Registros!$S$2:$S$501,MATCH(ROWS($B$5:B404),Registros!$AD$2:$AD$501,0)),"")</f>
        <v/>
      </c>
      <c r="I404" s="21">
        <f>IFERROR(INDEX(Registros!$V$2:$V$501,MATCH(ROWS($B$5:B404),Registros!$AD$2:$AD$501,0)),"")</f>
        <v/>
      </c>
      <c r="J404" s="18">
        <f>IFERROR(INDEX(Registros!$K$2:$K$501,MATCH(ROWS($B$5:B404),Registros!$AD$2:$AD$501,0)),"")</f>
        <v/>
      </c>
      <c r="K404" s="18">
        <f>IFERROR(INDEX(Registros!$L$2:$L$501,MATCH(ROWS($B$5:B404),Registros!$AD$2:$AD$501,0)),"")</f>
        <v/>
      </c>
      <c r="L404" s="52">
        <f>IFERROR(INDEX(Registros!$M$2:$M$501,MATCH(ROWS($B$5:B404),Registros!$AD$2:$AD$501,0)),"")</f>
        <v/>
      </c>
      <c r="M404" s="18">
        <f>IFERROR(INDEX(Registros!$W$2:$W$501,MATCH(ROWS($B$5:B404),Registros!$AD$2:$AD$501,0)),"")</f>
        <v/>
      </c>
      <c r="N404" s="18">
        <f>IFERROR(INDEX(Registros!$X$2:$X$501,MATCH(ROWS($B$5:B404),Registros!$AD$2:$AD$501,0)),"")</f>
        <v/>
      </c>
      <c r="O404" s="21">
        <f>IFERROR(INDEX(Registros!$Y$2:$Y$501,MATCH(ROWS($B$5:B404),Registros!$AD$2:$AD$501,0)),"")</f>
        <v/>
      </c>
    </row>
    <row r="405">
      <c r="A405" s="13">
        <f>IF($B405="","",ROWS($A$5:A405))</f>
        <v/>
      </c>
      <c r="B405" s="13">
        <f>IFERROR(INDEX(Registros!$A$2:$A$501,MATCH(ROWS($B$5:B405),Registros!$AD$2:$AD$501,0)),"")</f>
        <v/>
      </c>
      <c r="C405" s="53">
        <f>IFERROR(INDEX(Registros!$B$2:$B$501,MATCH(ROWS($B$5:B405),Registros!$AD$2:$AD$501,0)),"")</f>
        <v/>
      </c>
      <c r="D405" s="13">
        <f>IFERROR(INDEX(Registros!$C$2:$C$501,MATCH(ROWS($B$5:B405),Registros!$AD$2:$AD$501,0)),"")</f>
        <v/>
      </c>
      <c r="E405" s="16">
        <f>IFERROR(INDEX(Registros!$D$2:$D$501,MATCH(ROWS($B$5:B405),Registros!$AD$2:$AD$501,0)),"")</f>
        <v/>
      </c>
      <c r="F405" s="16">
        <f>IFERROR(INDEX(Registros!$E$2:$E$501,MATCH(ROWS($B$5:B405),Registros!$AD$2:$AD$501,0)),"")</f>
        <v/>
      </c>
      <c r="G405" s="13">
        <f>IFERROR(INDEX(Registros!$P$2:$P$501,MATCH(ROWS($B$5:B405),Registros!$AD$2:$AD$501,0)),"")</f>
        <v/>
      </c>
      <c r="H405" s="46">
        <f>IFERROR(INDEX(Registros!$S$2:$S$501,MATCH(ROWS($B$5:B405),Registros!$AD$2:$AD$501,0)),"")</f>
        <v/>
      </c>
      <c r="I405" s="16">
        <f>IFERROR(INDEX(Registros!$V$2:$V$501,MATCH(ROWS($B$5:B405),Registros!$AD$2:$AD$501,0)),"")</f>
        <v/>
      </c>
      <c r="J405" s="13">
        <f>IFERROR(INDEX(Registros!$K$2:$K$501,MATCH(ROWS($B$5:B405),Registros!$AD$2:$AD$501,0)),"")</f>
        <v/>
      </c>
      <c r="K405" s="13">
        <f>IFERROR(INDEX(Registros!$L$2:$L$501,MATCH(ROWS($B$5:B405),Registros!$AD$2:$AD$501,0)),"")</f>
        <v/>
      </c>
      <c r="L405" s="53">
        <f>IFERROR(INDEX(Registros!$M$2:$M$501,MATCH(ROWS($B$5:B405),Registros!$AD$2:$AD$501,0)),"")</f>
        <v/>
      </c>
      <c r="M405" s="13">
        <f>IFERROR(INDEX(Registros!$W$2:$W$501,MATCH(ROWS($B$5:B405),Registros!$AD$2:$AD$501,0)),"")</f>
        <v/>
      </c>
      <c r="N405" s="13">
        <f>IFERROR(INDEX(Registros!$X$2:$X$501,MATCH(ROWS($B$5:B405),Registros!$AD$2:$AD$501,0)),"")</f>
        <v/>
      </c>
      <c r="O405" s="16">
        <f>IFERROR(INDEX(Registros!$Y$2:$Y$501,MATCH(ROWS($B$5:B405),Registros!$AD$2:$AD$501,0)),"")</f>
        <v/>
      </c>
    </row>
    <row r="406">
      <c r="A406" s="18">
        <f>IF($B406="","",ROWS($A$5:A406))</f>
        <v/>
      </c>
      <c r="B406" s="18">
        <f>IFERROR(INDEX(Registros!$A$2:$A$501,MATCH(ROWS($B$5:B406),Registros!$AD$2:$AD$501,0)),"")</f>
        <v/>
      </c>
      <c r="C406" s="52">
        <f>IFERROR(INDEX(Registros!$B$2:$B$501,MATCH(ROWS($B$5:B406),Registros!$AD$2:$AD$501,0)),"")</f>
        <v/>
      </c>
      <c r="D406" s="18">
        <f>IFERROR(INDEX(Registros!$C$2:$C$501,MATCH(ROWS($B$5:B406),Registros!$AD$2:$AD$501,0)),"")</f>
        <v/>
      </c>
      <c r="E406" s="21">
        <f>IFERROR(INDEX(Registros!$D$2:$D$501,MATCH(ROWS($B$5:B406),Registros!$AD$2:$AD$501,0)),"")</f>
        <v/>
      </c>
      <c r="F406" s="21">
        <f>IFERROR(INDEX(Registros!$E$2:$E$501,MATCH(ROWS($B$5:B406),Registros!$AD$2:$AD$501,0)),"")</f>
        <v/>
      </c>
      <c r="G406" s="18">
        <f>IFERROR(INDEX(Registros!$P$2:$P$501,MATCH(ROWS($B$5:B406),Registros!$AD$2:$AD$501,0)),"")</f>
        <v/>
      </c>
      <c r="H406" s="49">
        <f>IFERROR(INDEX(Registros!$S$2:$S$501,MATCH(ROWS($B$5:B406),Registros!$AD$2:$AD$501,0)),"")</f>
        <v/>
      </c>
      <c r="I406" s="21">
        <f>IFERROR(INDEX(Registros!$V$2:$V$501,MATCH(ROWS($B$5:B406),Registros!$AD$2:$AD$501,0)),"")</f>
        <v/>
      </c>
      <c r="J406" s="18">
        <f>IFERROR(INDEX(Registros!$K$2:$K$501,MATCH(ROWS($B$5:B406),Registros!$AD$2:$AD$501,0)),"")</f>
        <v/>
      </c>
      <c r="K406" s="18">
        <f>IFERROR(INDEX(Registros!$L$2:$L$501,MATCH(ROWS($B$5:B406),Registros!$AD$2:$AD$501,0)),"")</f>
        <v/>
      </c>
      <c r="L406" s="52">
        <f>IFERROR(INDEX(Registros!$M$2:$M$501,MATCH(ROWS($B$5:B406),Registros!$AD$2:$AD$501,0)),"")</f>
        <v/>
      </c>
      <c r="M406" s="18">
        <f>IFERROR(INDEX(Registros!$W$2:$W$501,MATCH(ROWS($B$5:B406),Registros!$AD$2:$AD$501,0)),"")</f>
        <v/>
      </c>
      <c r="N406" s="18">
        <f>IFERROR(INDEX(Registros!$X$2:$X$501,MATCH(ROWS($B$5:B406),Registros!$AD$2:$AD$501,0)),"")</f>
        <v/>
      </c>
      <c r="O406" s="21">
        <f>IFERROR(INDEX(Registros!$Y$2:$Y$501,MATCH(ROWS($B$5:B406),Registros!$AD$2:$AD$501,0)),"")</f>
        <v/>
      </c>
    </row>
    <row r="407">
      <c r="A407" s="13">
        <f>IF($B407="","",ROWS($A$5:A407))</f>
        <v/>
      </c>
      <c r="B407" s="13">
        <f>IFERROR(INDEX(Registros!$A$2:$A$501,MATCH(ROWS($B$5:B407),Registros!$AD$2:$AD$501,0)),"")</f>
        <v/>
      </c>
      <c r="C407" s="53">
        <f>IFERROR(INDEX(Registros!$B$2:$B$501,MATCH(ROWS($B$5:B407),Registros!$AD$2:$AD$501,0)),"")</f>
        <v/>
      </c>
      <c r="D407" s="13">
        <f>IFERROR(INDEX(Registros!$C$2:$C$501,MATCH(ROWS($B$5:B407),Registros!$AD$2:$AD$501,0)),"")</f>
        <v/>
      </c>
      <c r="E407" s="16">
        <f>IFERROR(INDEX(Registros!$D$2:$D$501,MATCH(ROWS($B$5:B407),Registros!$AD$2:$AD$501,0)),"")</f>
        <v/>
      </c>
      <c r="F407" s="16">
        <f>IFERROR(INDEX(Registros!$E$2:$E$501,MATCH(ROWS($B$5:B407),Registros!$AD$2:$AD$501,0)),"")</f>
        <v/>
      </c>
      <c r="G407" s="13">
        <f>IFERROR(INDEX(Registros!$P$2:$P$501,MATCH(ROWS($B$5:B407),Registros!$AD$2:$AD$501,0)),"")</f>
        <v/>
      </c>
      <c r="H407" s="46">
        <f>IFERROR(INDEX(Registros!$S$2:$S$501,MATCH(ROWS($B$5:B407),Registros!$AD$2:$AD$501,0)),"")</f>
        <v/>
      </c>
      <c r="I407" s="16">
        <f>IFERROR(INDEX(Registros!$V$2:$V$501,MATCH(ROWS($B$5:B407),Registros!$AD$2:$AD$501,0)),"")</f>
        <v/>
      </c>
      <c r="J407" s="13">
        <f>IFERROR(INDEX(Registros!$K$2:$K$501,MATCH(ROWS($B$5:B407),Registros!$AD$2:$AD$501,0)),"")</f>
        <v/>
      </c>
      <c r="K407" s="13">
        <f>IFERROR(INDEX(Registros!$L$2:$L$501,MATCH(ROWS($B$5:B407),Registros!$AD$2:$AD$501,0)),"")</f>
        <v/>
      </c>
      <c r="L407" s="53">
        <f>IFERROR(INDEX(Registros!$M$2:$M$501,MATCH(ROWS($B$5:B407),Registros!$AD$2:$AD$501,0)),"")</f>
        <v/>
      </c>
      <c r="M407" s="13">
        <f>IFERROR(INDEX(Registros!$W$2:$W$501,MATCH(ROWS($B$5:B407),Registros!$AD$2:$AD$501,0)),"")</f>
        <v/>
      </c>
      <c r="N407" s="13">
        <f>IFERROR(INDEX(Registros!$X$2:$X$501,MATCH(ROWS($B$5:B407),Registros!$AD$2:$AD$501,0)),"")</f>
        <v/>
      </c>
      <c r="O407" s="16">
        <f>IFERROR(INDEX(Registros!$Y$2:$Y$501,MATCH(ROWS($B$5:B407),Registros!$AD$2:$AD$501,0)),"")</f>
        <v/>
      </c>
    </row>
    <row r="408">
      <c r="A408" s="18">
        <f>IF($B408="","",ROWS($A$5:A408))</f>
        <v/>
      </c>
      <c r="B408" s="18">
        <f>IFERROR(INDEX(Registros!$A$2:$A$501,MATCH(ROWS($B$5:B408),Registros!$AD$2:$AD$501,0)),"")</f>
        <v/>
      </c>
      <c r="C408" s="52">
        <f>IFERROR(INDEX(Registros!$B$2:$B$501,MATCH(ROWS($B$5:B408),Registros!$AD$2:$AD$501,0)),"")</f>
        <v/>
      </c>
      <c r="D408" s="18">
        <f>IFERROR(INDEX(Registros!$C$2:$C$501,MATCH(ROWS($B$5:B408),Registros!$AD$2:$AD$501,0)),"")</f>
        <v/>
      </c>
      <c r="E408" s="21">
        <f>IFERROR(INDEX(Registros!$D$2:$D$501,MATCH(ROWS($B$5:B408),Registros!$AD$2:$AD$501,0)),"")</f>
        <v/>
      </c>
      <c r="F408" s="21">
        <f>IFERROR(INDEX(Registros!$E$2:$E$501,MATCH(ROWS($B$5:B408),Registros!$AD$2:$AD$501,0)),"")</f>
        <v/>
      </c>
      <c r="G408" s="18">
        <f>IFERROR(INDEX(Registros!$P$2:$P$501,MATCH(ROWS($B$5:B408),Registros!$AD$2:$AD$501,0)),"")</f>
        <v/>
      </c>
      <c r="H408" s="49">
        <f>IFERROR(INDEX(Registros!$S$2:$S$501,MATCH(ROWS($B$5:B408),Registros!$AD$2:$AD$501,0)),"")</f>
        <v/>
      </c>
      <c r="I408" s="21">
        <f>IFERROR(INDEX(Registros!$V$2:$V$501,MATCH(ROWS($B$5:B408),Registros!$AD$2:$AD$501,0)),"")</f>
        <v/>
      </c>
      <c r="J408" s="18">
        <f>IFERROR(INDEX(Registros!$K$2:$K$501,MATCH(ROWS($B$5:B408),Registros!$AD$2:$AD$501,0)),"")</f>
        <v/>
      </c>
      <c r="K408" s="18">
        <f>IFERROR(INDEX(Registros!$L$2:$L$501,MATCH(ROWS($B$5:B408),Registros!$AD$2:$AD$501,0)),"")</f>
        <v/>
      </c>
      <c r="L408" s="52">
        <f>IFERROR(INDEX(Registros!$M$2:$M$501,MATCH(ROWS($B$5:B408),Registros!$AD$2:$AD$501,0)),"")</f>
        <v/>
      </c>
      <c r="M408" s="18">
        <f>IFERROR(INDEX(Registros!$W$2:$W$501,MATCH(ROWS($B$5:B408),Registros!$AD$2:$AD$501,0)),"")</f>
        <v/>
      </c>
      <c r="N408" s="18">
        <f>IFERROR(INDEX(Registros!$X$2:$X$501,MATCH(ROWS($B$5:B408),Registros!$AD$2:$AD$501,0)),"")</f>
        <v/>
      </c>
      <c r="O408" s="21">
        <f>IFERROR(INDEX(Registros!$Y$2:$Y$501,MATCH(ROWS($B$5:B408),Registros!$AD$2:$AD$501,0)),"")</f>
        <v/>
      </c>
    </row>
    <row r="409">
      <c r="A409" s="13">
        <f>IF($B409="","",ROWS($A$5:A409))</f>
        <v/>
      </c>
      <c r="B409" s="13">
        <f>IFERROR(INDEX(Registros!$A$2:$A$501,MATCH(ROWS($B$5:B409),Registros!$AD$2:$AD$501,0)),"")</f>
        <v/>
      </c>
      <c r="C409" s="53">
        <f>IFERROR(INDEX(Registros!$B$2:$B$501,MATCH(ROWS($B$5:B409),Registros!$AD$2:$AD$501,0)),"")</f>
        <v/>
      </c>
      <c r="D409" s="13">
        <f>IFERROR(INDEX(Registros!$C$2:$C$501,MATCH(ROWS($B$5:B409),Registros!$AD$2:$AD$501,0)),"")</f>
        <v/>
      </c>
      <c r="E409" s="16">
        <f>IFERROR(INDEX(Registros!$D$2:$D$501,MATCH(ROWS($B$5:B409),Registros!$AD$2:$AD$501,0)),"")</f>
        <v/>
      </c>
      <c r="F409" s="16">
        <f>IFERROR(INDEX(Registros!$E$2:$E$501,MATCH(ROWS($B$5:B409),Registros!$AD$2:$AD$501,0)),"")</f>
        <v/>
      </c>
      <c r="G409" s="13">
        <f>IFERROR(INDEX(Registros!$P$2:$P$501,MATCH(ROWS($B$5:B409),Registros!$AD$2:$AD$501,0)),"")</f>
        <v/>
      </c>
      <c r="H409" s="46">
        <f>IFERROR(INDEX(Registros!$S$2:$S$501,MATCH(ROWS($B$5:B409),Registros!$AD$2:$AD$501,0)),"")</f>
        <v/>
      </c>
      <c r="I409" s="16">
        <f>IFERROR(INDEX(Registros!$V$2:$V$501,MATCH(ROWS($B$5:B409),Registros!$AD$2:$AD$501,0)),"")</f>
        <v/>
      </c>
      <c r="J409" s="13">
        <f>IFERROR(INDEX(Registros!$K$2:$K$501,MATCH(ROWS($B$5:B409),Registros!$AD$2:$AD$501,0)),"")</f>
        <v/>
      </c>
      <c r="K409" s="13">
        <f>IFERROR(INDEX(Registros!$L$2:$L$501,MATCH(ROWS($B$5:B409),Registros!$AD$2:$AD$501,0)),"")</f>
        <v/>
      </c>
      <c r="L409" s="53">
        <f>IFERROR(INDEX(Registros!$M$2:$M$501,MATCH(ROWS($B$5:B409),Registros!$AD$2:$AD$501,0)),"")</f>
        <v/>
      </c>
      <c r="M409" s="13">
        <f>IFERROR(INDEX(Registros!$W$2:$W$501,MATCH(ROWS($B$5:B409),Registros!$AD$2:$AD$501,0)),"")</f>
        <v/>
      </c>
      <c r="N409" s="13">
        <f>IFERROR(INDEX(Registros!$X$2:$X$501,MATCH(ROWS($B$5:B409),Registros!$AD$2:$AD$501,0)),"")</f>
        <v/>
      </c>
      <c r="O409" s="16">
        <f>IFERROR(INDEX(Registros!$Y$2:$Y$501,MATCH(ROWS($B$5:B409),Registros!$AD$2:$AD$501,0)),"")</f>
        <v/>
      </c>
    </row>
    <row r="410">
      <c r="A410" s="18">
        <f>IF($B410="","",ROWS($A$5:A410))</f>
        <v/>
      </c>
      <c r="B410" s="18">
        <f>IFERROR(INDEX(Registros!$A$2:$A$501,MATCH(ROWS($B$5:B410),Registros!$AD$2:$AD$501,0)),"")</f>
        <v/>
      </c>
      <c r="C410" s="52">
        <f>IFERROR(INDEX(Registros!$B$2:$B$501,MATCH(ROWS($B$5:B410),Registros!$AD$2:$AD$501,0)),"")</f>
        <v/>
      </c>
      <c r="D410" s="18">
        <f>IFERROR(INDEX(Registros!$C$2:$C$501,MATCH(ROWS($B$5:B410),Registros!$AD$2:$AD$501,0)),"")</f>
        <v/>
      </c>
      <c r="E410" s="21">
        <f>IFERROR(INDEX(Registros!$D$2:$D$501,MATCH(ROWS($B$5:B410),Registros!$AD$2:$AD$501,0)),"")</f>
        <v/>
      </c>
      <c r="F410" s="21">
        <f>IFERROR(INDEX(Registros!$E$2:$E$501,MATCH(ROWS($B$5:B410),Registros!$AD$2:$AD$501,0)),"")</f>
        <v/>
      </c>
      <c r="G410" s="18">
        <f>IFERROR(INDEX(Registros!$P$2:$P$501,MATCH(ROWS($B$5:B410),Registros!$AD$2:$AD$501,0)),"")</f>
        <v/>
      </c>
      <c r="H410" s="49">
        <f>IFERROR(INDEX(Registros!$S$2:$S$501,MATCH(ROWS($B$5:B410),Registros!$AD$2:$AD$501,0)),"")</f>
        <v/>
      </c>
      <c r="I410" s="21">
        <f>IFERROR(INDEX(Registros!$V$2:$V$501,MATCH(ROWS($B$5:B410),Registros!$AD$2:$AD$501,0)),"")</f>
        <v/>
      </c>
      <c r="J410" s="18">
        <f>IFERROR(INDEX(Registros!$K$2:$K$501,MATCH(ROWS($B$5:B410),Registros!$AD$2:$AD$501,0)),"")</f>
        <v/>
      </c>
      <c r="K410" s="18">
        <f>IFERROR(INDEX(Registros!$L$2:$L$501,MATCH(ROWS($B$5:B410),Registros!$AD$2:$AD$501,0)),"")</f>
        <v/>
      </c>
      <c r="L410" s="52">
        <f>IFERROR(INDEX(Registros!$M$2:$M$501,MATCH(ROWS($B$5:B410),Registros!$AD$2:$AD$501,0)),"")</f>
        <v/>
      </c>
      <c r="M410" s="18">
        <f>IFERROR(INDEX(Registros!$W$2:$W$501,MATCH(ROWS($B$5:B410),Registros!$AD$2:$AD$501,0)),"")</f>
        <v/>
      </c>
      <c r="N410" s="18">
        <f>IFERROR(INDEX(Registros!$X$2:$X$501,MATCH(ROWS($B$5:B410),Registros!$AD$2:$AD$501,0)),"")</f>
        <v/>
      </c>
      <c r="O410" s="21">
        <f>IFERROR(INDEX(Registros!$Y$2:$Y$501,MATCH(ROWS($B$5:B410),Registros!$AD$2:$AD$501,0)),"")</f>
        <v/>
      </c>
    </row>
    <row r="411">
      <c r="A411" s="13">
        <f>IF($B411="","",ROWS($A$5:A411))</f>
        <v/>
      </c>
      <c r="B411" s="13">
        <f>IFERROR(INDEX(Registros!$A$2:$A$501,MATCH(ROWS($B$5:B411),Registros!$AD$2:$AD$501,0)),"")</f>
        <v/>
      </c>
      <c r="C411" s="53">
        <f>IFERROR(INDEX(Registros!$B$2:$B$501,MATCH(ROWS($B$5:B411),Registros!$AD$2:$AD$501,0)),"")</f>
        <v/>
      </c>
      <c r="D411" s="13">
        <f>IFERROR(INDEX(Registros!$C$2:$C$501,MATCH(ROWS($B$5:B411),Registros!$AD$2:$AD$501,0)),"")</f>
        <v/>
      </c>
      <c r="E411" s="16">
        <f>IFERROR(INDEX(Registros!$D$2:$D$501,MATCH(ROWS($B$5:B411),Registros!$AD$2:$AD$501,0)),"")</f>
        <v/>
      </c>
      <c r="F411" s="16">
        <f>IFERROR(INDEX(Registros!$E$2:$E$501,MATCH(ROWS($B$5:B411),Registros!$AD$2:$AD$501,0)),"")</f>
        <v/>
      </c>
      <c r="G411" s="13">
        <f>IFERROR(INDEX(Registros!$P$2:$P$501,MATCH(ROWS($B$5:B411),Registros!$AD$2:$AD$501,0)),"")</f>
        <v/>
      </c>
      <c r="H411" s="46">
        <f>IFERROR(INDEX(Registros!$S$2:$S$501,MATCH(ROWS($B$5:B411),Registros!$AD$2:$AD$501,0)),"")</f>
        <v/>
      </c>
      <c r="I411" s="16">
        <f>IFERROR(INDEX(Registros!$V$2:$V$501,MATCH(ROWS($B$5:B411),Registros!$AD$2:$AD$501,0)),"")</f>
        <v/>
      </c>
      <c r="J411" s="13">
        <f>IFERROR(INDEX(Registros!$K$2:$K$501,MATCH(ROWS($B$5:B411),Registros!$AD$2:$AD$501,0)),"")</f>
        <v/>
      </c>
      <c r="K411" s="13">
        <f>IFERROR(INDEX(Registros!$L$2:$L$501,MATCH(ROWS($B$5:B411),Registros!$AD$2:$AD$501,0)),"")</f>
        <v/>
      </c>
      <c r="L411" s="53">
        <f>IFERROR(INDEX(Registros!$M$2:$M$501,MATCH(ROWS($B$5:B411),Registros!$AD$2:$AD$501,0)),"")</f>
        <v/>
      </c>
      <c r="M411" s="13">
        <f>IFERROR(INDEX(Registros!$W$2:$W$501,MATCH(ROWS($B$5:B411),Registros!$AD$2:$AD$501,0)),"")</f>
        <v/>
      </c>
      <c r="N411" s="13">
        <f>IFERROR(INDEX(Registros!$X$2:$X$501,MATCH(ROWS($B$5:B411),Registros!$AD$2:$AD$501,0)),"")</f>
        <v/>
      </c>
      <c r="O411" s="16">
        <f>IFERROR(INDEX(Registros!$Y$2:$Y$501,MATCH(ROWS($B$5:B411),Registros!$AD$2:$AD$501,0)),"")</f>
        <v/>
      </c>
    </row>
    <row r="412">
      <c r="A412" s="18">
        <f>IF($B412="","",ROWS($A$5:A412))</f>
        <v/>
      </c>
      <c r="B412" s="18">
        <f>IFERROR(INDEX(Registros!$A$2:$A$501,MATCH(ROWS($B$5:B412),Registros!$AD$2:$AD$501,0)),"")</f>
        <v/>
      </c>
      <c r="C412" s="52">
        <f>IFERROR(INDEX(Registros!$B$2:$B$501,MATCH(ROWS($B$5:B412),Registros!$AD$2:$AD$501,0)),"")</f>
        <v/>
      </c>
      <c r="D412" s="18">
        <f>IFERROR(INDEX(Registros!$C$2:$C$501,MATCH(ROWS($B$5:B412),Registros!$AD$2:$AD$501,0)),"")</f>
        <v/>
      </c>
      <c r="E412" s="21">
        <f>IFERROR(INDEX(Registros!$D$2:$D$501,MATCH(ROWS($B$5:B412),Registros!$AD$2:$AD$501,0)),"")</f>
        <v/>
      </c>
      <c r="F412" s="21">
        <f>IFERROR(INDEX(Registros!$E$2:$E$501,MATCH(ROWS($B$5:B412),Registros!$AD$2:$AD$501,0)),"")</f>
        <v/>
      </c>
      <c r="G412" s="18">
        <f>IFERROR(INDEX(Registros!$P$2:$P$501,MATCH(ROWS($B$5:B412),Registros!$AD$2:$AD$501,0)),"")</f>
        <v/>
      </c>
      <c r="H412" s="49">
        <f>IFERROR(INDEX(Registros!$S$2:$S$501,MATCH(ROWS($B$5:B412),Registros!$AD$2:$AD$501,0)),"")</f>
        <v/>
      </c>
      <c r="I412" s="21">
        <f>IFERROR(INDEX(Registros!$V$2:$V$501,MATCH(ROWS($B$5:B412),Registros!$AD$2:$AD$501,0)),"")</f>
        <v/>
      </c>
      <c r="J412" s="18">
        <f>IFERROR(INDEX(Registros!$K$2:$K$501,MATCH(ROWS($B$5:B412),Registros!$AD$2:$AD$501,0)),"")</f>
        <v/>
      </c>
      <c r="K412" s="18">
        <f>IFERROR(INDEX(Registros!$L$2:$L$501,MATCH(ROWS($B$5:B412),Registros!$AD$2:$AD$501,0)),"")</f>
        <v/>
      </c>
      <c r="L412" s="52">
        <f>IFERROR(INDEX(Registros!$M$2:$M$501,MATCH(ROWS($B$5:B412),Registros!$AD$2:$AD$501,0)),"")</f>
        <v/>
      </c>
      <c r="M412" s="18">
        <f>IFERROR(INDEX(Registros!$W$2:$W$501,MATCH(ROWS($B$5:B412),Registros!$AD$2:$AD$501,0)),"")</f>
        <v/>
      </c>
      <c r="N412" s="18">
        <f>IFERROR(INDEX(Registros!$X$2:$X$501,MATCH(ROWS($B$5:B412),Registros!$AD$2:$AD$501,0)),"")</f>
        <v/>
      </c>
      <c r="O412" s="21">
        <f>IFERROR(INDEX(Registros!$Y$2:$Y$501,MATCH(ROWS($B$5:B412),Registros!$AD$2:$AD$501,0)),"")</f>
        <v/>
      </c>
    </row>
    <row r="413">
      <c r="A413" s="13">
        <f>IF($B413="","",ROWS($A$5:A413))</f>
        <v/>
      </c>
      <c r="B413" s="13">
        <f>IFERROR(INDEX(Registros!$A$2:$A$501,MATCH(ROWS($B$5:B413),Registros!$AD$2:$AD$501,0)),"")</f>
        <v/>
      </c>
      <c r="C413" s="53">
        <f>IFERROR(INDEX(Registros!$B$2:$B$501,MATCH(ROWS($B$5:B413),Registros!$AD$2:$AD$501,0)),"")</f>
        <v/>
      </c>
      <c r="D413" s="13">
        <f>IFERROR(INDEX(Registros!$C$2:$C$501,MATCH(ROWS($B$5:B413),Registros!$AD$2:$AD$501,0)),"")</f>
        <v/>
      </c>
      <c r="E413" s="16">
        <f>IFERROR(INDEX(Registros!$D$2:$D$501,MATCH(ROWS($B$5:B413),Registros!$AD$2:$AD$501,0)),"")</f>
        <v/>
      </c>
      <c r="F413" s="16">
        <f>IFERROR(INDEX(Registros!$E$2:$E$501,MATCH(ROWS($B$5:B413),Registros!$AD$2:$AD$501,0)),"")</f>
        <v/>
      </c>
      <c r="G413" s="13">
        <f>IFERROR(INDEX(Registros!$P$2:$P$501,MATCH(ROWS($B$5:B413),Registros!$AD$2:$AD$501,0)),"")</f>
        <v/>
      </c>
      <c r="H413" s="46">
        <f>IFERROR(INDEX(Registros!$S$2:$S$501,MATCH(ROWS($B$5:B413),Registros!$AD$2:$AD$501,0)),"")</f>
        <v/>
      </c>
      <c r="I413" s="16">
        <f>IFERROR(INDEX(Registros!$V$2:$V$501,MATCH(ROWS($B$5:B413),Registros!$AD$2:$AD$501,0)),"")</f>
        <v/>
      </c>
      <c r="J413" s="13">
        <f>IFERROR(INDEX(Registros!$K$2:$K$501,MATCH(ROWS($B$5:B413),Registros!$AD$2:$AD$501,0)),"")</f>
        <v/>
      </c>
      <c r="K413" s="13">
        <f>IFERROR(INDEX(Registros!$L$2:$L$501,MATCH(ROWS($B$5:B413),Registros!$AD$2:$AD$501,0)),"")</f>
        <v/>
      </c>
      <c r="L413" s="53">
        <f>IFERROR(INDEX(Registros!$M$2:$M$501,MATCH(ROWS($B$5:B413),Registros!$AD$2:$AD$501,0)),"")</f>
        <v/>
      </c>
      <c r="M413" s="13">
        <f>IFERROR(INDEX(Registros!$W$2:$W$501,MATCH(ROWS($B$5:B413),Registros!$AD$2:$AD$501,0)),"")</f>
        <v/>
      </c>
      <c r="N413" s="13">
        <f>IFERROR(INDEX(Registros!$X$2:$X$501,MATCH(ROWS($B$5:B413),Registros!$AD$2:$AD$501,0)),"")</f>
        <v/>
      </c>
      <c r="O413" s="16">
        <f>IFERROR(INDEX(Registros!$Y$2:$Y$501,MATCH(ROWS($B$5:B413),Registros!$AD$2:$AD$501,0)),"")</f>
        <v/>
      </c>
    </row>
    <row r="414">
      <c r="A414" s="18">
        <f>IF($B414="","",ROWS($A$5:A414))</f>
        <v/>
      </c>
      <c r="B414" s="18">
        <f>IFERROR(INDEX(Registros!$A$2:$A$501,MATCH(ROWS($B$5:B414),Registros!$AD$2:$AD$501,0)),"")</f>
        <v/>
      </c>
      <c r="C414" s="52">
        <f>IFERROR(INDEX(Registros!$B$2:$B$501,MATCH(ROWS($B$5:B414),Registros!$AD$2:$AD$501,0)),"")</f>
        <v/>
      </c>
      <c r="D414" s="18">
        <f>IFERROR(INDEX(Registros!$C$2:$C$501,MATCH(ROWS($B$5:B414),Registros!$AD$2:$AD$501,0)),"")</f>
        <v/>
      </c>
      <c r="E414" s="21">
        <f>IFERROR(INDEX(Registros!$D$2:$D$501,MATCH(ROWS($B$5:B414),Registros!$AD$2:$AD$501,0)),"")</f>
        <v/>
      </c>
      <c r="F414" s="21">
        <f>IFERROR(INDEX(Registros!$E$2:$E$501,MATCH(ROWS($B$5:B414),Registros!$AD$2:$AD$501,0)),"")</f>
        <v/>
      </c>
      <c r="G414" s="18">
        <f>IFERROR(INDEX(Registros!$P$2:$P$501,MATCH(ROWS($B$5:B414),Registros!$AD$2:$AD$501,0)),"")</f>
        <v/>
      </c>
      <c r="H414" s="49">
        <f>IFERROR(INDEX(Registros!$S$2:$S$501,MATCH(ROWS($B$5:B414),Registros!$AD$2:$AD$501,0)),"")</f>
        <v/>
      </c>
      <c r="I414" s="21">
        <f>IFERROR(INDEX(Registros!$V$2:$V$501,MATCH(ROWS($B$5:B414),Registros!$AD$2:$AD$501,0)),"")</f>
        <v/>
      </c>
      <c r="J414" s="18">
        <f>IFERROR(INDEX(Registros!$K$2:$K$501,MATCH(ROWS($B$5:B414),Registros!$AD$2:$AD$501,0)),"")</f>
        <v/>
      </c>
      <c r="K414" s="18">
        <f>IFERROR(INDEX(Registros!$L$2:$L$501,MATCH(ROWS($B$5:B414),Registros!$AD$2:$AD$501,0)),"")</f>
        <v/>
      </c>
      <c r="L414" s="52">
        <f>IFERROR(INDEX(Registros!$M$2:$M$501,MATCH(ROWS($B$5:B414),Registros!$AD$2:$AD$501,0)),"")</f>
        <v/>
      </c>
      <c r="M414" s="18">
        <f>IFERROR(INDEX(Registros!$W$2:$W$501,MATCH(ROWS($B$5:B414),Registros!$AD$2:$AD$501,0)),"")</f>
        <v/>
      </c>
      <c r="N414" s="18">
        <f>IFERROR(INDEX(Registros!$X$2:$X$501,MATCH(ROWS($B$5:B414),Registros!$AD$2:$AD$501,0)),"")</f>
        <v/>
      </c>
      <c r="O414" s="21">
        <f>IFERROR(INDEX(Registros!$Y$2:$Y$501,MATCH(ROWS($B$5:B414),Registros!$AD$2:$AD$501,0)),"")</f>
        <v/>
      </c>
    </row>
    <row r="415">
      <c r="A415" s="13">
        <f>IF($B415="","",ROWS($A$5:A415))</f>
        <v/>
      </c>
      <c r="B415" s="13">
        <f>IFERROR(INDEX(Registros!$A$2:$A$501,MATCH(ROWS($B$5:B415),Registros!$AD$2:$AD$501,0)),"")</f>
        <v/>
      </c>
      <c r="C415" s="53">
        <f>IFERROR(INDEX(Registros!$B$2:$B$501,MATCH(ROWS($B$5:B415),Registros!$AD$2:$AD$501,0)),"")</f>
        <v/>
      </c>
      <c r="D415" s="13">
        <f>IFERROR(INDEX(Registros!$C$2:$C$501,MATCH(ROWS($B$5:B415),Registros!$AD$2:$AD$501,0)),"")</f>
        <v/>
      </c>
      <c r="E415" s="16">
        <f>IFERROR(INDEX(Registros!$D$2:$D$501,MATCH(ROWS($B$5:B415),Registros!$AD$2:$AD$501,0)),"")</f>
        <v/>
      </c>
      <c r="F415" s="16">
        <f>IFERROR(INDEX(Registros!$E$2:$E$501,MATCH(ROWS($B$5:B415),Registros!$AD$2:$AD$501,0)),"")</f>
        <v/>
      </c>
      <c r="G415" s="13">
        <f>IFERROR(INDEX(Registros!$P$2:$P$501,MATCH(ROWS($B$5:B415),Registros!$AD$2:$AD$501,0)),"")</f>
        <v/>
      </c>
      <c r="H415" s="46">
        <f>IFERROR(INDEX(Registros!$S$2:$S$501,MATCH(ROWS($B$5:B415),Registros!$AD$2:$AD$501,0)),"")</f>
        <v/>
      </c>
      <c r="I415" s="16">
        <f>IFERROR(INDEX(Registros!$V$2:$V$501,MATCH(ROWS($B$5:B415),Registros!$AD$2:$AD$501,0)),"")</f>
        <v/>
      </c>
      <c r="J415" s="13">
        <f>IFERROR(INDEX(Registros!$K$2:$K$501,MATCH(ROWS($B$5:B415),Registros!$AD$2:$AD$501,0)),"")</f>
        <v/>
      </c>
      <c r="K415" s="13">
        <f>IFERROR(INDEX(Registros!$L$2:$L$501,MATCH(ROWS($B$5:B415),Registros!$AD$2:$AD$501,0)),"")</f>
        <v/>
      </c>
      <c r="L415" s="53">
        <f>IFERROR(INDEX(Registros!$M$2:$M$501,MATCH(ROWS($B$5:B415),Registros!$AD$2:$AD$501,0)),"")</f>
        <v/>
      </c>
      <c r="M415" s="13">
        <f>IFERROR(INDEX(Registros!$W$2:$W$501,MATCH(ROWS($B$5:B415),Registros!$AD$2:$AD$501,0)),"")</f>
        <v/>
      </c>
      <c r="N415" s="13">
        <f>IFERROR(INDEX(Registros!$X$2:$X$501,MATCH(ROWS($B$5:B415),Registros!$AD$2:$AD$501,0)),"")</f>
        <v/>
      </c>
      <c r="O415" s="16">
        <f>IFERROR(INDEX(Registros!$Y$2:$Y$501,MATCH(ROWS($B$5:B415),Registros!$AD$2:$AD$501,0)),"")</f>
        <v/>
      </c>
    </row>
    <row r="416">
      <c r="A416" s="18">
        <f>IF($B416="","",ROWS($A$5:A416))</f>
        <v/>
      </c>
      <c r="B416" s="18">
        <f>IFERROR(INDEX(Registros!$A$2:$A$501,MATCH(ROWS($B$5:B416),Registros!$AD$2:$AD$501,0)),"")</f>
        <v/>
      </c>
      <c r="C416" s="52">
        <f>IFERROR(INDEX(Registros!$B$2:$B$501,MATCH(ROWS($B$5:B416),Registros!$AD$2:$AD$501,0)),"")</f>
        <v/>
      </c>
      <c r="D416" s="18">
        <f>IFERROR(INDEX(Registros!$C$2:$C$501,MATCH(ROWS($B$5:B416),Registros!$AD$2:$AD$501,0)),"")</f>
        <v/>
      </c>
      <c r="E416" s="21">
        <f>IFERROR(INDEX(Registros!$D$2:$D$501,MATCH(ROWS($B$5:B416),Registros!$AD$2:$AD$501,0)),"")</f>
        <v/>
      </c>
      <c r="F416" s="21">
        <f>IFERROR(INDEX(Registros!$E$2:$E$501,MATCH(ROWS($B$5:B416),Registros!$AD$2:$AD$501,0)),"")</f>
        <v/>
      </c>
      <c r="G416" s="18">
        <f>IFERROR(INDEX(Registros!$P$2:$P$501,MATCH(ROWS($B$5:B416),Registros!$AD$2:$AD$501,0)),"")</f>
        <v/>
      </c>
      <c r="H416" s="49">
        <f>IFERROR(INDEX(Registros!$S$2:$S$501,MATCH(ROWS($B$5:B416),Registros!$AD$2:$AD$501,0)),"")</f>
        <v/>
      </c>
      <c r="I416" s="21">
        <f>IFERROR(INDEX(Registros!$V$2:$V$501,MATCH(ROWS($B$5:B416),Registros!$AD$2:$AD$501,0)),"")</f>
        <v/>
      </c>
      <c r="J416" s="18">
        <f>IFERROR(INDEX(Registros!$K$2:$K$501,MATCH(ROWS($B$5:B416),Registros!$AD$2:$AD$501,0)),"")</f>
        <v/>
      </c>
      <c r="K416" s="18">
        <f>IFERROR(INDEX(Registros!$L$2:$L$501,MATCH(ROWS($B$5:B416),Registros!$AD$2:$AD$501,0)),"")</f>
        <v/>
      </c>
      <c r="L416" s="52">
        <f>IFERROR(INDEX(Registros!$M$2:$M$501,MATCH(ROWS($B$5:B416),Registros!$AD$2:$AD$501,0)),"")</f>
        <v/>
      </c>
      <c r="M416" s="18">
        <f>IFERROR(INDEX(Registros!$W$2:$W$501,MATCH(ROWS($B$5:B416),Registros!$AD$2:$AD$501,0)),"")</f>
        <v/>
      </c>
      <c r="N416" s="18">
        <f>IFERROR(INDEX(Registros!$X$2:$X$501,MATCH(ROWS($B$5:B416),Registros!$AD$2:$AD$501,0)),"")</f>
        <v/>
      </c>
      <c r="O416" s="21">
        <f>IFERROR(INDEX(Registros!$Y$2:$Y$501,MATCH(ROWS($B$5:B416),Registros!$AD$2:$AD$501,0)),"")</f>
        <v/>
      </c>
    </row>
    <row r="417">
      <c r="A417" s="13">
        <f>IF($B417="","",ROWS($A$5:A417))</f>
        <v/>
      </c>
      <c r="B417" s="13">
        <f>IFERROR(INDEX(Registros!$A$2:$A$501,MATCH(ROWS($B$5:B417),Registros!$AD$2:$AD$501,0)),"")</f>
        <v/>
      </c>
      <c r="C417" s="53">
        <f>IFERROR(INDEX(Registros!$B$2:$B$501,MATCH(ROWS($B$5:B417),Registros!$AD$2:$AD$501,0)),"")</f>
        <v/>
      </c>
      <c r="D417" s="13">
        <f>IFERROR(INDEX(Registros!$C$2:$C$501,MATCH(ROWS($B$5:B417),Registros!$AD$2:$AD$501,0)),"")</f>
        <v/>
      </c>
      <c r="E417" s="16">
        <f>IFERROR(INDEX(Registros!$D$2:$D$501,MATCH(ROWS($B$5:B417),Registros!$AD$2:$AD$501,0)),"")</f>
        <v/>
      </c>
      <c r="F417" s="16">
        <f>IFERROR(INDEX(Registros!$E$2:$E$501,MATCH(ROWS($B$5:B417),Registros!$AD$2:$AD$501,0)),"")</f>
        <v/>
      </c>
      <c r="G417" s="13">
        <f>IFERROR(INDEX(Registros!$P$2:$P$501,MATCH(ROWS($B$5:B417),Registros!$AD$2:$AD$501,0)),"")</f>
        <v/>
      </c>
      <c r="H417" s="46">
        <f>IFERROR(INDEX(Registros!$S$2:$S$501,MATCH(ROWS($B$5:B417),Registros!$AD$2:$AD$501,0)),"")</f>
        <v/>
      </c>
      <c r="I417" s="16">
        <f>IFERROR(INDEX(Registros!$V$2:$V$501,MATCH(ROWS($B$5:B417),Registros!$AD$2:$AD$501,0)),"")</f>
        <v/>
      </c>
      <c r="J417" s="13">
        <f>IFERROR(INDEX(Registros!$K$2:$K$501,MATCH(ROWS($B$5:B417),Registros!$AD$2:$AD$501,0)),"")</f>
        <v/>
      </c>
      <c r="K417" s="13">
        <f>IFERROR(INDEX(Registros!$L$2:$L$501,MATCH(ROWS($B$5:B417),Registros!$AD$2:$AD$501,0)),"")</f>
        <v/>
      </c>
      <c r="L417" s="53">
        <f>IFERROR(INDEX(Registros!$M$2:$M$501,MATCH(ROWS($B$5:B417),Registros!$AD$2:$AD$501,0)),"")</f>
        <v/>
      </c>
      <c r="M417" s="13">
        <f>IFERROR(INDEX(Registros!$W$2:$W$501,MATCH(ROWS($B$5:B417),Registros!$AD$2:$AD$501,0)),"")</f>
        <v/>
      </c>
      <c r="N417" s="13">
        <f>IFERROR(INDEX(Registros!$X$2:$X$501,MATCH(ROWS($B$5:B417),Registros!$AD$2:$AD$501,0)),"")</f>
        <v/>
      </c>
      <c r="O417" s="16">
        <f>IFERROR(INDEX(Registros!$Y$2:$Y$501,MATCH(ROWS($B$5:B417),Registros!$AD$2:$AD$501,0)),"")</f>
        <v/>
      </c>
    </row>
    <row r="418">
      <c r="A418" s="18">
        <f>IF($B418="","",ROWS($A$5:A418))</f>
        <v/>
      </c>
      <c r="B418" s="18">
        <f>IFERROR(INDEX(Registros!$A$2:$A$501,MATCH(ROWS($B$5:B418),Registros!$AD$2:$AD$501,0)),"")</f>
        <v/>
      </c>
      <c r="C418" s="52">
        <f>IFERROR(INDEX(Registros!$B$2:$B$501,MATCH(ROWS($B$5:B418),Registros!$AD$2:$AD$501,0)),"")</f>
        <v/>
      </c>
      <c r="D418" s="18">
        <f>IFERROR(INDEX(Registros!$C$2:$C$501,MATCH(ROWS($B$5:B418),Registros!$AD$2:$AD$501,0)),"")</f>
        <v/>
      </c>
      <c r="E418" s="21">
        <f>IFERROR(INDEX(Registros!$D$2:$D$501,MATCH(ROWS($B$5:B418),Registros!$AD$2:$AD$501,0)),"")</f>
        <v/>
      </c>
      <c r="F418" s="21">
        <f>IFERROR(INDEX(Registros!$E$2:$E$501,MATCH(ROWS($B$5:B418),Registros!$AD$2:$AD$501,0)),"")</f>
        <v/>
      </c>
      <c r="G418" s="18">
        <f>IFERROR(INDEX(Registros!$P$2:$P$501,MATCH(ROWS($B$5:B418),Registros!$AD$2:$AD$501,0)),"")</f>
        <v/>
      </c>
      <c r="H418" s="49">
        <f>IFERROR(INDEX(Registros!$S$2:$S$501,MATCH(ROWS($B$5:B418),Registros!$AD$2:$AD$501,0)),"")</f>
        <v/>
      </c>
      <c r="I418" s="21">
        <f>IFERROR(INDEX(Registros!$V$2:$V$501,MATCH(ROWS($B$5:B418),Registros!$AD$2:$AD$501,0)),"")</f>
        <v/>
      </c>
      <c r="J418" s="18">
        <f>IFERROR(INDEX(Registros!$K$2:$K$501,MATCH(ROWS($B$5:B418),Registros!$AD$2:$AD$501,0)),"")</f>
        <v/>
      </c>
      <c r="K418" s="18">
        <f>IFERROR(INDEX(Registros!$L$2:$L$501,MATCH(ROWS($B$5:B418),Registros!$AD$2:$AD$501,0)),"")</f>
        <v/>
      </c>
      <c r="L418" s="52">
        <f>IFERROR(INDEX(Registros!$M$2:$M$501,MATCH(ROWS($B$5:B418),Registros!$AD$2:$AD$501,0)),"")</f>
        <v/>
      </c>
      <c r="M418" s="18">
        <f>IFERROR(INDEX(Registros!$W$2:$W$501,MATCH(ROWS($B$5:B418),Registros!$AD$2:$AD$501,0)),"")</f>
        <v/>
      </c>
      <c r="N418" s="18">
        <f>IFERROR(INDEX(Registros!$X$2:$X$501,MATCH(ROWS($B$5:B418),Registros!$AD$2:$AD$501,0)),"")</f>
        <v/>
      </c>
      <c r="O418" s="21">
        <f>IFERROR(INDEX(Registros!$Y$2:$Y$501,MATCH(ROWS($B$5:B418),Registros!$AD$2:$AD$501,0)),"")</f>
        <v/>
      </c>
    </row>
    <row r="419">
      <c r="A419" s="13">
        <f>IF($B419="","",ROWS($A$5:A419))</f>
        <v/>
      </c>
      <c r="B419" s="13">
        <f>IFERROR(INDEX(Registros!$A$2:$A$501,MATCH(ROWS($B$5:B419),Registros!$AD$2:$AD$501,0)),"")</f>
        <v/>
      </c>
      <c r="C419" s="53">
        <f>IFERROR(INDEX(Registros!$B$2:$B$501,MATCH(ROWS($B$5:B419),Registros!$AD$2:$AD$501,0)),"")</f>
        <v/>
      </c>
      <c r="D419" s="13">
        <f>IFERROR(INDEX(Registros!$C$2:$C$501,MATCH(ROWS($B$5:B419),Registros!$AD$2:$AD$501,0)),"")</f>
        <v/>
      </c>
      <c r="E419" s="16">
        <f>IFERROR(INDEX(Registros!$D$2:$D$501,MATCH(ROWS($B$5:B419),Registros!$AD$2:$AD$501,0)),"")</f>
        <v/>
      </c>
      <c r="F419" s="16">
        <f>IFERROR(INDEX(Registros!$E$2:$E$501,MATCH(ROWS($B$5:B419),Registros!$AD$2:$AD$501,0)),"")</f>
        <v/>
      </c>
      <c r="G419" s="13">
        <f>IFERROR(INDEX(Registros!$P$2:$P$501,MATCH(ROWS($B$5:B419),Registros!$AD$2:$AD$501,0)),"")</f>
        <v/>
      </c>
      <c r="H419" s="46">
        <f>IFERROR(INDEX(Registros!$S$2:$S$501,MATCH(ROWS($B$5:B419),Registros!$AD$2:$AD$501,0)),"")</f>
        <v/>
      </c>
      <c r="I419" s="16">
        <f>IFERROR(INDEX(Registros!$V$2:$V$501,MATCH(ROWS($B$5:B419),Registros!$AD$2:$AD$501,0)),"")</f>
        <v/>
      </c>
      <c r="J419" s="13">
        <f>IFERROR(INDEX(Registros!$K$2:$K$501,MATCH(ROWS($B$5:B419),Registros!$AD$2:$AD$501,0)),"")</f>
        <v/>
      </c>
      <c r="K419" s="13">
        <f>IFERROR(INDEX(Registros!$L$2:$L$501,MATCH(ROWS($B$5:B419),Registros!$AD$2:$AD$501,0)),"")</f>
        <v/>
      </c>
      <c r="L419" s="53">
        <f>IFERROR(INDEX(Registros!$M$2:$M$501,MATCH(ROWS($B$5:B419),Registros!$AD$2:$AD$501,0)),"")</f>
        <v/>
      </c>
      <c r="M419" s="13">
        <f>IFERROR(INDEX(Registros!$W$2:$W$501,MATCH(ROWS($B$5:B419),Registros!$AD$2:$AD$501,0)),"")</f>
        <v/>
      </c>
      <c r="N419" s="13">
        <f>IFERROR(INDEX(Registros!$X$2:$X$501,MATCH(ROWS($B$5:B419),Registros!$AD$2:$AD$501,0)),"")</f>
        <v/>
      </c>
      <c r="O419" s="16">
        <f>IFERROR(INDEX(Registros!$Y$2:$Y$501,MATCH(ROWS($B$5:B419),Registros!$AD$2:$AD$501,0)),"")</f>
        <v/>
      </c>
    </row>
    <row r="420">
      <c r="A420" s="18">
        <f>IF($B420="","",ROWS($A$5:A420))</f>
        <v/>
      </c>
      <c r="B420" s="18">
        <f>IFERROR(INDEX(Registros!$A$2:$A$501,MATCH(ROWS($B$5:B420),Registros!$AD$2:$AD$501,0)),"")</f>
        <v/>
      </c>
      <c r="C420" s="52">
        <f>IFERROR(INDEX(Registros!$B$2:$B$501,MATCH(ROWS($B$5:B420),Registros!$AD$2:$AD$501,0)),"")</f>
        <v/>
      </c>
      <c r="D420" s="18">
        <f>IFERROR(INDEX(Registros!$C$2:$C$501,MATCH(ROWS($B$5:B420),Registros!$AD$2:$AD$501,0)),"")</f>
        <v/>
      </c>
      <c r="E420" s="21">
        <f>IFERROR(INDEX(Registros!$D$2:$D$501,MATCH(ROWS($B$5:B420),Registros!$AD$2:$AD$501,0)),"")</f>
        <v/>
      </c>
      <c r="F420" s="21">
        <f>IFERROR(INDEX(Registros!$E$2:$E$501,MATCH(ROWS($B$5:B420),Registros!$AD$2:$AD$501,0)),"")</f>
        <v/>
      </c>
      <c r="G420" s="18">
        <f>IFERROR(INDEX(Registros!$P$2:$P$501,MATCH(ROWS($B$5:B420),Registros!$AD$2:$AD$501,0)),"")</f>
        <v/>
      </c>
      <c r="H420" s="49">
        <f>IFERROR(INDEX(Registros!$S$2:$S$501,MATCH(ROWS($B$5:B420),Registros!$AD$2:$AD$501,0)),"")</f>
        <v/>
      </c>
      <c r="I420" s="21">
        <f>IFERROR(INDEX(Registros!$V$2:$V$501,MATCH(ROWS($B$5:B420),Registros!$AD$2:$AD$501,0)),"")</f>
        <v/>
      </c>
      <c r="J420" s="18">
        <f>IFERROR(INDEX(Registros!$K$2:$K$501,MATCH(ROWS($B$5:B420),Registros!$AD$2:$AD$501,0)),"")</f>
        <v/>
      </c>
      <c r="K420" s="18">
        <f>IFERROR(INDEX(Registros!$L$2:$L$501,MATCH(ROWS($B$5:B420),Registros!$AD$2:$AD$501,0)),"")</f>
        <v/>
      </c>
      <c r="L420" s="52">
        <f>IFERROR(INDEX(Registros!$M$2:$M$501,MATCH(ROWS($B$5:B420),Registros!$AD$2:$AD$501,0)),"")</f>
        <v/>
      </c>
      <c r="M420" s="18">
        <f>IFERROR(INDEX(Registros!$W$2:$W$501,MATCH(ROWS($B$5:B420),Registros!$AD$2:$AD$501,0)),"")</f>
        <v/>
      </c>
      <c r="N420" s="18">
        <f>IFERROR(INDEX(Registros!$X$2:$X$501,MATCH(ROWS($B$5:B420),Registros!$AD$2:$AD$501,0)),"")</f>
        <v/>
      </c>
      <c r="O420" s="21">
        <f>IFERROR(INDEX(Registros!$Y$2:$Y$501,MATCH(ROWS($B$5:B420),Registros!$AD$2:$AD$501,0)),"")</f>
        <v/>
      </c>
    </row>
    <row r="421">
      <c r="A421" s="13">
        <f>IF($B421="","",ROWS($A$5:A421))</f>
        <v/>
      </c>
      <c r="B421" s="13">
        <f>IFERROR(INDEX(Registros!$A$2:$A$501,MATCH(ROWS($B$5:B421),Registros!$AD$2:$AD$501,0)),"")</f>
        <v/>
      </c>
      <c r="C421" s="53">
        <f>IFERROR(INDEX(Registros!$B$2:$B$501,MATCH(ROWS($B$5:B421),Registros!$AD$2:$AD$501,0)),"")</f>
        <v/>
      </c>
      <c r="D421" s="13">
        <f>IFERROR(INDEX(Registros!$C$2:$C$501,MATCH(ROWS($B$5:B421),Registros!$AD$2:$AD$501,0)),"")</f>
        <v/>
      </c>
      <c r="E421" s="16">
        <f>IFERROR(INDEX(Registros!$D$2:$D$501,MATCH(ROWS($B$5:B421),Registros!$AD$2:$AD$501,0)),"")</f>
        <v/>
      </c>
      <c r="F421" s="16">
        <f>IFERROR(INDEX(Registros!$E$2:$E$501,MATCH(ROWS($B$5:B421),Registros!$AD$2:$AD$501,0)),"")</f>
        <v/>
      </c>
      <c r="G421" s="13">
        <f>IFERROR(INDEX(Registros!$P$2:$P$501,MATCH(ROWS($B$5:B421),Registros!$AD$2:$AD$501,0)),"")</f>
        <v/>
      </c>
      <c r="H421" s="46">
        <f>IFERROR(INDEX(Registros!$S$2:$S$501,MATCH(ROWS($B$5:B421),Registros!$AD$2:$AD$501,0)),"")</f>
        <v/>
      </c>
      <c r="I421" s="16">
        <f>IFERROR(INDEX(Registros!$V$2:$V$501,MATCH(ROWS($B$5:B421),Registros!$AD$2:$AD$501,0)),"")</f>
        <v/>
      </c>
      <c r="J421" s="13">
        <f>IFERROR(INDEX(Registros!$K$2:$K$501,MATCH(ROWS($B$5:B421),Registros!$AD$2:$AD$501,0)),"")</f>
        <v/>
      </c>
      <c r="K421" s="13">
        <f>IFERROR(INDEX(Registros!$L$2:$L$501,MATCH(ROWS($B$5:B421),Registros!$AD$2:$AD$501,0)),"")</f>
        <v/>
      </c>
      <c r="L421" s="53">
        <f>IFERROR(INDEX(Registros!$M$2:$M$501,MATCH(ROWS($B$5:B421),Registros!$AD$2:$AD$501,0)),"")</f>
        <v/>
      </c>
      <c r="M421" s="13">
        <f>IFERROR(INDEX(Registros!$W$2:$W$501,MATCH(ROWS($B$5:B421),Registros!$AD$2:$AD$501,0)),"")</f>
        <v/>
      </c>
      <c r="N421" s="13">
        <f>IFERROR(INDEX(Registros!$X$2:$X$501,MATCH(ROWS($B$5:B421),Registros!$AD$2:$AD$501,0)),"")</f>
        <v/>
      </c>
      <c r="O421" s="16">
        <f>IFERROR(INDEX(Registros!$Y$2:$Y$501,MATCH(ROWS($B$5:B421),Registros!$AD$2:$AD$501,0)),"")</f>
        <v/>
      </c>
    </row>
    <row r="422">
      <c r="A422" s="18">
        <f>IF($B422="","",ROWS($A$5:A422))</f>
        <v/>
      </c>
      <c r="B422" s="18">
        <f>IFERROR(INDEX(Registros!$A$2:$A$501,MATCH(ROWS($B$5:B422),Registros!$AD$2:$AD$501,0)),"")</f>
        <v/>
      </c>
      <c r="C422" s="52">
        <f>IFERROR(INDEX(Registros!$B$2:$B$501,MATCH(ROWS($B$5:B422),Registros!$AD$2:$AD$501,0)),"")</f>
        <v/>
      </c>
      <c r="D422" s="18">
        <f>IFERROR(INDEX(Registros!$C$2:$C$501,MATCH(ROWS($B$5:B422),Registros!$AD$2:$AD$501,0)),"")</f>
        <v/>
      </c>
      <c r="E422" s="21">
        <f>IFERROR(INDEX(Registros!$D$2:$D$501,MATCH(ROWS($B$5:B422),Registros!$AD$2:$AD$501,0)),"")</f>
        <v/>
      </c>
      <c r="F422" s="21">
        <f>IFERROR(INDEX(Registros!$E$2:$E$501,MATCH(ROWS($B$5:B422),Registros!$AD$2:$AD$501,0)),"")</f>
        <v/>
      </c>
      <c r="G422" s="18">
        <f>IFERROR(INDEX(Registros!$P$2:$P$501,MATCH(ROWS($B$5:B422),Registros!$AD$2:$AD$501,0)),"")</f>
        <v/>
      </c>
      <c r="H422" s="49">
        <f>IFERROR(INDEX(Registros!$S$2:$S$501,MATCH(ROWS($B$5:B422),Registros!$AD$2:$AD$501,0)),"")</f>
        <v/>
      </c>
      <c r="I422" s="21">
        <f>IFERROR(INDEX(Registros!$V$2:$V$501,MATCH(ROWS($B$5:B422),Registros!$AD$2:$AD$501,0)),"")</f>
        <v/>
      </c>
      <c r="J422" s="18">
        <f>IFERROR(INDEX(Registros!$K$2:$K$501,MATCH(ROWS($B$5:B422),Registros!$AD$2:$AD$501,0)),"")</f>
        <v/>
      </c>
      <c r="K422" s="18">
        <f>IFERROR(INDEX(Registros!$L$2:$L$501,MATCH(ROWS($B$5:B422),Registros!$AD$2:$AD$501,0)),"")</f>
        <v/>
      </c>
      <c r="L422" s="52">
        <f>IFERROR(INDEX(Registros!$M$2:$M$501,MATCH(ROWS($B$5:B422),Registros!$AD$2:$AD$501,0)),"")</f>
        <v/>
      </c>
      <c r="M422" s="18">
        <f>IFERROR(INDEX(Registros!$W$2:$W$501,MATCH(ROWS($B$5:B422),Registros!$AD$2:$AD$501,0)),"")</f>
        <v/>
      </c>
      <c r="N422" s="18">
        <f>IFERROR(INDEX(Registros!$X$2:$X$501,MATCH(ROWS($B$5:B422),Registros!$AD$2:$AD$501,0)),"")</f>
        <v/>
      </c>
      <c r="O422" s="21">
        <f>IFERROR(INDEX(Registros!$Y$2:$Y$501,MATCH(ROWS($B$5:B422),Registros!$AD$2:$AD$501,0)),"")</f>
        <v/>
      </c>
    </row>
    <row r="423">
      <c r="A423" s="13">
        <f>IF($B423="","",ROWS($A$5:A423))</f>
        <v/>
      </c>
      <c r="B423" s="13">
        <f>IFERROR(INDEX(Registros!$A$2:$A$501,MATCH(ROWS($B$5:B423),Registros!$AD$2:$AD$501,0)),"")</f>
        <v/>
      </c>
      <c r="C423" s="53">
        <f>IFERROR(INDEX(Registros!$B$2:$B$501,MATCH(ROWS($B$5:B423),Registros!$AD$2:$AD$501,0)),"")</f>
        <v/>
      </c>
      <c r="D423" s="13">
        <f>IFERROR(INDEX(Registros!$C$2:$C$501,MATCH(ROWS($B$5:B423),Registros!$AD$2:$AD$501,0)),"")</f>
        <v/>
      </c>
      <c r="E423" s="16">
        <f>IFERROR(INDEX(Registros!$D$2:$D$501,MATCH(ROWS($B$5:B423),Registros!$AD$2:$AD$501,0)),"")</f>
        <v/>
      </c>
      <c r="F423" s="16">
        <f>IFERROR(INDEX(Registros!$E$2:$E$501,MATCH(ROWS($B$5:B423),Registros!$AD$2:$AD$501,0)),"")</f>
        <v/>
      </c>
      <c r="G423" s="13">
        <f>IFERROR(INDEX(Registros!$P$2:$P$501,MATCH(ROWS($B$5:B423),Registros!$AD$2:$AD$501,0)),"")</f>
        <v/>
      </c>
      <c r="H423" s="46">
        <f>IFERROR(INDEX(Registros!$S$2:$S$501,MATCH(ROWS($B$5:B423),Registros!$AD$2:$AD$501,0)),"")</f>
        <v/>
      </c>
      <c r="I423" s="16">
        <f>IFERROR(INDEX(Registros!$V$2:$V$501,MATCH(ROWS($B$5:B423),Registros!$AD$2:$AD$501,0)),"")</f>
        <v/>
      </c>
      <c r="J423" s="13">
        <f>IFERROR(INDEX(Registros!$K$2:$K$501,MATCH(ROWS($B$5:B423),Registros!$AD$2:$AD$501,0)),"")</f>
        <v/>
      </c>
      <c r="K423" s="13">
        <f>IFERROR(INDEX(Registros!$L$2:$L$501,MATCH(ROWS($B$5:B423),Registros!$AD$2:$AD$501,0)),"")</f>
        <v/>
      </c>
      <c r="L423" s="53">
        <f>IFERROR(INDEX(Registros!$M$2:$M$501,MATCH(ROWS($B$5:B423),Registros!$AD$2:$AD$501,0)),"")</f>
        <v/>
      </c>
      <c r="M423" s="13">
        <f>IFERROR(INDEX(Registros!$W$2:$W$501,MATCH(ROWS($B$5:B423),Registros!$AD$2:$AD$501,0)),"")</f>
        <v/>
      </c>
      <c r="N423" s="13">
        <f>IFERROR(INDEX(Registros!$X$2:$X$501,MATCH(ROWS($B$5:B423),Registros!$AD$2:$AD$501,0)),"")</f>
        <v/>
      </c>
      <c r="O423" s="16">
        <f>IFERROR(INDEX(Registros!$Y$2:$Y$501,MATCH(ROWS($B$5:B423),Registros!$AD$2:$AD$501,0)),"")</f>
        <v/>
      </c>
    </row>
    <row r="424">
      <c r="A424" s="18">
        <f>IF($B424="","",ROWS($A$5:A424))</f>
        <v/>
      </c>
      <c r="B424" s="18">
        <f>IFERROR(INDEX(Registros!$A$2:$A$501,MATCH(ROWS($B$5:B424),Registros!$AD$2:$AD$501,0)),"")</f>
        <v/>
      </c>
      <c r="C424" s="52">
        <f>IFERROR(INDEX(Registros!$B$2:$B$501,MATCH(ROWS($B$5:B424),Registros!$AD$2:$AD$501,0)),"")</f>
        <v/>
      </c>
      <c r="D424" s="18">
        <f>IFERROR(INDEX(Registros!$C$2:$C$501,MATCH(ROWS($B$5:B424),Registros!$AD$2:$AD$501,0)),"")</f>
        <v/>
      </c>
      <c r="E424" s="21">
        <f>IFERROR(INDEX(Registros!$D$2:$D$501,MATCH(ROWS($B$5:B424),Registros!$AD$2:$AD$501,0)),"")</f>
        <v/>
      </c>
      <c r="F424" s="21">
        <f>IFERROR(INDEX(Registros!$E$2:$E$501,MATCH(ROWS($B$5:B424),Registros!$AD$2:$AD$501,0)),"")</f>
        <v/>
      </c>
      <c r="G424" s="18">
        <f>IFERROR(INDEX(Registros!$P$2:$P$501,MATCH(ROWS($B$5:B424),Registros!$AD$2:$AD$501,0)),"")</f>
        <v/>
      </c>
      <c r="H424" s="49">
        <f>IFERROR(INDEX(Registros!$S$2:$S$501,MATCH(ROWS($B$5:B424),Registros!$AD$2:$AD$501,0)),"")</f>
        <v/>
      </c>
      <c r="I424" s="21">
        <f>IFERROR(INDEX(Registros!$V$2:$V$501,MATCH(ROWS($B$5:B424),Registros!$AD$2:$AD$501,0)),"")</f>
        <v/>
      </c>
      <c r="J424" s="18">
        <f>IFERROR(INDEX(Registros!$K$2:$K$501,MATCH(ROWS($B$5:B424),Registros!$AD$2:$AD$501,0)),"")</f>
        <v/>
      </c>
      <c r="K424" s="18">
        <f>IFERROR(INDEX(Registros!$L$2:$L$501,MATCH(ROWS($B$5:B424),Registros!$AD$2:$AD$501,0)),"")</f>
        <v/>
      </c>
      <c r="L424" s="52">
        <f>IFERROR(INDEX(Registros!$M$2:$M$501,MATCH(ROWS($B$5:B424),Registros!$AD$2:$AD$501,0)),"")</f>
        <v/>
      </c>
      <c r="M424" s="18">
        <f>IFERROR(INDEX(Registros!$W$2:$W$501,MATCH(ROWS($B$5:B424),Registros!$AD$2:$AD$501,0)),"")</f>
        <v/>
      </c>
      <c r="N424" s="18">
        <f>IFERROR(INDEX(Registros!$X$2:$X$501,MATCH(ROWS($B$5:B424),Registros!$AD$2:$AD$501,0)),"")</f>
        <v/>
      </c>
      <c r="O424" s="21">
        <f>IFERROR(INDEX(Registros!$Y$2:$Y$501,MATCH(ROWS($B$5:B424),Registros!$AD$2:$AD$501,0)),"")</f>
        <v/>
      </c>
    </row>
    <row r="425">
      <c r="A425" s="13">
        <f>IF($B425="","",ROWS($A$5:A425))</f>
        <v/>
      </c>
      <c r="B425" s="13">
        <f>IFERROR(INDEX(Registros!$A$2:$A$501,MATCH(ROWS($B$5:B425),Registros!$AD$2:$AD$501,0)),"")</f>
        <v/>
      </c>
      <c r="C425" s="53">
        <f>IFERROR(INDEX(Registros!$B$2:$B$501,MATCH(ROWS($B$5:B425),Registros!$AD$2:$AD$501,0)),"")</f>
        <v/>
      </c>
      <c r="D425" s="13">
        <f>IFERROR(INDEX(Registros!$C$2:$C$501,MATCH(ROWS($B$5:B425),Registros!$AD$2:$AD$501,0)),"")</f>
        <v/>
      </c>
      <c r="E425" s="16">
        <f>IFERROR(INDEX(Registros!$D$2:$D$501,MATCH(ROWS($B$5:B425),Registros!$AD$2:$AD$501,0)),"")</f>
        <v/>
      </c>
      <c r="F425" s="16">
        <f>IFERROR(INDEX(Registros!$E$2:$E$501,MATCH(ROWS($B$5:B425),Registros!$AD$2:$AD$501,0)),"")</f>
        <v/>
      </c>
      <c r="G425" s="13">
        <f>IFERROR(INDEX(Registros!$P$2:$P$501,MATCH(ROWS($B$5:B425),Registros!$AD$2:$AD$501,0)),"")</f>
        <v/>
      </c>
      <c r="H425" s="46">
        <f>IFERROR(INDEX(Registros!$S$2:$S$501,MATCH(ROWS($B$5:B425),Registros!$AD$2:$AD$501,0)),"")</f>
        <v/>
      </c>
      <c r="I425" s="16">
        <f>IFERROR(INDEX(Registros!$V$2:$V$501,MATCH(ROWS($B$5:B425),Registros!$AD$2:$AD$501,0)),"")</f>
        <v/>
      </c>
      <c r="J425" s="13">
        <f>IFERROR(INDEX(Registros!$K$2:$K$501,MATCH(ROWS($B$5:B425),Registros!$AD$2:$AD$501,0)),"")</f>
        <v/>
      </c>
      <c r="K425" s="13">
        <f>IFERROR(INDEX(Registros!$L$2:$L$501,MATCH(ROWS($B$5:B425),Registros!$AD$2:$AD$501,0)),"")</f>
        <v/>
      </c>
      <c r="L425" s="53">
        <f>IFERROR(INDEX(Registros!$M$2:$M$501,MATCH(ROWS($B$5:B425),Registros!$AD$2:$AD$501,0)),"")</f>
        <v/>
      </c>
      <c r="M425" s="13">
        <f>IFERROR(INDEX(Registros!$W$2:$W$501,MATCH(ROWS($B$5:B425),Registros!$AD$2:$AD$501,0)),"")</f>
        <v/>
      </c>
      <c r="N425" s="13">
        <f>IFERROR(INDEX(Registros!$X$2:$X$501,MATCH(ROWS($B$5:B425),Registros!$AD$2:$AD$501,0)),"")</f>
        <v/>
      </c>
      <c r="O425" s="16">
        <f>IFERROR(INDEX(Registros!$Y$2:$Y$501,MATCH(ROWS($B$5:B425),Registros!$AD$2:$AD$501,0)),"")</f>
        <v/>
      </c>
    </row>
    <row r="426">
      <c r="A426" s="18">
        <f>IF($B426="","",ROWS($A$5:A426))</f>
        <v/>
      </c>
      <c r="B426" s="18">
        <f>IFERROR(INDEX(Registros!$A$2:$A$501,MATCH(ROWS($B$5:B426),Registros!$AD$2:$AD$501,0)),"")</f>
        <v/>
      </c>
      <c r="C426" s="52">
        <f>IFERROR(INDEX(Registros!$B$2:$B$501,MATCH(ROWS($B$5:B426),Registros!$AD$2:$AD$501,0)),"")</f>
        <v/>
      </c>
      <c r="D426" s="18">
        <f>IFERROR(INDEX(Registros!$C$2:$C$501,MATCH(ROWS($B$5:B426),Registros!$AD$2:$AD$501,0)),"")</f>
        <v/>
      </c>
      <c r="E426" s="21">
        <f>IFERROR(INDEX(Registros!$D$2:$D$501,MATCH(ROWS($B$5:B426),Registros!$AD$2:$AD$501,0)),"")</f>
        <v/>
      </c>
      <c r="F426" s="21">
        <f>IFERROR(INDEX(Registros!$E$2:$E$501,MATCH(ROWS($B$5:B426),Registros!$AD$2:$AD$501,0)),"")</f>
        <v/>
      </c>
      <c r="G426" s="18">
        <f>IFERROR(INDEX(Registros!$P$2:$P$501,MATCH(ROWS($B$5:B426),Registros!$AD$2:$AD$501,0)),"")</f>
        <v/>
      </c>
      <c r="H426" s="49">
        <f>IFERROR(INDEX(Registros!$S$2:$S$501,MATCH(ROWS($B$5:B426),Registros!$AD$2:$AD$501,0)),"")</f>
        <v/>
      </c>
      <c r="I426" s="21">
        <f>IFERROR(INDEX(Registros!$V$2:$V$501,MATCH(ROWS($B$5:B426),Registros!$AD$2:$AD$501,0)),"")</f>
        <v/>
      </c>
      <c r="J426" s="18">
        <f>IFERROR(INDEX(Registros!$K$2:$K$501,MATCH(ROWS($B$5:B426),Registros!$AD$2:$AD$501,0)),"")</f>
        <v/>
      </c>
      <c r="K426" s="18">
        <f>IFERROR(INDEX(Registros!$L$2:$L$501,MATCH(ROWS($B$5:B426),Registros!$AD$2:$AD$501,0)),"")</f>
        <v/>
      </c>
      <c r="L426" s="52">
        <f>IFERROR(INDEX(Registros!$M$2:$M$501,MATCH(ROWS($B$5:B426),Registros!$AD$2:$AD$501,0)),"")</f>
        <v/>
      </c>
      <c r="M426" s="18">
        <f>IFERROR(INDEX(Registros!$W$2:$W$501,MATCH(ROWS($B$5:B426),Registros!$AD$2:$AD$501,0)),"")</f>
        <v/>
      </c>
      <c r="N426" s="18">
        <f>IFERROR(INDEX(Registros!$X$2:$X$501,MATCH(ROWS($B$5:B426),Registros!$AD$2:$AD$501,0)),"")</f>
        <v/>
      </c>
      <c r="O426" s="21">
        <f>IFERROR(INDEX(Registros!$Y$2:$Y$501,MATCH(ROWS($B$5:B426),Registros!$AD$2:$AD$501,0)),"")</f>
        <v/>
      </c>
    </row>
    <row r="427">
      <c r="A427" s="13">
        <f>IF($B427="","",ROWS($A$5:A427))</f>
        <v/>
      </c>
      <c r="B427" s="13">
        <f>IFERROR(INDEX(Registros!$A$2:$A$501,MATCH(ROWS($B$5:B427),Registros!$AD$2:$AD$501,0)),"")</f>
        <v/>
      </c>
      <c r="C427" s="53">
        <f>IFERROR(INDEX(Registros!$B$2:$B$501,MATCH(ROWS($B$5:B427),Registros!$AD$2:$AD$501,0)),"")</f>
        <v/>
      </c>
      <c r="D427" s="13">
        <f>IFERROR(INDEX(Registros!$C$2:$C$501,MATCH(ROWS($B$5:B427),Registros!$AD$2:$AD$501,0)),"")</f>
        <v/>
      </c>
      <c r="E427" s="16">
        <f>IFERROR(INDEX(Registros!$D$2:$D$501,MATCH(ROWS($B$5:B427),Registros!$AD$2:$AD$501,0)),"")</f>
        <v/>
      </c>
      <c r="F427" s="16">
        <f>IFERROR(INDEX(Registros!$E$2:$E$501,MATCH(ROWS($B$5:B427),Registros!$AD$2:$AD$501,0)),"")</f>
        <v/>
      </c>
      <c r="G427" s="13">
        <f>IFERROR(INDEX(Registros!$P$2:$P$501,MATCH(ROWS($B$5:B427),Registros!$AD$2:$AD$501,0)),"")</f>
        <v/>
      </c>
      <c r="H427" s="46">
        <f>IFERROR(INDEX(Registros!$S$2:$S$501,MATCH(ROWS($B$5:B427),Registros!$AD$2:$AD$501,0)),"")</f>
        <v/>
      </c>
      <c r="I427" s="16">
        <f>IFERROR(INDEX(Registros!$V$2:$V$501,MATCH(ROWS($B$5:B427),Registros!$AD$2:$AD$501,0)),"")</f>
        <v/>
      </c>
      <c r="J427" s="13">
        <f>IFERROR(INDEX(Registros!$K$2:$K$501,MATCH(ROWS($B$5:B427),Registros!$AD$2:$AD$501,0)),"")</f>
        <v/>
      </c>
      <c r="K427" s="13">
        <f>IFERROR(INDEX(Registros!$L$2:$L$501,MATCH(ROWS($B$5:B427),Registros!$AD$2:$AD$501,0)),"")</f>
        <v/>
      </c>
      <c r="L427" s="53">
        <f>IFERROR(INDEX(Registros!$M$2:$M$501,MATCH(ROWS($B$5:B427),Registros!$AD$2:$AD$501,0)),"")</f>
        <v/>
      </c>
      <c r="M427" s="13">
        <f>IFERROR(INDEX(Registros!$W$2:$W$501,MATCH(ROWS($B$5:B427),Registros!$AD$2:$AD$501,0)),"")</f>
        <v/>
      </c>
      <c r="N427" s="13">
        <f>IFERROR(INDEX(Registros!$X$2:$X$501,MATCH(ROWS($B$5:B427),Registros!$AD$2:$AD$501,0)),"")</f>
        <v/>
      </c>
      <c r="O427" s="16">
        <f>IFERROR(INDEX(Registros!$Y$2:$Y$501,MATCH(ROWS($B$5:B427),Registros!$AD$2:$AD$501,0)),"")</f>
        <v/>
      </c>
    </row>
    <row r="428">
      <c r="A428" s="18">
        <f>IF($B428="","",ROWS($A$5:A428))</f>
        <v/>
      </c>
      <c r="B428" s="18">
        <f>IFERROR(INDEX(Registros!$A$2:$A$501,MATCH(ROWS($B$5:B428),Registros!$AD$2:$AD$501,0)),"")</f>
        <v/>
      </c>
      <c r="C428" s="52">
        <f>IFERROR(INDEX(Registros!$B$2:$B$501,MATCH(ROWS($B$5:B428),Registros!$AD$2:$AD$501,0)),"")</f>
        <v/>
      </c>
      <c r="D428" s="18">
        <f>IFERROR(INDEX(Registros!$C$2:$C$501,MATCH(ROWS($B$5:B428),Registros!$AD$2:$AD$501,0)),"")</f>
        <v/>
      </c>
      <c r="E428" s="21">
        <f>IFERROR(INDEX(Registros!$D$2:$D$501,MATCH(ROWS($B$5:B428),Registros!$AD$2:$AD$501,0)),"")</f>
        <v/>
      </c>
      <c r="F428" s="21">
        <f>IFERROR(INDEX(Registros!$E$2:$E$501,MATCH(ROWS($B$5:B428),Registros!$AD$2:$AD$501,0)),"")</f>
        <v/>
      </c>
      <c r="G428" s="18">
        <f>IFERROR(INDEX(Registros!$P$2:$P$501,MATCH(ROWS($B$5:B428),Registros!$AD$2:$AD$501,0)),"")</f>
        <v/>
      </c>
      <c r="H428" s="49">
        <f>IFERROR(INDEX(Registros!$S$2:$S$501,MATCH(ROWS($B$5:B428),Registros!$AD$2:$AD$501,0)),"")</f>
        <v/>
      </c>
      <c r="I428" s="21">
        <f>IFERROR(INDEX(Registros!$V$2:$V$501,MATCH(ROWS($B$5:B428),Registros!$AD$2:$AD$501,0)),"")</f>
        <v/>
      </c>
      <c r="J428" s="18">
        <f>IFERROR(INDEX(Registros!$K$2:$K$501,MATCH(ROWS($B$5:B428),Registros!$AD$2:$AD$501,0)),"")</f>
        <v/>
      </c>
      <c r="K428" s="18">
        <f>IFERROR(INDEX(Registros!$L$2:$L$501,MATCH(ROWS($B$5:B428),Registros!$AD$2:$AD$501,0)),"")</f>
        <v/>
      </c>
      <c r="L428" s="52">
        <f>IFERROR(INDEX(Registros!$M$2:$M$501,MATCH(ROWS($B$5:B428),Registros!$AD$2:$AD$501,0)),"")</f>
        <v/>
      </c>
      <c r="M428" s="18">
        <f>IFERROR(INDEX(Registros!$W$2:$W$501,MATCH(ROWS($B$5:B428),Registros!$AD$2:$AD$501,0)),"")</f>
        <v/>
      </c>
      <c r="N428" s="18">
        <f>IFERROR(INDEX(Registros!$X$2:$X$501,MATCH(ROWS($B$5:B428),Registros!$AD$2:$AD$501,0)),"")</f>
        <v/>
      </c>
      <c r="O428" s="21">
        <f>IFERROR(INDEX(Registros!$Y$2:$Y$501,MATCH(ROWS($B$5:B428),Registros!$AD$2:$AD$501,0)),"")</f>
        <v/>
      </c>
    </row>
    <row r="429">
      <c r="A429" s="13">
        <f>IF($B429="","",ROWS($A$5:A429))</f>
        <v/>
      </c>
      <c r="B429" s="13">
        <f>IFERROR(INDEX(Registros!$A$2:$A$501,MATCH(ROWS($B$5:B429),Registros!$AD$2:$AD$501,0)),"")</f>
        <v/>
      </c>
      <c r="C429" s="53">
        <f>IFERROR(INDEX(Registros!$B$2:$B$501,MATCH(ROWS($B$5:B429),Registros!$AD$2:$AD$501,0)),"")</f>
        <v/>
      </c>
      <c r="D429" s="13">
        <f>IFERROR(INDEX(Registros!$C$2:$C$501,MATCH(ROWS($B$5:B429),Registros!$AD$2:$AD$501,0)),"")</f>
        <v/>
      </c>
      <c r="E429" s="16">
        <f>IFERROR(INDEX(Registros!$D$2:$D$501,MATCH(ROWS($B$5:B429),Registros!$AD$2:$AD$501,0)),"")</f>
        <v/>
      </c>
      <c r="F429" s="16">
        <f>IFERROR(INDEX(Registros!$E$2:$E$501,MATCH(ROWS($B$5:B429),Registros!$AD$2:$AD$501,0)),"")</f>
        <v/>
      </c>
      <c r="G429" s="13">
        <f>IFERROR(INDEX(Registros!$P$2:$P$501,MATCH(ROWS($B$5:B429),Registros!$AD$2:$AD$501,0)),"")</f>
        <v/>
      </c>
      <c r="H429" s="46">
        <f>IFERROR(INDEX(Registros!$S$2:$S$501,MATCH(ROWS($B$5:B429),Registros!$AD$2:$AD$501,0)),"")</f>
        <v/>
      </c>
      <c r="I429" s="16">
        <f>IFERROR(INDEX(Registros!$V$2:$V$501,MATCH(ROWS($B$5:B429),Registros!$AD$2:$AD$501,0)),"")</f>
        <v/>
      </c>
      <c r="J429" s="13">
        <f>IFERROR(INDEX(Registros!$K$2:$K$501,MATCH(ROWS($B$5:B429),Registros!$AD$2:$AD$501,0)),"")</f>
        <v/>
      </c>
      <c r="K429" s="13">
        <f>IFERROR(INDEX(Registros!$L$2:$L$501,MATCH(ROWS($B$5:B429),Registros!$AD$2:$AD$501,0)),"")</f>
        <v/>
      </c>
      <c r="L429" s="53">
        <f>IFERROR(INDEX(Registros!$M$2:$M$501,MATCH(ROWS($B$5:B429),Registros!$AD$2:$AD$501,0)),"")</f>
        <v/>
      </c>
      <c r="M429" s="13">
        <f>IFERROR(INDEX(Registros!$W$2:$W$501,MATCH(ROWS($B$5:B429),Registros!$AD$2:$AD$501,0)),"")</f>
        <v/>
      </c>
      <c r="N429" s="13">
        <f>IFERROR(INDEX(Registros!$X$2:$X$501,MATCH(ROWS($B$5:B429),Registros!$AD$2:$AD$501,0)),"")</f>
        <v/>
      </c>
      <c r="O429" s="16">
        <f>IFERROR(INDEX(Registros!$Y$2:$Y$501,MATCH(ROWS($B$5:B429),Registros!$AD$2:$AD$501,0)),"")</f>
        <v/>
      </c>
    </row>
    <row r="430">
      <c r="A430" s="18">
        <f>IF($B430="","",ROWS($A$5:A430))</f>
        <v/>
      </c>
      <c r="B430" s="18">
        <f>IFERROR(INDEX(Registros!$A$2:$A$501,MATCH(ROWS($B$5:B430),Registros!$AD$2:$AD$501,0)),"")</f>
        <v/>
      </c>
      <c r="C430" s="52">
        <f>IFERROR(INDEX(Registros!$B$2:$B$501,MATCH(ROWS($B$5:B430),Registros!$AD$2:$AD$501,0)),"")</f>
        <v/>
      </c>
      <c r="D430" s="18">
        <f>IFERROR(INDEX(Registros!$C$2:$C$501,MATCH(ROWS($B$5:B430),Registros!$AD$2:$AD$501,0)),"")</f>
        <v/>
      </c>
      <c r="E430" s="21">
        <f>IFERROR(INDEX(Registros!$D$2:$D$501,MATCH(ROWS($B$5:B430),Registros!$AD$2:$AD$501,0)),"")</f>
        <v/>
      </c>
      <c r="F430" s="21">
        <f>IFERROR(INDEX(Registros!$E$2:$E$501,MATCH(ROWS($B$5:B430),Registros!$AD$2:$AD$501,0)),"")</f>
        <v/>
      </c>
      <c r="G430" s="18">
        <f>IFERROR(INDEX(Registros!$P$2:$P$501,MATCH(ROWS($B$5:B430),Registros!$AD$2:$AD$501,0)),"")</f>
        <v/>
      </c>
      <c r="H430" s="49">
        <f>IFERROR(INDEX(Registros!$S$2:$S$501,MATCH(ROWS($B$5:B430),Registros!$AD$2:$AD$501,0)),"")</f>
        <v/>
      </c>
      <c r="I430" s="21">
        <f>IFERROR(INDEX(Registros!$V$2:$V$501,MATCH(ROWS($B$5:B430),Registros!$AD$2:$AD$501,0)),"")</f>
        <v/>
      </c>
      <c r="J430" s="18">
        <f>IFERROR(INDEX(Registros!$K$2:$K$501,MATCH(ROWS($B$5:B430),Registros!$AD$2:$AD$501,0)),"")</f>
        <v/>
      </c>
      <c r="K430" s="18">
        <f>IFERROR(INDEX(Registros!$L$2:$L$501,MATCH(ROWS($B$5:B430),Registros!$AD$2:$AD$501,0)),"")</f>
        <v/>
      </c>
      <c r="L430" s="52">
        <f>IFERROR(INDEX(Registros!$M$2:$M$501,MATCH(ROWS($B$5:B430),Registros!$AD$2:$AD$501,0)),"")</f>
        <v/>
      </c>
      <c r="M430" s="18">
        <f>IFERROR(INDEX(Registros!$W$2:$W$501,MATCH(ROWS($B$5:B430),Registros!$AD$2:$AD$501,0)),"")</f>
        <v/>
      </c>
      <c r="N430" s="18">
        <f>IFERROR(INDEX(Registros!$X$2:$X$501,MATCH(ROWS($B$5:B430),Registros!$AD$2:$AD$501,0)),"")</f>
        <v/>
      </c>
      <c r="O430" s="21">
        <f>IFERROR(INDEX(Registros!$Y$2:$Y$501,MATCH(ROWS($B$5:B430),Registros!$AD$2:$AD$501,0)),"")</f>
        <v/>
      </c>
    </row>
    <row r="431">
      <c r="A431" s="13">
        <f>IF($B431="","",ROWS($A$5:A431))</f>
        <v/>
      </c>
      <c r="B431" s="13">
        <f>IFERROR(INDEX(Registros!$A$2:$A$501,MATCH(ROWS($B$5:B431),Registros!$AD$2:$AD$501,0)),"")</f>
        <v/>
      </c>
      <c r="C431" s="53">
        <f>IFERROR(INDEX(Registros!$B$2:$B$501,MATCH(ROWS($B$5:B431),Registros!$AD$2:$AD$501,0)),"")</f>
        <v/>
      </c>
      <c r="D431" s="13">
        <f>IFERROR(INDEX(Registros!$C$2:$C$501,MATCH(ROWS($B$5:B431),Registros!$AD$2:$AD$501,0)),"")</f>
        <v/>
      </c>
      <c r="E431" s="16">
        <f>IFERROR(INDEX(Registros!$D$2:$D$501,MATCH(ROWS($B$5:B431),Registros!$AD$2:$AD$501,0)),"")</f>
        <v/>
      </c>
      <c r="F431" s="16">
        <f>IFERROR(INDEX(Registros!$E$2:$E$501,MATCH(ROWS($B$5:B431),Registros!$AD$2:$AD$501,0)),"")</f>
        <v/>
      </c>
      <c r="G431" s="13">
        <f>IFERROR(INDEX(Registros!$P$2:$P$501,MATCH(ROWS($B$5:B431),Registros!$AD$2:$AD$501,0)),"")</f>
        <v/>
      </c>
      <c r="H431" s="46">
        <f>IFERROR(INDEX(Registros!$S$2:$S$501,MATCH(ROWS($B$5:B431),Registros!$AD$2:$AD$501,0)),"")</f>
        <v/>
      </c>
      <c r="I431" s="16">
        <f>IFERROR(INDEX(Registros!$V$2:$V$501,MATCH(ROWS($B$5:B431),Registros!$AD$2:$AD$501,0)),"")</f>
        <v/>
      </c>
      <c r="J431" s="13">
        <f>IFERROR(INDEX(Registros!$K$2:$K$501,MATCH(ROWS($B$5:B431),Registros!$AD$2:$AD$501,0)),"")</f>
        <v/>
      </c>
      <c r="K431" s="13">
        <f>IFERROR(INDEX(Registros!$L$2:$L$501,MATCH(ROWS($B$5:B431),Registros!$AD$2:$AD$501,0)),"")</f>
        <v/>
      </c>
      <c r="L431" s="53">
        <f>IFERROR(INDEX(Registros!$M$2:$M$501,MATCH(ROWS($B$5:B431),Registros!$AD$2:$AD$501,0)),"")</f>
        <v/>
      </c>
      <c r="M431" s="13">
        <f>IFERROR(INDEX(Registros!$W$2:$W$501,MATCH(ROWS($B$5:B431),Registros!$AD$2:$AD$501,0)),"")</f>
        <v/>
      </c>
      <c r="N431" s="13">
        <f>IFERROR(INDEX(Registros!$X$2:$X$501,MATCH(ROWS($B$5:B431),Registros!$AD$2:$AD$501,0)),"")</f>
        <v/>
      </c>
      <c r="O431" s="16">
        <f>IFERROR(INDEX(Registros!$Y$2:$Y$501,MATCH(ROWS($B$5:B431),Registros!$AD$2:$AD$501,0)),"")</f>
        <v/>
      </c>
    </row>
    <row r="432">
      <c r="A432" s="18">
        <f>IF($B432="","",ROWS($A$5:A432))</f>
        <v/>
      </c>
      <c r="B432" s="18">
        <f>IFERROR(INDEX(Registros!$A$2:$A$501,MATCH(ROWS($B$5:B432),Registros!$AD$2:$AD$501,0)),"")</f>
        <v/>
      </c>
      <c r="C432" s="52">
        <f>IFERROR(INDEX(Registros!$B$2:$B$501,MATCH(ROWS($B$5:B432),Registros!$AD$2:$AD$501,0)),"")</f>
        <v/>
      </c>
      <c r="D432" s="18">
        <f>IFERROR(INDEX(Registros!$C$2:$C$501,MATCH(ROWS($B$5:B432),Registros!$AD$2:$AD$501,0)),"")</f>
        <v/>
      </c>
      <c r="E432" s="21">
        <f>IFERROR(INDEX(Registros!$D$2:$D$501,MATCH(ROWS($B$5:B432),Registros!$AD$2:$AD$501,0)),"")</f>
        <v/>
      </c>
      <c r="F432" s="21">
        <f>IFERROR(INDEX(Registros!$E$2:$E$501,MATCH(ROWS($B$5:B432),Registros!$AD$2:$AD$501,0)),"")</f>
        <v/>
      </c>
      <c r="G432" s="18">
        <f>IFERROR(INDEX(Registros!$P$2:$P$501,MATCH(ROWS($B$5:B432),Registros!$AD$2:$AD$501,0)),"")</f>
        <v/>
      </c>
      <c r="H432" s="49">
        <f>IFERROR(INDEX(Registros!$S$2:$S$501,MATCH(ROWS($B$5:B432),Registros!$AD$2:$AD$501,0)),"")</f>
        <v/>
      </c>
      <c r="I432" s="21">
        <f>IFERROR(INDEX(Registros!$V$2:$V$501,MATCH(ROWS($B$5:B432),Registros!$AD$2:$AD$501,0)),"")</f>
        <v/>
      </c>
      <c r="J432" s="18">
        <f>IFERROR(INDEX(Registros!$K$2:$K$501,MATCH(ROWS($B$5:B432),Registros!$AD$2:$AD$501,0)),"")</f>
        <v/>
      </c>
      <c r="K432" s="18">
        <f>IFERROR(INDEX(Registros!$L$2:$L$501,MATCH(ROWS($B$5:B432),Registros!$AD$2:$AD$501,0)),"")</f>
        <v/>
      </c>
      <c r="L432" s="52">
        <f>IFERROR(INDEX(Registros!$M$2:$M$501,MATCH(ROWS($B$5:B432),Registros!$AD$2:$AD$501,0)),"")</f>
        <v/>
      </c>
      <c r="M432" s="18">
        <f>IFERROR(INDEX(Registros!$W$2:$W$501,MATCH(ROWS($B$5:B432),Registros!$AD$2:$AD$501,0)),"")</f>
        <v/>
      </c>
      <c r="N432" s="18">
        <f>IFERROR(INDEX(Registros!$X$2:$X$501,MATCH(ROWS($B$5:B432),Registros!$AD$2:$AD$501,0)),"")</f>
        <v/>
      </c>
      <c r="O432" s="21">
        <f>IFERROR(INDEX(Registros!$Y$2:$Y$501,MATCH(ROWS($B$5:B432),Registros!$AD$2:$AD$501,0)),"")</f>
        <v/>
      </c>
    </row>
    <row r="433">
      <c r="A433" s="13">
        <f>IF($B433="","",ROWS($A$5:A433))</f>
        <v/>
      </c>
      <c r="B433" s="13">
        <f>IFERROR(INDEX(Registros!$A$2:$A$501,MATCH(ROWS($B$5:B433),Registros!$AD$2:$AD$501,0)),"")</f>
        <v/>
      </c>
      <c r="C433" s="53">
        <f>IFERROR(INDEX(Registros!$B$2:$B$501,MATCH(ROWS($B$5:B433),Registros!$AD$2:$AD$501,0)),"")</f>
        <v/>
      </c>
      <c r="D433" s="13">
        <f>IFERROR(INDEX(Registros!$C$2:$C$501,MATCH(ROWS($B$5:B433),Registros!$AD$2:$AD$501,0)),"")</f>
        <v/>
      </c>
      <c r="E433" s="16">
        <f>IFERROR(INDEX(Registros!$D$2:$D$501,MATCH(ROWS($B$5:B433),Registros!$AD$2:$AD$501,0)),"")</f>
        <v/>
      </c>
      <c r="F433" s="16">
        <f>IFERROR(INDEX(Registros!$E$2:$E$501,MATCH(ROWS($B$5:B433),Registros!$AD$2:$AD$501,0)),"")</f>
        <v/>
      </c>
      <c r="G433" s="13">
        <f>IFERROR(INDEX(Registros!$P$2:$P$501,MATCH(ROWS($B$5:B433),Registros!$AD$2:$AD$501,0)),"")</f>
        <v/>
      </c>
      <c r="H433" s="46">
        <f>IFERROR(INDEX(Registros!$S$2:$S$501,MATCH(ROWS($B$5:B433),Registros!$AD$2:$AD$501,0)),"")</f>
        <v/>
      </c>
      <c r="I433" s="16">
        <f>IFERROR(INDEX(Registros!$V$2:$V$501,MATCH(ROWS($B$5:B433),Registros!$AD$2:$AD$501,0)),"")</f>
        <v/>
      </c>
      <c r="J433" s="13">
        <f>IFERROR(INDEX(Registros!$K$2:$K$501,MATCH(ROWS($B$5:B433),Registros!$AD$2:$AD$501,0)),"")</f>
        <v/>
      </c>
      <c r="K433" s="13">
        <f>IFERROR(INDEX(Registros!$L$2:$L$501,MATCH(ROWS($B$5:B433),Registros!$AD$2:$AD$501,0)),"")</f>
        <v/>
      </c>
      <c r="L433" s="53">
        <f>IFERROR(INDEX(Registros!$M$2:$M$501,MATCH(ROWS($B$5:B433),Registros!$AD$2:$AD$501,0)),"")</f>
        <v/>
      </c>
      <c r="M433" s="13">
        <f>IFERROR(INDEX(Registros!$W$2:$W$501,MATCH(ROWS($B$5:B433),Registros!$AD$2:$AD$501,0)),"")</f>
        <v/>
      </c>
      <c r="N433" s="13">
        <f>IFERROR(INDEX(Registros!$X$2:$X$501,MATCH(ROWS($B$5:B433),Registros!$AD$2:$AD$501,0)),"")</f>
        <v/>
      </c>
      <c r="O433" s="16">
        <f>IFERROR(INDEX(Registros!$Y$2:$Y$501,MATCH(ROWS($B$5:B433),Registros!$AD$2:$AD$501,0)),"")</f>
        <v/>
      </c>
    </row>
    <row r="434">
      <c r="A434" s="18">
        <f>IF($B434="","",ROWS($A$5:A434))</f>
        <v/>
      </c>
      <c r="B434" s="18">
        <f>IFERROR(INDEX(Registros!$A$2:$A$501,MATCH(ROWS($B$5:B434),Registros!$AD$2:$AD$501,0)),"")</f>
        <v/>
      </c>
      <c r="C434" s="52">
        <f>IFERROR(INDEX(Registros!$B$2:$B$501,MATCH(ROWS($B$5:B434),Registros!$AD$2:$AD$501,0)),"")</f>
        <v/>
      </c>
      <c r="D434" s="18">
        <f>IFERROR(INDEX(Registros!$C$2:$C$501,MATCH(ROWS($B$5:B434),Registros!$AD$2:$AD$501,0)),"")</f>
        <v/>
      </c>
      <c r="E434" s="21">
        <f>IFERROR(INDEX(Registros!$D$2:$D$501,MATCH(ROWS($B$5:B434),Registros!$AD$2:$AD$501,0)),"")</f>
        <v/>
      </c>
      <c r="F434" s="21">
        <f>IFERROR(INDEX(Registros!$E$2:$E$501,MATCH(ROWS($B$5:B434),Registros!$AD$2:$AD$501,0)),"")</f>
        <v/>
      </c>
      <c r="G434" s="18">
        <f>IFERROR(INDEX(Registros!$P$2:$P$501,MATCH(ROWS($B$5:B434),Registros!$AD$2:$AD$501,0)),"")</f>
        <v/>
      </c>
      <c r="H434" s="49">
        <f>IFERROR(INDEX(Registros!$S$2:$S$501,MATCH(ROWS($B$5:B434),Registros!$AD$2:$AD$501,0)),"")</f>
        <v/>
      </c>
      <c r="I434" s="21">
        <f>IFERROR(INDEX(Registros!$V$2:$V$501,MATCH(ROWS($B$5:B434),Registros!$AD$2:$AD$501,0)),"")</f>
        <v/>
      </c>
      <c r="J434" s="18">
        <f>IFERROR(INDEX(Registros!$K$2:$K$501,MATCH(ROWS($B$5:B434),Registros!$AD$2:$AD$501,0)),"")</f>
        <v/>
      </c>
      <c r="K434" s="18">
        <f>IFERROR(INDEX(Registros!$L$2:$L$501,MATCH(ROWS($B$5:B434),Registros!$AD$2:$AD$501,0)),"")</f>
        <v/>
      </c>
      <c r="L434" s="52">
        <f>IFERROR(INDEX(Registros!$M$2:$M$501,MATCH(ROWS($B$5:B434),Registros!$AD$2:$AD$501,0)),"")</f>
        <v/>
      </c>
      <c r="M434" s="18">
        <f>IFERROR(INDEX(Registros!$W$2:$W$501,MATCH(ROWS($B$5:B434),Registros!$AD$2:$AD$501,0)),"")</f>
        <v/>
      </c>
      <c r="N434" s="18">
        <f>IFERROR(INDEX(Registros!$X$2:$X$501,MATCH(ROWS($B$5:B434),Registros!$AD$2:$AD$501,0)),"")</f>
        <v/>
      </c>
      <c r="O434" s="21">
        <f>IFERROR(INDEX(Registros!$Y$2:$Y$501,MATCH(ROWS($B$5:B434),Registros!$AD$2:$AD$501,0)),"")</f>
        <v/>
      </c>
    </row>
    <row r="435">
      <c r="A435" s="13">
        <f>IF($B435="","",ROWS($A$5:A435))</f>
        <v/>
      </c>
      <c r="B435" s="13">
        <f>IFERROR(INDEX(Registros!$A$2:$A$501,MATCH(ROWS($B$5:B435),Registros!$AD$2:$AD$501,0)),"")</f>
        <v/>
      </c>
      <c r="C435" s="53">
        <f>IFERROR(INDEX(Registros!$B$2:$B$501,MATCH(ROWS($B$5:B435),Registros!$AD$2:$AD$501,0)),"")</f>
        <v/>
      </c>
      <c r="D435" s="13">
        <f>IFERROR(INDEX(Registros!$C$2:$C$501,MATCH(ROWS($B$5:B435),Registros!$AD$2:$AD$501,0)),"")</f>
        <v/>
      </c>
      <c r="E435" s="16">
        <f>IFERROR(INDEX(Registros!$D$2:$D$501,MATCH(ROWS($B$5:B435),Registros!$AD$2:$AD$501,0)),"")</f>
        <v/>
      </c>
      <c r="F435" s="16">
        <f>IFERROR(INDEX(Registros!$E$2:$E$501,MATCH(ROWS($B$5:B435),Registros!$AD$2:$AD$501,0)),"")</f>
        <v/>
      </c>
      <c r="G435" s="13">
        <f>IFERROR(INDEX(Registros!$P$2:$P$501,MATCH(ROWS($B$5:B435),Registros!$AD$2:$AD$501,0)),"")</f>
        <v/>
      </c>
      <c r="H435" s="46">
        <f>IFERROR(INDEX(Registros!$S$2:$S$501,MATCH(ROWS($B$5:B435),Registros!$AD$2:$AD$501,0)),"")</f>
        <v/>
      </c>
      <c r="I435" s="16">
        <f>IFERROR(INDEX(Registros!$V$2:$V$501,MATCH(ROWS($B$5:B435),Registros!$AD$2:$AD$501,0)),"")</f>
        <v/>
      </c>
      <c r="J435" s="13">
        <f>IFERROR(INDEX(Registros!$K$2:$K$501,MATCH(ROWS($B$5:B435),Registros!$AD$2:$AD$501,0)),"")</f>
        <v/>
      </c>
      <c r="K435" s="13">
        <f>IFERROR(INDEX(Registros!$L$2:$L$501,MATCH(ROWS($B$5:B435),Registros!$AD$2:$AD$501,0)),"")</f>
        <v/>
      </c>
      <c r="L435" s="53">
        <f>IFERROR(INDEX(Registros!$M$2:$M$501,MATCH(ROWS($B$5:B435),Registros!$AD$2:$AD$501,0)),"")</f>
        <v/>
      </c>
      <c r="M435" s="13">
        <f>IFERROR(INDEX(Registros!$W$2:$W$501,MATCH(ROWS($B$5:B435),Registros!$AD$2:$AD$501,0)),"")</f>
        <v/>
      </c>
      <c r="N435" s="13">
        <f>IFERROR(INDEX(Registros!$X$2:$X$501,MATCH(ROWS($B$5:B435),Registros!$AD$2:$AD$501,0)),"")</f>
        <v/>
      </c>
      <c r="O435" s="16">
        <f>IFERROR(INDEX(Registros!$Y$2:$Y$501,MATCH(ROWS($B$5:B435),Registros!$AD$2:$AD$501,0)),"")</f>
        <v/>
      </c>
    </row>
    <row r="436">
      <c r="A436" s="18">
        <f>IF($B436="","",ROWS($A$5:A436))</f>
        <v/>
      </c>
      <c r="B436" s="18">
        <f>IFERROR(INDEX(Registros!$A$2:$A$501,MATCH(ROWS($B$5:B436),Registros!$AD$2:$AD$501,0)),"")</f>
        <v/>
      </c>
      <c r="C436" s="52">
        <f>IFERROR(INDEX(Registros!$B$2:$B$501,MATCH(ROWS($B$5:B436),Registros!$AD$2:$AD$501,0)),"")</f>
        <v/>
      </c>
      <c r="D436" s="18">
        <f>IFERROR(INDEX(Registros!$C$2:$C$501,MATCH(ROWS($B$5:B436),Registros!$AD$2:$AD$501,0)),"")</f>
        <v/>
      </c>
      <c r="E436" s="21">
        <f>IFERROR(INDEX(Registros!$D$2:$D$501,MATCH(ROWS($B$5:B436),Registros!$AD$2:$AD$501,0)),"")</f>
        <v/>
      </c>
      <c r="F436" s="21">
        <f>IFERROR(INDEX(Registros!$E$2:$E$501,MATCH(ROWS($B$5:B436),Registros!$AD$2:$AD$501,0)),"")</f>
        <v/>
      </c>
      <c r="G436" s="18">
        <f>IFERROR(INDEX(Registros!$P$2:$P$501,MATCH(ROWS($B$5:B436),Registros!$AD$2:$AD$501,0)),"")</f>
        <v/>
      </c>
      <c r="H436" s="49">
        <f>IFERROR(INDEX(Registros!$S$2:$S$501,MATCH(ROWS($B$5:B436),Registros!$AD$2:$AD$501,0)),"")</f>
        <v/>
      </c>
      <c r="I436" s="21">
        <f>IFERROR(INDEX(Registros!$V$2:$V$501,MATCH(ROWS($B$5:B436),Registros!$AD$2:$AD$501,0)),"")</f>
        <v/>
      </c>
      <c r="J436" s="18">
        <f>IFERROR(INDEX(Registros!$K$2:$K$501,MATCH(ROWS($B$5:B436),Registros!$AD$2:$AD$501,0)),"")</f>
        <v/>
      </c>
      <c r="K436" s="18">
        <f>IFERROR(INDEX(Registros!$L$2:$L$501,MATCH(ROWS($B$5:B436),Registros!$AD$2:$AD$501,0)),"")</f>
        <v/>
      </c>
      <c r="L436" s="52">
        <f>IFERROR(INDEX(Registros!$M$2:$M$501,MATCH(ROWS($B$5:B436),Registros!$AD$2:$AD$501,0)),"")</f>
        <v/>
      </c>
      <c r="M436" s="18">
        <f>IFERROR(INDEX(Registros!$W$2:$W$501,MATCH(ROWS($B$5:B436),Registros!$AD$2:$AD$501,0)),"")</f>
        <v/>
      </c>
      <c r="N436" s="18">
        <f>IFERROR(INDEX(Registros!$X$2:$X$501,MATCH(ROWS($B$5:B436),Registros!$AD$2:$AD$501,0)),"")</f>
        <v/>
      </c>
      <c r="O436" s="21">
        <f>IFERROR(INDEX(Registros!$Y$2:$Y$501,MATCH(ROWS($B$5:B436),Registros!$AD$2:$AD$501,0)),"")</f>
        <v/>
      </c>
    </row>
    <row r="437">
      <c r="A437" s="13">
        <f>IF($B437="","",ROWS($A$5:A437))</f>
        <v/>
      </c>
      <c r="B437" s="13">
        <f>IFERROR(INDEX(Registros!$A$2:$A$501,MATCH(ROWS($B$5:B437),Registros!$AD$2:$AD$501,0)),"")</f>
        <v/>
      </c>
      <c r="C437" s="53">
        <f>IFERROR(INDEX(Registros!$B$2:$B$501,MATCH(ROWS($B$5:B437),Registros!$AD$2:$AD$501,0)),"")</f>
        <v/>
      </c>
      <c r="D437" s="13">
        <f>IFERROR(INDEX(Registros!$C$2:$C$501,MATCH(ROWS($B$5:B437),Registros!$AD$2:$AD$501,0)),"")</f>
        <v/>
      </c>
      <c r="E437" s="16">
        <f>IFERROR(INDEX(Registros!$D$2:$D$501,MATCH(ROWS($B$5:B437),Registros!$AD$2:$AD$501,0)),"")</f>
        <v/>
      </c>
      <c r="F437" s="16">
        <f>IFERROR(INDEX(Registros!$E$2:$E$501,MATCH(ROWS($B$5:B437),Registros!$AD$2:$AD$501,0)),"")</f>
        <v/>
      </c>
      <c r="G437" s="13">
        <f>IFERROR(INDEX(Registros!$P$2:$P$501,MATCH(ROWS($B$5:B437),Registros!$AD$2:$AD$501,0)),"")</f>
        <v/>
      </c>
      <c r="H437" s="46">
        <f>IFERROR(INDEX(Registros!$S$2:$S$501,MATCH(ROWS($B$5:B437),Registros!$AD$2:$AD$501,0)),"")</f>
        <v/>
      </c>
      <c r="I437" s="16">
        <f>IFERROR(INDEX(Registros!$V$2:$V$501,MATCH(ROWS($B$5:B437),Registros!$AD$2:$AD$501,0)),"")</f>
        <v/>
      </c>
      <c r="J437" s="13">
        <f>IFERROR(INDEX(Registros!$K$2:$K$501,MATCH(ROWS($B$5:B437),Registros!$AD$2:$AD$501,0)),"")</f>
        <v/>
      </c>
      <c r="K437" s="13">
        <f>IFERROR(INDEX(Registros!$L$2:$L$501,MATCH(ROWS($B$5:B437),Registros!$AD$2:$AD$501,0)),"")</f>
        <v/>
      </c>
      <c r="L437" s="53">
        <f>IFERROR(INDEX(Registros!$M$2:$M$501,MATCH(ROWS($B$5:B437),Registros!$AD$2:$AD$501,0)),"")</f>
        <v/>
      </c>
      <c r="M437" s="13">
        <f>IFERROR(INDEX(Registros!$W$2:$W$501,MATCH(ROWS($B$5:B437),Registros!$AD$2:$AD$501,0)),"")</f>
        <v/>
      </c>
      <c r="N437" s="13">
        <f>IFERROR(INDEX(Registros!$X$2:$X$501,MATCH(ROWS($B$5:B437),Registros!$AD$2:$AD$501,0)),"")</f>
        <v/>
      </c>
      <c r="O437" s="16">
        <f>IFERROR(INDEX(Registros!$Y$2:$Y$501,MATCH(ROWS($B$5:B437),Registros!$AD$2:$AD$501,0)),"")</f>
        <v/>
      </c>
    </row>
    <row r="438">
      <c r="A438" s="18">
        <f>IF($B438="","",ROWS($A$5:A438))</f>
        <v/>
      </c>
      <c r="B438" s="18">
        <f>IFERROR(INDEX(Registros!$A$2:$A$501,MATCH(ROWS($B$5:B438),Registros!$AD$2:$AD$501,0)),"")</f>
        <v/>
      </c>
      <c r="C438" s="52">
        <f>IFERROR(INDEX(Registros!$B$2:$B$501,MATCH(ROWS($B$5:B438),Registros!$AD$2:$AD$501,0)),"")</f>
        <v/>
      </c>
      <c r="D438" s="18">
        <f>IFERROR(INDEX(Registros!$C$2:$C$501,MATCH(ROWS($B$5:B438),Registros!$AD$2:$AD$501,0)),"")</f>
        <v/>
      </c>
      <c r="E438" s="21">
        <f>IFERROR(INDEX(Registros!$D$2:$D$501,MATCH(ROWS($B$5:B438),Registros!$AD$2:$AD$501,0)),"")</f>
        <v/>
      </c>
      <c r="F438" s="21">
        <f>IFERROR(INDEX(Registros!$E$2:$E$501,MATCH(ROWS($B$5:B438),Registros!$AD$2:$AD$501,0)),"")</f>
        <v/>
      </c>
      <c r="G438" s="18">
        <f>IFERROR(INDEX(Registros!$P$2:$P$501,MATCH(ROWS($B$5:B438),Registros!$AD$2:$AD$501,0)),"")</f>
        <v/>
      </c>
      <c r="H438" s="49">
        <f>IFERROR(INDEX(Registros!$S$2:$S$501,MATCH(ROWS($B$5:B438),Registros!$AD$2:$AD$501,0)),"")</f>
        <v/>
      </c>
      <c r="I438" s="21">
        <f>IFERROR(INDEX(Registros!$V$2:$V$501,MATCH(ROWS($B$5:B438),Registros!$AD$2:$AD$501,0)),"")</f>
        <v/>
      </c>
      <c r="J438" s="18">
        <f>IFERROR(INDEX(Registros!$K$2:$K$501,MATCH(ROWS($B$5:B438),Registros!$AD$2:$AD$501,0)),"")</f>
        <v/>
      </c>
      <c r="K438" s="18">
        <f>IFERROR(INDEX(Registros!$L$2:$L$501,MATCH(ROWS($B$5:B438),Registros!$AD$2:$AD$501,0)),"")</f>
        <v/>
      </c>
      <c r="L438" s="52">
        <f>IFERROR(INDEX(Registros!$M$2:$M$501,MATCH(ROWS($B$5:B438),Registros!$AD$2:$AD$501,0)),"")</f>
        <v/>
      </c>
      <c r="M438" s="18">
        <f>IFERROR(INDEX(Registros!$W$2:$W$501,MATCH(ROWS($B$5:B438),Registros!$AD$2:$AD$501,0)),"")</f>
        <v/>
      </c>
      <c r="N438" s="18">
        <f>IFERROR(INDEX(Registros!$X$2:$X$501,MATCH(ROWS($B$5:B438),Registros!$AD$2:$AD$501,0)),"")</f>
        <v/>
      </c>
      <c r="O438" s="21">
        <f>IFERROR(INDEX(Registros!$Y$2:$Y$501,MATCH(ROWS($B$5:B438),Registros!$AD$2:$AD$501,0)),"")</f>
        <v/>
      </c>
    </row>
    <row r="439">
      <c r="A439" s="13">
        <f>IF($B439="","",ROWS($A$5:A439))</f>
        <v/>
      </c>
      <c r="B439" s="13">
        <f>IFERROR(INDEX(Registros!$A$2:$A$501,MATCH(ROWS($B$5:B439),Registros!$AD$2:$AD$501,0)),"")</f>
        <v/>
      </c>
      <c r="C439" s="53">
        <f>IFERROR(INDEX(Registros!$B$2:$B$501,MATCH(ROWS($B$5:B439),Registros!$AD$2:$AD$501,0)),"")</f>
        <v/>
      </c>
      <c r="D439" s="13">
        <f>IFERROR(INDEX(Registros!$C$2:$C$501,MATCH(ROWS($B$5:B439),Registros!$AD$2:$AD$501,0)),"")</f>
        <v/>
      </c>
      <c r="E439" s="16">
        <f>IFERROR(INDEX(Registros!$D$2:$D$501,MATCH(ROWS($B$5:B439),Registros!$AD$2:$AD$501,0)),"")</f>
        <v/>
      </c>
      <c r="F439" s="16">
        <f>IFERROR(INDEX(Registros!$E$2:$E$501,MATCH(ROWS($B$5:B439),Registros!$AD$2:$AD$501,0)),"")</f>
        <v/>
      </c>
      <c r="G439" s="13">
        <f>IFERROR(INDEX(Registros!$P$2:$P$501,MATCH(ROWS($B$5:B439),Registros!$AD$2:$AD$501,0)),"")</f>
        <v/>
      </c>
      <c r="H439" s="46">
        <f>IFERROR(INDEX(Registros!$S$2:$S$501,MATCH(ROWS($B$5:B439),Registros!$AD$2:$AD$501,0)),"")</f>
        <v/>
      </c>
      <c r="I439" s="16">
        <f>IFERROR(INDEX(Registros!$V$2:$V$501,MATCH(ROWS($B$5:B439),Registros!$AD$2:$AD$501,0)),"")</f>
        <v/>
      </c>
      <c r="J439" s="13">
        <f>IFERROR(INDEX(Registros!$K$2:$K$501,MATCH(ROWS($B$5:B439),Registros!$AD$2:$AD$501,0)),"")</f>
        <v/>
      </c>
      <c r="K439" s="13">
        <f>IFERROR(INDEX(Registros!$L$2:$L$501,MATCH(ROWS($B$5:B439),Registros!$AD$2:$AD$501,0)),"")</f>
        <v/>
      </c>
      <c r="L439" s="53">
        <f>IFERROR(INDEX(Registros!$M$2:$M$501,MATCH(ROWS($B$5:B439),Registros!$AD$2:$AD$501,0)),"")</f>
        <v/>
      </c>
      <c r="M439" s="13">
        <f>IFERROR(INDEX(Registros!$W$2:$W$501,MATCH(ROWS($B$5:B439),Registros!$AD$2:$AD$501,0)),"")</f>
        <v/>
      </c>
      <c r="N439" s="13">
        <f>IFERROR(INDEX(Registros!$X$2:$X$501,MATCH(ROWS($B$5:B439),Registros!$AD$2:$AD$501,0)),"")</f>
        <v/>
      </c>
      <c r="O439" s="16">
        <f>IFERROR(INDEX(Registros!$Y$2:$Y$501,MATCH(ROWS($B$5:B439),Registros!$AD$2:$AD$501,0)),"")</f>
        <v/>
      </c>
    </row>
    <row r="440">
      <c r="A440" s="18">
        <f>IF($B440="","",ROWS($A$5:A440))</f>
        <v/>
      </c>
      <c r="B440" s="18">
        <f>IFERROR(INDEX(Registros!$A$2:$A$501,MATCH(ROWS($B$5:B440),Registros!$AD$2:$AD$501,0)),"")</f>
        <v/>
      </c>
      <c r="C440" s="52">
        <f>IFERROR(INDEX(Registros!$B$2:$B$501,MATCH(ROWS($B$5:B440),Registros!$AD$2:$AD$501,0)),"")</f>
        <v/>
      </c>
      <c r="D440" s="18">
        <f>IFERROR(INDEX(Registros!$C$2:$C$501,MATCH(ROWS($B$5:B440),Registros!$AD$2:$AD$501,0)),"")</f>
        <v/>
      </c>
      <c r="E440" s="21">
        <f>IFERROR(INDEX(Registros!$D$2:$D$501,MATCH(ROWS($B$5:B440),Registros!$AD$2:$AD$501,0)),"")</f>
        <v/>
      </c>
      <c r="F440" s="21">
        <f>IFERROR(INDEX(Registros!$E$2:$E$501,MATCH(ROWS($B$5:B440),Registros!$AD$2:$AD$501,0)),"")</f>
        <v/>
      </c>
      <c r="G440" s="18">
        <f>IFERROR(INDEX(Registros!$P$2:$P$501,MATCH(ROWS($B$5:B440),Registros!$AD$2:$AD$501,0)),"")</f>
        <v/>
      </c>
      <c r="H440" s="49">
        <f>IFERROR(INDEX(Registros!$S$2:$S$501,MATCH(ROWS($B$5:B440),Registros!$AD$2:$AD$501,0)),"")</f>
        <v/>
      </c>
      <c r="I440" s="21">
        <f>IFERROR(INDEX(Registros!$V$2:$V$501,MATCH(ROWS($B$5:B440),Registros!$AD$2:$AD$501,0)),"")</f>
        <v/>
      </c>
      <c r="J440" s="18">
        <f>IFERROR(INDEX(Registros!$K$2:$K$501,MATCH(ROWS($B$5:B440),Registros!$AD$2:$AD$501,0)),"")</f>
        <v/>
      </c>
      <c r="K440" s="18">
        <f>IFERROR(INDEX(Registros!$L$2:$L$501,MATCH(ROWS($B$5:B440),Registros!$AD$2:$AD$501,0)),"")</f>
        <v/>
      </c>
      <c r="L440" s="52">
        <f>IFERROR(INDEX(Registros!$M$2:$M$501,MATCH(ROWS($B$5:B440),Registros!$AD$2:$AD$501,0)),"")</f>
        <v/>
      </c>
      <c r="M440" s="18">
        <f>IFERROR(INDEX(Registros!$W$2:$W$501,MATCH(ROWS($B$5:B440),Registros!$AD$2:$AD$501,0)),"")</f>
        <v/>
      </c>
      <c r="N440" s="18">
        <f>IFERROR(INDEX(Registros!$X$2:$X$501,MATCH(ROWS($B$5:B440),Registros!$AD$2:$AD$501,0)),"")</f>
        <v/>
      </c>
      <c r="O440" s="21">
        <f>IFERROR(INDEX(Registros!$Y$2:$Y$501,MATCH(ROWS($B$5:B440),Registros!$AD$2:$AD$501,0)),"")</f>
        <v/>
      </c>
    </row>
    <row r="441">
      <c r="A441" s="13">
        <f>IF($B441="","",ROWS($A$5:A441))</f>
        <v/>
      </c>
      <c r="B441" s="13">
        <f>IFERROR(INDEX(Registros!$A$2:$A$501,MATCH(ROWS($B$5:B441),Registros!$AD$2:$AD$501,0)),"")</f>
        <v/>
      </c>
      <c r="C441" s="53">
        <f>IFERROR(INDEX(Registros!$B$2:$B$501,MATCH(ROWS($B$5:B441),Registros!$AD$2:$AD$501,0)),"")</f>
        <v/>
      </c>
      <c r="D441" s="13">
        <f>IFERROR(INDEX(Registros!$C$2:$C$501,MATCH(ROWS($B$5:B441),Registros!$AD$2:$AD$501,0)),"")</f>
        <v/>
      </c>
      <c r="E441" s="16">
        <f>IFERROR(INDEX(Registros!$D$2:$D$501,MATCH(ROWS($B$5:B441),Registros!$AD$2:$AD$501,0)),"")</f>
        <v/>
      </c>
      <c r="F441" s="16">
        <f>IFERROR(INDEX(Registros!$E$2:$E$501,MATCH(ROWS($B$5:B441),Registros!$AD$2:$AD$501,0)),"")</f>
        <v/>
      </c>
      <c r="G441" s="13">
        <f>IFERROR(INDEX(Registros!$P$2:$P$501,MATCH(ROWS($B$5:B441),Registros!$AD$2:$AD$501,0)),"")</f>
        <v/>
      </c>
      <c r="H441" s="46">
        <f>IFERROR(INDEX(Registros!$S$2:$S$501,MATCH(ROWS($B$5:B441),Registros!$AD$2:$AD$501,0)),"")</f>
        <v/>
      </c>
      <c r="I441" s="16">
        <f>IFERROR(INDEX(Registros!$V$2:$V$501,MATCH(ROWS($B$5:B441),Registros!$AD$2:$AD$501,0)),"")</f>
        <v/>
      </c>
      <c r="J441" s="13">
        <f>IFERROR(INDEX(Registros!$K$2:$K$501,MATCH(ROWS($B$5:B441),Registros!$AD$2:$AD$501,0)),"")</f>
        <v/>
      </c>
      <c r="K441" s="13">
        <f>IFERROR(INDEX(Registros!$L$2:$L$501,MATCH(ROWS($B$5:B441),Registros!$AD$2:$AD$501,0)),"")</f>
        <v/>
      </c>
      <c r="L441" s="53">
        <f>IFERROR(INDEX(Registros!$M$2:$M$501,MATCH(ROWS($B$5:B441),Registros!$AD$2:$AD$501,0)),"")</f>
        <v/>
      </c>
      <c r="M441" s="13">
        <f>IFERROR(INDEX(Registros!$W$2:$W$501,MATCH(ROWS($B$5:B441),Registros!$AD$2:$AD$501,0)),"")</f>
        <v/>
      </c>
      <c r="N441" s="13">
        <f>IFERROR(INDEX(Registros!$X$2:$X$501,MATCH(ROWS($B$5:B441),Registros!$AD$2:$AD$501,0)),"")</f>
        <v/>
      </c>
      <c r="O441" s="16">
        <f>IFERROR(INDEX(Registros!$Y$2:$Y$501,MATCH(ROWS($B$5:B441),Registros!$AD$2:$AD$501,0)),"")</f>
        <v/>
      </c>
    </row>
    <row r="442">
      <c r="A442" s="18">
        <f>IF($B442="","",ROWS($A$5:A442))</f>
        <v/>
      </c>
      <c r="B442" s="18">
        <f>IFERROR(INDEX(Registros!$A$2:$A$501,MATCH(ROWS($B$5:B442),Registros!$AD$2:$AD$501,0)),"")</f>
        <v/>
      </c>
      <c r="C442" s="52">
        <f>IFERROR(INDEX(Registros!$B$2:$B$501,MATCH(ROWS($B$5:B442),Registros!$AD$2:$AD$501,0)),"")</f>
        <v/>
      </c>
      <c r="D442" s="18">
        <f>IFERROR(INDEX(Registros!$C$2:$C$501,MATCH(ROWS($B$5:B442),Registros!$AD$2:$AD$501,0)),"")</f>
        <v/>
      </c>
      <c r="E442" s="21">
        <f>IFERROR(INDEX(Registros!$D$2:$D$501,MATCH(ROWS($B$5:B442),Registros!$AD$2:$AD$501,0)),"")</f>
        <v/>
      </c>
      <c r="F442" s="21">
        <f>IFERROR(INDEX(Registros!$E$2:$E$501,MATCH(ROWS($B$5:B442),Registros!$AD$2:$AD$501,0)),"")</f>
        <v/>
      </c>
      <c r="G442" s="18">
        <f>IFERROR(INDEX(Registros!$P$2:$P$501,MATCH(ROWS($B$5:B442),Registros!$AD$2:$AD$501,0)),"")</f>
        <v/>
      </c>
      <c r="H442" s="49">
        <f>IFERROR(INDEX(Registros!$S$2:$S$501,MATCH(ROWS($B$5:B442),Registros!$AD$2:$AD$501,0)),"")</f>
        <v/>
      </c>
      <c r="I442" s="21">
        <f>IFERROR(INDEX(Registros!$V$2:$V$501,MATCH(ROWS($B$5:B442),Registros!$AD$2:$AD$501,0)),"")</f>
        <v/>
      </c>
      <c r="J442" s="18">
        <f>IFERROR(INDEX(Registros!$K$2:$K$501,MATCH(ROWS($B$5:B442),Registros!$AD$2:$AD$501,0)),"")</f>
        <v/>
      </c>
      <c r="K442" s="18">
        <f>IFERROR(INDEX(Registros!$L$2:$L$501,MATCH(ROWS($B$5:B442),Registros!$AD$2:$AD$501,0)),"")</f>
        <v/>
      </c>
      <c r="L442" s="52">
        <f>IFERROR(INDEX(Registros!$M$2:$M$501,MATCH(ROWS($B$5:B442),Registros!$AD$2:$AD$501,0)),"")</f>
        <v/>
      </c>
      <c r="M442" s="18">
        <f>IFERROR(INDEX(Registros!$W$2:$W$501,MATCH(ROWS($B$5:B442),Registros!$AD$2:$AD$501,0)),"")</f>
        <v/>
      </c>
      <c r="N442" s="18">
        <f>IFERROR(INDEX(Registros!$X$2:$X$501,MATCH(ROWS($B$5:B442),Registros!$AD$2:$AD$501,0)),"")</f>
        <v/>
      </c>
      <c r="O442" s="21">
        <f>IFERROR(INDEX(Registros!$Y$2:$Y$501,MATCH(ROWS($B$5:B442),Registros!$AD$2:$AD$501,0)),"")</f>
        <v/>
      </c>
    </row>
    <row r="443">
      <c r="A443" s="13">
        <f>IF($B443="","",ROWS($A$5:A443))</f>
        <v/>
      </c>
      <c r="B443" s="13">
        <f>IFERROR(INDEX(Registros!$A$2:$A$501,MATCH(ROWS($B$5:B443),Registros!$AD$2:$AD$501,0)),"")</f>
        <v/>
      </c>
      <c r="C443" s="53">
        <f>IFERROR(INDEX(Registros!$B$2:$B$501,MATCH(ROWS($B$5:B443),Registros!$AD$2:$AD$501,0)),"")</f>
        <v/>
      </c>
      <c r="D443" s="13">
        <f>IFERROR(INDEX(Registros!$C$2:$C$501,MATCH(ROWS($B$5:B443),Registros!$AD$2:$AD$501,0)),"")</f>
        <v/>
      </c>
      <c r="E443" s="16">
        <f>IFERROR(INDEX(Registros!$D$2:$D$501,MATCH(ROWS($B$5:B443),Registros!$AD$2:$AD$501,0)),"")</f>
        <v/>
      </c>
      <c r="F443" s="16">
        <f>IFERROR(INDEX(Registros!$E$2:$E$501,MATCH(ROWS($B$5:B443),Registros!$AD$2:$AD$501,0)),"")</f>
        <v/>
      </c>
      <c r="G443" s="13">
        <f>IFERROR(INDEX(Registros!$P$2:$P$501,MATCH(ROWS($B$5:B443),Registros!$AD$2:$AD$501,0)),"")</f>
        <v/>
      </c>
      <c r="H443" s="46">
        <f>IFERROR(INDEX(Registros!$S$2:$S$501,MATCH(ROWS($B$5:B443),Registros!$AD$2:$AD$501,0)),"")</f>
        <v/>
      </c>
      <c r="I443" s="16">
        <f>IFERROR(INDEX(Registros!$V$2:$V$501,MATCH(ROWS($B$5:B443),Registros!$AD$2:$AD$501,0)),"")</f>
        <v/>
      </c>
      <c r="J443" s="13">
        <f>IFERROR(INDEX(Registros!$K$2:$K$501,MATCH(ROWS($B$5:B443),Registros!$AD$2:$AD$501,0)),"")</f>
        <v/>
      </c>
      <c r="K443" s="13">
        <f>IFERROR(INDEX(Registros!$L$2:$L$501,MATCH(ROWS($B$5:B443),Registros!$AD$2:$AD$501,0)),"")</f>
        <v/>
      </c>
      <c r="L443" s="53">
        <f>IFERROR(INDEX(Registros!$M$2:$M$501,MATCH(ROWS($B$5:B443),Registros!$AD$2:$AD$501,0)),"")</f>
        <v/>
      </c>
      <c r="M443" s="13">
        <f>IFERROR(INDEX(Registros!$W$2:$W$501,MATCH(ROWS($B$5:B443),Registros!$AD$2:$AD$501,0)),"")</f>
        <v/>
      </c>
      <c r="N443" s="13">
        <f>IFERROR(INDEX(Registros!$X$2:$X$501,MATCH(ROWS($B$5:B443),Registros!$AD$2:$AD$501,0)),"")</f>
        <v/>
      </c>
      <c r="O443" s="16">
        <f>IFERROR(INDEX(Registros!$Y$2:$Y$501,MATCH(ROWS($B$5:B443),Registros!$AD$2:$AD$501,0)),"")</f>
        <v/>
      </c>
    </row>
    <row r="444">
      <c r="A444" s="18">
        <f>IF($B444="","",ROWS($A$5:A444))</f>
        <v/>
      </c>
      <c r="B444" s="18">
        <f>IFERROR(INDEX(Registros!$A$2:$A$501,MATCH(ROWS($B$5:B444),Registros!$AD$2:$AD$501,0)),"")</f>
        <v/>
      </c>
      <c r="C444" s="52">
        <f>IFERROR(INDEX(Registros!$B$2:$B$501,MATCH(ROWS($B$5:B444),Registros!$AD$2:$AD$501,0)),"")</f>
        <v/>
      </c>
      <c r="D444" s="18">
        <f>IFERROR(INDEX(Registros!$C$2:$C$501,MATCH(ROWS($B$5:B444),Registros!$AD$2:$AD$501,0)),"")</f>
        <v/>
      </c>
      <c r="E444" s="21">
        <f>IFERROR(INDEX(Registros!$D$2:$D$501,MATCH(ROWS($B$5:B444),Registros!$AD$2:$AD$501,0)),"")</f>
        <v/>
      </c>
      <c r="F444" s="21">
        <f>IFERROR(INDEX(Registros!$E$2:$E$501,MATCH(ROWS($B$5:B444),Registros!$AD$2:$AD$501,0)),"")</f>
        <v/>
      </c>
      <c r="G444" s="18">
        <f>IFERROR(INDEX(Registros!$P$2:$P$501,MATCH(ROWS($B$5:B444),Registros!$AD$2:$AD$501,0)),"")</f>
        <v/>
      </c>
      <c r="H444" s="49">
        <f>IFERROR(INDEX(Registros!$S$2:$S$501,MATCH(ROWS($B$5:B444),Registros!$AD$2:$AD$501,0)),"")</f>
        <v/>
      </c>
      <c r="I444" s="21">
        <f>IFERROR(INDEX(Registros!$V$2:$V$501,MATCH(ROWS($B$5:B444),Registros!$AD$2:$AD$501,0)),"")</f>
        <v/>
      </c>
      <c r="J444" s="18">
        <f>IFERROR(INDEX(Registros!$K$2:$K$501,MATCH(ROWS($B$5:B444),Registros!$AD$2:$AD$501,0)),"")</f>
        <v/>
      </c>
      <c r="K444" s="18">
        <f>IFERROR(INDEX(Registros!$L$2:$L$501,MATCH(ROWS($B$5:B444),Registros!$AD$2:$AD$501,0)),"")</f>
        <v/>
      </c>
      <c r="L444" s="52">
        <f>IFERROR(INDEX(Registros!$M$2:$M$501,MATCH(ROWS($B$5:B444),Registros!$AD$2:$AD$501,0)),"")</f>
        <v/>
      </c>
      <c r="M444" s="18">
        <f>IFERROR(INDEX(Registros!$W$2:$W$501,MATCH(ROWS($B$5:B444),Registros!$AD$2:$AD$501,0)),"")</f>
        <v/>
      </c>
      <c r="N444" s="18">
        <f>IFERROR(INDEX(Registros!$X$2:$X$501,MATCH(ROWS($B$5:B444),Registros!$AD$2:$AD$501,0)),"")</f>
        <v/>
      </c>
      <c r="O444" s="21">
        <f>IFERROR(INDEX(Registros!$Y$2:$Y$501,MATCH(ROWS($B$5:B444),Registros!$AD$2:$AD$501,0)),"")</f>
        <v/>
      </c>
    </row>
    <row r="445">
      <c r="A445" s="13">
        <f>IF($B445="","",ROWS($A$5:A445))</f>
        <v/>
      </c>
      <c r="B445" s="13">
        <f>IFERROR(INDEX(Registros!$A$2:$A$501,MATCH(ROWS($B$5:B445),Registros!$AD$2:$AD$501,0)),"")</f>
        <v/>
      </c>
      <c r="C445" s="53">
        <f>IFERROR(INDEX(Registros!$B$2:$B$501,MATCH(ROWS($B$5:B445),Registros!$AD$2:$AD$501,0)),"")</f>
        <v/>
      </c>
      <c r="D445" s="13">
        <f>IFERROR(INDEX(Registros!$C$2:$C$501,MATCH(ROWS($B$5:B445),Registros!$AD$2:$AD$501,0)),"")</f>
        <v/>
      </c>
      <c r="E445" s="16">
        <f>IFERROR(INDEX(Registros!$D$2:$D$501,MATCH(ROWS($B$5:B445),Registros!$AD$2:$AD$501,0)),"")</f>
        <v/>
      </c>
      <c r="F445" s="16">
        <f>IFERROR(INDEX(Registros!$E$2:$E$501,MATCH(ROWS($B$5:B445),Registros!$AD$2:$AD$501,0)),"")</f>
        <v/>
      </c>
      <c r="G445" s="13">
        <f>IFERROR(INDEX(Registros!$P$2:$P$501,MATCH(ROWS($B$5:B445),Registros!$AD$2:$AD$501,0)),"")</f>
        <v/>
      </c>
      <c r="H445" s="46">
        <f>IFERROR(INDEX(Registros!$S$2:$S$501,MATCH(ROWS($B$5:B445),Registros!$AD$2:$AD$501,0)),"")</f>
        <v/>
      </c>
      <c r="I445" s="16">
        <f>IFERROR(INDEX(Registros!$V$2:$V$501,MATCH(ROWS($B$5:B445),Registros!$AD$2:$AD$501,0)),"")</f>
        <v/>
      </c>
      <c r="J445" s="13">
        <f>IFERROR(INDEX(Registros!$K$2:$K$501,MATCH(ROWS($B$5:B445),Registros!$AD$2:$AD$501,0)),"")</f>
        <v/>
      </c>
      <c r="K445" s="13">
        <f>IFERROR(INDEX(Registros!$L$2:$L$501,MATCH(ROWS($B$5:B445),Registros!$AD$2:$AD$501,0)),"")</f>
        <v/>
      </c>
      <c r="L445" s="53">
        <f>IFERROR(INDEX(Registros!$M$2:$M$501,MATCH(ROWS($B$5:B445),Registros!$AD$2:$AD$501,0)),"")</f>
        <v/>
      </c>
      <c r="M445" s="13">
        <f>IFERROR(INDEX(Registros!$W$2:$W$501,MATCH(ROWS($B$5:B445),Registros!$AD$2:$AD$501,0)),"")</f>
        <v/>
      </c>
      <c r="N445" s="13">
        <f>IFERROR(INDEX(Registros!$X$2:$X$501,MATCH(ROWS($B$5:B445),Registros!$AD$2:$AD$501,0)),"")</f>
        <v/>
      </c>
      <c r="O445" s="16">
        <f>IFERROR(INDEX(Registros!$Y$2:$Y$501,MATCH(ROWS($B$5:B445),Registros!$AD$2:$AD$501,0)),"")</f>
        <v/>
      </c>
    </row>
    <row r="446">
      <c r="A446" s="18">
        <f>IF($B446="","",ROWS($A$5:A446))</f>
        <v/>
      </c>
      <c r="B446" s="18">
        <f>IFERROR(INDEX(Registros!$A$2:$A$501,MATCH(ROWS($B$5:B446),Registros!$AD$2:$AD$501,0)),"")</f>
        <v/>
      </c>
      <c r="C446" s="52">
        <f>IFERROR(INDEX(Registros!$B$2:$B$501,MATCH(ROWS($B$5:B446),Registros!$AD$2:$AD$501,0)),"")</f>
        <v/>
      </c>
      <c r="D446" s="18">
        <f>IFERROR(INDEX(Registros!$C$2:$C$501,MATCH(ROWS($B$5:B446),Registros!$AD$2:$AD$501,0)),"")</f>
        <v/>
      </c>
      <c r="E446" s="21">
        <f>IFERROR(INDEX(Registros!$D$2:$D$501,MATCH(ROWS($B$5:B446),Registros!$AD$2:$AD$501,0)),"")</f>
        <v/>
      </c>
      <c r="F446" s="21">
        <f>IFERROR(INDEX(Registros!$E$2:$E$501,MATCH(ROWS($B$5:B446),Registros!$AD$2:$AD$501,0)),"")</f>
        <v/>
      </c>
      <c r="G446" s="18">
        <f>IFERROR(INDEX(Registros!$P$2:$P$501,MATCH(ROWS($B$5:B446),Registros!$AD$2:$AD$501,0)),"")</f>
        <v/>
      </c>
      <c r="H446" s="49">
        <f>IFERROR(INDEX(Registros!$S$2:$S$501,MATCH(ROWS($B$5:B446),Registros!$AD$2:$AD$501,0)),"")</f>
        <v/>
      </c>
      <c r="I446" s="21">
        <f>IFERROR(INDEX(Registros!$V$2:$V$501,MATCH(ROWS($B$5:B446),Registros!$AD$2:$AD$501,0)),"")</f>
        <v/>
      </c>
      <c r="J446" s="18">
        <f>IFERROR(INDEX(Registros!$K$2:$K$501,MATCH(ROWS($B$5:B446),Registros!$AD$2:$AD$501,0)),"")</f>
        <v/>
      </c>
      <c r="K446" s="18">
        <f>IFERROR(INDEX(Registros!$L$2:$L$501,MATCH(ROWS($B$5:B446),Registros!$AD$2:$AD$501,0)),"")</f>
        <v/>
      </c>
      <c r="L446" s="52">
        <f>IFERROR(INDEX(Registros!$M$2:$M$501,MATCH(ROWS($B$5:B446),Registros!$AD$2:$AD$501,0)),"")</f>
        <v/>
      </c>
      <c r="M446" s="18">
        <f>IFERROR(INDEX(Registros!$W$2:$W$501,MATCH(ROWS($B$5:B446),Registros!$AD$2:$AD$501,0)),"")</f>
        <v/>
      </c>
      <c r="N446" s="18">
        <f>IFERROR(INDEX(Registros!$X$2:$X$501,MATCH(ROWS($B$5:B446),Registros!$AD$2:$AD$501,0)),"")</f>
        <v/>
      </c>
      <c r="O446" s="21">
        <f>IFERROR(INDEX(Registros!$Y$2:$Y$501,MATCH(ROWS($B$5:B446),Registros!$AD$2:$AD$501,0)),"")</f>
        <v/>
      </c>
    </row>
    <row r="447">
      <c r="A447" s="13">
        <f>IF($B447="","",ROWS($A$5:A447))</f>
        <v/>
      </c>
      <c r="B447" s="13">
        <f>IFERROR(INDEX(Registros!$A$2:$A$501,MATCH(ROWS($B$5:B447),Registros!$AD$2:$AD$501,0)),"")</f>
        <v/>
      </c>
      <c r="C447" s="53">
        <f>IFERROR(INDEX(Registros!$B$2:$B$501,MATCH(ROWS($B$5:B447),Registros!$AD$2:$AD$501,0)),"")</f>
        <v/>
      </c>
      <c r="D447" s="13">
        <f>IFERROR(INDEX(Registros!$C$2:$C$501,MATCH(ROWS($B$5:B447),Registros!$AD$2:$AD$501,0)),"")</f>
        <v/>
      </c>
      <c r="E447" s="16">
        <f>IFERROR(INDEX(Registros!$D$2:$D$501,MATCH(ROWS($B$5:B447),Registros!$AD$2:$AD$501,0)),"")</f>
        <v/>
      </c>
      <c r="F447" s="16">
        <f>IFERROR(INDEX(Registros!$E$2:$E$501,MATCH(ROWS($B$5:B447),Registros!$AD$2:$AD$501,0)),"")</f>
        <v/>
      </c>
      <c r="G447" s="13">
        <f>IFERROR(INDEX(Registros!$P$2:$P$501,MATCH(ROWS($B$5:B447),Registros!$AD$2:$AD$501,0)),"")</f>
        <v/>
      </c>
      <c r="H447" s="46">
        <f>IFERROR(INDEX(Registros!$S$2:$S$501,MATCH(ROWS($B$5:B447),Registros!$AD$2:$AD$501,0)),"")</f>
        <v/>
      </c>
      <c r="I447" s="16">
        <f>IFERROR(INDEX(Registros!$V$2:$V$501,MATCH(ROWS($B$5:B447),Registros!$AD$2:$AD$501,0)),"")</f>
        <v/>
      </c>
      <c r="J447" s="13">
        <f>IFERROR(INDEX(Registros!$K$2:$K$501,MATCH(ROWS($B$5:B447),Registros!$AD$2:$AD$501,0)),"")</f>
        <v/>
      </c>
      <c r="K447" s="13">
        <f>IFERROR(INDEX(Registros!$L$2:$L$501,MATCH(ROWS($B$5:B447),Registros!$AD$2:$AD$501,0)),"")</f>
        <v/>
      </c>
      <c r="L447" s="53">
        <f>IFERROR(INDEX(Registros!$M$2:$M$501,MATCH(ROWS($B$5:B447),Registros!$AD$2:$AD$501,0)),"")</f>
        <v/>
      </c>
      <c r="M447" s="13">
        <f>IFERROR(INDEX(Registros!$W$2:$W$501,MATCH(ROWS($B$5:B447),Registros!$AD$2:$AD$501,0)),"")</f>
        <v/>
      </c>
      <c r="N447" s="13">
        <f>IFERROR(INDEX(Registros!$X$2:$X$501,MATCH(ROWS($B$5:B447),Registros!$AD$2:$AD$501,0)),"")</f>
        <v/>
      </c>
      <c r="O447" s="16">
        <f>IFERROR(INDEX(Registros!$Y$2:$Y$501,MATCH(ROWS($B$5:B447),Registros!$AD$2:$AD$501,0)),"")</f>
        <v/>
      </c>
    </row>
    <row r="448">
      <c r="A448" s="18">
        <f>IF($B448="","",ROWS($A$5:A448))</f>
        <v/>
      </c>
      <c r="B448" s="18">
        <f>IFERROR(INDEX(Registros!$A$2:$A$501,MATCH(ROWS($B$5:B448),Registros!$AD$2:$AD$501,0)),"")</f>
        <v/>
      </c>
      <c r="C448" s="52">
        <f>IFERROR(INDEX(Registros!$B$2:$B$501,MATCH(ROWS($B$5:B448),Registros!$AD$2:$AD$501,0)),"")</f>
        <v/>
      </c>
      <c r="D448" s="18">
        <f>IFERROR(INDEX(Registros!$C$2:$C$501,MATCH(ROWS($B$5:B448),Registros!$AD$2:$AD$501,0)),"")</f>
        <v/>
      </c>
      <c r="E448" s="21">
        <f>IFERROR(INDEX(Registros!$D$2:$D$501,MATCH(ROWS($B$5:B448),Registros!$AD$2:$AD$501,0)),"")</f>
        <v/>
      </c>
      <c r="F448" s="21">
        <f>IFERROR(INDEX(Registros!$E$2:$E$501,MATCH(ROWS($B$5:B448),Registros!$AD$2:$AD$501,0)),"")</f>
        <v/>
      </c>
      <c r="G448" s="18">
        <f>IFERROR(INDEX(Registros!$P$2:$P$501,MATCH(ROWS($B$5:B448),Registros!$AD$2:$AD$501,0)),"")</f>
        <v/>
      </c>
      <c r="H448" s="49">
        <f>IFERROR(INDEX(Registros!$S$2:$S$501,MATCH(ROWS($B$5:B448),Registros!$AD$2:$AD$501,0)),"")</f>
        <v/>
      </c>
      <c r="I448" s="21">
        <f>IFERROR(INDEX(Registros!$V$2:$V$501,MATCH(ROWS($B$5:B448),Registros!$AD$2:$AD$501,0)),"")</f>
        <v/>
      </c>
      <c r="J448" s="18">
        <f>IFERROR(INDEX(Registros!$K$2:$K$501,MATCH(ROWS($B$5:B448),Registros!$AD$2:$AD$501,0)),"")</f>
        <v/>
      </c>
      <c r="K448" s="18">
        <f>IFERROR(INDEX(Registros!$L$2:$L$501,MATCH(ROWS($B$5:B448),Registros!$AD$2:$AD$501,0)),"")</f>
        <v/>
      </c>
      <c r="L448" s="52">
        <f>IFERROR(INDEX(Registros!$M$2:$M$501,MATCH(ROWS($B$5:B448),Registros!$AD$2:$AD$501,0)),"")</f>
        <v/>
      </c>
      <c r="M448" s="18">
        <f>IFERROR(INDEX(Registros!$W$2:$W$501,MATCH(ROWS($B$5:B448),Registros!$AD$2:$AD$501,0)),"")</f>
        <v/>
      </c>
      <c r="N448" s="18">
        <f>IFERROR(INDEX(Registros!$X$2:$X$501,MATCH(ROWS($B$5:B448),Registros!$AD$2:$AD$501,0)),"")</f>
        <v/>
      </c>
      <c r="O448" s="21">
        <f>IFERROR(INDEX(Registros!$Y$2:$Y$501,MATCH(ROWS($B$5:B448),Registros!$AD$2:$AD$501,0)),"")</f>
        <v/>
      </c>
    </row>
    <row r="449">
      <c r="A449" s="13">
        <f>IF($B449="","",ROWS($A$5:A449))</f>
        <v/>
      </c>
      <c r="B449" s="13">
        <f>IFERROR(INDEX(Registros!$A$2:$A$501,MATCH(ROWS($B$5:B449),Registros!$AD$2:$AD$501,0)),"")</f>
        <v/>
      </c>
      <c r="C449" s="53">
        <f>IFERROR(INDEX(Registros!$B$2:$B$501,MATCH(ROWS($B$5:B449),Registros!$AD$2:$AD$501,0)),"")</f>
        <v/>
      </c>
      <c r="D449" s="13">
        <f>IFERROR(INDEX(Registros!$C$2:$C$501,MATCH(ROWS($B$5:B449),Registros!$AD$2:$AD$501,0)),"")</f>
        <v/>
      </c>
      <c r="E449" s="16">
        <f>IFERROR(INDEX(Registros!$D$2:$D$501,MATCH(ROWS($B$5:B449),Registros!$AD$2:$AD$501,0)),"")</f>
        <v/>
      </c>
      <c r="F449" s="16">
        <f>IFERROR(INDEX(Registros!$E$2:$E$501,MATCH(ROWS($B$5:B449),Registros!$AD$2:$AD$501,0)),"")</f>
        <v/>
      </c>
      <c r="G449" s="13">
        <f>IFERROR(INDEX(Registros!$P$2:$P$501,MATCH(ROWS($B$5:B449),Registros!$AD$2:$AD$501,0)),"")</f>
        <v/>
      </c>
      <c r="H449" s="46">
        <f>IFERROR(INDEX(Registros!$S$2:$S$501,MATCH(ROWS($B$5:B449),Registros!$AD$2:$AD$501,0)),"")</f>
        <v/>
      </c>
      <c r="I449" s="16">
        <f>IFERROR(INDEX(Registros!$V$2:$V$501,MATCH(ROWS($B$5:B449),Registros!$AD$2:$AD$501,0)),"")</f>
        <v/>
      </c>
      <c r="J449" s="13">
        <f>IFERROR(INDEX(Registros!$K$2:$K$501,MATCH(ROWS($B$5:B449),Registros!$AD$2:$AD$501,0)),"")</f>
        <v/>
      </c>
      <c r="K449" s="13">
        <f>IFERROR(INDEX(Registros!$L$2:$L$501,MATCH(ROWS($B$5:B449),Registros!$AD$2:$AD$501,0)),"")</f>
        <v/>
      </c>
      <c r="L449" s="53">
        <f>IFERROR(INDEX(Registros!$M$2:$M$501,MATCH(ROWS($B$5:B449),Registros!$AD$2:$AD$501,0)),"")</f>
        <v/>
      </c>
      <c r="M449" s="13">
        <f>IFERROR(INDEX(Registros!$W$2:$W$501,MATCH(ROWS($B$5:B449),Registros!$AD$2:$AD$501,0)),"")</f>
        <v/>
      </c>
      <c r="N449" s="13">
        <f>IFERROR(INDEX(Registros!$X$2:$X$501,MATCH(ROWS($B$5:B449),Registros!$AD$2:$AD$501,0)),"")</f>
        <v/>
      </c>
      <c r="O449" s="16">
        <f>IFERROR(INDEX(Registros!$Y$2:$Y$501,MATCH(ROWS($B$5:B449),Registros!$AD$2:$AD$501,0)),"")</f>
        <v/>
      </c>
    </row>
    <row r="450">
      <c r="A450" s="18">
        <f>IF($B450="","",ROWS($A$5:A450))</f>
        <v/>
      </c>
      <c r="B450" s="18">
        <f>IFERROR(INDEX(Registros!$A$2:$A$501,MATCH(ROWS($B$5:B450),Registros!$AD$2:$AD$501,0)),"")</f>
        <v/>
      </c>
      <c r="C450" s="52">
        <f>IFERROR(INDEX(Registros!$B$2:$B$501,MATCH(ROWS($B$5:B450),Registros!$AD$2:$AD$501,0)),"")</f>
        <v/>
      </c>
      <c r="D450" s="18">
        <f>IFERROR(INDEX(Registros!$C$2:$C$501,MATCH(ROWS($B$5:B450),Registros!$AD$2:$AD$501,0)),"")</f>
        <v/>
      </c>
      <c r="E450" s="21">
        <f>IFERROR(INDEX(Registros!$D$2:$D$501,MATCH(ROWS($B$5:B450),Registros!$AD$2:$AD$501,0)),"")</f>
        <v/>
      </c>
      <c r="F450" s="21">
        <f>IFERROR(INDEX(Registros!$E$2:$E$501,MATCH(ROWS($B$5:B450),Registros!$AD$2:$AD$501,0)),"")</f>
        <v/>
      </c>
      <c r="G450" s="18">
        <f>IFERROR(INDEX(Registros!$P$2:$P$501,MATCH(ROWS($B$5:B450),Registros!$AD$2:$AD$501,0)),"")</f>
        <v/>
      </c>
      <c r="H450" s="49">
        <f>IFERROR(INDEX(Registros!$S$2:$S$501,MATCH(ROWS($B$5:B450),Registros!$AD$2:$AD$501,0)),"")</f>
        <v/>
      </c>
      <c r="I450" s="21">
        <f>IFERROR(INDEX(Registros!$V$2:$V$501,MATCH(ROWS($B$5:B450),Registros!$AD$2:$AD$501,0)),"")</f>
        <v/>
      </c>
      <c r="J450" s="18">
        <f>IFERROR(INDEX(Registros!$K$2:$K$501,MATCH(ROWS($B$5:B450),Registros!$AD$2:$AD$501,0)),"")</f>
        <v/>
      </c>
      <c r="K450" s="18">
        <f>IFERROR(INDEX(Registros!$L$2:$L$501,MATCH(ROWS($B$5:B450),Registros!$AD$2:$AD$501,0)),"")</f>
        <v/>
      </c>
      <c r="L450" s="52">
        <f>IFERROR(INDEX(Registros!$M$2:$M$501,MATCH(ROWS($B$5:B450),Registros!$AD$2:$AD$501,0)),"")</f>
        <v/>
      </c>
      <c r="M450" s="18">
        <f>IFERROR(INDEX(Registros!$W$2:$W$501,MATCH(ROWS($B$5:B450),Registros!$AD$2:$AD$501,0)),"")</f>
        <v/>
      </c>
      <c r="N450" s="18">
        <f>IFERROR(INDEX(Registros!$X$2:$X$501,MATCH(ROWS($B$5:B450),Registros!$AD$2:$AD$501,0)),"")</f>
        <v/>
      </c>
      <c r="O450" s="21">
        <f>IFERROR(INDEX(Registros!$Y$2:$Y$501,MATCH(ROWS($B$5:B450),Registros!$AD$2:$AD$501,0)),"")</f>
        <v/>
      </c>
    </row>
    <row r="451">
      <c r="A451" s="13">
        <f>IF($B451="","",ROWS($A$5:A451))</f>
        <v/>
      </c>
      <c r="B451" s="13">
        <f>IFERROR(INDEX(Registros!$A$2:$A$501,MATCH(ROWS($B$5:B451),Registros!$AD$2:$AD$501,0)),"")</f>
        <v/>
      </c>
      <c r="C451" s="53">
        <f>IFERROR(INDEX(Registros!$B$2:$B$501,MATCH(ROWS($B$5:B451),Registros!$AD$2:$AD$501,0)),"")</f>
        <v/>
      </c>
      <c r="D451" s="13">
        <f>IFERROR(INDEX(Registros!$C$2:$C$501,MATCH(ROWS($B$5:B451),Registros!$AD$2:$AD$501,0)),"")</f>
        <v/>
      </c>
      <c r="E451" s="16">
        <f>IFERROR(INDEX(Registros!$D$2:$D$501,MATCH(ROWS($B$5:B451),Registros!$AD$2:$AD$501,0)),"")</f>
        <v/>
      </c>
      <c r="F451" s="16">
        <f>IFERROR(INDEX(Registros!$E$2:$E$501,MATCH(ROWS($B$5:B451),Registros!$AD$2:$AD$501,0)),"")</f>
        <v/>
      </c>
      <c r="G451" s="13">
        <f>IFERROR(INDEX(Registros!$P$2:$P$501,MATCH(ROWS($B$5:B451),Registros!$AD$2:$AD$501,0)),"")</f>
        <v/>
      </c>
      <c r="H451" s="46">
        <f>IFERROR(INDEX(Registros!$S$2:$S$501,MATCH(ROWS($B$5:B451),Registros!$AD$2:$AD$501,0)),"")</f>
        <v/>
      </c>
      <c r="I451" s="16">
        <f>IFERROR(INDEX(Registros!$V$2:$V$501,MATCH(ROWS($B$5:B451),Registros!$AD$2:$AD$501,0)),"")</f>
        <v/>
      </c>
      <c r="J451" s="13">
        <f>IFERROR(INDEX(Registros!$K$2:$K$501,MATCH(ROWS($B$5:B451),Registros!$AD$2:$AD$501,0)),"")</f>
        <v/>
      </c>
      <c r="K451" s="13">
        <f>IFERROR(INDEX(Registros!$L$2:$L$501,MATCH(ROWS($B$5:B451),Registros!$AD$2:$AD$501,0)),"")</f>
        <v/>
      </c>
      <c r="L451" s="53">
        <f>IFERROR(INDEX(Registros!$M$2:$M$501,MATCH(ROWS($B$5:B451),Registros!$AD$2:$AD$501,0)),"")</f>
        <v/>
      </c>
      <c r="M451" s="13">
        <f>IFERROR(INDEX(Registros!$W$2:$W$501,MATCH(ROWS($B$5:B451),Registros!$AD$2:$AD$501,0)),"")</f>
        <v/>
      </c>
      <c r="N451" s="13">
        <f>IFERROR(INDEX(Registros!$X$2:$X$501,MATCH(ROWS($B$5:B451),Registros!$AD$2:$AD$501,0)),"")</f>
        <v/>
      </c>
      <c r="O451" s="16">
        <f>IFERROR(INDEX(Registros!$Y$2:$Y$501,MATCH(ROWS($B$5:B451),Registros!$AD$2:$AD$501,0)),"")</f>
        <v/>
      </c>
    </row>
    <row r="452">
      <c r="A452" s="18">
        <f>IF($B452="","",ROWS($A$5:A452))</f>
        <v/>
      </c>
      <c r="B452" s="18">
        <f>IFERROR(INDEX(Registros!$A$2:$A$501,MATCH(ROWS($B$5:B452),Registros!$AD$2:$AD$501,0)),"")</f>
        <v/>
      </c>
      <c r="C452" s="52">
        <f>IFERROR(INDEX(Registros!$B$2:$B$501,MATCH(ROWS($B$5:B452),Registros!$AD$2:$AD$501,0)),"")</f>
        <v/>
      </c>
      <c r="D452" s="18">
        <f>IFERROR(INDEX(Registros!$C$2:$C$501,MATCH(ROWS($B$5:B452),Registros!$AD$2:$AD$501,0)),"")</f>
        <v/>
      </c>
      <c r="E452" s="21">
        <f>IFERROR(INDEX(Registros!$D$2:$D$501,MATCH(ROWS($B$5:B452),Registros!$AD$2:$AD$501,0)),"")</f>
        <v/>
      </c>
      <c r="F452" s="21">
        <f>IFERROR(INDEX(Registros!$E$2:$E$501,MATCH(ROWS($B$5:B452),Registros!$AD$2:$AD$501,0)),"")</f>
        <v/>
      </c>
      <c r="G452" s="18">
        <f>IFERROR(INDEX(Registros!$P$2:$P$501,MATCH(ROWS($B$5:B452),Registros!$AD$2:$AD$501,0)),"")</f>
        <v/>
      </c>
      <c r="H452" s="49">
        <f>IFERROR(INDEX(Registros!$S$2:$S$501,MATCH(ROWS($B$5:B452),Registros!$AD$2:$AD$501,0)),"")</f>
        <v/>
      </c>
      <c r="I452" s="21">
        <f>IFERROR(INDEX(Registros!$V$2:$V$501,MATCH(ROWS($B$5:B452),Registros!$AD$2:$AD$501,0)),"")</f>
        <v/>
      </c>
      <c r="J452" s="18">
        <f>IFERROR(INDEX(Registros!$K$2:$K$501,MATCH(ROWS($B$5:B452),Registros!$AD$2:$AD$501,0)),"")</f>
        <v/>
      </c>
      <c r="K452" s="18">
        <f>IFERROR(INDEX(Registros!$L$2:$L$501,MATCH(ROWS($B$5:B452),Registros!$AD$2:$AD$501,0)),"")</f>
        <v/>
      </c>
      <c r="L452" s="52">
        <f>IFERROR(INDEX(Registros!$M$2:$M$501,MATCH(ROWS($B$5:B452),Registros!$AD$2:$AD$501,0)),"")</f>
        <v/>
      </c>
      <c r="M452" s="18">
        <f>IFERROR(INDEX(Registros!$W$2:$W$501,MATCH(ROWS($B$5:B452),Registros!$AD$2:$AD$501,0)),"")</f>
        <v/>
      </c>
      <c r="N452" s="18">
        <f>IFERROR(INDEX(Registros!$X$2:$X$501,MATCH(ROWS($B$5:B452),Registros!$AD$2:$AD$501,0)),"")</f>
        <v/>
      </c>
      <c r="O452" s="21">
        <f>IFERROR(INDEX(Registros!$Y$2:$Y$501,MATCH(ROWS($B$5:B452),Registros!$AD$2:$AD$501,0)),"")</f>
        <v/>
      </c>
    </row>
    <row r="453">
      <c r="A453" s="13">
        <f>IF($B453="","",ROWS($A$5:A453))</f>
        <v/>
      </c>
      <c r="B453" s="13">
        <f>IFERROR(INDEX(Registros!$A$2:$A$501,MATCH(ROWS($B$5:B453),Registros!$AD$2:$AD$501,0)),"")</f>
        <v/>
      </c>
      <c r="C453" s="53">
        <f>IFERROR(INDEX(Registros!$B$2:$B$501,MATCH(ROWS($B$5:B453),Registros!$AD$2:$AD$501,0)),"")</f>
        <v/>
      </c>
      <c r="D453" s="13">
        <f>IFERROR(INDEX(Registros!$C$2:$C$501,MATCH(ROWS($B$5:B453),Registros!$AD$2:$AD$501,0)),"")</f>
        <v/>
      </c>
      <c r="E453" s="16">
        <f>IFERROR(INDEX(Registros!$D$2:$D$501,MATCH(ROWS($B$5:B453),Registros!$AD$2:$AD$501,0)),"")</f>
        <v/>
      </c>
      <c r="F453" s="16">
        <f>IFERROR(INDEX(Registros!$E$2:$E$501,MATCH(ROWS($B$5:B453),Registros!$AD$2:$AD$501,0)),"")</f>
        <v/>
      </c>
      <c r="G453" s="13">
        <f>IFERROR(INDEX(Registros!$P$2:$P$501,MATCH(ROWS($B$5:B453),Registros!$AD$2:$AD$501,0)),"")</f>
        <v/>
      </c>
      <c r="H453" s="46">
        <f>IFERROR(INDEX(Registros!$S$2:$S$501,MATCH(ROWS($B$5:B453),Registros!$AD$2:$AD$501,0)),"")</f>
        <v/>
      </c>
      <c r="I453" s="16">
        <f>IFERROR(INDEX(Registros!$V$2:$V$501,MATCH(ROWS($B$5:B453),Registros!$AD$2:$AD$501,0)),"")</f>
        <v/>
      </c>
      <c r="J453" s="13">
        <f>IFERROR(INDEX(Registros!$K$2:$K$501,MATCH(ROWS($B$5:B453),Registros!$AD$2:$AD$501,0)),"")</f>
        <v/>
      </c>
      <c r="K453" s="13">
        <f>IFERROR(INDEX(Registros!$L$2:$L$501,MATCH(ROWS($B$5:B453),Registros!$AD$2:$AD$501,0)),"")</f>
        <v/>
      </c>
      <c r="L453" s="53">
        <f>IFERROR(INDEX(Registros!$M$2:$M$501,MATCH(ROWS($B$5:B453),Registros!$AD$2:$AD$501,0)),"")</f>
        <v/>
      </c>
      <c r="M453" s="13">
        <f>IFERROR(INDEX(Registros!$W$2:$W$501,MATCH(ROWS($B$5:B453),Registros!$AD$2:$AD$501,0)),"")</f>
        <v/>
      </c>
      <c r="N453" s="13">
        <f>IFERROR(INDEX(Registros!$X$2:$X$501,MATCH(ROWS($B$5:B453),Registros!$AD$2:$AD$501,0)),"")</f>
        <v/>
      </c>
      <c r="O453" s="16">
        <f>IFERROR(INDEX(Registros!$Y$2:$Y$501,MATCH(ROWS($B$5:B453),Registros!$AD$2:$AD$501,0)),"")</f>
        <v/>
      </c>
    </row>
    <row r="454">
      <c r="A454" s="18">
        <f>IF($B454="","",ROWS($A$5:A454))</f>
        <v/>
      </c>
      <c r="B454" s="18">
        <f>IFERROR(INDEX(Registros!$A$2:$A$501,MATCH(ROWS($B$5:B454),Registros!$AD$2:$AD$501,0)),"")</f>
        <v/>
      </c>
      <c r="C454" s="52">
        <f>IFERROR(INDEX(Registros!$B$2:$B$501,MATCH(ROWS($B$5:B454),Registros!$AD$2:$AD$501,0)),"")</f>
        <v/>
      </c>
      <c r="D454" s="18">
        <f>IFERROR(INDEX(Registros!$C$2:$C$501,MATCH(ROWS($B$5:B454),Registros!$AD$2:$AD$501,0)),"")</f>
        <v/>
      </c>
      <c r="E454" s="21">
        <f>IFERROR(INDEX(Registros!$D$2:$D$501,MATCH(ROWS($B$5:B454),Registros!$AD$2:$AD$501,0)),"")</f>
        <v/>
      </c>
      <c r="F454" s="21">
        <f>IFERROR(INDEX(Registros!$E$2:$E$501,MATCH(ROWS($B$5:B454),Registros!$AD$2:$AD$501,0)),"")</f>
        <v/>
      </c>
      <c r="G454" s="18">
        <f>IFERROR(INDEX(Registros!$P$2:$P$501,MATCH(ROWS($B$5:B454),Registros!$AD$2:$AD$501,0)),"")</f>
        <v/>
      </c>
      <c r="H454" s="49">
        <f>IFERROR(INDEX(Registros!$S$2:$S$501,MATCH(ROWS($B$5:B454),Registros!$AD$2:$AD$501,0)),"")</f>
        <v/>
      </c>
      <c r="I454" s="21">
        <f>IFERROR(INDEX(Registros!$V$2:$V$501,MATCH(ROWS($B$5:B454),Registros!$AD$2:$AD$501,0)),"")</f>
        <v/>
      </c>
      <c r="J454" s="18">
        <f>IFERROR(INDEX(Registros!$K$2:$K$501,MATCH(ROWS($B$5:B454),Registros!$AD$2:$AD$501,0)),"")</f>
        <v/>
      </c>
      <c r="K454" s="18">
        <f>IFERROR(INDEX(Registros!$L$2:$L$501,MATCH(ROWS($B$5:B454),Registros!$AD$2:$AD$501,0)),"")</f>
        <v/>
      </c>
      <c r="L454" s="52">
        <f>IFERROR(INDEX(Registros!$M$2:$M$501,MATCH(ROWS($B$5:B454),Registros!$AD$2:$AD$501,0)),"")</f>
        <v/>
      </c>
      <c r="M454" s="18">
        <f>IFERROR(INDEX(Registros!$W$2:$W$501,MATCH(ROWS($B$5:B454),Registros!$AD$2:$AD$501,0)),"")</f>
        <v/>
      </c>
      <c r="N454" s="18">
        <f>IFERROR(INDEX(Registros!$X$2:$X$501,MATCH(ROWS($B$5:B454),Registros!$AD$2:$AD$501,0)),"")</f>
        <v/>
      </c>
      <c r="O454" s="21">
        <f>IFERROR(INDEX(Registros!$Y$2:$Y$501,MATCH(ROWS($B$5:B454),Registros!$AD$2:$AD$501,0)),"")</f>
        <v/>
      </c>
    </row>
    <row r="455">
      <c r="A455" s="13">
        <f>IF($B455="","",ROWS($A$5:A455))</f>
        <v/>
      </c>
      <c r="B455" s="13">
        <f>IFERROR(INDEX(Registros!$A$2:$A$501,MATCH(ROWS($B$5:B455),Registros!$AD$2:$AD$501,0)),"")</f>
        <v/>
      </c>
      <c r="C455" s="53">
        <f>IFERROR(INDEX(Registros!$B$2:$B$501,MATCH(ROWS($B$5:B455),Registros!$AD$2:$AD$501,0)),"")</f>
        <v/>
      </c>
      <c r="D455" s="13">
        <f>IFERROR(INDEX(Registros!$C$2:$C$501,MATCH(ROWS($B$5:B455),Registros!$AD$2:$AD$501,0)),"")</f>
        <v/>
      </c>
      <c r="E455" s="16">
        <f>IFERROR(INDEX(Registros!$D$2:$D$501,MATCH(ROWS($B$5:B455),Registros!$AD$2:$AD$501,0)),"")</f>
        <v/>
      </c>
      <c r="F455" s="16">
        <f>IFERROR(INDEX(Registros!$E$2:$E$501,MATCH(ROWS($B$5:B455),Registros!$AD$2:$AD$501,0)),"")</f>
        <v/>
      </c>
      <c r="G455" s="13">
        <f>IFERROR(INDEX(Registros!$P$2:$P$501,MATCH(ROWS($B$5:B455),Registros!$AD$2:$AD$501,0)),"")</f>
        <v/>
      </c>
      <c r="H455" s="46">
        <f>IFERROR(INDEX(Registros!$S$2:$S$501,MATCH(ROWS($B$5:B455),Registros!$AD$2:$AD$501,0)),"")</f>
        <v/>
      </c>
      <c r="I455" s="16">
        <f>IFERROR(INDEX(Registros!$V$2:$V$501,MATCH(ROWS($B$5:B455),Registros!$AD$2:$AD$501,0)),"")</f>
        <v/>
      </c>
      <c r="J455" s="13">
        <f>IFERROR(INDEX(Registros!$K$2:$K$501,MATCH(ROWS($B$5:B455),Registros!$AD$2:$AD$501,0)),"")</f>
        <v/>
      </c>
      <c r="K455" s="13">
        <f>IFERROR(INDEX(Registros!$L$2:$L$501,MATCH(ROWS($B$5:B455),Registros!$AD$2:$AD$501,0)),"")</f>
        <v/>
      </c>
      <c r="L455" s="53">
        <f>IFERROR(INDEX(Registros!$M$2:$M$501,MATCH(ROWS($B$5:B455),Registros!$AD$2:$AD$501,0)),"")</f>
        <v/>
      </c>
      <c r="M455" s="13">
        <f>IFERROR(INDEX(Registros!$W$2:$W$501,MATCH(ROWS($B$5:B455),Registros!$AD$2:$AD$501,0)),"")</f>
        <v/>
      </c>
      <c r="N455" s="13">
        <f>IFERROR(INDEX(Registros!$X$2:$X$501,MATCH(ROWS($B$5:B455),Registros!$AD$2:$AD$501,0)),"")</f>
        <v/>
      </c>
      <c r="O455" s="16">
        <f>IFERROR(INDEX(Registros!$Y$2:$Y$501,MATCH(ROWS($B$5:B455),Registros!$AD$2:$AD$501,0)),"")</f>
        <v/>
      </c>
    </row>
    <row r="456">
      <c r="A456" s="18">
        <f>IF($B456="","",ROWS($A$5:A456))</f>
        <v/>
      </c>
      <c r="B456" s="18">
        <f>IFERROR(INDEX(Registros!$A$2:$A$501,MATCH(ROWS($B$5:B456),Registros!$AD$2:$AD$501,0)),"")</f>
        <v/>
      </c>
      <c r="C456" s="52">
        <f>IFERROR(INDEX(Registros!$B$2:$B$501,MATCH(ROWS($B$5:B456),Registros!$AD$2:$AD$501,0)),"")</f>
        <v/>
      </c>
      <c r="D456" s="18">
        <f>IFERROR(INDEX(Registros!$C$2:$C$501,MATCH(ROWS($B$5:B456),Registros!$AD$2:$AD$501,0)),"")</f>
        <v/>
      </c>
      <c r="E456" s="21">
        <f>IFERROR(INDEX(Registros!$D$2:$D$501,MATCH(ROWS($B$5:B456),Registros!$AD$2:$AD$501,0)),"")</f>
        <v/>
      </c>
      <c r="F456" s="21">
        <f>IFERROR(INDEX(Registros!$E$2:$E$501,MATCH(ROWS($B$5:B456),Registros!$AD$2:$AD$501,0)),"")</f>
        <v/>
      </c>
      <c r="G456" s="18">
        <f>IFERROR(INDEX(Registros!$P$2:$P$501,MATCH(ROWS($B$5:B456),Registros!$AD$2:$AD$501,0)),"")</f>
        <v/>
      </c>
      <c r="H456" s="49">
        <f>IFERROR(INDEX(Registros!$S$2:$S$501,MATCH(ROWS($B$5:B456),Registros!$AD$2:$AD$501,0)),"")</f>
        <v/>
      </c>
      <c r="I456" s="21">
        <f>IFERROR(INDEX(Registros!$V$2:$V$501,MATCH(ROWS($B$5:B456),Registros!$AD$2:$AD$501,0)),"")</f>
        <v/>
      </c>
      <c r="J456" s="18">
        <f>IFERROR(INDEX(Registros!$K$2:$K$501,MATCH(ROWS($B$5:B456),Registros!$AD$2:$AD$501,0)),"")</f>
        <v/>
      </c>
      <c r="K456" s="18">
        <f>IFERROR(INDEX(Registros!$L$2:$L$501,MATCH(ROWS($B$5:B456),Registros!$AD$2:$AD$501,0)),"")</f>
        <v/>
      </c>
      <c r="L456" s="52">
        <f>IFERROR(INDEX(Registros!$M$2:$M$501,MATCH(ROWS($B$5:B456),Registros!$AD$2:$AD$501,0)),"")</f>
        <v/>
      </c>
      <c r="M456" s="18">
        <f>IFERROR(INDEX(Registros!$W$2:$W$501,MATCH(ROWS($B$5:B456),Registros!$AD$2:$AD$501,0)),"")</f>
        <v/>
      </c>
      <c r="N456" s="18">
        <f>IFERROR(INDEX(Registros!$X$2:$X$501,MATCH(ROWS($B$5:B456),Registros!$AD$2:$AD$501,0)),"")</f>
        <v/>
      </c>
      <c r="O456" s="21">
        <f>IFERROR(INDEX(Registros!$Y$2:$Y$501,MATCH(ROWS($B$5:B456),Registros!$AD$2:$AD$501,0)),"")</f>
        <v/>
      </c>
    </row>
    <row r="457">
      <c r="A457" s="13">
        <f>IF($B457="","",ROWS($A$5:A457))</f>
        <v/>
      </c>
      <c r="B457" s="13">
        <f>IFERROR(INDEX(Registros!$A$2:$A$501,MATCH(ROWS($B$5:B457),Registros!$AD$2:$AD$501,0)),"")</f>
        <v/>
      </c>
      <c r="C457" s="53">
        <f>IFERROR(INDEX(Registros!$B$2:$B$501,MATCH(ROWS($B$5:B457),Registros!$AD$2:$AD$501,0)),"")</f>
        <v/>
      </c>
      <c r="D457" s="13">
        <f>IFERROR(INDEX(Registros!$C$2:$C$501,MATCH(ROWS($B$5:B457),Registros!$AD$2:$AD$501,0)),"")</f>
        <v/>
      </c>
      <c r="E457" s="16">
        <f>IFERROR(INDEX(Registros!$D$2:$D$501,MATCH(ROWS($B$5:B457),Registros!$AD$2:$AD$501,0)),"")</f>
        <v/>
      </c>
      <c r="F457" s="16">
        <f>IFERROR(INDEX(Registros!$E$2:$E$501,MATCH(ROWS($B$5:B457),Registros!$AD$2:$AD$501,0)),"")</f>
        <v/>
      </c>
      <c r="G457" s="13">
        <f>IFERROR(INDEX(Registros!$P$2:$P$501,MATCH(ROWS($B$5:B457),Registros!$AD$2:$AD$501,0)),"")</f>
        <v/>
      </c>
      <c r="H457" s="46">
        <f>IFERROR(INDEX(Registros!$S$2:$S$501,MATCH(ROWS($B$5:B457),Registros!$AD$2:$AD$501,0)),"")</f>
        <v/>
      </c>
      <c r="I457" s="16">
        <f>IFERROR(INDEX(Registros!$V$2:$V$501,MATCH(ROWS($B$5:B457),Registros!$AD$2:$AD$501,0)),"")</f>
        <v/>
      </c>
      <c r="J457" s="13">
        <f>IFERROR(INDEX(Registros!$K$2:$K$501,MATCH(ROWS($B$5:B457),Registros!$AD$2:$AD$501,0)),"")</f>
        <v/>
      </c>
      <c r="K457" s="13">
        <f>IFERROR(INDEX(Registros!$L$2:$L$501,MATCH(ROWS($B$5:B457),Registros!$AD$2:$AD$501,0)),"")</f>
        <v/>
      </c>
      <c r="L457" s="53">
        <f>IFERROR(INDEX(Registros!$M$2:$M$501,MATCH(ROWS($B$5:B457),Registros!$AD$2:$AD$501,0)),"")</f>
        <v/>
      </c>
      <c r="M457" s="13">
        <f>IFERROR(INDEX(Registros!$W$2:$W$501,MATCH(ROWS($B$5:B457),Registros!$AD$2:$AD$501,0)),"")</f>
        <v/>
      </c>
      <c r="N457" s="13">
        <f>IFERROR(INDEX(Registros!$X$2:$X$501,MATCH(ROWS($B$5:B457),Registros!$AD$2:$AD$501,0)),"")</f>
        <v/>
      </c>
      <c r="O457" s="16">
        <f>IFERROR(INDEX(Registros!$Y$2:$Y$501,MATCH(ROWS($B$5:B457),Registros!$AD$2:$AD$501,0)),"")</f>
        <v/>
      </c>
    </row>
    <row r="458">
      <c r="A458" s="18">
        <f>IF($B458="","",ROWS($A$5:A458))</f>
        <v/>
      </c>
      <c r="B458" s="18">
        <f>IFERROR(INDEX(Registros!$A$2:$A$501,MATCH(ROWS($B$5:B458),Registros!$AD$2:$AD$501,0)),"")</f>
        <v/>
      </c>
      <c r="C458" s="52">
        <f>IFERROR(INDEX(Registros!$B$2:$B$501,MATCH(ROWS($B$5:B458),Registros!$AD$2:$AD$501,0)),"")</f>
        <v/>
      </c>
      <c r="D458" s="18">
        <f>IFERROR(INDEX(Registros!$C$2:$C$501,MATCH(ROWS($B$5:B458),Registros!$AD$2:$AD$501,0)),"")</f>
        <v/>
      </c>
      <c r="E458" s="21">
        <f>IFERROR(INDEX(Registros!$D$2:$D$501,MATCH(ROWS($B$5:B458),Registros!$AD$2:$AD$501,0)),"")</f>
        <v/>
      </c>
      <c r="F458" s="21">
        <f>IFERROR(INDEX(Registros!$E$2:$E$501,MATCH(ROWS($B$5:B458),Registros!$AD$2:$AD$501,0)),"")</f>
        <v/>
      </c>
      <c r="G458" s="18">
        <f>IFERROR(INDEX(Registros!$P$2:$P$501,MATCH(ROWS($B$5:B458),Registros!$AD$2:$AD$501,0)),"")</f>
        <v/>
      </c>
      <c r="H458" s="49">
        <f>IFERROR(INDEX(Registros!$S$2:$S$501,MATCH(ROWS($B$5:B458),Registros!$AD$2:$AD$501,0)),"")</f>
        <v/>
      </c>
      <c r="I458" s="21">
        <f>IFERROR(INDEX(Registros!$V$2:$V$501,MATCH(ROWS($B$5:B458),Registros!$AD$2:$AD$501,0)),"")</f>
        <v/>
      </c>
      <c r="J458" s="18">
        <f>IFERROR(INDEX(Registros!$K$2:$K$501,MATCH(ROWS($B$5:B458),Registros!$AD$2:$AD$501,0)),"")</f>
        <v/>
      </c>
      <c r="K458" s="18">
        <f>IFERROR(INDEX(Registros!$L$2:$L$501,MATCH(ROWS($B$5:B458),Registros!$AD$2:$AD$501,0)),"")</f>
        <v/>
      </c>
      <c r="L458" s="52">
        <f>IFERROR(INDEX(Registros!$M$2:$M$501,MATCH(ROWS($B$5:B458),Registros!$AD$2:$AD$501,0)),"")</f>
        <v/>
      </c>
      <c r="M458" s="18">
        <f>IFERROR(INDEX(Registros!$W$2:$W$501,MATCH(ROWS($B$5:B458),Registros!$AD$2:$AD$501,0)),"")</f>
        <v/>
      </c>
      <c r="N458" s="18">
        <f>IFERROR(INDEX(Registros!$X$2:$X$501,MATCH(ROWS($B$5:B458),Registros!$AD$2:$AD$501,0)),"")</f>
        <v/>
      </c>
      <c r="O458" s="21">
        <f>IFERROR(INDEX(Registros!$Y$2:$Y$501,MATCH(ROWS($B$5:B458),Registros!$AD$2:$AD$501,0)),"")</f>
        <v/>
      </c>
    </row>
    <row r="459">
      <c r="A459" s="13">
        <f>IF($B459="","",ROWS($A$5:A459))</f>
        <v/>
      </c>
      <c r="B459" s="13">
        <f>IFERROR(INDEX(Registros!$A$2:$A$501,MATCH(ROWS($B$5:B459),Registros!$AD$2:$AD$501,0)),"")</f>
        <v/>
      </c>
      <c r="C459" s="53">
        <f>IFERROR(INDEX(Registros!$B$2:$B$501,MATCH(ROWS($B$5:B459),Registros!$AD$2:$AD$501,0)),"")</f>
        <v/>
      </c>
      <c r="D459" s="13">
        <f>IFERROR(INDEX(Registros!$C$2:$C$501,MATCH(ROWS($B$5:B459),Registros!$AD$2:$AD$501,0)),"")</f>
        <v/>
      </c>
      <c r="E459" s="16">
        <f>IFERROR(INDEX(Registros!$D$2:$D$501,MATCH(ROWS($B$5:B459),Registros!$AD$2:$AD$501,0)),"")</f>
        <v/>
      </c>
      <c r="F459" s="16">
        <f>IFERROR(INDEX(Registros!$E$2:$E$501,MATCH(ROWS($B$5:B459),Registros!$AD$2:$AD$501,0)),"")</f>
        <v/>
      </c>
      <c r="G459" s="13">
        <f>IFERROR(INDEX(Registros!$P$2:$P$501,MATCH(ROWS($B$5:B459),Registros!$AD$2:$AD$501,0)),"")</f>
        <v/>
      </c>
      <c r="H459" s="46">
        <f>IFERROR(INDEX(Registros!$S$2:$S$501,MATCH(ROWS($B$5:B459),Registros!$AD$2:$AD$501,0)),"")</f>
        <v/>
      </c>
      <c r="I459" s="16">
        <f>IFERROR(INDEX(Registros!$V$2:$V$501,MATCH(ROWS($B$5:B459),Registros!$AD$2:$AD$501,0)),"")</f>
        <v/>
      </c>
      <c r="J459" s="13">
        <f>IFERROR(INDEX(Registros!$K$2:$K$501,MATCH(ROWS($B$5:B459),Registros!$AD$2:$AD$501,0)),"")</f>
        <v/>
      </c>
      <c r="K459" s="13">
        <f>IFERROR(INDEX(Registros!$L$2:$L$501,MATCH(ROWS($B$5:B459),Registros!$AD$2:$AD$501,0)),"")</f>
        <v/>
      </c>
      <c r="L459" s="53">
        <f>IFERROR(INDEX(Registros!$M$2:$M$501,MATCH(ROWS($B$5:B459),Registros!$AD$2:$AD$501,0)),"")</f>
        <v/>
      </c>
      <c r="M459" s="13">
        <f>IFERROR(INDEX(Registros!$W$2:$W$501,MATCH(ROWS($B$5:B459),Registros!$AD$2:$AD$501,0)),"")</f>
        <v/>
      </c>
      <c r="N459" s="13">
        <f>IFERROR(INDEX(Registros!$X$2:$X$501,MATCH(ROWS($B$5:B459),Registros!$AD$2:$AD$501,0)),"")</f>
        <v/>
      </c>
      <c r="O459" s="16">
        <f>IFERROR(INDEX(Registros!$Y$2:$Y$501,MATCH(ROWS($B$5:B459),Registros!$AD$2:$AD$501,0)),"")</f>
        <v/>
      </c>
    </row>
    <row r="460">
      <c r="A460" s="18">
        <f>IF($B460="","",ROWS($A$5:A460))</f>
        <v/>
      </c>
      <c r="B460" s="18">
        <f>IFERROR(INDEX(Registros!$A$2:$A$501,MATCH(ROWS($B$5:B460),Registros!$AD$2:$AD$501,0)),"")</f>
        <v/>
      </c>
      <c r="C460" s="52">
        <f>IFERROR(INDEX(Registros!$B$2:$B$501,MATCH(ROWS($B$5:B460),Registros!$AD$2:$AD$501,0)),"")</f>
        <v/>
      </c>
      <c r="D460" s="18">
        <f>IFERROR(INDEX(Registros!$C$2:$C$501,MATCH(ROWS($B$5:B460),Registros!$AD$2:$AD$501,0)),"")</f>
        <v/>
      </c>
      <c r="E460" s="21">
        <f>IFERROR(INDEX(Registros!$D$2:$D$501,MATCH(ROWS($B$5:B460),Registros!$AD$2:$AD$501,0)),"")</f>
        <v/>
      </c>
      <c r="F460" s="21">
        <f>IFERROR(INDEX(Registros!$E$2:$E$501,MATCH(ROWS($B$5:B460),Registros!$AD$2:$AD$501,0)),"")</f>
        <v/>
      </c>
      <c r="G460" s="18">
        <f>IFERROR(INDEX(Registros!$P$2:$P$501,MATCH(ROWS($B$5:B460),Registros!$AD$2:$AD$501,0)),"")</f>
        <v/>
      </c>
      <c r="H460" s="49">
        <f>IFERROR(INDEX(Registros!$S$2:$S$501,MATCH(ROWS($B$5:B460),Registros!$AD$2:$AD$501,0)),"")</f>
        <v/>
      </c>
      <c r="I460" s="21">
        <f>IFERROR(INDEX(Registros!$V$2:$V$501,MATCH(ROWS($B$5:B460),Registros!$AD$2:$AD$501,0)),"")</f>
        <v/>
      </c>
      <c r="J460" s="18">
        <f>IFERROR(INDEX(Registros!$K$2:$K$501,MATCH(ROWS($B$5:B460),Registros!$AD$2:$AD$501,0)),"")</f>
        <v/>
      </c>
      <c r="K460" s="18">
        <f>IFERROR(INDEX(Registros!$L$2:$L$501,MATCH(ROWS($B$5:B460),Registros!$AD$2:$AD$501,0)),"")</f>
        <v/>
      </c>
      <c r="L460" s="52">
        <f>IFERROR(INDEX(Registros!$M$2:$M$501,MATCH(ROWS($B$5:B460),Registros!$AD$2:$AD$501,0)),"")</f>
        <v/>
      </c>
      <c r="M460" s="18">
        <f>IFERROR(INDEX(Registros!$W$2:$W$501,MATCH(ROWS($B$5:B460),Registros!$AD$2:$AD$501,0)),"")</f>
        <v/>
      </c>
      <c r="N460" s="18">
        <f>IFERROR(INDEX(Registros!$X$2:$X$501,MATCH(ROWS($B$5:B460),Registros!$AD$2:$AD$501,0)),"")</f>
        <v/>
      </c>
      <c r="O460" s="21">
        <f>IFERROR(INDEX(Registros!$Y$2:$Y$501,MATCH(ROWS($B$5:B460),Registros!$AD$2:$AD$501,0)),"")</f>
        <v/>
      </c>
    </row>
    <row r="461">
      <c r="A461" s="13">
        <f>IF($B461="","",ROWS($A$5:A461))</f>
        <v/>
      </c>
      <c r="B461" s="13">
        <f>IFERROR(INDEX(Registros!$A$2:$A$501,MATCH(ROWS($B$5:B461),Registros!$AD$2:$AD$501,0)),"")</f>
        <v/>
      </c>
      <c r="C461" s="53">
        <f>IFERROR(INDEX(Registros!$B$2:$B$501,MATCH(ROWS($B$5:B461),Registros!$AD$2:$AD$501,0)),"")</f>
        <v/>
      </c>
      <c r="D461" s="13">
        <f>IFERROR(INDEX(Registros!$C$2:$C$501,MATCH(ROWS($B$5:B461),Registros!$AD$2:$AD$501,0)),"")</f>
        <v/>
      </c>
      <c r="E461" s="16">
        <f>IFERROR(INDEX(Registros!$D$2:$D$501,MATCH(ROWS($B$5:B461),Registros!$AD$2:$AD$501,0)),"")</f>
        <v/>
      </c>
      <c r="F461" s="16">
        <f>IFERROR(INDEX(Registros!$E$2:$E$501,MATCH(ROWS($B$5:B461),Registros!$AD$2:$AD$501,0)),"")</f>
        <v/>
      </c>
      <c r="G461" s="13">
        <f>IFERROR(INDEX(Registros!$P$2:$P$501,MATCH(ROWS($B$5:B461),Registros!$AD$2:$AD$501,0)),"")</f>
        <v/>
      </c>
      <c r="H461" s="46">
        <f>IFERROR(INDEX(Registros!$S$2:$S$501,MATCH(ROWS($B$5:B461),Registros!$AD$2:$AD$501,0)),"")</f>
        <v/>
      </c>
      <c r="I461" s="16">
        <f>IFERROR(INDEX(Registros!$V$2:$V$501,MATCH(ROWS($B$5:B461),Registros!$AD$2:$AD$501,0)),"")</f>
        <v/>
      </c>
      <c r="J461" s="13">
        <f>IFERROR(INDEX(Registros!$K$2:$K$501,MATCH(ROWS($B$5:B461),Registros!$AD$2:$AD$501,0)),"")</f>
        <v/>
      </c>
      <c r="K461" s="13">
        <f>IFERROR(INDEX(Registros!$L$2:$L$501,MATCH(ROWS($B$5:B461),Registros!$AD$2:$AD$501,0)),"")</f>
        <v/>
      </c>
      <c r="L461" s="53">
        <f>IFERROR(INDEX(Registros!$M$2:$M$501,MATCH(ROWS($B$5:B461),Registros!$AD$2:$AD$501,0)),"")</f>
        <v/>
      </c>
      <c r="M461" s="13">
        <f>IFERROR(INDEX(Registros!$W$2:$W$501,MATCH(ROWS($B$5:B461),Registros!$AD$2:$AD$501,0)),"")</f>
        <v/>
      </c>
      <c r="N461" s="13">
        <f>IFERROR(INDEX(Registros!$X$2:$X$501,MATCH(ROWS($B$5:B461),Registros!$AD$2:$AD$501,0)),"")</f>
        <v/>
      </c>
      <c r="O461" s="16">
        <f>IFERROR(INDEX(Registros!$Y$2:$Y$501,MATCH(ROWS($B$5:B461),Registros!$AD$2:$AD$501,0)),"")</f>
        <v/>
      </c>
    </row>
    <row r="462">
      <c r="A462" s="18">
        <f>IF($B462="","",ROWS($A$5:A462))</f>
        <v/>
      </c>
      <c r="B462" s="18">
        <f>IFERROR(INDEX(Registros!$A$2:$A$501,MATCH(ROWS($B$5:B462),Registros!$AD$2:$AD$501,0)),"")</f>
        <v/>
      </c>
      <c r="C462" s="52">
        <f>IFERROR(INDEX(Registros!$B$2:$B$501,MATCH(ROWS($B$5:B462),Registros!$AD$2:$AD$501,0)),"")</f>
        <v/>
      </c>
      <c r="D462" s="18">
        <f>IFERROR(INDEX(Registros!$C$2:$C$501,MATCH(ROWS($B$5:B462),Registros!$AD$2:$AD$501,0)),"")</f>
        <v/>
      </c>
      <c r="E462" s="21">
        <f>IFERROR(INDEX(Registros!$D$2:$D$501,MATCH(ROWS($B$5:B462),Registros!$AD$2:$AD$501,0)),"")</f>
        <v/>
      </c>
      <c r="F462" s="21">
        <f>IFERROR(INDEX(Registros!$E$2:$E$501,MATCH(ROWS($B$5:B462),Registros!$AD$2:$AD$501,0)),"")</f>
        <v/>
      </c>
      <c r="G462" s="18">
        <f>IFERROR(INDEX(Registros!$P$2:$P$501,MATCH(ROWS($B$5:B462),Registros!$AD$2:$AD$501,0)),"")</f>
        <v/>
      </c>
      <c r="H462" s="49">
        <f>IFERROR(INDEX(Registros!$S$2:$S$501,MATCH(ROWS($B$5:B462),Registros!$AD$2:$AD$501,0)),"")</f>
        <v/>
      </c>
      <c r="I462" s="21">
        <f>IFERROR(INDEX(Registros!$V$2:$V$501,MATCH(ROWS($B$5:B462),Registros!$AD$2:$AD$501,0)),"")</f>
        <v/>
      </c>
      <c r="J462" s="18">
        <f>IFERROR(INDEX(Registros!$K$2:$K$501,MATCH(ROWS($B$5:B462),Registros!$AD$2:$AD$501,0)),"")</f>
        <v/>
      </c>
      <c r="K462" s="18">
        <f>IFERROR(INDEX(Registros!$L$2:$L$501,MATCH(ROWS($B$5:B462),Registros!$AD$2:$AD$501,0)),"")</f>
        <v/>
      </c>
      <c r="L462" s="52">
        <f>IFERROR(INDEX(Registros!$M$2:$M$501,MATCH(ROWS($B$5:B462),Registros!$AD$2:$AD$501,0)),"")</f>
        <v/>
      </c>
      <c r="M462" s="18">
        <f>IFERROR(INDEX(Registros!$W$2:$W$501,MATCH(ROWS($B$5:B462),Registros!$AD$2:$AD$501,0)),"")</f>
        <v/>
      </c>
      <c r="N462" s="18">
        <f>IFERROR(INDEX(Registros!$X$2:$X$501,MATCH(ROWS($B$5:B462),Registros!$AD$2:$AD$501,0)),"")</f>
        <v/>
      </c>
      <c r="O462" s="21">
        <f>IFERROR(INDEX(Registros!$Y$2:$Y$501,MATCH(ROWS($B$5:B462),Registros!$AD$2:$AD$501,0)),"")</f>
        <v/>
      </c>
    </row>
    <row r="463">
      <c r="A463" s="13">
        <f>IF($B463="","",ROWS($A$5:A463))</f>
        <v/>
      </c>
      <c r="B463" s="13">
        <f>IFERROR(INDEX(Registros!$A$2:$A$501,MATCH(ROWS($B$5:B463),Registros!$AD$2:$AD$501,0)),"")</f>
        <v/>
      </c>
      <c r="C463" s="53">
        <f>IFERROR(INDEX(Registros!$B$2:$B$501,MATCH(ROWS($B$5:B463),Registros!$AD$2:$AD$501,0)),"")</f>
        <v/>
      </c>
      <c r="D463" s="13">
        <f>IFERROR(INDEX(Registros!$C$2:$C$501,MATCH(ROWS($B$5:B463),Registros!$AD$2:$AD$501,0)),"")</f>
        <v/>
      </c>
      <c r="E463" s="16">
        <f>IFERROR(INDEX(Registros!$D$2:$D$501,MATCH(ROWS($B$5:B463),Registros!$AD$2:$AD$501,0)),"")</f>
        <v/>
      </c>
      <c r="F463" s="16">
        <f>IFERROR(INDEX(Registros!$E$2:$E$501,MATCH(ROWS($B$5:B463),Registros!$AD$2:$AD$501,0)),"")</f>
        <v/>
      </c>
      <c r="G463" s="13">
        <f>IFERROR(INDEX(Registros!$P$2:$P$501,MATCH(ROWS($B$5:B463),Registros!$AD$2:$AD$501,0)),"")</f>
        <v/>
      </c>
      <c r="H463" s="46">
        <f>IFERROR(INDEX(Registros!$S$2:$S$501,MATCH(ROWS($B$5:B463),Registros!$AD$2:$AD$501,0)),"")</f>
        <v/>
      </c>
      <c r="I463" s="16">
        <f>IFERROR(INDEX(Registros!$V$2:$V$501,MATCH(ROWS($B$5:B463),Registros!$AD$2:$AD$501,0)),"")</f>
        <v/>
      </c>
      <c r="J463" s="13">
        <f>IFERROR(INDEX(Registros!$K$2:$K$501,MATCH(ROWS($B$5:B463),Registros!$AD$2:$AD$501,0)),"")</f>
        <v/>
      </c>
      <c r="K463" s="13">
        <f>IFERROR(INDEX(Registros!$L$2:$L$501,MATCH(ROWS($B$5:B463),Registros!$AD$2:$AD$501,0)),"")</f>
        <v/>
      </c>
      <c r="L463" s="53">
        <f>IFERROR(INDEX(Registros!$M$2:$M$501,MATCH(ROWS($B$5:B463),Registros!$AD$2:$AD$501,0)),"")</f>
        <v/>
      </c>
      <c r="M463" s="13">
        <f>IFERROR(INDEX(Registros!$W$2:$W$501,MATCH(ROWS($B$5:B463),Registros!$AD$2:$AD$501,0)),"")</f>
        <v/>
      </c>
      <c r="N463" s="13">
        <f>IFERROR(INDEX(Registros!$X$2:$X$501,MATCH(ROWS($B$5:B463),Registros!$AD$2:$AD$501,0)),"")</f>
        <v/>
      </c>
      <c r="O463" s="16">
        <f>IFERROR(INDEX(Registros!$Y$2:$Y$501,MATCH(ROWS($B$5:B463),Registros!$AD$2:$AD$501,0)),"")</f>
        <v/>
      </c>
    </row>
    <row r="464">
      <c r="A464" s="18">
        <f>IF($B464="","",ROWS($A$5:A464))</f>
        <v/>
      </c>
      <c r="B464" s="18">
        <f>IFERROR(INDEX(Registros!$A$2:$A$501,MATCH(ROWS($B$5:B464),Registros!$AD$2:$AD$501,0)),"")</f>
        <v/>
      </c>
      <c r="C464" s="52">
        <f>IFERROR(INDEX(Registros!$B$2:$B$501,MATCH(ROWS($B$5:B464),Registros!$AD$2:$AD$501,0)),"")</f>
        <v/>
      </c>
      <c r="D464" s="18">
        <f>IFERROR(INDEX(Registros!$C$2:$C$501,MATCH(ROWS($B$5:B464),Registros!$AD$2:$AD$501,0)),"")</f>
        <v/>
      </c>
      <c r="E464" s="21">
        <f>IFERROR(INDEX(Registros!$D$2:$D$501,MATCH(ROWS($B$5:B464),Registros!$AD$2:$AD$501,0)),"")</f>
        <v/>
      </c>
      <c r="F464" s="21">
        <f>IFERROR(INDEX(Registros!$E$2:$E$501,MATCH(ROWS($B$5:B464),Registros!$AD$2:$AD$501,0)),"")</f>
        <v/>
      </c>
      <c r="G464" s="18">
        <f>IFERROR(INDEX(Registros!$P$2:$P$501,MATCH(ROWS($B$5:B464),Registros!$AD$2:$AD$501,0)),"")</f>
        <v/>
      </c>
      <c r="H464" s="49">
        <f>IFERROR(INDEX(Registros!$S$2:$S$501,MATCH(ROWS($B$5:B464),Registros!$AD$2:$AD$501,0)),"")</f>
        <v/>
      </c>
      <c r="I464" s="21">
        <f>IFERROR(INDEX(Registros!$V$2:$V$501,MATCH(ROWS($B$5:B464),Registros!$AD$2:$AD$501,0)),"")</f>
        <v/>
      </c>
      <c r="J464" s="18">
        <f>IFERROR(INDEX(Registros!$K$2:$K$501,MATCH(ROWS($B$5:B464),Registros!$AD$2:$AD$501,0)),"")</f>
        <v/>
      </c>
      <c r="K464" s="18">
        <f>IFERROR(INDEX(Registros!$L$2:$L$501,MATCH(ROWS($B$5:B464),Registros!$AD$2:$AD$501,0)),"")</f>
        <v/>
      </c>
      <c r="L464" s="52">
        <f>IFERROR(INDEX(Registros!$M$2:$M$501,MATCH(ROWS($B$5:B464),Registros!$AD$2:$AD$501,0)),"")</f>
        <v/>
      </c>
      <c r="M464" s="18">
        <f>IFERROR(INDEX(Registros!$W$2:$W$501,MATCH(ROWS($B$5:B464),Registros!$AD$2:$AD$501,0)),"")</f>
        <v/>
      </c>
      <c r="N464" s="18">
        <f>IFERROR(INDEX(Registros!$X$2:$X$501,MATCH(ROWS($B$5:B464),Registros!$AD$2:$AD$501,0)),"")</f>
        <v/>
      </c>
      <c r="O464" s="21">
        <f>IFERROR(INDEX(Registros!$Y$2:$Y$501,MATCH(ROWS($B$5:B464),Registros!$AD$2:$AD$501,0)),"")</f>
        <v/>
      </c>
    </row>
    <row r="465">
      <c r="A465" s="13">
        <f>IF($B465="","",ROWS($A$5:A465))</f>
        <v/>
      </c>
      <c r="B465" s="13">
        <f>IFERROR(INDEX(Registros!$A$2:$A$501,MATCH(ROWS($B$5:B465),Registros!$AD$2:$AD$501,0)),"")</f>
        <v/>
      </c>
      <c r="C465" s="53">
        <f>IFERROR(INDEX(Registros!$B$2:$B$501,MATCH(ROWS($B$5:B465),Registros!$AD$2:$AD$501,0)),"")</f>
        <v/>
      </c>
      <c r="D465" s="13">
        <f>IFERROR(INDEX(Registros!$C$2:$C$501,MATCH(ROWS($B$5:B465),Registros!$AD$2:$AD$501,0)),"")</f>
        <v/>
      </c>
      <c r="E465" s="16">
        <f>IFERROR(INDEX(Registros!$D$2:$D$501,MATCH(ROWS($B$5:B465),Registros!$AD$2:$AD$501,0)),"")</f>
        <v/>
      </c>
      <c r="F465" s="16">
        <f>IFERROR(INDEX(Registros!$E$2:$E$501,MATCH(ROWS($B$5:B465),Registros!$AD$2:$AD$501,0)),"")</f>
        <v/>
      </c>
      <c r="G465" s="13">
        <f>IFERROR(INDEX(Registros!$P$2:$P$501,MATCH(ROWS($B$5:B465),Registros!$AD$2:$AD$501,0)),"")</f>
        <v/>
      </c>
      <c r="H465" s="46">
        <f>IFERROR(INDEX(Registros!$S$2:$S$501,MATCH(ROWS($B$5:B465),Registros!$AD$2:$AD$501,0)),"")</f>
        <v/>
      </c>
      <c r="I465" s="16">
        <f>IFERROR(INDEX(Registros!$V$2:$V$501,MATCH(ROWS($B$5:B465),Registros!$AD$2:$AD$501,0)),"")</f>
        <v/>
      </c>
      <c r="J465" s="13">
        <f>IFERROR(INDEX(Registros!$K$2:$K$501,MATCH(ROWS($B$5:B465),Registros!$AD$2:$AD$501,0)),"")</f>
        <v/>
      </c>
      <c r="K465" s="13">
        <f>IFERROR(INDEX(Registros!$L$2:$L$501,MATCH(ROWS($B$5:B465),Registros!$AD$2:$AD$501,0)),"")</f>
        <v/>
      </c>
      <c r="L465" s="53">
        <f>IFERROR(INDEX(Registros!$M$2:$M$501,MATCH(ROWS($B$5:B465),Registros!$AD$2:$AD$501,0)),"")</f>
        <v/>
      </c>
      <c r="M465" s="13">
        <f>IFERROR(INDEX(Registros!$W$2:$W$501,MATCH(ROWS($B$5:B465),Registros!$AD$2:$AD$501,0)),"")</f>
        <v/>
      </c>
      <c r="N465" s="13">
        <f>IFERROR(INDEX(Registros!$X$2:$X$501,MATCH(ROWS($B$5:B465),Registros!$AD$2:$AD$501,0)),"")</f>
        <v/>
      </c>
      <c r="O465" s="16">
        <f>IFERROR(INDEX(Registros!$Y$2:$Y$501,MATCH(ROWS($B$5:B465),Registros!$AD$2:$AD$501,0)),"")</f>
        <v/>
      </c>
    </row>
    <row r="466">
      <c r="A466" s="18">
        <f>IF($B466="","",ROWS($A$5:A466))</f>
        <v/>
      </c>
      <c r="B466" s="18">
        <f>IFERROR(INDEX(Registros!$A$2:$A$501,MATCH(ROWS($B$5:B466),Registros!$AD$2:$AD$501,0)),"")</f>
        <v/>
      </c>
      <c r="C466" s="52">
        <f>IFERROR(INDEX(Registros!$B$2:$B$501,MATCH(ROWS($B$5:B466),Registros!$AD$2:$AD$501,0)),"")</f>
        <v/>
      </c>
      <c r="D466" s="18">
        <f>IFERROR(INDEX(Registros!$C$2:$C$501,MATCH(ROWS($B$5:B466),Registros!$AD$2:$AD$501,0)),"")</f>
        <v/>
      </c>
      <c r="E466" s="21">
        <f>IFERROR(INDEX(Registros!$D$2:$D$501,MATCH(ROWS($B$5:B466),Registros!$AD$2:$AD$501,0)),"")</f>
        <v/>
      </c>
      <c r="F466" s="21">
        <f>IFERROR(INDEX(Registros!$E$2:$E$501,MATCH(ROWS($B$5:B466),Registros!$AD$2:$AD$501,0)),"")</f>
        <v/>
      </c>
      <c r="G466" s="18">
        <f>IFERROR(INDEX(Registros!$P$2:$P$501,MATCH(ROWS($B$5:B466),Registros!$AD$2:$AD$501,0)),"")</f>
        <v/>
      </c>
      <c r="H466" s="49">
        <f>IFERROR(INDEX(Registros!$S$2:$S$501,MATCH(ROWS($B$5:B466),Registros!$AD$2:$AD$501,0)),"")</f>
        <v/>
      </c>
      <c r="I466" s="21">
        <f>IFERROR(INDEX(Registros!$V$2:$V$501,MATCH(ROWS($B$5:B466),Registros!$AD$2:$AD$501,0)),"")</f>
        <v/>
      </c>
      <c r="J466" s="18">
        <f>IFERROR(INDEX(Registros!$K$2:$K$501,MATCH(ROWS($B$5:B466),Registros!$AD$2:$AD$501,0)),"")</f>
        <v/>
      </c>
      <c r="K466" s="18">
        <f>IFERROR(INDEX(Registros!$L$2:$L$501,MATCH(ROWS($B$5:B466),Registros!$AD$2:$AD$501,0)),"")</f>
        <v/>
      </c>
      <c r="L466" s="52">
        <f>IFERROR(INDEX(Registros!$M$2:$M$501,MATCH(ROWS($B$5:B466),Registros!$AD$2:$AD$501,0)),"")</f>
        <v/>
      </c>
      <c r="M466" s="18">
        <f>IFERROR(INDEX(Registros!$W$2:$W$501,MATCH(ROWS($B$5:B466),Registros!$AD$2:$AD$501,0)),"")</f>
        <v/>
      </c>
      <c r="N466" s="18">
        <f>IFERROR(INDEX(Registros!$X$2:$X$501,MATCH(ROWS($B$5:B466),Registros!$AD$2:$AD$501,0)),"")</f>
        <v/>
      </c>
      <c r="O466" s="21">
        <f>IFERROR(INDEX(Registros!$Y$2:$Y$501,MATCH(ROWS($B$5:B466),Registros!$AD$2:$AD$501,0)),"")</f>
        <v/>
      </c>
    </row>
    <row r="467">
      <c r="A467" s="13">
        <f>IF($B467="","",ROWS($A$5:A467))</f>
        <v/>
      </c>
      <c r="B467" s="13">
        <f>IFERROR(INDEX(Registros!$A$2:$A$501,MATCH(ROWS($B$5:B467),Registros!$AD$2:$AD$501,0)),"")</f>
        <v/>
      </c>
      <c r="C467" s="53">
        <f>IFERROR(INDEX(Registros!$B$2:$B$501,MATCH(ROWS($B$5:B467),Registros!$AD$2:$AD$501,0)),"")</f>
        <v/>
      </c>
      <c r="D467" s="13">
        <f>IFERROR(INDEX(Registros!$C$2:$C$501,MATCH(ROWS($B$5:B467),Registros!$AD$2:$AD$501,0)),"")</f>
        <v/>
      </c>
      <c r="E467" s="16">
        <f>IFERROR(INDEX(Registros!$D$2:$D$501,MATCH(ROWS($B$5:B467),Registros!$AD$2:$AD$501,0)),"")</f>
        <v/>
      </c>
      <c r="F467" s="16">
        <f>IFERROR(INDEX(Registros!$E$2:$E$501,MATCH(ROWS($B$5:B467),Registros!$AD$2:$AD$501,0)),"")</f>
        <v/>
      </c>
      <c r="G467" s="13">
        <f>IFERROR(INDEX(Registros!$P$2:$P$501,MATCH(ROWS($B$5:B467),Registros!$AD$2:$AD$501,0)),"")</f>
        <v/>
      </c>
      <c r="H467" s="46">
        <f>IFERROR(INDEX(Registros!$S$2:$S$501,MATCH(ROWS($B$5:B467),Registros!$AD$2:$AD$501,0)),"")</f>
        <v/>
      </c>
      <c r="I467" s="16">
        <f>IFERROR(INDEX(Registros!$V$2:$V$501,MATCH(ROWS($B$5:B467),Registros!$AD$2:$AD$501,0)),"")</f>
        <v/>
      </c>
      <c r="J467" s="13">
        <f>IFERROR(INDEX(Registros!$K$2:$K$501,MATCH(ROWS($B$5:B467),Registros!$AD$2:$AD$501,0)),"")</f>
        <v/>
      </c>
      <c r="K467" s="13">
        <f>IFERROR(INDEX(Registros!$L$2:$L$501,MATCH(ROWS($B$5:B467),Registros!$AD$2:$AD$501,0)),"")</f>
        <v/>
      </c>
      <c r="L467" s="53">
        <f>IFERROR(INDEX(Registros!$M$2:$M$501,MATCH(ROWS($B$5:B467),Registros!$AD$2:$AD$501,0)),"")</f>
        <v/>
      </c>
      <c r="M467" s="13">
        <f>IFERROR(INDEX(Registros!$W$2:$W$501,MATCH(ROWS($B$5:B467),Registros!$AD$2:$AD$501,0)),"")</f>
        <v/>
      </c>
      <c r="N467" s="13">
        <f>IFERROR(INDEX(Registros!$X$2:$X$501,MATCH(ROWS($B$5:B467),Registros!$AD$2:$AD$501,0)),"")</f>
        <v/>
      </c>
      <c r="O467" s="16">
        <f>IFERROR(INDEX(Registros!$Y$2:$Y$501,MATCH(ROWS($B$5:B467),Registros!$AD$2:$AD$501,0)),"")</f>
        <v/>
      </c>
    </row>
    <row r="468">
      <c r="A468" s="18">
        <f>IF($B468="","",ROWS($A$5:A468))</f>
        <v/>
      </c>
      <c r="B468" s="18">
        <f>IFERROR(INDEX(Registros!$A$2:$A$501,MATCH(ROWS($B$5:B468),Registros!$AD$2:$AD$501,0)),"")</f>
        <v/>
      </c>
      <c r="C468" s="52">
        <f>IFERROR(INDEX(Registros!$B$2:$B$501,MATCH(ROWS($B$5:B468),Registros!$AD$2:$AD$501,0)),"")</f>
        <v/>
      </c>
      <c r="D468" s="18">
        <f>IFERROR(INDEX(Registros!$C$2:$C$501,MATCH(ROWS($B$5:B468),Registros!$AD$2:$AD$501,0)),"")</f>
        <v/>
      </c>
      <c r="E468" s="21">
        <f>IFERROR(INDEX(Registros!$D$2:$D$501,MATCH(ROWS($B$5:B468),Registros!$AD$2:$AD$501,0)),"")</f>
        <v/>
      </c>
      <c r="F468" s="21">
        <f>IFERROR(INDEX(Registros!$E$2:$E$501,MATCH(ROWS($B$5:B468),Registros!$AD$2:$AD$501,0)),"")</f>
        <v/>
      </c>
      <c r="G468" s="18">
        <f>IFERROR(INDEX(Registros!$P$2:$P$501,MATCH(ROWS($B$5:B468),Registros!$AD$2:$AD$501,0)),"")</f>
        <v/>
      </c>
      <c r="H468" s="49">
        <f>IFERROR(INDEX(Registros!$S$2:$S$501,MATCH(ROWS($B$5:B468),Registros!$AD$2:$AD$501,0)),"")</f>
        <v/>
      </c>
      <c r="I468" s="21">
        <f>IFERROR(INDEX(Registros!$V$2:$V$501,MATCH(ROWS($B$5:B468),Registros!$AD$2:$AD$501,0)),"")</f>
        <v/>
      </c>
      <c r="J468" s="18">
        <f>IFERROR(INDEX(Registros!$K$2:$K$501,MATCH(ROWS($B$5:B468),Registros!$AD$2:$AD$501,0)),"")</f>
        <v/>
      </c>
      <c r="K468" s="18">
        <f>IFERROR(INDEX(Registros!$L$2:$L$501,MATCH(ROWS($B$5:B468),Registros!$AD$2:$AD$501,0)),"")</f>
        <v/>
      </c>
      <c r="L468" s="52">
        <f>IFERROR(INDEX(Registros!$M$2:$M$501,MATCH(ROWS($B$5:B468),Registros!$AD$2:$AD$501,0)),"")</f>
        <v/>
      </c>
      <c r="M468" s="18">
        <f>IFERROR(INDEX(Registros!$W$2:$W$501,MATCH(ROWS($B$5:B468),Registros!$AD$2:$AD$501,0)),"")</f>
        <v/>
      </c>
      <c r="N468" s="18">
        <f>IFERROR(INDEX(Registros!$X$2:$X$501,MATCH(ROWS($B$5:B468),Registros!$AD$2:$AD$501,0)),"")</f>
        <v/>
      </c>
      <c r="O468" s="21">
        <f>IFERROR(INDEX(Registros!$Y$2:$Y$501,MATCH(ROWS($B$5:B468),Registros!$AD$2:$AD$501,0)),"")</f>
        <v/>
      </c>
    </row>
    <row r="469">
      <c r="A469" s="13">
        <f>IF($B469="","",ROWS($A$5:A469))</f>
        <v/>
      </c>
      <c r="B469" s="13">
        <f>IFERROR(INDEX(Registros!$A$2:$A$501,MATCH(ROWS($B$5:B469),Registros!$AD$2:$AD$501,0)),"")</f>
        <v/>
      </c>
      <c r="C469" s="53">
        <f>IFERROR(INDEX(Registros!$B$2:$B$501,MATCH(ROWS($B$5:B469),Registros!$AD$2:$AD$501,0)),"")</f>
        <v/>
      </c>
      <c r="D469" s="13">
        <f>IFERROR(INDEX(Registros!$C$2:$C$501,MATCH(ROWS($B$5:B469),Registros!$AD$2:$AD$501,0)),"")</f>
        <v/>
      </c>
      <c r="E469" s="16">
        <f>IFERROR(INDEX(Registros!$D$2:$D$501,MATCH(ROWS($B$5:B469),Registros!$AD$2:$AD$501,0)),"")</f>
        <v/>
      </c>
      <c r="F469" s="16">
        <f>IFERROR(INDEX(Registros!$E$2:$E$501,MATCH(ROWS($B$5:B469),Registros!$AD$2:$AD$501,0)),"")</f>
        <v/>
      </c>
      <c r="G469" s="13">
        <f>IFERROR(INDEX(Registros!$P$2:$P$501,MATCH(ROWS($B$5:B469),Registros!$AD$2:$AD$501,0)),"")</f>
        <v/>
      </c>
      <c r="H469" s="46">
        <f>IFERROR(INDEX(Registros!$S$2:$S$501,MATCH(ROWS($B$5:B469),Registros!$AD$2:$AD$501,0)),"")</f>
        <v/>
      </c>
      <c r="I469" s="16">
        <f>IFERROR(INDEX(Registros!$V$2:$V$501,MATCH(ROWS($B$5:B469),Registros!$AD$2:$AD$501,0)),"")</f>
        <v/>
      </c>
      <c r="J469" s="13">
        <f>IFERROR(INDEX(Registros!$K$2:$K$501,MATCH(ROWS($B$5:B469),Registros!$AD$2:$AD$501,0)),"")</f>
        <v/>
      </c>
      <c r="K469" s="13">
        <f>IFERROR(INDEX(Registros!$L$2:$L$501,MATCH(ROWS($B$5:B469),Registros!$AD$2:$AD$501,0)),"")</f>
        <v/>
      </c>
      <c r="L469" s="53">
        <f>IFERROR(INDEX(Registros!$M$2:$M$501,MATCH(ROWS($B$5:B469),Registros!$AD$2:$AD$501,0)),"")</f>
        <v/>
      </c>
      <c r="M469" s="13">
        <f>IFERROR(INDEX(Registros!$W$2:$W$501,MATCH(ROWS($B$5:B469),Registros!$AD$2:$AD$501,0)),"")</f>
        <v/>
      </c>
      <c r="N469" s="13">
        <f>IFERROR(INDEX(Registros!$X$2:$X$501,MATCH(ROWS($B$5:B469),Registros!$AD$2:$AD$501,0)),"")</f>
        <v/>
      </c>
      <c r="O469" s="16">
        <f>IFERROR(INDEX(Registros!$Y$2:$Y$501,MATCH(ROWS($B$5:B469),Registros!$AD$2:$AD$501,0)),"")</f>
        <v/>
      </c>
    </row>
    <row r="470">
      <c r="A470" s="18">
        <f>IF($B470="","",ROWS($A$5:A470))</f>
        <v/>
      </c>
      <c r="B470" s="18">
        <f>IFERROR(INDEX(Registros!$A$2:$A$501,MATCH(ROWS($B$5:B470),Registros!$AD$2:$AD$501,0)),"")</f>
        <v/>
      </c>
      <c r="C470" s="52">
        <f>IFERROR(INDEX(Registros!$B$2:$B$501,MATCH(ROWS($B$5:B470),Registros!$AD$2:$AD$501,0)),"")</f>
        <v/>
      </c>
      <c r="D470" s="18">
        <f>IFERROR(INDEX(Registros!$C$2:$C$501,MATCH(ROWS($B$5:B470),Registros!$AD$2:$AD$501,0)),"")</f>
        <v/>
      </c>
      <c r="E470" s="21">
        <f>IFERROR(INDEX(Registros!$D$2:$D$501,MATCH(ROWS($B$5:B470),Registros!$AD$2:$AD$501,0)),"")</f>
        <v/>
      </c>
      <c r="F470" s="21">
        <f>IFERROR(INDEX(Registros!$E$2:$E$501,MATCH(ROWS($B$5:B470),Registros!$AD$2:$AD$501,0)),"")</f>
        <v/>
      </c>
      <c r="G470" s="18">
        <f>IFERROR(INDEX(Registros!$P$2:$P$501,MATCH(ROWS($B$5:B470),Registros!$AD$2:$AD$501,0)),"")</f>
        <v/>
      </c>
      <c r="H470" s="49">
        <f>IFERROR(INDEX(Registros!$S$2:$S$501,MATCH(ROWS($B$5:B470),Registros!$AD$2:$AD$501,0)),"")</f>
        <v/>
      </c>
      <c r="I470" s="21">
        <f>IFERROR(INDEX(Registros!$V$2:$V$501,MATCH(ROWS($B$5:B470),Registros!$AD$2:$AD$501,0)),"")</f>
        <v/>
      </c>
      <c r="J470" s="18">
        <f>IFERROR(INDEX(Registros!$K$2:$K$501,MATCH(ROWS($B$5:B470),Registros!$AD$2:$AD$501,0)),"")</f>
        <v/>
      </c>
      <c r="K470" s="18">
        <f>IFERROR(INDEX(Registros!$L$2:$L$501,MATCH(ROWS($B$5:B470),Registros!$AD$2:$AD$501,0)),"")</f>
        <v/>
      </c>
      <c r="L470" s="52">
        <f>IFERROR(INDEX(Registros!$M$2:$M$501,MATCH(ROWS($B$5:B470),Registros!$AD$2:$AD$501,0)),"")</f>
        <v/>
      </c>
      <c r="M470" s="18">
        <f>IFERROR(INDEX(Registros!$W$2:$W$501,MATCH(ROWS($B$5:B470),Registros!$AD$2:$AD$501,0)),"")</f>
        <v/>
      </c>
      <c r="N470" s="18">
        <f>IFERROR(INDEX(Registros!$X$2:$X$501,MATCH(ROWS($B$5:B470),Registros!$AD$2:$AD$501,0)),"")</f>
        <v/>
      </c>
      <c r="O470" s="21">
        <f>IFERROR(INDEX(Registros!$Y$2:$Y$501,MATCH(ROWS($B$5:B470),Registros!$AD$2:$AD$501,0)),"")</f>
        <v/>
      </c>
    </row>
    <row r="471">
      <c r="A471" s="13">
        <f>IF($B471="","",ROWS($A$5:A471))</f>
        <v/>
      </c>
      <c r="B471" s="13">
        <f>IFERROR(INDEX(Registros!$A$2:$A$501,MATCH(ROWS($B$5:B471),Registros!$AD$2:$AD$501,0)),"")</f>
        <v/>
      </c>
      <c r="C471" s="53">
        <f>IFERROR(INDEX(Registros!$B$2:$B$501,MATCH(ROWS($B$5:B471),Registros!$AD$2:$AD$501,0)),"")</f>
        <v/>
      </c>
      <c r="D471" s="13">
        <f>IFERROR(INDEX(Registros!$C$2:$C$501,MATCH(ROWS($B$5:B471),Registros!$AD$2:$AD$501,0)),"")</f>
        <v/>
      </c>
      <c r="E471" s="16">
        <f>IFERROR(INDEX(Registros!$D$2:$D$501,MATCH(ROWS($B$5:B471),Registros!$AD$2:$AD$501,0)),"")</f>
        <v/>
      </c>
      <c r="F471" s="16">
        <f>IFERROR(INDEX(Registros!$E$2:$E$501,MATCH(ROWS($B$5:B471),Registros!$AD$2:$AD$501,0)),"")</f>
        <v/>
      </c>
      <c r="G471" s="13">
        <f>IFERROR(INDEX(Registros!$P$2:$P$501,MATCH(ROWS($B$5:B471),Registros!$AD$2:$AD$501,0)),"")</f>
        <v/>
      </c>
      <c r="H471" s="46">
        <f>IFERROR(INDEX(Registros!$S$2:$S$501,MATCH(ROWS($B$5:B471),Registros!$AD$2:$AD$501,0)),"")</f>
        <v/>
      </c>
      <c r="I471" s="16">
        <f>IFERROR(INDEX(Registros!$V$2:$V$501,MATCH(ROWS($B$5:B471),Registros!$AD$2:$AD$501,0)),"")</f>
        <v/>
      </c>
      <c r="J471" s="13">
        <f>IFERROR(INDEX(Registros!$K$2:$K$501,MATCH(ROWS($B$5:B471),Registros!$AD$2:$AD$501,0)),"")</f>
        <v/>
      </c>
      <c r="K471" s="13">
        <f>IFERROR(INDEX(Registros!$L$2:$L$501,MATCH(ROWS($B$5:B471),Registros!$AD$2:$AD$501,0)),"")</f>
        <v/>
      </c>
      <c r="L471" s="53">
        <f>IFERROR(INDEX(Registros!$M$2:$M$501,MATCH(ROWS($B$5:B471),Registros!$AD$2:$AD$501,0)),"")</f>
        <v/>
      </c>
      <c r="M471" s="13">
        <f>IFERROR(INDEX(Registros!$W$2:$W$501,MATCH(ROWS($B$5:B471),Registros!$AD$2:$AD$501,0)),"")</f>
        <v/>
      </c>
      <c r="N471" s="13">
        <f>IFERROR(INDEX(Registros!$X$2:$X$501,MATCH(ROWS($B$5:B471),Registros!$AD$2:$AD$501,0)),"")</f>
        <v/>
      </c>
      <c r="O471" s="16">
        <f>IFERROR(INDEX(Registros!$Y$2:$Y$501,MATCH(ROWS($B$5:B471),Registros!$AD$2:$AD$501,0)),"")</f>
        <v/>
      </c>
    </row>
    <row r="472">
      <c r="A472" s="18">
        <f>IF($B472="","",ROWS($A$5:A472))</f>
        <v/>
      </c>
      <c r="B472" s="18">
        <f>IFERROR(INDEX(Registros!$A$2:$A$501,MATCH(ROWS($B$5:B472),Registros!$AD$2:$AD$501,0)),"")</f>
        <v/>
      </c>
      <c r="C472" s="52">
        <f>IFERROR(INDEX(Registros!$B$2:$B$501,MATCH(ROWS($B$5:B472),Registros!$AD$2:$AD$501,0)),"")</f>
        <v/>
      </c>
      <c r="D472" s="18">
        <f>IFERROR(INDEX(Registros!$C$2:$C$501,MATCH(ROWS($B$5:B472),Registros!$AD$2:$AD$501,0)),"")</f>
        <v/>
      </c>
      <c r="E472" s="21">
        <f>IFERROR(INDEX(Registros!$D$2:$D$501,MATCH(ROWS($B$5:B472),Registros!$AD$2:$AD$501,0)),"")</f>
        <v/>
      </c>
      <c r="F472" s="21">
        <f>IFERROR(INDEX(Registros!$E$2:$E$501,MATCH(ROWS($B$5:B472),Registros!$AD$2:$AD$501,0)),"")</f>
        <v/>
      </c>
      <c r="G472" s="18">
        <f>IFERROR(INDEX(Registros!$P$2:$P$501,MATCH(ROWS($B$5:B472),Registros!$AD$2:$AD$501,0)),"")</f>
        <v/>
      </c>
      <c r="H472" s="49">
        <f>IFERROR(INDEX(Registros!$S$2:$S$501,MATCH(ROWS($B$5:B472),Registros!$AD$2:$AD$501,0)),"")</f>
        <v/>
      </c>
      <c r="I472" s="21">
        <f>IFERROR(INDEX(Registros!$V$2:$V$501,MATCH(ROWS($B$5:B472),Registros!$AD$2:$AD$501,0)),"")</f>
        <v/>
      </c>
      <c r="J472" s="18">
        <f>IFERROR(INDEX(Registros!$K$2:$K$501,MATCH(ROWS($B$5:B472),Registros!$AD$2:$AD$501,0)),"")</f>
        <v/>
      </c>
      <c r="K472" s="18">
        <f>IFERROR(INDEX(Registros!$L$2:$L$501,MATCH(ROWS($B$5:B472),Registros!$AD$2:$AD$501,0)),"")</f>
        <v/>
      </c>
      <c r="L472" s="52">
        <f>IFERROR(INDEX(Registros!$M$2:$M$501,MATCH(ROWS($B$5:B472),Registros!$AD$2:$AD$501,0)),"")</f>
        <v/>
      </c>
      <c r="M472" s="18">
        <f>IFERROR(INDEX(Registros!$W$2:$W$501,MATCH(ROWS($B$5:B472),Registros!$AD$2:$AD$501,0)),"")</f>
        <v/>
      </c>
      <c r="N472" s="18">
        <f>IFERROR(INDEX(Registros!$X$2:$X$501,MATCH(ROWS($B$5:B472),Registros!$AD$2:$AD$501,0)),"")</f>
        <v/>
      </c>
      <c r="O472" s="21">
        <f>IFERROR(INDEX(Registros!$Y$2:$Y$501,MATCH(ROWS($B$5:B472),Registros!$AD$2:$AD$501,0)),"")</f>
        <v/>
      </c>
    </row>
    <row r="473">
      <c r="A473" s="13">
        <f>IF($B473="","",ROWS($A$5:A473))</f>
        <v/>
      </c>
      <c r="B473" s="13">
        <f>IFERROR(INDEX(Registros!$A$2:$A$501,MATCH(ROWS($B$5:B473),Registros!$AD$2:$AD$501,0)),"")</f>
        <v/>
      </c>
      <c r="C473" s="53">
        <f>IFERROR(INDEX(Registros!$B$2:$B$501,MATCH(ROWS($B$5:B473),Registros!$AD$2:$AD$501,0)),"")</f>
        <v/>
      </c>
      <c r="D473" s="13">
        <f>IFERROR(INDEX(Registros!$C$2:$C$501,MATCH(ROWS($B$5:B473),Registros!$AD$2:$AD$501,0)),"")</f>
        <v/>
      </c>
      <c r="E473" s="16">
        <f>IFERROR(INDEX(Registros!$D$2:$D$501,MATCH(ROWS($B$5:B473),Registros!$AD$2:$AD$501,0)),"")</f>
        <v/>
      </c>
      <c r="F473" s="16">
        <f>IFERROR(INDEX(Registros!$E$2:$E$501,MATCH(ROWS($B$5:B473),Registros!$AD$2:$AD$501,0)),"")</f>
        <v/>
      </c>
      <c r="G473" s="13">
        <f>IFERROR(INDEX(Registros!$P$2:$P$501,MATCH(ROWS($B$5:B473),Registros!$AD$2:$AD$501,0)),"")</f>
        <v/>
      </c>
      <c r="H473" s="46">
        <f>IFERROR(INDEX(Registros!$S$2:$S$501,MATCH(ROWS($B$5:B473),Registros!$AD$2:$AD$501,0)),"")</f>
        <v/>
      </c>
      <c r="I473" s="16">
        <f>IFERROR(INDEX(Registros!$V$2:$V$501,MATCH(ROWS($B$5:B473),Registros!$AD$2:$AD$501,0)),"")</f>
        <v/>
      </c>
      <c r="J473" s="13">
        <f>IFERROR(INDEX(Registros!$K$2:$K$501,MATCH(ROWS($B$5:B473),Registros!$AD$2:$AD$501,0)),"")</f>
        <v/>
      </c>
      <c r="K473" s="13">
        <f>IFERROR(INDEX(Registros!$L$2:$L$501,MATCH(ROWS($B$5:B473),Registros!$AD$2:$AD$501,0)),"")</f>
        <v/>
      </c>
      <c r="L473" s="53">
        <f>IFERROR(INDEX(Registros!$M$2:$M$501,MATCH(ROWS($B$5:B473),Registros!$AD$2:$AD$501,0)),"")</f>
        <v/>
      </c>
      <c r="M473" s="13">
        <f>IFERROR(INDEX(Registros!$W$2:$W$501,MATCH(ROWS($B$5:B473),Registros!$AD$2:$AD$501,0)),"")</f>
        <v/>
      </c>
      <c r="N473" s="13">
        <f>IFERROR(INDEX(Registros!$X$2:$X$501,MATCH(ROWS($B$5:B473),Registros!$AD$2:$AD$501,0)),"")</f>
        <v/>
      </c>
      <c r="O473" s="16">
        <f>IFERROR(INDEX(Registros!$Y$2:$Y$501,MATCH(ROWS($B$5:B473),Registros!$AD$2:$AD$501,0)),"")</f>
        <v/>
      </c>
    </row>
    <row r="474">
      <c r="A474" s="18">
        <f>IF($B474="","",ROWS($A$5:A474))</f>
        <v/>
      </c>
      <c r="B474" s="18">
        <f>IFERROR(INDEX(Registros!$A$2:$A$501,MATCH(ROWS($B$5:B474),Registros!$AD$2:$AD$501,0)),"")</f>
        <v/>
      </c>
      <c r="C474" s="52">
        <f>IFERROR(INDEX(Registros!$B$2:$B$501,MATCH(ROWS($B$5:B474),Registros!$AD$2:$AD$501,0)),"")</f>
        <v/>
      </c>
      <c r="D474" s="18">
        <f>IFERROR(INDEX(Registros!$C$2:$C$501,MATCH(ROWS($B$5:B474),Registros!$AD$2:$AD$501,0)),"")</f>
        <v/>
      </c>
      <c r="E474" s="21">
        <f>IFERROR(INDEX(Registros!$D$2:$D$501,MATCH(ROWS($B$5:B474),Registros!$AD$2:$AD$501,0)),"")</f>
        <v/>
      </c>
      <c r="F474" s="21">
        <f>IFERROR(INDEX(Registros!$E$2:$E$501,MATCH(ROWS($B$5:B474),Registros!$AD$2:$AD$501,0)),"")</f>
        <v/>
      </c>
      <c r="G474" s="18">
        <f>IFERROR(INDEX(Registros!$P$2:$P$501,MATCH(ROWS($B$5:B474),Registros!$AD$2:$AD$501,0)),"")</f>
        <v/>
      </c>
      <c r="H474" s="49">
        <f>IFERROR(INDEX(Registros!$S$2:$S$501,MATCH(ROWS($B$5:B474),Registros!$AD$2:$AD$501,0)),"")</f>
        <v/>
      </c>
      <c r="I474" s="21">
        <f>IFERROR(INDEX(Registros!$V$2:$V$501,MATCH(ROWS($B$5:B474),Registros!$AD$2:$AD$501,0)),"")</f>
        <v/>
      </c>
      <c r="J474" s="18">
        <f>IFERROR(INDEX(Registros!$K$2:$K$501,MATCH(ROWS($B$5:B474),Registros!$AD$2:$AD$501,0)),"")</f>
        <v/>
      </c>
      <c r="K474" s="18">
        <f>IFERROR(INDEX(Registros!$L$2:$L$501,MATCH(ROWS($B$5:B474),Registros!$AD$2:$AD$501,0)),"")</f>
        <v/>
      </c>
      <c r="L474" s="52">
        <f>IFERROR(INDEX(Registros!$M$2:$M$501,MATCH(ROWS($B$5:B474),Registros!$AD$2:$AD$501,0)),"")</f>
        <v/>
      </c>
      <c r="M474" s="18">
        <f>IFERROR(INDEX(Registros!$W$2:$W$501,MATCH(ROWS($B$5:B474),Registros!$AD$2:$AD$501,0)),"")</f>
        <v/>
      </c>
      <c r="N474" s="18">
        <f>IFERROR(INDEX(Registros!$X$2:$X$501,MATCH(ROWS($B$5:B474),Registros!$AD$2:$AD$501,0)),"")</f>
        <v/>
      </c>
      <c r="O474" s="21">
        <f>IFERROR(INDEX(Registros!$Y$2:$Y$501,MATCH(ROWS($B$5:B474),Registros!$AD$2:$AD$501,0)),"")</f>
        <v/>
      </c>
    </row>
    <row r="475">
      <c r="A475" s="13">
        <f>IF($B475="","",ROWS($A$5:A475))</f>
        <v/>
      </c>
      <c r="B475" s="13">
        <f>IFERROR(INDEX(Registros!$A$2:$A$501,MATCH(ROWS($B$5:B475),Registros!$AD$2:$AD$501,0)),"")</f>
        <v/>
      </c>
      <c r="C475" s="53">
        <f>IFERROR(INDEX(Registros!$B$2:$B$501,MATCH(ROWS($B$5:B475),Registros!$AD$2:$AD$501,0)),"")</f>
        <v/>
      </c>
      <c r="D475" s="13">
        <f>IFERROR(INDEX(Registros!$C$2:$C$501,MATCH(ROWS($B$5:B475),Registros!$AD$2:$AD$501,0)),"")</f>
        <v/>
      </c>
      <c r="E475" s="16">
        <f>IFERROR(INDEX(Registros!$D$2:$D$501,MATCH(ROWS($B$5:B475),Registros!$AD$2:$AD$501,0)),"")</f>
        <v/>
      </c>
      <c r="F475" s="16">
        <f>IFERROR(INDEX(Registros!$E$2:$E$501,MATCH(ROWS($B$5:B475),Registros!$AD$2:$AD$501,0)),"")</f>
        <v/>
      </c>
      <c r="G475" s="13">
        <f>IFERROR(INDEX(Registros!$P$2:$P$501,MATCH(ROWS($B$5:B475),Registros!$AD$2:$AD$501,0)),"")</f>
        <v/>
      </c>
      <c r="H475" s="46">
        <f>IFERROR(INDEX(Registros!$S$2:$S$501,MATCH(ROWS($B$5:B475),Registros!$AD$2:$AD$501,0)),"")</f>
        <v/>
      </c>
      <c r="I475" s="16">
        <f>IFERROR(INDEX(Registros!$V$2:$V$501,MATCH(ROWS($B$5:B475),Registros!$AD$2:$AD$501,0)),"")</f>
        <v/>
      </c>
      <c r="J475" s="13">
        <f>IFERROR(INDEX(Registros!$K$2:$K$501,MATCH(ROWS($B$5:B475),Registros!$AD$2:$AD$501,0)),"")</f>
        <v/>
      </c>
      <c r="K475" s="13">
        <f>IFERROR(INDEX(Registros!$L$2:$L$501,MATCH(ROWS($B$5:B475),Registros!$AD$2:$AD$501,0)),"")</f>
        <v/>
      </c>
      <c r="L475" s="53">
        <f>IFERROR(INDEX(Registros!$M$2:$M$501,MATCH(ROWS($B$5:B475),Registros!$AD$2:$AD$501,0)),"")</f>
        <v/>
      </c>
      <c r="M475" s="13">
        <f>IFERROR(INDEX(Registros!$W$2:$W$501,MATCH(ROWS($B$5:B475),Registros!$AD$2:$AD$501,0)),"")</f>
        <v/>
      </c>
      <c r="N475" s="13">
        <f>IFERROR(INDEX(Registros!$X$2:$X$501,MATCH(ROWS($B$5:B475),Registros!$AD$2:$AD$501,0)),"")</f>
        <v/>
      </c>
      <c r="O475" s="16">
        <f>IFERROR(INDEX(Registros!$Y$2:$Y$501,MATCH(ROWS($B$5:B475),Registros!$AD$2:$AD$501,0)),"")</f>
        <v/>
      </c>
    </row>
    <row r="476">
      <c r="A476" s="18">
        <f>IF($B476="","",ROWS($A$5:A476))</f>
        <v/>
      </c>
      <c r="B476" s="18">
        <f>IFERROR(INDEX(Registros!$A$2:$A$501,MATCH(ROWS($B$5:B476),Registros!$AD$2:$AD$501,0)),"")</f>
        <v/>
      </c>
      <c r="C476" s="52">
        <f>IFERROR(INDEX(Registros!$B$2:$B$501,MATCH(ROWS($B$5:B476),Registros!$AD$2:$AD$501,0)),"")</f>
        <v/>
      </c>
      <c r="D476" s="18">
        <f>IFERROR(INDEX(Registros!$C$2:$C$501,MATCH(ROWS($B$5:B476),Registros!$AD$2:$AD$501,0)),"")</f>
        <v/>
      </c>
      <c r="E476" s="21">
        <f>IFERROR(INDEX(Registros!$D$2:$D$501,MATCH(ROWS($B$5:B476),Registros!$AD$2:$AD$501,0)),"")</f>
        <v/>
      </c>
      <c r="F476" s="21">
        <f>IFERROR(INDEX(Registros!$E$2:$E$501,MATCH(ROWS($B$5:B476),Registros!$AD$2:$AD$501,0)),"")</f>
        <v/>
      </c>
      <c r="G476" s="18">
        <f>IFERROR(INDEX(Registros!$P$2:$P$501,MATCH(ROWS($B$5:B476),Registros!$AD$2:$AD$501,0)),"")</f>
        <v/>
      </c>
      <c r="H476" s="49">
        <f>IFERROR(INDEX(Registros!$S$2:$S$501,MATCH(ROWS($B$5:B476),Registros!$AD$2:$AD$501,0)),"")</f>
        <v/>
      </c>
      <c r="I476" s="21">
        <f>IFERROR(INDEX(Registros!$V$2:$V$501,MATCH(ROWS($B$5:B476),Registros!$AD$2:$AD$501,0)),"")</f>
        <v/>
      </c>
      <c r="J476" s="18">
        <f>IFERROR(INDEX(Registros!$K$2:$K$501,MATCH(ROWS($B$5:B476),Registros!$AD$2:$AD$501,0)),"")</f>
        <v/>
      </c>
      <c r="K476" s="18">
        <f>IFERROR(INDEX(Registros!$L$2:$L$501,MATCH(ROWS($B$5:B476),Registros!$AD$2:$AD$501,0)),"")</f>
        <v/>
      </c>
      <c r="L476" s="52">
        <f>IFERROR(INDEX(Registros!$M$2:$M$501,MATCH(ROWS($B$5:B476),Registros!$AD$2:$AD$501,0)),"")</f>
        <v/>
      </c>
      <c r="M476" s="18">
        <f>IFERROR(INDEX(Registros!$W$2:$W$501,MATCH(ROWS($B$5:B476),Registros!$AD$2:$AD$501,0)),"")</f>
        <v/>
      </c>
      <c r="N476" s="18">
        <f>IFERROR(INDEX(Registros!$X$2:$X$501,MATCH(ROWS($B$5:B476),Registros!$AD$2:$AD$501,0)),"")</f>
        <v/>
      </c>
      <c r="O476" s="21">
        <f>IFERROR(INDEX(Registros!$Y$2:$Y$501,MATCH(ROWS($B$5:B476),Registros!$AD$2:$AD$501,0)),"")</f>
        <v/>
      </c>
    </row>
    <row r="477">
      <c r="A477" s="13">
        <f>IF($B477="","",ROWS($A$5:A477))</f>
        <v/>
      </c>
      <c r="B477" s="13">
        <f>IFERROR(INDEX(Registros!$A$2:$A$501,MATCH(ROWS($B$5:B477),Registros!$AD$2:$AD$501,0)),"")</f>
        <v/>
      </c>
      <c r="C477" s="53">
        <f>IFERROR(INDEX(Registros!$B$2:$B$501,MATCH(ROWS($B$5:B477),Registros!$AD$2:$AD$501,0)),"")</f>
        <v/>
      </c>
      <c r="D477" s="13">
        <f>IFERROR(INDEX(Registros!$C$2:$C$501,MATCH(ROWS($B$5:B477),Registros!$AD$2:$AD$501,0)),"")</f>
        <v/>
      </c>
      <c r="E477" s="16">
        <f>IFERROR(INDEX(Registros!$D$2:$D$501,MATCH(ROWS($B$5:B477),Registros!$AD$2:$AD$501,0)),"")</f>
        <v/>
      </c>
      <c r="F477" s="16">
        <f>IFERROR(INDEX(Registros!$E$2:$E$501,MATCH(ROWS($B$5:B477),Registros!$AD$2:$AD$501,0)),"")</f>
        <v/>
      </c>
      <c r="G477" s="13">
        <f>IFERROR(INDEX(Registros!$P$2:$P$501,MATCH(ROWS($B$5:B477),Registros!$AD$2:$AD$501,0)),"")</f>
        <v/>
      </c>
      <c r="H477" s="46">
        <f>IFERROR(INDEX(Registros!$S$2:$S$501,MATCH(ROWS($B$5:B477),Registros!$AD$2:$AD$501,0)),"")</f>
        <v/>
      </c>
      <c r="I477" s="16">
        <f>IFERROR(INDEX(Registros!$V$2:$V$501,MATCH(ROWS($B$5:B477),Registros!$AD$2:$AD$501,0)),"")</f>
        <v/>
      </c>
      <c r="J477" s="13">
        <f>IFERROR(INDEX(Registros!$K$2:$K$501,MATCH(ROWS($B$5:B477),Registros!$AD$2:$AD$501,0)),"")</f>
        <v/>
      </c>
      <c r="K477" s="13">
        <f>IFERROR(INDEX(Registros!$L$2:$L$501,MATCH(ROWS($B$5:B477),Registros!$AD$2:$AD$501,0)),"")</f>
        <v/>
      </c>
      <c r="L477" s="53">
        <f>IFERROR(INDEX(Registros!$M$2:$M$501,MATCH(ROWS($B$5:B477),Registros!$AD$2:$AD$501,0)),"")</f>
        <v/>
      </c>
      <c r="M477" s="13">
        <f>IFERROR(INDEX(Registros!$W$2:$W$501,MATCH(ROWS($B$5:B477),Registros!$AD$2:$AD$501,0)),"")</f>
        <v/>
      </c>
      <c r="N477" s="13">
        <f>IFERROR(INDEX(Registros!$X$2:$X$501,MATCH(ROWS($B$5:B477),Registros!$AD$2:$AD$501,0)),"")</f>
        <v/>
      </c>
      <c r="O477" s="16">
        <f>IFERROR(INDEX(Registros!$Y$2:$Y$501,MATCH(ROWS($B$5:B477),Registros!$AD$2:$AD$501,0)),"")</f>
        <v/>
      </c>
    </row>
    <row r="478">
      <c r="A478" s="18">
        <f>IF($B478="","",ROWS($A$5:A478))</f>
        <v/>
      </c>
      <c r="B478" s="18">
        <f>IFERROR(INDEX(Registros!$A$2:$A$501,MATCH(ROWS($B$5:B478),Registros!$AD$2:$AD$501,0)),"")</f>
        <v/>
      </c>
      <c r="C478" s="52">
        <f>IFERROR(INDEX(Registros!$B$2:$B$501,MATCH(ROWS($B$5:B478),Registros!$AD$2:$AD$501,0)),"")</f>
        <v/>
      </c>
      <c r="D478" s="18">
        <f>IFERROR(INDEX(Registros!$C$2:$C$501,MATCH(ROWS($B$5:B478),Registros!$AD$2:$AD$501,0)),"")</f>
        <v/>
      </c>
      <c r="E478" s="21">
        <f>IFERROR(INDEX(Registros!$D$2:$D$501,MATCH(ROWS($B$5:B478),Registros!$AD$2:$AD$501,0)),"")</f>
        <v/>
      </c>
      <c r="F478" s="21">
        <f>IFERROR(INDEX(Registros!$E$2:$E$501,MATCH(ROWS($B$5:B478),Registros!$AD$2:$AD$501,0)),"")</f>
        <v/>
      </c>
      <c r="G478" s="18">
        <f>IFERROR(INDEX(Registros!$P$2:$P$501,MATCH(ROWS($B$5:B478),Registros!$AD$2:$AD$501,0)),"")</f>
        <v/>
      </c>
      <c r="H478" s="49">
        <f>IFERROR(INDEX(Registros!$S$2:$S$501,MATCH(ROWS($B$5:B478),Registros!$AD$2:$AD$501,0)),"")</f>
        <v/>
      </c>
      <c r="I478" s="21">
        <f>IFERROR(INDEX(Registros!$V$2:$V$501,MATCH(ROWS($B$5:B478),Registros!$AD$2:$AD$501,0)),"")</f>
        <v/>
      </c>
      <c r="J478" s="18">
        <f>IFERROR(INDEX(Registros!$K$2:$K$501,MATCH(ROWS($B$5:B478),Registros!$AD$2:$AD$501,0)),"")</f>
        <v/>
      </c>
      <c r="K478" s="18">
        <f>IFERROR(INDEX(Registros!$L$2:$L$501,MATCH(ROWS($B$5:B478),Registros!$AD$2:$AD$501,0)),"")</f>
        <v/>
      </c>
      <c r="L478" s="52">
        <f>IFERROR(INDEX(Registros!$M$2:$M$501,MATCH(ROWS($B$5:B478),Registros!$AD$2:$AD$501,0)),"")</f>
        <v/>
      </c>
      <c r="M478" s="18">
        <f>IFERROR(INDEX(Registros!$W$2:$W$501,MATCH(ROWS($B$5:B478),Registros!$AD$2:$AD$501,0)),"")</f>
        <v/>
      </c>
      <c r="N478" s="18">
        <f>IFERROR(INDEX(Registros!$X$2:$X$501,MATCH(ROWS($B$5:B478),Registros!$AD$2:$AD$501,0)),"")</f>
        <v/>
      </c>
      <c r="O478" s="21">
        <f>IFERROR(INDEX(Registros!$Y$2:$Y$501,MATCH(ROWS($B$5:B478),Registros!$AD$2:$AD$501,0)),"")</f>
        <v/>
      </c>
    </row>
    <row r="479">
      <c r="A479" s="13">
        <f>IF($B479="","",ROWS($A$5:A479))</f>
        <v/>
      </c>
      <c r="B479" s="13">
        <f>IFERROR(INDEX(Registros!$A$2:$A$501,MATCH(ROWS($B$5:B479),Registros!$AD$2:$AD$501,0)),"")</f>
        <v/>
      </c>
      <c r="C479" s="53">
        <f>IFERROR(INDEX(Registros!$B$2:$B$501,MATCH(ROWS($B$5:B479),Registros!$AD$2:$AD$501,0)),"")</f>
        <v/>
      </c>
      <c r="D479" s="13">
        <f>IFERROR(INDEX(Registros!$C$2:$C$501,MATCH(ROWS($B$5:B479),Registros!$AD$2:$AD$501,0)),"")</f>
        <v/>
      </c>
      <c r="E479" s="16">
        <f>IFERROR(INDEX(Registros!$D$2:$D$501,MATCH(ROWS($B$5:B479),Registros!$AD$2:$AD$501,0)),"")</f>
        <v/>
      </c>
      <c r="F479" s="16">
        <f>IFERROR(INDEX(Registros!$E$2:$E$501,MATCH(ROWS($B$5:B479),Registros!$AD$2:$AD$501,0)),"")</f>
        <v/>
      </c>
      <c r="G479" s="13">
        <f>IFERROR(INDEX(Registros!$P$2:$P$501,MATCH(ROWS($B$5:B479),Registros!$AD$2:$AD$501,0)),"")</f>
        <v/>
      </c>
      <c r="H479" s="46">
        <f>IFERROR(INDEX(Registros!$S$2:$S$501,MATCH(ROWS($B$5:B479),Registros!$AD$2:$AD$501,0)),"")</f>
        <v/>
      </c>
      <c r="I479" s="16">
        <f>IFERROR(INDEX(Registros!$V$2:$V$501,MATCH(ROWS($B$5:B479),Registros!$AD$2:$AD$501,0)),"")</f>
        <v/>
      </c>
      <c r="J479" s="13">
        <f>IFERROR(INDEX(Registros!$K$2:$K$501,MATCH(ROWS($B$5:B479),Registros!$AD$2:$AD$501,0)),"")</f>
        <v/>
      </c>
      <c r="K479" s="13">
        <f>IFERROR(INDEX(Registros!$L$2:$L$501,MATCH(ROWS($B$5:B479),Registros!$AD$2:$AD$501,0)),"")</f>
        <v/>
      </c>
      <c r="L479" s="53">
        <f>IFERROR(INDEX(Registros!$M$2:$M$501,MATCH(ROWS($B$5:B479),Registros!$AD$2:$AD$501,0)),"")</f>
        <v/>
      </c>
      <c r="M479" s="13">
        <f>IFERROR(INDEX(Registros!$W$2:$W$501,MATCH(ROWS($B$5:B479),Registros!$AD$2:$AD$501,0)),"")</f>
        <v/>
      </c>
      <c r="N479" s="13">
        <f>IFERROR(INDEX(Registros!$X$2:$X$501,MATCH(ROWS($B$5:B479),Registros!$AD$2:$AD$501,0)),"")</f>
        <v/>
      </c>
      <c r="O479" s="16">
        <f>IFERROR(INDEX(Registros!$Y$2:$Y$501,MATCH(ROWS($B$5:B479),Registros!$AD$2:$AD$501,0)),"")</f>
        <v/>
      </c>
    </row>
    <row r="480">
      <c r="A480" s="18">
        <f>IF($B480="","",ROWS($A$5:A480))</f>
        <v/>
      </c>
      <c r="B480" s="18">
        <f>IFERROR(INDEX(Registros!$A$2:$A$501,MATCH(ROWS($B$5:B480),Registros!$AD$2:$AD$501,0)),"")</f>
        <v/>
      </c>
      <c r="C480" s="52">
        <f>IFERROR(INDEX(Registros!$B$2:$B$501,MATCH(ROWS($B$5:B480),Registros!$AD$2:$AD$501,0)),"")</f>
        <v/>
      </c>
      <c r="D480" s="18">
        <f>IFERROR(INDEX(Registros!$C$2:$C$501,MATCH(ROWS($B$5:B480),Registros!$AD$2:$AD$501,0)),"")</f>
        <v/>
      </c>
      <c r="E480" s="21">
        <f>IFERROR(INDEX(Registros!$D$2:$D$501,MATCH(ROWS($B$5:B480),Registros!$AD$2:$AD$501,0)),"")</f>
        <v/>
      </c>
      <c r="F480" s="21">
        <f>IFERROR(INDEX(Registros!$E$2:$E$501,MATCH(ROWS($B$5:B480),Registros!$AD$2:$AD$501,0)),"")</f>
        <v/>
      </c>
      <c r="G480" s="18">
        <f>IFERROR(INDEX(Registros!$P$2:$P$501,MATCH(ROWS($B$5:B480),Registros!$AD$2:$AD$501,0)),"")</f>
        <v/>
      </c>
      <c r="H480" s="49">
        <f>IFERROR(INDEX(Registros!$S$2:$S$501,MATCH(ROWS($B$5:B480),Registros!$AD$2:$AD$501,0)),"")</f>
        <v/>
      </c>
      <c r="I480" s="21">
        <f>IFERROR(INDEX(Registros!$V$2:$V$501,MATCH(ROWS($B$5:B480),Registros!$AD$2:$AD$501,0)),"")</f>
        <v/>
      </c>
      <c r="J480" s="18">
        <f>IFERROR(INDEX(Registros!$K$2:$K$501,MATCH(ROWS($B$5:B480),Registros!$AD$2:$AD$501,0)),"")</f>
        <v/>
      </c>
      <c r="K480" s="18">
        <f>IFERROR(INDEX(Registros!$L$2:$L$501,MATCH(ROWS($B$5:B480),Registros!$AD$2:$AD$501,0)),"")</f>
        <v/>
      </c>
      <c r="L480" s="52">
        <f>IFERROR(INDEX(Registros!$M$2:$M$501,MATCH(ROWS($B$5:B480),Registros!$AD$2:$AD$501,0)),"")</f>
        <v/>
      </c>
      <c r="M480" s="18">
        <f>IFERROR(INDEX(Registros!$W$2:$W$501,MATCH(ROWS($B$5:B480),Registros!$AD$2:$AD$501,0)),"")</f>
        <v/>
      </c>
      <c r="N480" s="18">
        <f>IFERROR(INDEX(Registros!$X$2:$X$501,MATCH(ROWS($B$5:B480),Registros!$AD$2:$AD$501,0)),"")</f>
        <v/>
      </c>
      <c r="O480" s="21">
        <f>IFERROR(INDEX(Registros!$Y$2:$Y$501,MATCH(ROWS($B$5:B480),Registros!$AD$2:$AD$501,0)),"")</f>
        <v/>
      </c>
    </row>
    <row r="481">
      <c r="A481" s="13">
        <f>IF($B481="","",ROWS($A$5:A481))</f>
        <v/>
      </c>
      <c r="B481" s="13">
        <f>IFERROR(INDEX(Registros!$A$2:$A$501,MATCH(ROWS($B$5:B481),Registros!$AD$2:$AD$501,0)),"")</f>
        <v/>
      </c>
      <c r="C481" s="53">
        <f>IFERROR(INDEX(Registros!$B$2:$B$501,MATCH(ROWS($B$5:B481),Registros!$AD$2:$AD$501,0)),"")</f>
        <v/>
      </c>
      <c r="D481" s="13">
        <f>IFERROR(INDEX(Registros!$C$2:$C$501,MATCH(ROWS($B$5:B481),Registros!$AD$2:$AD$501,0)),"")</f>
        <v/>
      </c>
      <c r="E481" s="16">
        <f>IFERROR(INDEX(Registros!$D$2:$D$501,MATCH(ROWS($B$5:B481),Registros!$AD$2:$AD$501,0)),"")</f>
        <v/>
      </c>
      <c r="F481" s="16">
        <f>IFERROR(INDEX(Registros!$E$2:$E$501,MATCH(ROWS($B$5:B481),Registros!$AD$2:$AD$501,0)),"")</f>
        <v/>
      </c>
      <c r="G481" s="13">
        <f>IFERROR(INDEX(Registros!$P$2:$P$501,MATCH(ROWS($B$5:B481),Registros!$AD$2:$AD$501,0)),"")</f>
        <v/>
      </c>
      <c r="H481" s="46">
        <f>IFERROR(INDEX(Registros!$S$2:$S$501,MATCH(ROWS($B$5:B481),Registros!$AD$2:$AD$501,0)),"")</f>
        <v/>
      </c>
      <c r="I481" s="16">
        <f>IFERROR(INDEX(Registros!$V$2:$V$501,MATCH(ROWS($B$5:B481),Registros!$AD$2:$AD$501,0)),"")</f>
        <v/>
      </c>
      <c r="J481" s="13">
        <f>IFERROR(INDEX(Registros!$K$2:$K$501,MATCH(ROWS($B$5:B481),Registros!$AD$2:$AD$501,0)),"")</f>
        <v/>
      </c>
      <c r="K481" s="13">
        <f>IFERROR(INDEX(Registros!$L$2:$L$501,MATCH(ROWS($B$5:B481),Registros!$AD$2:$AD$501,0)),"")</f>
        <v/>
      </c>
      <c r="L481" s="53">
        <f>IFERROR(INDEX(Registros!$M$2:$M$501,MATCH(ROWS($B$5:B481),Registros!$AD$2:$AD$501,0)),"")</f>
        <v/>
      </c>
      <c r="M481" s="13">
        <f>IFERROR(INDEX(Registros!$W$2:$W$501,MATCH(ROWS($B$5:B481),Registros!$AD$2:$AD$501,0)),"")</f>
        <v/>
      </c>
      <c r="N481" s="13">
        <f>IFERROR(INDEX(Registros!$X$2:$X$501,MATCH(ROWS($B$5:B481),Registros!$AD$2:$AD$501,0)),"")</f>
        <v/>
      </c>
      <c r="O481" s="16">
        <f>IFERROR(INDEX(Registros!$Y$2:$Y$501,MATCH(ROWS($B$5:B481),Registros!$AD$2:$AD$501,0)),"")</f>
        <v/>
      </c>
    </row>
    <row r="482">
      <c r="A482" s="18">
        <f>IF($B482="","",ROWS($A$5:A482))</f>
        <v/>
      </c>
      <c r="B482" s="18">
        <f>IFERROR(INDEX(Registros!$A$2:$A$501,MATCH(ROWS($B$5:B482),Registros!$AD$2:$AD$501,0)),"")</f>
        <v/>
      </c>
      <c r="C482" s="52">
        <f>IFERROR(INDEX(Registros!$B$2:$B$501,MATCH(ROWS($B$5:B482),Registros!$AD$2:$AD$501,0)),"")</f>
        <v/>
      </c>
      <c r="D482" s="18">
        <f>IFERROR(INDEX(Registros!$C$2:$C$501,MATCH(ROWS($B$5:B482),Registros!$AD$2:$AD$501,0)),"")</f>
        <v/>
      </c>
      <c r="E482" s="21">
        <f>IFERROR(INDEX(Registros!$D$2:$D$501,MATCH(ROWS($B$5:B482),Registros!$AD$2:$AD$501,0)),"")</f>
        <v/>
      </c>
      <c r="F482" s="21">
        <f>IFERROR(INDEX(Registros!$E$2:$E$501,MATCH(ROWS($B$5:B482),Registros!$AD$2:$AD$501,0)),"")</f>
        <v/>
      </c>
      <c r="G482" s="18">
        <f>IFERROR(INDEX(Registros!$P$2:$P$501,MATCH(ROWS($B$5:B482),Registros!$AD$2:$AD$501,0)),"")</f>
        <v/>
      </c>
      <c r="H482" s="49">
        <f>IFERROR(INDEX(Registros!$S$2:$S$501,MATCH(ROWS($B$5:B482),Registros!$AD$2:$AD$501,0)),"")</f>
        <v/>
      </c>
      <c r="I482" s="21">
        <f>IFERROR(INDEX(Registros!$V$2:$V$501,MATCH(ROWS($B$5:B482),Registros!$AD$2:$AD$501,0)),"")</f>
        <v/>
      </c>
      <c r="J482" s="18">
        <f>IFERROR(INDEX(Registros!$K$2:$K$501,MATCH(ROWS($B$5:B482),Registros!$AD$2:$AD$501,0)),"")</f>
        <v/>
      </c>
      <c r="K482" s="18">
        <f>IFERROR(INDEX(Registros!$L$2:$L$501,MATCH(ROWS($B$5:B482),Registros!$AD$2:$AD$501,0)),"")</f>
        <v/>
      </c>
      <c r="L482" s="52">
        <f>IFERROR(INDEX(Registros!$M$2:$M$501,MATCH(ROWS($B$5:B482),Registros!$AD$2:$AD$501,0)),"")</f>
        <v/>
      </c>
      <c r="M482" s="18">
        <f>IFERROR(INDEX(Registros!$W$2:$W$501,MATCH(ROWS($B$5:B482),Registros!$AD$2:$AD$501,0)),"")</f>
        <v/>
      </c>
      <c r="N482" s="18">
        <f>IFERROR(INDEX(Registros!$X$2:$X$501,MATCH(ROWS($B$5:B482),Registros!$AD$2:$AD$501,0)),"")</f>
        <v/>
      </c>
      <c r="O482" s="21">
        <f>IFERROR(INDEX(Registros!$Y$2:$Y$501,MATCH(ROWS($B$5:B482),Registros!$AD$2:$AD$501,0)),"")</f>
        <v/>
      </c>
    </row>
    <row r="483">
      <c r="A483" s="13">
        <f>IF($B483="","",ROWS($A$5:A483))</f>
        <v/>
      </c>
      <c r="B483" s="13">
        <f>IFERROR(INDEX(Registros!$A$2:$A$501,MATCH(ROWS($B$5:B483),Registros!$AD$2:$AD$501,0)),"")</f>
        <v/>
      </c>
      <c r="C483" s="53">
        <f>IFERROR(INDEX(Registros!$B$2:$B$501,MATCH(ROWS($B$5:B483),Registros!$AD$2:$AD$501,0)),"")</f>
        <v/>
      </c>
      <c r="D483" s="13">
        <f>IFERROR(INDEX(Registros!$C$2:$C$501,MATCH(ROWS($B$5:B483),Registros!$AD$2:$AD$501,0)),"")</f>
        <v/>
      </c>
      <c r="E483" s="16">
        <f>IFERROR(INDEX(Registros!$D$2:$D$501,MATCH(ROWS($B$5:B483),Registros!$AD$2:$AD$501,0)),"")</f>
        <v/>
      </c>
      <c r="F483" s="16">
        <f>IFERROR(INDEX(Registros!$E$2:$E$501,MATCH(ROWS($B$5:B483),Registros!$AD$2:$AD$501,0)),"")</f>
        <v/>
      </c>
      <c r="G483" s="13">
        <f>IFERROR(INDEX(Registros!$P$2:$P$501,MATCH(ROWS($B$5:B483),Registros!$AD$2:$AD$501,0)),"")</f>
        <v/>
      </c>
      <c r="H483" s="46">
        <f>IFERROR(INDEX(Registros!$S$2:$S$501,MATCH(ROWS($B$5:B483),Registros!$AD$2:$AD$501,0)),"")</f>
        <v/>
      </c>
      <c r="I483" s="16">
        <f>IFERROR(INDEX(Registros!$V$2:$V$501,MATCH(ROWS($B$5:B483),Registros!$AD$2:$AD$501,0)),"")</f>
        <v/>
      </c>
      <c r="J483" s="13">
        <f>IFERROR(INDEX(Registros!$K$2:$K$501,MATCH(ROWS($B$5:B483),Registros!$AD$2:$AD$501,0)),"")</f>
        <v/>
      </c>
      <c r="K483" s="13">
        <f>IFERROR(INDEX(Registros!$L$2:$L$501,MATCH(ROWS($B$5:B483),Registros!$AD$2:$AD$501,0)),"")</f>
        <v/>
      </c>
      <c r="L483" s="53">
        <f>IFERROR(INDEX(Registros!$M$2:$M$501,MATCH(ROWS($B$5:B483),Registros!$AD$2:$AD$501,0)),"")</f>
        <v/>
      </c>
      <c r="M483" s="13">
        <f>IFERROR(INDEX(Registros!$W$2:$W$501,MATCH(ROWS($B$5:B483),Registros!$AD$2:$AD$501,0)),"")</f>
        <v/>
      </c>
      <c r="N483" s="13">
        <f>IFERROR(INDEX(Registros!$X$2:$X$501,MATCH(ROWS($B$5:B483),Registros!$AD$2:$AD$501,0)),"")</f>
        <v/>
      </c>
      <c r="O483" s="16">
        <f>IFERROR(INDEX(Registros!$Y$2:$Y$501,MATCH(ROWS($B$5:B483),Registros!$AD$2:$AD$501,0)),"")</f>
        <v/>
      </c>
    </row>
    <row r="484">
      <c r="A484" s="18">
        <f>IF($B484="","",ROWS($A$5:A484))</f>
        <v/>
      </c>
      <c r="B484" s="18">
        <f>IFERROR(INDEX(Registros!$A$2:$A$501,MATCH(ROWS($B$5:B484),Registros!$AD$2:$AD$501,0)),"")</f>
        <v/>
      </c>
      <c r="C484" s="52">
        <f>IFERROR(INDEX(Registros!$B$2:$B$501,MATCH(ROWS($B$5:B484),Registros!$AD$2:$AD$501,0)),"")</f>
        <v/>
      </c>
      <c r="D484" s="18">
        <f>IFERROR(INDEX(Registros!$C$2:$C$501,MATCH(ROWS($B$5:B484),Registros!$AD$2:$AD$501,0)),"")</f>
        <v/>
      </c>
      <c r="E484" s="21">
        <f>IFERROR(INDEX(Registros!$D$2:$D$501,MATCH(ROWS($B$5:B484),Registros!$AD$2:$AD$501,0)),"")</f>
        <v/>
      </c>
      <c r="F484" s="21">
        <f>IFERROR(INDEX(Registros!$E$2:$E$501,MATCH(ROWS($B$5:B484),Registros!$AD$2:$AD$501,0)),"")</f>
        <v/>
      </c>
      <c r="G484" s="18">
        <f>IFERROR(INDEX(Registros!$P$2:$P$501,MATCH(ROWS($B$5:B484),Registros!$AD$2:$AD$501,0)),"")</f>
        <v/>
      </c>
      <c r="H484" s="49">
        <f>IFERROR(INDEX(Registros!$S$2:$S$501,MATCH(ROWS($B$5:B484),Registros!$AD$2:$AD$501,0)),"")</f>
        <v/>
      </c>
      <c r="I484" s="21">
        <f>IFERROR(INDEX(Registros!$V$2:$V$501,MATCH(ROWS($B$5:B484),Registros!$AD$2:$AD$501,0)),"")</f>
        <v/>
      </c>
      <c r="J484" s="18">
        <f>IFERROR(INDEX(Registros!$K$2:$K$501,MATCH(ROWS($B$5:B484),Registros!$AD$2:$AD$501,0)),"")</f>
        <v/>
      </c>
      <c r="K484" s="18">
        <f>IFERROR(INDEX(Registros!$L$2:$L$501,MATCH(ROWS($B$5:B484),Registros!$AD$2:$AD$501,0)),"")</f>
        <v/>
      </c>
      <c r="L484" s="52">
        <f>IFERROR(INDEX(Registros!$M$2:$M$501,MATCH(ROWS($B$5:B484),Registros!$AD$2:$AD$501,0)),"")</f>
        <v/>
      </c>
      <c r="M484" s="18">
        <f>IFERROR(INDEX(Registros!$W$2:$W$501,MATCH(ROWS($B$5:B484),Registros!$AD$2:$AD$501,0)),"")</f>
        <v/>
      </c>
      <c r="N484" s="18">
        <f>IFERROR(INDEX(Registros!$X$2:$X$501,MATCH(ROWS($B$5:B484),Registros!$AD$2:$AD$501,0)),"")</f>
        <v/>
      </c>
      <c r="O484" s="21">
        <f>IFERROR(INDEX(Registros!$Y$2:$Y$501,MATCH(ROWS($B$5:B484),Registros!$AD$2:$AD$501,0)),"")</f>
        <v/>
      </c>
    </row>
    <row r="485">
      <c r="A485" s="13">
        <f>IF($B485="","",ROWS($A$5:A485))</f>
        <v/>
      </c>
      <c r="B485" s="13">
        <f>IFERROR(INDEX(Registros!$A$2:$A$501,MATCH(ROWS($B$5:B485),Registros!$AD$2:$AD$501,0)),"")</f>
        <v/>
      </c>
      <c r="C485" s="53">
        <f>IFERROR(INDEX(Registros!$B$2:$B$501,MATCH(ROWS($B$5:B485),Registros!$AD$2:$AD$501,0)),"")</f>
        <v/>
      </c>
      <c r="D485" s="13">
        <f>IFERROR(INDEX(Registros!$C$2:$C$501,MATCH(ROWS($B$5:B485),Registros!$AD$2:$AD$501,0)),"")</f>
        <v/>
      </c>
      <c r="E485" s="16">
        <f>IFERROR(INDEX(Registros!$D$2:$D$501,MATCH(ROWS($B$5:B485),Registros!$AD$2:$AD$501,0)),"")</f>
        <v/>
      </c>
      <c r="F485" s="16">
        <f>IFERROR(INDEX(Registros!$E$2:$E$501,MATCH(ROWS($B$5:B485),Registros!$AD$2:$AD$501,0)),"")</f>
        <v/>
      </c>
      <c r="G485" s="13">
        <f>IFERROR(INDEX(Registros!$P$2:$P$501,MATCH(ROWS($B$5:B485),Registros!$AD$2:$AD$501,0)),"")</f>
        <v/>
      </c>
      <c r="H485" s="46">
        <f>IFERROR(INDEX(Registros!$S$2:$S$501,MATCH(ROWS($B$5:B485),Registros!$AD$2:$AD$501,0)),"")</f>
        <v/>
      </c>
      <c r="I485" s="16">
        <f>IFERROR(INDEX(Registros!$V$2:$V$501,MATCH(ROWS($B$5:B485),Registros!$AD$2:$AD$501,0)),"")</f>
        <v/>
      </c>
      <c r="J485" s="13">
        <f>IFERROR(INDEX(Registros!$K$2:$K$501,MATCH(ROWS($B$5:B485),Registros!$AD$2:$AD$501,0)),"")</f>
        <v/>
      </c>
      <c r="K485" s="13">
        <f>IFERROR(INDEX(Registros!$L$2:$L$501,MATCH(ROWS($B$5:B485),Registros!$AD$2:$AD$501,0)),"")</f>
        <v/>
      </c>
      <c r="L485" s="53">
        <f>IFERROR(INDEX(Registros!$M$2:$M$501,MATCH(ROWS($B$5:B485),Registros!$AD$2:$AD$501,0)),"")</f>
        <v/>
      </c>
      <c r="M485" s="13">
        <f>IFERROR(INDEX(Registros!$W$2:$W$501,MATCH(ROWS($B$5:B485),Registros!$AD$2:$AD$501,0)),"")</f>
        <v/>
      </c>
      <c r="N485" s="13">
        <f>IFERROR(INDEX(Registros!$X$2:$X$501,MATCH(ROWS($B$5:B485),Registros!$AD$2:$AD$501,0)),"")</f>
        <v/>
      </c>
      <c r="O485" s="16">
        <f>IFERROR(INDEX(Registros!$Y$2:$Y$501,MATCH(ROWS($B$5:B485),Registros!$AD$2:$AD$501,0)),"")</f>
        <v/>
      </c>
    </row>
    <row r="486">
      <c r="A486" s="18">
        <f>IF($B486="","",ROWS($A$5:A486))</f>
        <v/>
      </c>
      <c r="B486" s="18">
        <f>IFERROR(INDEX(Registros!$A$2:$A$501,MATCH(ROWS($B$5:B486),Registros!$AD$2:$AD$501,0)),"")</f>
        <v/>
      </c>
      <c r="C486" s="52">
        <f>IFERROR(INDEX(Registros!$B$2:$B$501,MATCH(ROWS($B$5:B486),Registros!$AD$2:$AD$501,0)),"")</f>
        <v/>
      </c>
      <c r="D486" s="18">
        <f>IFERROR(INDEX(Registros!$C$2:$C$501,MATCH(ROWS($B$5:B486),Registros!$AD$2:$AD$501,0)),"")</f>
        <v/>
      </c>
      <c r="E486" s="21">
        <f>IFERROR(INDEX(Registros!$D$2:$D$501,MATCH(ROWS($B$5:B486),Registros!$AD$2:$AD$501,0)),"")</f>
        <v/>
      </c>
      <c r="F486" s="21">
        <f>IFERROR(INDEX(Registros!$E$2:$E$501,MATCH(ROWS($B$5:B486),Registros!$AD$2:$AD$501,0)),"")</f>
        <v/>
      </c>
      <c r="G486" s="18">
        <f>IFERROR(INDEX(Registros!$P$2:$P$501,MATCH(ROWS($B$5:B486),Registros!$AD$2:$AD$501,0)),"")</f>
        <v/>
      </c>
      <c r="H486" s="49">
        <f>IFERROR(INDEX(Registros!$S$2:$S$501,MATCH(ROWS($B$5:B486),Registros!$AD$2:$AD$501,0)),"")</f>
        <v/>
      </c>
      <c r="I486" s="21">
        <f>IFERROR(INDEX(Registros!$V$2:$V$501,MATCH(ROWS($B$5:B486),Registros!$AD$2:$AD$501,0)),"")</f>
        <v/>
      </c>
      <c r="J486" s="18">
        <f>IFERROR(INDEX(Registros!$K$2:$K$501,MATCH(ROWS($B$5:B486),Registros!$AD$2:$AD$501,0)),"")</f>
        <v/>
      </c>
      <c r="K486" s="18">
        <f>IFERROR(INDEX(Registros!$L$2:$L$501,MATCH(ROWS($B$5:B486),Registros!$AD$2:$AD$501,0)),"")</f>
        <v/>
      </c>
      <c r="L486" s="52">
        <f>IFERROR(INDEX(Registros!$M$2:$M$501,MATCH(ROWS($B$5:B486),Registros!$AD$2:$AD$501,0)),"")</f>
        <v/>
      </c>
      <c r="M486" s="18">
        <f>IFERROR(INDEX(Registros!$W$2:$W$501,MATCH(ROWS($B$5:B486),Registros!$AD$2:$AD$501,0)),"")</f>
        <v/>
      </c>
      <c r="N486" s="18">
        <f>IFERROR(INDEX(Registros!$X$2:$X$501,MATCH(ROWS($B$5:B486),Registros!$AD$2:$AD$501,0)),"")</f>
        <v/>
      </c>
      <c r="O486" s="21">
        <f>IFERROR(INDEX(Registros!$Y$2:$Y$501,MATCH(ROWS($B$5:B486),Registros!$AD$2:$AD$501,0)),"")</f>
        <v/>
      </c>
    </row>
    <row r="487">
      <c r="A487" s="13">
        <f>IF($B487="","",ROWS($A$5:A487))</f>
        <v/>
      </c>
      <c r="B487" s="13">
        <f>IFERROR(INDEX(Registros!$A$2:$A$501,MATCH(ROWS($B$5:B487),Registros!$AD$2:$AD$501,0)),"")</f>
        <v/>
      </c>
      <c r="C487" s="53">
        <f>IFERROR(INDEX(Registros!$B$2:$B$501,MATCH(ROWS($B$5:B487),Registros!$AD$2:$AD$501,0)),"")</f>
        <v/>
      </c>
      <c r="D487" s="13">
        <f>IFERROR(INDEX(Registros!$C$2:$C$501,MATCH(ROWS($B$5:B487),Registros!$AD$2:$AD$501,0)),"")</f>
        <v/>
      </c>
      <c r="E487" s="16">
        <f>IFERROR(INDEX(Registros!$D$2:$D$501,MATCH(ROWS($B$5:B487),Registros!$AD$2:$AD$501,0)),"")</f>
        <v/>
      </c>
      <c r="F487" s="16">
        <f>IFERROR(INDEX(Registros!$E$2:$E$501,MATCH(ROWS($B$5:B487),Registros!$AD$2:$AD$501,0)),"")</f>
        <v/>
      </c>
      <c r="G487" s="13">
        <f>IFERROR(INDEX(Registros!$P$2:$P$501,MATCH(ROWS($B$5:B487),Registros!$AD$2:$AD$501,0)),"")</f>
        <v/>
      </c>
      <c r="H487" s="46">
        <f>IFERROR(INDEX(Registros!$S$2:$S$501,MATCH(ROWS($B$5:B487),Registros!$AD$2:$AD$501,0)),"")</f>
        <v/>
      </c>
      <c r="I487" s="16">
        <f>IFERROR(INDEX(Registros!$V$2:$V$501,MATCH(ROWS($B$5:B487),Registros!$AD$2:$AD$501,0)),"")</f>
        <v/>
      </c>
      <c r="J487" s="13">
        <f>IFERROR(INDEX(Registros!$K$2:$K$501,MATCH(ROWS($B$5:B487),Registros!$AD$2:$AD$501,0)),"")</f>
        <v/>
      </c>
      <c r="K487" s="13">
        <f>IFERROR(INDEX(Registros!$L$2:$L$501,MATCH(ROWS($B$5:B487),Registros!$AD$2:$AD$501,0)),"")</f>
        <v/>
      </c>
      <c r="L487" s="53">
        <f>IFERROR(INDEX(Registros!$M$2:$M$501,MATCH(ROWS($B$5:B487),Registros!$AD$2:$AD$501,0)),"")</f>
        <v/>
      </c>
      <c r="M487" s="13">
        <f>IFERROR(INDEX(Registros!$W$2:$W$501,MATCH(ROWS($B$5:B487),Registros!$AD$2:$AD$501,0)),"")</f>
        <v/>
      </c>
      <c r="N487" s="13">
        <f>IFERROR(INDEX(Registros!$X$2:$X$501,MATCH(ROWS($B$5:B487),Registros!$AD$2:$AD$501,0)),"")</f>
        <v/>
      </c>
      <c r="O487" s="16">
        <f>IFERROR(INDEX(Registros!$Y$2:$Y$501,MATCH(ROWS($B$5:B487),Registros!$AD$2:$AD$501,0)),"")</f>
        <v/>
      </c>
    </row>
    <row r="488">
      <c r="A488" s="18">
        <f>IF($B488="","",ROWS($A$5:A488))</f>
        <v/>
      </c>
      <c r="B488" s="18">
        <f>IFERROR(INDEX(Registros!$A$2:$A$501,MATCH(ROWS($B$5:B488),Registros!$AD$2:$AD$501,0)),"")</f>
        <v/>
      </c>
      <c r="C488" s="52">
        <f>IFERROR(INDEX(Registros!$B$2:$B$501,MATCH(ROWS($B$5:B488),Registros!$AD$2:$AD$501,0)),"")</f>
        <v/>
      </c>
      <c r="D488" s="18">
        <f>IFERROR(INDEX(Registros!$C$2:$C$501,MATCH(ROWS($B$5:B488),Registros!$AD$2:$AD$501,0)),"")</f>
        <v/>
      </c>
      <c r="E488" s="21">
        <f>IFERROR(INDEX(Registros!$D$2:$D$501,MATCH(ROWS($B$5:B488),Registros!$AD$2:$AD$501,0)),"")</f>
        <v/>
      </c>
      <c r="F488" s="21">
        <f>IFERROR(INDEX(Registros!$E$2:$E$501,MATCH(ROWS($B$5:B488),Registros!$AD$2:$AD$501,0)),"")</f>
        <v/>
      </c>
      <c r="G488" s="18">
        <f>IFERROR(INDEX(Registros!$P$2:$P$501,MATCH(ROWS($B$5:B488),Registros!$AD$2:$AD$501,0)),"")</f>
        <v/>
      </c>
      <c r="H488" s="49">
        <f>IFERROR(INDEX(Registros!$S$2:$S$501,MATCH(ROWS($B$5:B488),Registros!$AD$2:$AD$501,0)),"")</f>
        <v/>
      </c>
      <c r="I488" s="21">
        <f>IFERROR(INDEX(Registros!$V$2:$V$501,MATCH(ROWS($B$5:B488),Registros!$AD$2:$AD$501,0)),"")</f>
        <v/>
      </c>
      <c r="J488" s="18">
        <f>IFERROR(INDEX(Registros!$K$2:$K$501,MATCH(ROWS($B$5:B488),Registros!$AD$2:$AD$501,0)),"")</f>
        <v/>
      </c>
      <c r="K488" s="18">
        <f>IFERROR(INDEX(Registros!$L$2:$L$501,MATCH(ROWS($B$5:B488),Registros!$AD$2:$AD$501,0)),"")</f>
        <v/>
      </c>
      <c r="L488" s="52">
        <f>IFERROR(INDEX(Registros!$M$2:$M$501,MATCH(ROWS($B$5:B488),Registros!$AD$2:$AD$501,0)),"")</f>
        <v/>
      </c>
      <c r="M488" s="18">
        <f>IFERROR(INDEX(Registros!$W$2:$W$501,MATCH(ROWS($B$5:B488),Registros!$AD$2:$AD$501,0)),"")</f>
        <v/>
      </c>
      <c r="N488" s="18">
        <f>IFERROR(INDEX(Registros!$X$2:$X$501,MATCH(ROWS($B$5:B488),Registros!$AD$2:$AD$501,0)),"")</f>
        <v/>
      </c>
      <c r="O488" s="21">
        <f>IFERROR(INDEX(Registros!$Y$2:$Y$501,MATCH(ROWS($B$5:B488),Registros!$AD$2:$AD$501,0)),"")</f>
        <v/>
      </c>
    </row>
    <row r="489">
      <c r="A489" s="13">
        <f>IF($B489="","",ROWS($A$5:A489))</f>
        <v/>
      </c>
      <c r="B489" s="13">
        <f>IFERROR(INDEX(Registros!$A$2:$A$501,MATCH(ROWS($B$5:B489),Registros!$AD$2:$AD$501,0)),"")</f>
        <v/>
      </c>
      <c r="C489" s="53">
        <f>IFERROR(INDEX(Registros!$B$2:$B$501,MATCH(ROWS($B$5:B489),Registros!$AD$2:$AD$501,0)),"")</f>
        <v/>
      </c>
      <c r="D489" s="13">
        <f>IFERROR(INDEX(Registros!$C$2:$C$501,MATCH(ROWS($B$5:B489),Registros!$AD$2:$AD$501,0)),"")</f>
        <v/>
      </c>
      <c r="E489" s="16">
        <f>IFERROR(INDEX(Registros!$D$2:$D$501,MATCH(ROWS($B$5:B489),Registros!$AD$2:$AD$501,0)),"")</f>
        <v/>
      </c>
      <c r="F489" s="16">
        <f>IFERROR(INDEX(Registros!$E$2:$E$501,MATCH(ROWS($B$5:B489),Registros!$AD$2:$AD$501,0)),"")</f>
        <v/>
      </c>
      <c r="G489" s="13">
        <f>IFERROR(INDEX(Registros!$P$2:$P$501,MATCH(ROWS($B$5:B489),Registros!$AD$2:$AD$501,0)),"")</f>
        <v/>
      </c>
      <c r="H489" s="46">
        <f>IFERROR(INDEX(Registros!$S$2:$S$501,MATCH(ROWS($B$5:B489),Registros!$AD$2:$AD$501,0)),"")</f>
        <v/>
      </c>
      <c r="I489" s="16">
        <f>IFERROR(INDEX(Registros!$V$2:$V$501,MATCH(ROWS($B$5:B489),Registros!$AD$2:$AD$501,0)),"")</f>
        <v/>
      </c>
      <c r="J489" s="13">
        <f>IFERROR(INDEX(Registros!$K$2:$K$501,MATCH(ROWS($B$5:B489),Registros!$AD$2:$AD$501,0)),"")</f>
        <v/>
      </c>
      <c r="K489" s="13">
        <f>IFERROR(INDEX(Registros!$L$2:$L$501,MATCH(ROWS($B$5:B489),Registros!$AD$2:$AD$501,0)),"")</f>
        <v/>
      </c>
      <c r="L489" s="53">
        <f>IFERROR(INDEX(Registros!$M$2:$M$501,MATCH(ROWS($B$5:B489),Registros!$AD$2:$AD$501,0)),"")</f>
        <v/>
      </c>
      <c r="M489" s="13">
        <f>IFERROR(INDEX(Registros!$W$2:$W$501,MATCH(ROWS($B$5:B489),Registros!$AD$2:$AD$501,0)),"")</f>
        <v/>
      </c>
      <c r="N489" s="13">
        <f>IFERROR(INDEX(Registros!$X$2:$X$501,MATCH(ROWS($B$5:B489),Registros!$AD$2:$AD$501,0)),"")</f>
        <v/>
      </c>
      <c r="O489" s="16">
        <f>IFERROR(INDEX(Registros!$Y$2:$Y$501,MATCH(ROWS($B$5:B489),Registros!$AD$2:$AD$501,0)),"")</f>
        <v/>
      </c>
    </row>
    <row r="490">
      <c r="A490" s="18">
        <f>IF($B490="","",ROWS($A$5:A490))</f>
        <v/>
      </c>
      <c r="B490" s="18">
        <f>IFERROR(INDEX(Registros!$A$2:$A$501,MATCH(ROWS($B$5:B490),Registros!$AD$2:$AD$501,0)),"")</f>
        <v/>
      </c>
      <c r="C490" s="52">
        <f>IFERROR(INDEX(Registros!$B$2:$B$501,MATCH(ROWS($B$5:B490),Registros!$AD$2:$AD$501,0)),"")</f>
        <v/>
      </c>
      <c r="D490" s="18">
        <f>IFERROR(INDEX(Registros!$C$2:$C$501,MATCH(ROWS($B$5:B490),Registros!$AD$2:$AD$501,0)),"")</f>
        <v/>
      </c>
      <c r="E490" s="21">
        <f>IFERROR(INDEX(Registros!$D$2:$D$501,MATCH(ROWS($B$5:B490),Registros!$AD$2:$AD$501,0)),"")</f>
        <v/>
      </c>
      <c r="F490" s="21">
        <f>IFERROR(INDEX(Registros!$E$2:$E$501,MATCH(ROWS($B$5:B490),Registros!$AD$2:$AD$501,0)),"")</f>
        <v/>
      </c>
      <c r="G490" s="18">
        <f>IFERROR(INDEX(Registros!$P$2:$P$501,MATCH(ROWS($B$5:B490),Registros!$AD$2:$AD$501,0)),"")</f>
        <v/>
      </c>
      <c r="H490" s="49">
        <f>IFERROR(INDEX(Registros!$S$2:$S$501,MATCH(ROWS($B$5:B490),Registros!$AD$2:$AD$501,0)),"")</f>
        <v/>
      </c>
      <c r="I490" s="21">
        <f>IFERROR(INDEX(Registros!$V$2:$V$501,MATCH(ROWS($B$5:B490),Registros!$AD$2:$AD$501,0)),"")</f>
        <v/>
      </c>
      <c r="J490" s="18">
        <f>IFERROR(INDEX(Registros!$K$2:$K$501,MATCH(ROWS($B$5:B490),Registros!$AD$2:$AD$501,0)),"")</f>
        <v/>
      </c>
      <c r="K490" s="18">
        <f>IFERROR(INDEX(Registros!$L$2:$L$501,MATCH(ROWS($B$5:B490),Registros!$AD$2:$AD$501,0)),"")</f>
        <v/>
      </c>
      <c r="L490" s="52">
        <f>IFERROR(INDEX(Registros!$M$2:$M$501,MATCH(ROWS($B$5:B490),Registros!$AD$2:$AD$501,0)),"")</f>
        <v/>
      </c>
      <c r="M490" s="18">
        <f>IFERROR(INDEX(Registros!$W$2:$W$501,MATCH(ROWS($B$5:B490),Registros!$AD$2:$AD$501,0)),"")</f>
        <v/>
      </c>
      <c r="N490" s="18">
        <f>IFERROR(INDEX(Registros!$X$2:$X$501,MATCH(ROWS($B$5:B490),Registros!$AD$2:$AD$501,0)),"")</f>
        <v/>
      </c>
      <c r="O490" s="21">
        <f>IFERROR(INDEX(Registros!$Y$2:$Y$501,MATCH(ROWS($B$5:B490),Registros!$AD$2:$AD$501,0)),"")</f>
        <v/>
      </c>
    </row>
    <row r="491">
      <c r="A491" s="13">
        <f>IF($B491="","",ROWS($A$5:A491))</f>
        <v/>
      </c>
      <c r="B491" s="13">
        <f>IFERROR(INDEX(Registros!$A$2:$A$501,MATCH(ROWS($B$5:B491),Registros!$AD$2:$AD$501,0)),"")</f>
        <v/>
      </c>
      <c r="C491" s="53">
        <f>IFERROR(INDEX(Registros!$B$2:$B$501,MATCH(ROWS($B$5:B491),Registros!$AD$2:$AD$501,0)),"")</f>
        <v/>
      </c>
      <c r="D491" s="13">
        <f>IFERROR(INDEX(Registros!$C$2:$C$501,MATCH(ROWS($B$5:B491),Registros!$AD$2:$AD$501,0)),"")</f>
        <v/>
      </c>
      <c r="E491" s="16">
        <f>IFERROR(INDEX(Registros!$D$2:$D$501,MATCH(ROWS($B$5:B491),Registros!$AD$2:$AD$501,0)),"")</f>
        <v/>
      </c>
      <c r="F491" s="16">
        <f>IFERROR(INDEX(Registros!$E$2:$E$501,MATCH(ROWS($B$5:B491),Registros!$AD$2:$AD$501,0)),"")</f>
        <v/>
      </c>
      <c r="G491" s="13">
        <f>IFERROR(INDEX(Registros!$P$2:$P$501,MATCH(ROWS($B$5:B491),Registros!$AD$2:$AD$501,0)),"")</f>
        <v/>
      </c>
      <c r="H491" s="46">
        <f>IFERROR(INDEX(Registros!$S$2:$S$501,MATCH(ROWS($B$5:B491),Registros!$AD$2:$AD$501,0)),"")</f>
        <v/>
      </c>
      <c r="I491" s="16">
        <f>IFERROR(INDEX(Registros!$V$2:$V$501,MATCH(ROWS($B$5:B491),Registros!$AD$2:$AD$501,0)),"")</f>
        <v/>
      </c>
      <c r="J491" s="13">
        <f>IFERROR(INDEX(Registros!$K$2:$K$501,MATCH(ROWS($B$5:B491),Registros!$AD$2:$AD$501,0)),"")</f>
        <v/>
      </c>
      <c r="K491" s="13">
        <f>IFERROR(INDEX(Registros!$L$2:$L$501,MATCH(ROWS($B$5:B491),Registros!$AD$2:$AD$501,0)),"")</f>
        <v/>
      </c>
      <c r="L491" s="53">
        <f>IFERROR(INDEX(Registros!$M$2:$M$501,MATCH(ROWS($B$5:B491),Registros!$AD$2:$AD$501,0)),"")</f>
        <v/>
      </c>
      <c r="M491" s="13">
        <f>IFERROR(INDEX(Registros!$W$2:$W$501,MATCH(ROWS($B$5:B491),Registros!$AD$2:$AD$501,0)),"")</f>
        <v/>
      </c>
      <c r="N491" s="13">
        <f>IFERROR(INDEX(Registros!$X$2:$X$501,MATCH(ROWS($B$5:B491),Registros!$AD$2:$AD$501,0)),"")</f>
        <v/>
      </c>
      <c r="O491" s="16">
        <f>IFERROR(INDEX(Registros!$Y$2:$Y$501,MATCH(ROWS($B$5:B491),Registros!$AD$2:$AD$501,0)),"")</f>
        <v/>
      </c>
    </row>
    <row r="492">
      <c r="A492" s="18">
        <f>IF($B492="","",ROWS($A$5:A492))</f>
        <v/>
      </c>
      <c r="B492" s="18">
        <f>IFERROR(INDEX(Registros!$A$2:$A$501,MATCH(ROWS($B$5:B492),Registros!$AD$2:$AD$501,0)),"")</f>
        <v/>
      </c>
      <c r="C492" s="52">
        <f>IFERROR(INDEX(Registros!$B$2:$B$501,MATCH(ROWS($B$5:B492),Registros!$AD$2:$AD$501,0)),"")</f>
        <v/>
      </c>
      <c r="D492" s="18">
        <f>IFERROR(INDEX(Registros!$C$2:$C$501,MATCH(ROWS($B$5:B492),Registros!$AD$2:$AD$501,0)),"")</f>
        <v/>
      </c>
      <c r="E492" s="21">
        <f>IFERROR(INDEX(Registros!$D$2:$D$501,MATCH(ROWS($B$5:B492),Registros!$AD$2:$AD$501,0)),"")</f>
        <v/>
      </c>
      <c r="F492" s="21">
        <f>IFERROR(INDEX(Registros!$E$2:$E$501,MATCH(ROWS($B$5:B492),Registros!$AD$2:$AD$501,0)),"")</f>
        <v/>
      </c>
      <c r="G492" s="18">
        <f>IFERROR(INDEX(Registros!$P$2:$P$501,MATCH(ROWS($B$5:B492),Registros!$AD$2:$AD$501,0)),"")</f>
        <v/>
      </c>
      <c r="H492" s="49">
        <f>IFERROR(INDEX(Registros!$S$2:$S$501,MATCH(ROWS($B$5:B492),Registros!$AD$2:$AD$501,0)),"")</f>
        <v/>
      </c>
      <c r="I492" s="21">
        <f>IFERROR(INDEX(Registros!$V$2:$V$501,MATCH(ROWS($B$5:B492),Registros!$AD$2:$AD$501,0)),"")</f>
        <v/>
      </c>
      <c r="J492" s="18">
        <f>IFERROR(INDEX(Registros!$K$2:$K$501,MATCH(ROWS($B$5:B492),Registros!$AD$2:$AD$501,0)),"")</f>
        <v/>
      </c>
      <c r="K492" s="18">
        <f>IFERROR(INDEX(Registros!$L$2:$L$501,MATCH(ROWS($B$5:B492),Registros!$AD$2:$AD$501,0)),"")</f>
        <v/>
      </c>
      <c r="L492" s="52">
        <f>IFERROR(INDEX(Registros!$M$2:$M$501,MATCH(ROWS($B$5:B492),Registros!$AD$2:$AD$501,0)),"")</f>
        <v/>
      </c>
      <c r="M492" s="18">
        <f>IFERROR(INDEX(Registros!$W$2:$W$501,MATCH(ROWS($B$5:B492),Registros!$AD$2:$AD$501,0)),"")</f>
        <v/>
      </c>
      <c r="N492" s="18">
        <f>IFERROR(INDEX(Registros!$X$2:$X$501,MATCH(ROWS($B$5:B492),Registros!$AD$2:$AD$501,0)),"")</f>
        <v/>
      </c>
      <c r="O492" s="21">
        <f>IFERROR(INDEX(Registros!$Y$2:$Y$501,MATCH(ROWS($B$5:B492),Registros!$AD$2:$AD$501,0)),"")</f>
        <v/>
      </c>
    </row>
    <row r="493">
      <c r="A493" s="13">
        <f>IF($B493="","",ROWS($A$5:A493))</f>
        <v/>
      </c>
      <c r="B493" s="13">
        <f>IFERROR(INDEX(Registros!$A$2:$A$501,MATCH(ROWS($B$5:B493),Registros!$AD$2:$AD$501,0)),"")</f>
        <v/>
      </c>
      <c r="C493" s="53">
        <f>IFERROR(INDEX(Registros!$B$2:$B$501,MATCH(ROWS($B$5:B493),Registros!$AD$2:$AD$501,0)),"")</f>
        <v/>
      </c>
      <c r="D493" s="13">
        <f>IFERROR(INDEX(Registros!$C$2:$C$501,MATCH(ROWS($B$5:B493),Registros!$AD$2:$AD$501,0)),"")</f>
        <v/>
      </c>
      <c r="E493" s="16">
        <f>IFERROR(INDEX(Registros!$D$2:$D$501,MATCH(ROWS($B$5:B493),Registros!$AD$2:$AD$501,0)),"")</f>
        <v/>
      </c>
      <c r="F493" s="16">
        <f>IFERROR(INDEX(Registros!$E$2:$E$501,MATCH(ROWS($B$5:B493),Registros!$AD$2:$AD$501,0)),"")</f>
        <v/>
      </c>
      <c r="G493" s="13">
        <f>IFERROR(INDEX(Registros!$P$2:$P$501,MATCH(ROWS($B$5:B493),Registros!$AD$2:$AD$501,0)),"")</f>
        <v/>
      </c>
      <c r="H493" s="46">
        <f>IFERROR(INDEX(Registros!$S$2:$S$501,MATCH(ROWS($B$5:B493),Registros!$AD$2:$AD$501,0)),"")</f>
        <v/>
      </c>
      <c r="I493" s="16">
        <f>IFERROR(INDEX(Registros!$V$2:$V$501,MATCH(ROWS($B$5:B493),Registros!$AD$2:$AD$501,0)),"")</f>
        <v/>
      </c>
      <c r="J493" s="13">
        <f>IFERROR(INDEX(Registros!$K$2:$K$501,MATCH(ROWS($B$5:B493),Registros!$AD$2:$AD$501,0)),"")</f>
        <v/>
      </c>
      <c r="K493" s="13">
        <f>IFERROR(INDEX(Registros!$L$2:$L$501,MATCH(ROWS($B$5:B493),Registros!$AD$2:$AD$501,0)),"")</f>
        <v/>
      </c>
      <c r="L493" s="53">
        <f>IFERROR(INDEX(Registros!$M$2:$M$501,MATCH(ROWS($B$5:B493),Registros!$AD$2:$AD$501,0)),"")</f>
        <v/>
      </c>
      <c r="M493" s="13">
        <f>IFERROR(INDEX(Registros!$W$2:$W$501,MATCH(ROWS($B$5:B493),Registros!$AD$2:$AD$501,0)),"")</f>
        <v/>
      </c>
      <c r="N493" s="13">
        <f>IFERROR(INDEX(Registros!$X$2:$X$501,MATCH(ROWS($B$5:B493),Registros!$AD$2:$AD$501,0)),"")</f>
        <v/>
      </c>
      <c r="O493" s="16">
        <f>IFERROR(INDEX(Registros!$Y$2:$Y$501,MATCH(ROWS($B$5:B493),Registros!$AD$2:$AD$501,0)),"")</f>
        <v/>
      </c>
    </row>
    <row r="494">
      <c r="A494" s="18">
        <f>IF($B494="","",ROWS($A$5:A494))</f>
        <v/>
      </c>
      <c r="B494" s="18">
        <f>IFERROR(INDEX(Registros!$A$2:$A$501,MATCH(ROWS($B$5:B494),Registros!$AD$2:$AD$501,0)),"")</f>
        <v/>
      </c>
      <c r="C494" s="52">
        <f>IFERROR(INDEX(Registros!$B$2:$B$501,MATCH(ROWS($B$5:B494),Registros!$AD$2:$AD$501,0)),"")</f>
        <v/>
      </c>
      <c r="D494" s="18">
        <f>IFERROR(INDEX(Registros!$C$2:$C$501,MATCH(ROWS($B$5:B494),Registros!$AD$2:$AD$501,0)),"")</f>
        <v/>
      </c>
      <c r="E494" s="21">
        <f>IFERROR(INDEX(Registros!$D$2:$D$501,MATCH(ROWS($B$5:B494),Registros!$AD$2:$AD$501,0)),"")</f>
        <v/>
      </c>
      <c r="F494" s="21">
        <f>IFERROR(INDEX(Registros!$E$2:$E$501,MATCH(ROWS($B$5:B494),Registros!$AD$2:$AD$501,0)),"")</f>
        <v/>
      </c>
      <c r="G494" s="18">
        <f>IFERROR(INDEX(Registros!$P$2:$P$501,MATCH(ROWS($B$5:B494),Registros!$AD$2:$AD$501,0)),"")</f>
        <v/>
      </c>
      <c r="H494" s="49">
        <f>IFERROR(INDEX(Registros!$S$2:$S$501,MATCH(ROWS($B$5:B494),Registros!$AD$2:$AD$501,0)),"")</f>
        <v/>
      </c>
      <c r="I494" s="21">
        <f>IFERROR(INDEX(Registros!$V$2:$V$501,MATCH(ROWS($B$5:B494),Registros!$AD$2:$AD$501,0)),"")</f>
        <v/>
      </c>
      <c r="J494" s="18">
        <f>IFERROR(INDEX(Registros!$K$2:$K$501,MATCH(ROWS($B$5:B494),Registros!$AD$2:$AD$501,0)),"")</f>
        <v/>
      </c>
      <c r="K494" s="18">
        <f>IFERROR(INDEX(Registros!$L$2:$L$501,MATCH(ROWS($B$5:B494),Registros!$AD$2:$AD$501,0)),"")</f>
        <v/>
      </c>
      <c r="L494" s="52">
        <f>IFERROR(INDEX(Registros!$M$2:$M$501,MATCH(ROWS($B$5:B494),Registros!$AD$2:$AD$501,0)),"")</f>
        <v/>
      </c>
      <c r="M494" s="18">
        <f>IFERROR(INDEX(Registros!$W$2:$W$501,MATCH(ROWS($B$5:B494),Registros!$AD$2:$AD$501,0)),"")</f>
        <v/>
      </c>
      <c r="N494" s="18">
        <f>IFERROR(INDEX(Registros!$X$2:$X$501,MATCH(ROWS($B$5:B494),Registros!$AD$2:$AD$501,0)),"")</f>
        <v/>
      </c>
      <c r="O494" s="21">
        <f>IFERROR(INDEX(Registros!$Y$2:$Y$501,MATCH(ROWS($B$5:B494),Registros!$AD$2:$AD$501,0)),"")</f>
        <v/>
      </c>
    </row>
    <row r="495">
      <c r="A495" s="13">
        <f>IF($B495="","",ROWS($A$5:A495))</f>
        <v/>
      </c>
      <c r="B495" s="13">
        <f>IFERROR(INDEX(Registros!$A$2:$A$501,MATCH(ROWS($B$5:B495),Registros!$AD$2:$AD$501,0)),"")</f>
        <v/>
      </c>
      <c r="C495" s="53">
        <f>IFERROR(INDEX(Registros!$B$2:$B$501,MATCH(ROWS($B$5:B495),Registros!$AD$2:$AD$501,0)),"")</f>
        <v/>
      </c>
      <c r="D495" s="13">
        <f>IFERROR(INDEX(Registros!$C$2:$C$501,MATCH(ROWS($B$5:B495),Registros!$AD$2:$AD$501,0)),"")</f>
        <v/>
      </c>
      <c r="E495" s="16">
        <f>IFERROR(INDEX(Registros!$D$2:$D$501,MATCH(ROWS($B$5:B495),Registros!$AD$2:$AD$501,0)),"")</f>
        <v/>
      </c>
      <c r="F495" s="16">
        <f>IFERROR(INDEX(Registros!$E$2:$E$501,MATCH(ROWS($B$5:B495),Registros!$AD$2:$AD$501,0)),"")</f>
        <v/>
      </c>
      <c r="G495" s="13">
        <f>IFERROR(INDEX(Registros!$P$2:$P$501,MATCH(ROWS($B$5:B495),Registros!$AD$2:$AD$501,0)),"")</f>
        <v/>
      </c>
      <c r="H495" s="46">
        <f>IFERROR(INDEX(Registros!$S$2:$S$501,MATCH(ROWS($B$5:B495),Registros!$AD$2:$AD$501,0)),"")</f>
        <v/>
      </c>
      <c r="I495" s="16">
        <f>IFERROR(INDEX(Registros!$V$2:$V$501,MATCH(ROWS($B$5:B495),Registros!$AD$2:$AD$501,0)),"")</f>
        <v/>
      </c>
      <c r="J495" s="13">
        <f>IFERROR(INDEX(Registros!$K$2:$K$501,MATCH(ROWS($B$5:B495),Registros!$AD$2:$AD$501,0)),"")</f>
        <v/>
      </c>
      <c r="K495" s="13">
        <f>IFERROR(INDEX(Registros!$L$2:$L$501,MATCH(ROWS($B$5:B495),Registros!$AD$2:$AD$501,0)),"")</f>
        <v/>
      </c>
      <c r="L495" s="53">
        <f>IFERROR(INDEX(Registros!$M$2:$M$501,MATCH(ROWS($B$5:B495),Registros!$AD$2:$AD$501,0)),"")</f>
        <v/>
      </c>
      <c r="M495" s="13">
        <f>IFERROR(INDEX(Registros!$W$2:$W$501,MATCH(ROWS($B$5:B495),Registros!$AD$2:$AD$501,0)),"")</f>
        <v/>
      </c>
      <c r="N495" s="13">
        <f>IFERROR(INDEX(Registros!$X$2:$X$501,MATCH(ROWS($B$5:B495),Registros!$AD$2:$AD$501,0)),"")</f>
        <v/>
      </c>
      <c r="O495" s="16">
        <f>IFERROR(INDEX(Registros!$Y$2:$Y$501,MATCH(ROWS($B$5:B495),Registros!$AD$2:$AD$501,0)),"")</f>
        <v/>
      </c>
    </row>
    <row r="496">
      <c r="A496" s="18">
        <f>IF($B496="","",ROWS($A$5:A496))</f>
        <v/>
      </c>
      <c r="B496" s="18">
        <f>IFERROR(INDEX(Registros!$A$2:$A$501,MATCH(ROWS($B$5:B496),Registros!$AD$2:$AD$501,0)),"")</f>
        <v/>
      </c>
      <c r="C496" s="52">
        <f>IFERROR(INDEX(Registros!$B$2:$B$501,MATCH(ROWS($B$5:B496),Registros!$AD$2:$AD$501,0)),"")</f>
        <v/>
      </c>
      <c r="D496" s="18">
        <f>IFERROR(INDEX(Registros!$C$2:$C$501,MATCH(ROWS($B$5:B496),Registros!$AD$2:$AD$501,0)),"")</f>
        <v/>
      </c>
      <c r="E496" s="21">
        <f>IFERROR(INDEX(Registros!$D$2:$D$501,MATCH(ROWS($B$5:B496),Registros!$AD$2:$AD$501,0)),"")</f>
        <v/>
      </c>
      <c r="F496" s="21">
        <f>IFERROR(INDEX(Registros!$E$2:$E$501,MATCH(ROWS($B$5:B496),Registros!$AD$2:$AD$501,0)),"")</f>
        <v/>
      </c>
      <c r="G496" s="18">
        <f>IFERROR(INDEX(Registros!$P$2:$P$501,MATCH(ROWS($B$5:B496),Registros!$AD$2:$AD$501,0)),"")</f>
        <v/>
      </c>
      <c r="H496" s="49">
        <f>IFERROR(INDEX(Registros!$S$2:$S$501,MATCH(ROWS($B$5:B496),Registros!$AD$2:$AD$501,0)),"")</f>
        <v/>
      </c>
      <c r="I496" s="21">
        <f>IFERROR(INDEX(Registros!$V$2:$V$501,MATCH(ROWS($B$5:B496),Registros!$AD$2:$AD$501,0)),"")</f>
        <v/>
      </c>
      <c r="J496" s="18">
        <f>IFERROR(INDEX(Registros!$K$2:$K$501,MATCH(ROWS($B$5:B496),Registros!$AD$2:$AD$501,0)),"")</f>
        <v/>
      </c>
      <c r="K496" s="18">
        <f>IFERROR(INDEX(Registros!$L$2:$L$501,MATCH(ROWS($B$5:B496),Registros!$AD$2:$AD$501,0)),"")</f>
        <v/>
      </c>
      <c r="L496" s="52">
        <f>IFERROR(INDEX(Registros!$M$2:$M$501,MATCH(ROWS($B$5:B496),Registros!$AD$2:$AD$501,0)),"")</f>
        <v/>
      </c>
      <c r="M496" s="18">
        <f>IFERROR(INDEX(Registros!$W$2:$W$501,MATCH(ROWS($B$5:B496),Registros!$AD$2:$AD$501,0)),"")</f>
        <v/>
      </c>
      <c r="N496" s="18">
        <f>IFERROR(INDEX(Registros!$X$2:$X$501,MATCH(ROWS($B$5:B496),Registros!$AD$2:$AD$501,0)),"")</f>
        <v/>
      </c>
      <c r="O496" s="21">
        <f>IFERROR(INDEX(Registros!$Y$2:$Y$501,MATCH(ROWS($B$5:B496),Registros!$AD$2:$AD$501,0)),"")</f>
        <v/>
      </c>
    </row>
    <row r="497">
      <c r="A497" s="13">
        <f>IF($B497="","",ROWS($A$5:A497))</f>
        <v/>
      </c>
      <c r="B497" s="13">
        <f>IFERROR(INDEX(Registros!$A$2:$A$501,MATCH(ROWS($B$5:B497),Registros!$AD$2:$AD$501,0)),"")</f>
        <v/>
      </c>
      <c r="C497" s="53">
        <f>IFERROR(INDEX(Registros!$B$2:$B$501,MATCH(ROWS($B$5:B497),Registros!$AD$2:$AD$501,0)),"")</f>
        <v/>
      </c>
      <c r="D497" s="13">
        <f>IFERROR(INDEX(Registros!$C$2:$C$501,MATCH(ROWS($B$5:B497),Registros!$AD$2:$AD$501,0)),"")</f>
        <v/>
      </c>
      <c r="E497" s="16">
        <f>IFERROR(INDEX(Registros!$D$2:$D$501,MATCH(ROWS($B$5:B497),Registros!$AD$2:$AD$501,0)),"")</f>
        <v/>
      </c>
      <c r="F497" s="16">
        <f>IFERROR(INDEX(Registros!$E$2:$E$501,MATCH(ROWS($B$5:B497),Registros!$AD$2:$AD$501,0)),"")</f>
        <v/>
      </c>
      <c r="G497" s="13">
        <f>IFERROR(INDEX(Registros!$P$2:$P$501,MATCH(ROWS($B$5:B497),Registros!$AD$2:$AD$501,0)),"")</f>
        <v/>
      </c>
      <c r="H497" s="46">
        <f>IFERROR(INDEX(Registros!$S$2:$S$501,MATCH(ROWS($B$5:B497),Registros!$AD$2:$AD$501,0)),"")</f>
        <v/>
      </c>
      <c r="I497" s="16">
        <f>IFERROR(INDEX(Registros!$V$2:$V$501,MATCH(ROWS($B$5:B497),Registros!$AD$2:$AD$501,0)),"")</f>
        <v/>
      </c>
      <c r="J497" s="13">
        <f>IFERROR(INDEX(Registros!$K$2:$K$501,MATCH(ROWS($B$5:B497),Registros!$AD$2:$AD$501,0)),"")</f>
        <v/>
      </c>
      <c r="K497" s="13">
        <f>IFERROR(INDEX(Registros!$L$2:$L$501,MATCH(ROWS($B$5:B497),Registros!$AD$2:$AD$501,0)),"")</f>
        <v/>
      </c>
      <c r="L497" s="53">
        <f>IFERROR(INDEX(Registros!$M$2:$M$501,MATCH(ROWS($B$5:B497),Registros!$AD$2:$AD$501,0)),"")</f>
        <v/>
      </c>
      <c r="M497" s="13">
        <f>IFERROR(INDEX(Registros!$W$2:$W$501,MATCH(ROWS($B$5:B497),Registros!$AD$2:$AD$501,0)),"")</f>
        <v/>
      </c>
      <c r="N497" s="13">
        <f>IFERROR(INDEX(Registros!$X$2:$X$501,MATCH(ROWS($B$5:B497),Registros!$AD$2:$AD$501,0)),"")</f>
        <v/>
      </c>
      <c r="O497" s="16">
        <f>IFERROR(INDEX(Registros!$Y$2:$Y$501,MATCH(ROWS($B$5:B497),Registros!$AD$2:$AD$501,0)),"")</f>
        <v/>
      </c>
    </row>
    <row r="498">
      <c r="A498" s="18">
        <f>IF($B498="","",ROWS($A$5:A498))</f>
        <v/>
      </c>
      <c r="B498" s="18">
        <f>IFERROR(INDEX(Registros!$A$2:$A$501,MATCH(ROWS($B$5:B498),Registros!$AD$2:$AD$501,0)),"")</f>
        <v/>
      </c>
      <c r="C498" s="52">
        <f>IFERROR(INDEX(Registros!$B$2:$B$501,MATCH(ROWS($B$5:B498),Registros!$AD$2:$AD$501,0)),"")</f>
        <v/>
      </c>
      <c r="D498" s="18">
        <f>IFERROR(INDEX(Registros!$C$2:$C$501,MATCH(ROWS($B$5:B498),Registros!$AD$2:$AD$501,0)),"")</f>
        <v/>
      </c>
      <c r="E498" s="21">
        <f>IFERROR(INDEX(Registros!$D$2:$D$501,MATCH(ROWS($B$5:B498),Registros!$AD$2:$AD$501,0)),"")</f>
        <v/>
      </c>
      <c r="F498" s="21">
        <f>IFERROR(INDEX(Registros!$E$2:$E$501,MATCH(ROWS($B$5:B498),Registros!$AD$2:$AD$501,0)),"")</f>
        <v/>
      </c>
      <c r="G498" s="18">
        <f>IFERROR(INDEX(Registros!$P$2:$P$501,MATCH(ROWS($B$5:B498),Registros!$AD$2:$AD$501,0)),"")</f>
        <v/>
      </c>
      <c r="H498" s="49">
        <f>IFERROR(INDEX(Registros!$S$2:$S$501,MATCH(ROWS($B$5:B498),Registros!$AD$2:$AD$501,0)),"")</f>
        <v/>
      </c>
      <c r="I498" s="21">
        <f>IFERROR(INDEX(Registros!$V$2:$V$501,MATCH(ROWS($B$5:B498),Registros!$AD$2:$AD$501,0)),"")</f>
        <v/>
      </c>
      <c r="J498" s="18">
        <f>IFERROR(INDEX(Registros!$K$2:$K$501,MATCH(ROWS($B$5:B498),Registros!$AD$2:$AD$501,0)),"")</f>
        <v/>
      </c>
      <c r="K498" s="18">
        <f>IFERROR(INDEX(Registros!$L$2:$L$501,MATCH(ROWS($B$5:B498),Registros!$AD$2:$AD$501,0)),"")</f>
        <v/>
      </c>
      <c r="L498" s="52">
        <f>IFERROR(INDEX(Registros!$M$2:$M$501,MATCH(ROWS($B$5:B498),Registros!$AD$2:$AD$501,0)),"")</f>
        <v/>
      </c>
      <c r="M498" s="18">
        <f>IFERROR(INDEX(Registros!$W$2:$W$501,MATCH(ROWS($B$5:B498),Registros!$AD$2:$AD$501,0)),"")</f>
        <v/>
      </c>
      <c r="N498" s="18">
        <f>IFERROR(INDEX(Registros!$X$2:$X$501,MATCH(ROWS($B$5:B498),Registros!$AD$2:$AD$501,0)),"")</f>
        <v/>
      </c>
      <c r="O498" s="21">
        <f>IFERROR(INDEX(Registros!$Y$2:$Y$501,MATCH(ROWS($B$5:B498),Registros!$AD$2:$AD$501,0)),"")</f>
        <v/>
      </c>
    </row>
    <row r="499">
      <c r="A499" s="13">
        <f>IF($B499="","",ROWS($A$5:A499))</f>
        <v/>
      </c>
      <c r="B499" s="13">
        <f>IFERROR(INDEX(Registros!$A$2:$A$501,MATCH(ROWS($B$5:B499),Registros!$AD$2:$AD$501,0)),"")</f>
        <v/>
      </c>
      <c r="C499" s="53">
        <f>IFERROR(INDEX(Registros!$B$2:$B$501,MATCH(ROWS($B$5:B499),Registros!$AD$2:$AD$501,0)),"")</f>
        <v/>
      </c>
      <c r="D499" s="13">
        <f>IFERROR(INDEX(Registros!$C$2:$C$501,MATCH(ROWS($B$5:B499),Registros!$AD$2:$AD$501,0)),"")</f>
        <v/>
      </c>
      <c r="E499" s="16">
        <f>IFERROR(INDEX(Registros!$D$2:$D$501,MATCH(ROWS($B$5:B499),Registros!$AD$2:$AD$501,0)),"")</f>
        <v/>
      </c>
      <c r="F499" s="16">
        <f>IFERROR(INDEX(Registros!$E$2:$E$501,MATCH(ROWS($B$5:B499),Registros!$AD$2:$AD$501,0)),"")</f>
        <v/>
      </c>
      <c r="G499" s="13">
        <f>IFERROR(INDEX(Registros!$P$2:$P$501,MATCH(ROWS($B$5:B499),Registros!$AD$2:$AD$501,0)),"")</f>
        <v/>
      </c>
      <c r="H499" s="46">
        <f>IFERROR(INDEX(Registros!$S$2:$S$501,MATCH(ROWS($B$5:B499),Registros!$AD$2:$AD$501,0)),"")</f>
        <v/>
      </c>
      <c r="I499" s="16">
        <f>IFERROR(INDEX(Registros!$V$2:$V$501,MATCH(ROWS($B$5:B499),Registros!$AD$2:$AD$501,0)),"")</f>
        <v/>
      </c>
      <c r="J499" s="13">
        <f>IFERROR(INDEX(Registros!$K$2:$K$501,MATCH(ROWS($B$5:B499),Registros!$AD$2:$AD$501,0)),"")</f>
        <v/>
      </c>
      <c r="K499" s="13">
        <f>IFERROR(INDEX(Registros!$L$2:$L$501,MATCH(ROWS($B$5:B499),Registros!$AD$2:$AD$501,0)),"")</f>
        <v/>
      </c>
      <c r="L499" s="53">
        <f>IFERROR(INDEX(Registros!$M$2:$M$501,MATCH(ROWS($B$5:B499),Registros!$AD$2:$AD$501,0)),"")</f>
        <v/>
      </c>
      <c r="M499" s="13">
        <f>IFERROR(INDEX(Registros!$W$2:$W$501,MATCH(ROWS($B$5:B499),Registros!$AD$2:$AD$501,0)),"")</f>
        <v/>
      </c>
      <c r="N499" s="13">
        <f>IFERROR(INDEX(Registros!$X$2:$X$501,MATCH(ROWS($B$5:B499),Registros!$AD$2:$AD$501,0)),"")</f>
        <v/>
      </c>
      <c r="O499" s="16">
        <f>IFERROR(INDEX(Registros!$Y$2:$Y$501,MATCH(ROWS($B$5:B499),Registros!$AD$2:$AD$501,0)),"")</f>
        <v/>
      </c>
    </row>
    <row r="500">
      <c r="A500" s="18">
        <f>IF($B500="","",ROWS($A$5:A500))</f>
        <v/>
      </c>
      <c r="B500" s="18">
        <f>IFERROR(INDEX(Registros!$A$2:$A$501,MATCH(ROWS($B$5:B500),Registros!$AD$2:$AD$501,0)),"")</f>
        <v/>
      </c>
      <c r="C500" s="52">
        <f>IFERROR(INDEX(Registros!$B$2:$B$501,MATCH(ROWS($B$5:B500),Registros!$AD$2:$AD$501,0)),"")</f>
        <v/>
      </c>
      <c r="D500" s="18">
        <f>IFERROR(INDEX(Registros!$C$2:$C$501,MATCH(ROWS($B$5:B500),Registros!$AD$2:$AD$501,0)),"")</f>
        <v/>
      </c>
      <c r="E500" s="21">
        <f>IFERROR(INDEX(Registros!$D$2:$D$501,MATCH(ROWS($B$5:B500),Registros!$AD$2:$AD$501,0)),"")</f>
        <v/>
      </c>
      <c r="F500" s="21">
        <f>IFERROR(INDEX(Registros!$E$2:$E$501,MATCH(ROWS($B$5:B500),Registros!$AD$2:$AD$501,0)),"")</f>
        <v/>
      </c>
      <c r="G500" s="18">
        <f>IFERROR(INDEX(Registros!$P$2:$P$501,MATCH(ROWS($B$5:B500),Registros!$AD$2:$AD$501,0)),"")</f>
        <v/>
      </c>
      <c r="H500" s="49">
        <f>IFERROR(INDEX(Registros!$S$2:$S$501,MATCH(ROWS($B$5:B500),Registros!$AD$2:$AD$501,0)),"")</f>
        <v/>
      </c>
      <c r="I500" s="21">
        <f>IFERROR(INDEX(Registros!$V$2:$V$501,MATCH(ROWS($B$5:B500),Registros!$AD$2:$AD$501,0)),"")</f>
        <v/>
      </c>
      <c r="J500" s="18">
        <f>IFERROR(INDEX(Registros!$K$2:$K$501,MATCH(ROWS($B$5:B500),Registros!$AD$2:$AD$501,0)),"")</f>
        <v/>
      </c>
      <c r="K500" s="18">
        <f>IFERROR(INDEX(Registros!$L$2:$L$501,MATCH(ROWS($B$5:B500),Registros!$AD$2:$AD$501,0)),"")</f>
        <v/>
      </c>
      <c r="L500" s="52">
        <f>IFERROR(INDEX(Registros!$M$2:$M$501,MATCH(ROWS($B$5:B500),Registros!$AD$2:$AD$501,0)),"")</f>
        <v/>
      </c>
      <c r="M500" s="18">
        <f>IFERROR(INDEX(Registros!$W$2:$W$501,MATCH(ROWS($B$5:B500),Registros!$AD$2:$AD$501,0)),"")</f>
        <v/>
      </c>
      <c r="N500" s="18">
        <f>IFERROR(INDEX(Registros!$X$2:$X$501,MATCH(ROWS($B$5:B500),Registros!$AD$2:$AD$501,0)),"")</f>
        <v/>
      </c>
      <c r="O500" s="21">
        <f>IFERROR(INDEX(Registros!$Y$2:$Y$501,MATCH(ROWS($B$5:B500),Registros!$AD$2:$AD$501,0)),"")</f>
        <v/>
      </c>
    </row>
    <row r="501">
      <c r="A501" s="13">
        <f>IF($B501="","",ROWS($A$5:A501))</f>
        <v/>
      </c>
      <c r="B501" s="13">
        <f>IFERROR(INDEX(Registros!$A$2:$A$501,MATCH(ROWS($B$5:B501),Registros!$AD$2:$AD$501,0)),"")</f>
        <v/>
      </c>
      <c r="C501" s="53">
        <f>IFERROR(INDEX(Registros!$B$2:$B$501,MATCH(ROWS($B$5:B501),Registros!$AD$2:$AD$501,0)),"")</f>
        <v/>
      </c>
      <c r="D501" s="13">
        <f>IFERROR(INDEX(Registros!$C$2:$C$501,MATCH(ROWS($B$5:B501),Registros!$AD$2:$AD$501,0)),"")</f>
        <v/>
      </c>
      <c r="E501" s="16">
        <f>IFERROR(INDEX(Registros!$D$2:$D$501,MATCH(ROWS($B$5:B501),Registros!$AD$2:$AD$501,0)),"")</f>
        <v/>
      </c>
      <c r="F501" s="16">
        <f>IFERROR(INDEX(Registros!$E$2:$E$501,MATCH(ROWS($B$5:B501),Registros!$AD$2:$AD$501,0)),"")</f>
        <v/>
      </c>
      <c r="G501" s="13">
        <f>IFERROR(INDEX(Registros!$P$2:$P$501,MATCH(ROWS($B$5:B501),Registros!$AD$2:$AD$501,0)),"")</f>
        <v/>
      </c>
      <c r="H501" s="46">
        <f>IFERROR(INDEX(Registros!$S$2:$S$501,MATCH(ROWS($B$5:B501),Registros!$AD$2:$AD$501,0)),"")</f>
        <v/>
      </c>
      <c r="I501" s="16">
        <f>IFERROR(INDEX(Registros!$V$2:$V$501,MATCH(ROWS($B$5:B501),Registros!$AD$2:$AD$501,0)),"")</f>
        <v/>
      </c>
      <c r="J501" s="13">
        <f>IFERROR(INDEX(Registros!$K$2:$K$501,MATCH(ROWS($B$5:B501),Registros!$AD$2:$AD$501,0)),"")</f>
        <v/>
      </c>
      <c r="K501" s="13">
        <f>IFERROR(INDEX(Registros!$L$2:$L$501,MATCH(ROWS($B$5:B501),Registros!$AD$2:$AD$501,0)),"")</f>
        <v/>
      </c>
      <c r="L501" s="53">
        <f>IFERROR(INDEX(Registros!$M$2:$M$501,MATCH(ROWS($B$5:B501),Registros!$AD$2:$AD$501,0)),"")</f>
        <v/>
      </c>
      <c r="M501" s="13">
        <f>IFERROR(INDEX(Registros!$W$2:$W$501,MATCH(ROWS($B$5:B501),Registros!$AD$2:$AD$501,0)),"")</f>
        <v/>
      </c>
      <c r="N501" s="13">
        <f>IFERROR(INDEX(Registros!$X$2:$X$501,MATCH(ROWS($B$5:B501),Registros!$AD$2:$AD$501,0)),"")</f>
        <v/>
      </c>
      <c r="O501" s="16">
        <f>IFERROR(INDEX(Registros!$Y$2:$Y$501,MATCH(ROWS($B$5:B501),Registros!$AD$2:$AD$501,0)),"")</f>
        <v/>
      </c>
    </row>
    <row r="502">
      <c r="A502" s="18">
        <f>IF($B502="","",ROWS($A$5:A502))</f>
        <v/>
      </c>
      <c r="B502" s="18">
        <f>IFERROR(INDEX(Registros!$A$2:$A$501,MATCH(ROWS($B$5:B502),Registros!$AD$2:$AD$501,0)),"")</f>
        <v/>
      </c>
      <c r="C502" s="52">
        <f>IFERROR(INDEX(Registros!$B$2:$B$501,MATCH(ROWS($B$5:B502),Registros!$AD$2:$AD$501,0)),"")</f>
        <v/>
      </c>
      <c r="D502" s="18">
        <f>IFERROR(INDEX(Registros!$C$2:$C$501,MATCH(ROWS($B$5:B502),Registros!$AD$2:$AD$501,0)),"")</f>
        <v/>
      </c>
      <c r="E502" s="21">
        <f>IFERROR(INDEX(Registros!$D$2:$D$501,MATCH(ROWS($B$5:B502),Registros!$AD$2:$AD$501,0)),"")</f>
        <v/>
      </c>
      <c r="F502" s="21">
        <f>IFERROR(INDEX(Registros!$E$2:$E$501,MATCH(ROWS($B$5:B502),Registros!$AD$2:$AD$501,0)),"")</f>
        <v/>
      </c>
      <c r="G502" s="18">
        <f>IFERROR(INDEX(Registros!$P$2:$P$501,MATCH(ROWS($B$5:B502),Registros!$AD$2:$AD$501,0)),"")</f>
        <v/>
      </c>
      <c r="H502" s="49">
        <f>IFERROR(INDEX(Registros!$S$2:$S$501,MATCH(ROWS($B$5:B502),Registros!$AD$2:$AD$501,0)),"")</f>
        <v/>
      </c>
      <c r="I502" s="21">
        <f>IFERROR(INDEX(Registros!$V$2:$V$501,MATCH(ROWS($B$5:B502),Registros!$AD$2:$AD$501,0)),"")</f>
        <v/>
      </c>
      <c r="J502" s="18">
        <f>IFERROR(INDEX(Registros!$K$2:$K$501,MATCH(ROWS($B$5:B502),Registros!$AD$2:$AD$501,0)),"")</f>
        <v/>
      </c>
      <c r="K502" s="18">
        <f>IFERROR(INDEX(Registros!$L$2:$L$501,MATCH(ROWS($B$5:B502),Registros!$AD$2:$AD$501,0)),"")</f>
        <v/>
      </c>
      <c r="L502" s="52">
        <f>IFERROR(INDEX(Registros!$M$2:$M$501,MATCH(ROWS($B$5:B502),Registros!$AD$2:$AD$501,0)),"")</f>
        <v/>
      </c>
      <c r="M502" s="18">
        <f>IFERROR(INDEX(Registros!$W$2:$W$501,MATCH(ROWS($B$5:B502),Registros!$AD$2:$AD$501,0)),"")</f>
        <v/>
      </c>
      <c r="N502" s="18">
        <f>IFERROR(INDEX(Registros!$X$2:$X$501,MATCH(ROWS($B$5:B502),Registros!$AD$2:$AD$501,0)),"")</f>
        <v/>
      </c>
      <c r="O502" s="21">
        <f>IFERROR(INDEX(Registros!$Y$2:$Y$501,MATCH(ROWS($B$5:B502),Registros!$AD$2:$AD$501,0)),"")</f>
        <v/>
      </c>
    </row>
    <row r="503">
      <c r="A503" s="13">
        <f>IF($B503="","",ROWS($A$5:A503))</f>
        <v/>
      </c>
      <c r="B503" s="13">
        <f>IFERROR(INDEX(Registros!$A$2:$A$501,MATCH(ROWS($B$5:B503),Registros!$AD$2:$AD$501,0)),"")</f>
        <v/>
      </c>
      <c r="C503" s="53">
        <f>IFERROR(INDEX(Registros!$B$2:$B$501,MATCH(ROWS($B$5:B503),Registros!$AD$2:$AD$501,0)),"")</f>
        <v/>
      </c>
      <c r="D503" s="13">
        <f>IFERROR(INDEX(Registros!$C$2:$C$501,MATCH(ROWS($B$5:B503),Registros!$AD$2:$AD$501,0)),"")</f>
        <v/>
      </c>
      <c r="E503" s="16">
        <f>IFERROR(INDEX(Registros!$D$2:$D$501,MATCH(ROWS($B$5:B503),Registros!$AD$2:$AD$501,0)),"")</f>
        <v/>
      </c>
      <c r="F503" s="16">
        <f>IFERROR(INDEX(Registros!$E$2:$E$501,MATCH(ROWS($B$5:B503),Registros!$AD$2:$AD$501,0)),"")</f>
        <v/>
      </c>
      <c r="G503" s="13">
        <f>IFERROR(INDEX(Registros!$P$2:$P$501,MATCH(ROWS($B$5:B503),Registros!$AD$2:$AD$501,0)),"")</f>
        <v/>
      </c>
      <c r="H503" s="46">
        <f>IFERROR(INDEX(Registros!$S$2:$S$501,MATCH(ROWS($B$5:B503),Registros!$AD$2:$AD$501,0)),"")</f>
        <v/>
      </c>
      <c r="I503" s="16">
        <f>IFERROR(INDEX(Registros!$V$2:$V$501,MATCH(ROWS($B$5:B503),Registros!$AD$2:$AD$501,0)),"")</f>
        <v/>
      </c>
      <c r="J503" s="13">
        <f>IFERROR(INDEX(Registros!$K$2:$K$501,MATCH(ROWS($B$5:B503),Registros!$AD$2:$AD$501,0)),"")</f>
        <v/>
      </c>
      <c r="K503" s="13">
        <f>IFERROR(INDEX(Registros!$L$2:$L$501,MATCH(ROWS($B$5:B503),Registros!$AD$2:$AD$501,0)),"")</f>
        <v/>
      </c>
      <c r="L503" s="53">
        <f>IFERROR(INDEX(Registros!$M$2:$M$501,MATCH(ROWS($B$5:B503),Registros!$AD$2:$AD$501,0)),"")</f>
        <v/>
      </c>
      <c r="M503" s="13">
        <f>IFERROR(INDEX(Registros!$W$2:$W$501,MATCH(ROWS($B$5:B503),Registros!$AD$2:$AD$501,0)),"")</f>
        <v/>
      </c>
      <c r="N503" s="13">
        <f>IFERROR(INDEX(Registros!$X$2:$X$501,MATCH(ROWS($B$5:B503),Registros!$AD$2:$AD$501,0)),"")</f>
        <v/>
      </c>
      <c r="O503" s="16">
        <f>IFERROR(INDEX(Registros!$Y$2:$Y$501,MATCH(ROWS($B$5:B503),Registros!$AD$2:$AD$501,0)),"")</f>
        <v/>
      </c>
    </row>
    <row r="504">
      <c r="A504" s="18">
        <f>IF($B504="","",ROWS($A$5:A504))</f>
        <v/>
      </c>
      <c r="B504" s="18">
        <f>IFERROR(INDEX(Registros!$A$2:$A$501,MATCH(ROWS($B$5:B504),Registros!$AD$2:$AD$501,0)),"")</f>
        <v/>
      </c>
      <c r="C504" s="52">
        <f>IFERROR(INDEX(Registros!$B$2:$B$501,MATCH(ROWS($B$5:B504),Registros!$AD$2:$AD$501,0)),"")</f>
        <v/>
      </c>
      <c r="D504" s="18">
        <f>IFERROR(INDEX(Registros!$C$2:$C$501,MATCH(ROWS($B$5:B504),Registros!$AD$2:$AD$501,0)),"")</f>
        <v/>
      </c>
      <c r="E504" s="21">
        <f>IFERROR(INDEX(Registros!$D$2:$D$501,MATCH(ROWS($B$5:B504),Registros!$AD$2:$AD$501,0)),"")</f>
        <v/>
      </c>
      <c r="F504" s="21">
        <f>IFERROR(INDEX(Registros!$E$2:$E$501,MATCH(ROWS($B$5:B504),Registros!$AD$2:$AD$501,0)),"")</f>
        <v/>
      </c>
      <c r="G504" s="18">
        <f>IFERROR(INDEX(Registros!$P$2:$P$501,MATCH(ROWS($B$5:B504),Registros!$AD$2:$AD$501,0)),"")</f>
        <v/>
      </c>
      <c r="H504" s="49">
        <f>IFERROR(INDEX(Registros!$S$2:$S$501,MATCH(ROWS($B$5:B504),Registros!$AD$2:$AD$501,0)),"")</f>
        <v/>
      </c>
      <c r="I504" s="21">
        <f>IFERROR(INDEX(Registros!$V$2:$V$501,MATCH(ROWS($B$5:B504),Registros!$AD$2:$AD$501,0)),"")</f>
        <v/>
      </c>
      <c r="J504" s="18">
        <f>IFERROR(INDEX(Registros!$K$2:$K$501,MATCH(ROWS($B$5:B504),Registros!$AD$2:$AD$501,0)),"")</f>
        <v/>
      </c>
      <c r="K504" s="18">
        <f>IFERROR(INDEX(Registros!$L$2:$L$501,MATCH(ROWS($B$5:B504),Registros!$AD$2:$AD$501,0)),"")</f>
        <v/>
      </c>
      <c r="L504" s="52">
        <f>IFERROR(INDEX(Registros!$M$2:$M$501,MATCH(ROWS($B$5:B504),Registros!$AD$2:$AD$501,0)),"")</f>
        <v/>
      </c>
      <c r="M504" s="18">
        <f>IFERROR(INDEX(Registros!$W$2:$W$501,MATCH(ROWS($B$5:B504),Registros!$AD$2:$AD$501,0)),"")</f>
        <v/>
      </c>
      <c r="N504" s="18">
        <f>IFERROR(INDEX(Registros!$X$2:$X$501,MATCH(ROWS($B$5:B504),Registros!$AD$2:$AD$501,0)),"")</f>
        <v/>
      </c>
      <c r="O504" s="21">
        <f>IFERROR(INDEX(Registros!$Y$2:$Y$501,MATCH(ROWS($B$5:B504),Registros!$AD$2:$AD$501,0)),"")</f>
        <v/>
      </c>
    </row>
  </sheetData>
  <mergeCells count="1">
    <mergeCell ref="A1:O1"/>
  </mergeCells>
  <conditionalFormatting sqref="A5:O504">
    <cfRule type="expression" priority="1" dxfId="0">
      <formula>AND($B5&lt;&gt;"",$N5="Crítica")</formula>
    </cfRule>
    <cfRule type="expression" priority="2" dxfId="3">
      <formula>AND($B5&lt;&gt;"",$N5="Alta")</formula>
    </cfRule>
    <cfRule type="expression" priority="3" dxfId="2">
      <formula>AND($B5&lt;&gt;"",$N5="Média")</formula>
    </cfRule>
  </conditionalFormatting>
  <conditionalFormatting sqref="L5:L504">
    <cfRule type="expression" priority="4" dxfId="4">
      <formula>AND($B5&lt;&gt;"",ISNUMBER($L5),$L5&lt;'Configurações'!$B$10,$J5&lt;&gt;"Concluída",$J5&lt;&gt;"Dispensada")</formula>
    </cfRule>
  </conditionalFormatting>
  <conditionalFormatting sqref="O5:O504">
    <cfRule type="expression" priority="5" dxfId="0" stopIfTrue="1">
      <formula>AND($B5&lt;&gt;"",$O5&lt;&gt;"")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C65D32"/>
    <outlinePr summaryBelow="1" summaryRight="1"/>
    <pageSetUpPr/>
  </sheetPr>
  <dimension ref="A1:L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35" customWidth="1" min="3" max="3"/>
    <col width="28" customWidth="1" min="4" max="4"/>
    <col width="31" customWidth="1" min="6" max="6"/>
    <col width="22" customWidth="1" min="8" max="8"/>
    <col width="24" customWidth="1" min="10" max="10"/>
    <col width="28" customWidth="1" min="12" max="12"/>
  </cols>
  <sheetData>
    <row r="1" ht="28" customHeight="1">
      <c r="A1" s="1" t="inlineStr">
        <is>
          <t>Configurações da acuracidade de estoque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40" t="n"/>
    </row>
    <row r="2"/>
    <row r="3">
      <c r="A3" s="11" t="inlineStr">
        <is>
          <t>Parâmetro</t>
        </is>
      </c>
      <c r="B3" s="11" t="inlineStr">
        <is>
          <t>Valor</t>
        </is>
      </c>
      <c r="C3" s="11" t="inlineStr">
        <is>
          <t>Uso</t>
        </is>
      </c>
      <c r="D3" s="11" t="inlineStr">
        <is>
          <t>Localizações</t>
        </is>
      </c>
      <c r="E3" s="6" t="n"/>
      <c r="F3" s="11" t="inlineStr">
        <is>
          <t>Causas</t>
        </is>
      </c>
      <c r="G3" s="6" t="n"/>
      <c r="H3" s="11" t="inlineStr">
        <is>
          <t>Status</t>
        </is>
      </c>
      <c r="I3" s="6" t="n"/>
      <c r="J3" s="11" t="inlineStr">
        <is>
          <t>Equipes</t>
        </is>
      </c>
      <c r="K3" s="6" t="n"/>
      <c r="L3" s="11" t="inlineStr">
        <is>
          <t>Filtro de localização</t>
        </is>
      </c>
    </row>
    <row r="4">
      <c r="A4" s="33" t="inlineStr">
        <is>
          <t>Limite de impacto crítico</t>
        </is>
      </c>
      <c r="B4" s="54" t="n">
        <v>1000</v>
      </c>
      <c r="C4" s="33" t="inlineStr">
        <is>
          <t>Classificar prioridade crítica</t>
        </is>
      </c>
      <c r="D4" s="25" t="inlineStr">
        <is>
          <t>CD Aurora - A1</t>
        </is>
      </c>
      <c r="E4" s="6" t="n"/>
      <c r="F4" s="25" t="inlineStr">
        <is>
          <t>Recebimento não registrado</t>
        </is>
      </c>
      <c r="G4" s="6" t="n"/>
      <c r="H4" s="25" t="inlineStr">
        <is>
          <t>Não iniciada</t>
        </is>
      </c>
      <c r="I4" s="6" t="n"/>
      <c r="J4" s="25" t="inlineStr">
        <is>
          <t>Estoque</t>
        </is>
      </c>
      <c r="K4" s="6" t="n"/>
      <c r="L4" s="25" t="inlineStr">
        <is>
          <t>Todas</t>
        </is>
      </c>
    </row>
    <row r="5">
      <c r="A5" s="33" t="inlineStr">
        <is>
          <t>Limite de impacto alto</t>
        </is>
      </c>
      <c r="B5" s="54" t="n">
        <v>300</v>
      </c>
      <c r="C5" s="33" t="inlineStr">
        <is>
          <t>Classificar prioridade alta</t>
        </is>
      </c>
      <c r="D5" s="25" t="inlineStr">
        <is>
          <t>CD Aurora - B2</t>
        </is>
      </c>
      <c r="E5" s="6" t="n"/>
      <c r="F5" s="25" t="inlineStr">
        <is>
          <t>Saída não baixada</t>
        </is>
      </c>
      <c r="G5" s="6" t="n"/>
      <c r="H5" s="25" t="inlineStr">
        <is>
          <t>Em análise</t>
        </is>
      </c>
      <c r="I5" s="6" t="n"/>
      <c r="J5" s="25" t="inlineStr">
        <is>
          <t>Operações</t>
        </is>
      </c>
      <c r="K5" s="6" t="n"/>
      <c r="L5" s="25" t="inlineStr">
        <is>
          <t>CD Aurora - A1</t>
        </is>
      </c>
    </row>
    <row r="6">
      <c r="A6" s="33" t="inlineStr">
        <is>
          <t>Limite de divergência alta</t>
        </is>
      </c>
      <c r="B6" s="35" t="n">
        <v>10</v>
      </c>
      <c r="C6" s="33" t="inlineStr">
        <is>
          <t>Quantidade absoluta</t>
        </is>
      </c>
      <c r="D6" s="25" t="inlineStr">
        <is>
          <t>Loja Neblina - Estoque</t>
        </is>
      </c>
      <c r="E6" s="6" t="n"/>
      <c r="F6" s="25" t="inlineStr">
        <is>
          <t>Transferência pendente</t>
        </is>
      </c>
      <c r="G6" s="6" t="n"/>
      <c r="H6" s="25" t="inlineStr">
        <is>
          <t>Aguardando ajuste</t>
        </is>
      </c>
      <c r="I6" s="6" t="n"/>
      <c r="J6" s="25" t="inlineStr">
        <is>
          <t>Cadastro</t>
        </is>
      </c>
      <c r="K6" s="6" t="n"/>
      <c r="L6" s="25" t="inlineStr">
        <is>
          <t>CD Aurora - B2</t>
        </is>
      </c>
    </row>
    <row r="7">
      <c r="A7" s="33" t="inlineStr">
        <is>
          <t>Meta de acuracidade exata</t>
        </is>
      </c>
      <c r="B7" s="55" t="n">
        <v>0.95</v>
      </c>
      <c r="C7" s="33" t="inlineStr">
        <is>
          <t>Resumo e análises</t>
        </is>
      </c>
      <c r="D7" s="25" t="inlineStr">
        <is>
          <t>Hub Horizonte - Pulmão</t>
        </is>
      </c>
      <c r="E7" s="6" t="n"/>
      <c r="F7" s="25" t="inlineStr">
        <is>
          <t>Erro de separação</t>
        </is>
      </c>
      <c r="G7" s="6" t="n"/>
      <c r="H7" s="25" t="inlineStr">
        <is>
          <t>Concluída</t>
        </is>
      </c>
      <c r="I7" s="6" t="n"/>
      <c r="J7" s="25" t="inlineStr">
        <is>
          <t>Tecnologia</t>
        </is>
      </c>
      <c r="K7" s="6" t="n"/>
      <c r="L7" s="25" t="inlineStr">
        <is>
          <t>Loja Neblina - Estoque</t>
        </is>
      </c>
    </row>
    <row r="8">
      <c r="A8" s="33" t="inlineStr">
        <is>
          <t>Meta de acuracidade quantitativa</t>
        </is>
      </c>
      <c r="B8" s="55" t="n">
        <v>0.98</v>
      </c>
      <c r="C8" s="33" t="inlineStr">
        <is>
          <t>Alertas e análises</t>
        </is>
      </c>
      <c r="D8" s="25" t="inlineStr">
        <is>
          <t>Área de quarentena</t>
        </is>
      </c>
      <c r="E8" s="6" t="n"/>
      <c r="F8" s="25" t="inlineStr">
        <is>
          <t>Avaria não registrada</t>
        </is>
      </c>
      <c r="G8" s="6" t="n"/>
      <c r="H8" s="25" t="inlineStr">
        <is>
          <t>Dispensada</t>
        </is>
      </c>
      <c r="I8" s="6" t="n"/>
      <c r="J8" s="25" t="inlineStr">
        <is>
          <t>Prevenção de perdas</t>
        </is>
      </c>
      <c r="K8" s="6" t="n"/>
      <c r="L8" s="25" t="inlineStr">
        <is>
          <t>Hub Horizonte - Pulmão</t>
        </is>
      </c>
    </row>
    <row r="9">
      <c r="A9" s="33" t="inlineStr">
        <is>
          <t>Dias sem prazo para alerta</t>
        </is>
      </c>
      <c r="B9" s="35" t="n">
        <v>3</v>
      </c>
      <c r="C9" s="33" t="inlineStr">
        <is>
          <t>Cobrar definição de prazo</t>
        </is>
      </c>
      <c r="D9" s="6" t="n"/>
      <c r="E9" s="6" t="n"/>
      <c r="F9" s="25" t="inlineStr">
        <is>
          <t>Perda/extravio</t>
        </is>
      </c>
      <c r="G9" s="6" t="n"/>
      <c r="H9" s="6" t="n"/>
      <c r="I9" s="6" t="n"/>
      <c r="J9" s="25" t="inlineStr">
        <is>
          <t>Sem atribuição</t>
        </is>
      </c>
      <c r="K9" s="6" t="n"/>
      <c r="L9" s="25" t="inlineStr">
        <is>
          <t>Área de quarentena</t>
        </is>
      </c>
    </row>
    <row r="10">
      <c r="A10" s="33" t="inlineStr">
        <is>
          <t>Data de referência</t>
        </is>
      </c>
      <c r="B10" s="56" t="n">
        <v>46271</v>
      </c>
      <c r="C10" s="33" t="inlineStr">
        <is>
          <t>Idade e vencimentos</t>
        </is>
      </c>
      <c r="D10" s="6" t="n"/>
      <c r="E10" s="6" t="n"/>
      <c r="F10" s="25" t="inlineStr">
        <is>
          <t>Erro de cadastro</t>
        </is>
      </c>
      <c r="G10" s="6" t="n"/>
      <c r="H10" s="6" t="n"/>
      <c r="I10" s="6" t="n"/>
      <c r="J10" s="6" t="n"/>
      <c r="K10" s="6" t="n"/>
      <c r="L10" s="6" t="n"/>
    </row>
    <row r="11">
      <c r="A11" s="6" t="n"/>
      <c r="B11" s="6" t="n"/>
      <c r="C11" s="6" t="n"/>
      <c r="D11" s="6" t="n"/>
      <c r="E11" s="6" t="n"/>
      <c r="F11" s="25" t="inlineStr">
        <is>
          <t>Devolução pendente</t>
        </is>
      </c>
      <c r="G11" s="6" t="n"/>
      <c r="H11" s="6" t="n"/>
      <c r="I11" s="6" t="n"/>
      <c r="J11" s="6" t="n"/>
      <c r="K11" s="6" t="n"/>
      <c r="L11" s="6" t="n"/>
    </row>
    <row r="12">
      <c r="A12" s="6" t="n"/>
      <c r="B12" s="6" t="n"/>
      <c r="C12" s="6" t="n"/>
      <c r="D12" s="6" t="n"/>
      <c r="E12" s="6" t="n"/>
      <c r="F12" s="25" t="inlineStr">
        <is>
          <t>Contagem incorreta</t>
        </is>
      </c>
      <c r="G12" s="6" t="n"/>
      <c r="H12" s="6" t="n"/>
      <c r="I12" s="6" t="n"/>
      <c r="J12" s="6" t="n"/>
      <c r="K12" s="6" t="n"/>
      <c r="L12" s="6" t="n"/>
    </row>
    <row r="13">
      <c r="A13" s="6" t="n"/>
      <c r="B13" s="6" t="n"/>
      <c r="C13" s="6" t="n"/>
      <c r="D13" s="6" t="n"/>
      <c r="E13" s="6" t="n"/>
      <c r="F13" s="25" t="inlineStr">
        <is>
          <t>Outro</t>
        </is>
      </c>
      <c r="G13" s="6" t="n"/>
      <c r="H13" s="6" t="n"/>
      <c r="I13" s="6" t="n"/>
      <c r="J13" s="6" t="n"/>
      <c r="K13" s="6" t="n"/>
      <c r="L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>
      <c r="A17" s="11" t="inlineStr">
        <is>
          <t>Verificação</t>
        </is>
      </c>
      <c r="B17" s="11" t="inlineStr">
        <is>
          <t>Quantidade</t>
        </is>
      </c>
      <c r="C17" s="11" t="inlineStr">
        <is>
          <t>Situação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21" t="inlineStr">
        <is>
          <t>Linhas preenchidas com alerta</t>
        </is>
      </c>
      <c r="B18" s="21">
        <f>COUNTIF(Registros!$Y$2:$Y$501,"?*")</f>
        <v/>
      </c>
      <c r="C18" s="21">
        <f>IF(B18=0,"OK","REVISAR")</f>
        <v/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>
      <c r="A19" s="16" t="inlineStr">
        <is>
          <t>Linhas com ID duplicado</t>
        </is>
      </c>
      <c r="B19" s="16">
        <f>SUMPRODUCT(--(Registros!$A$2:$A$501&lt;&gt;""),--(COUNTIF(Registros!$A$2:$A$501,Registros!$A$2:$A$501)&gt;1))</f>
        <v/>
      </c>
      <c r="C19" s="16">
        <f>IF(B19=0,"OK","REVISAR")</f>
        <v/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21" t="inlineStr">
        <is>
          <t>Linhas preenchidas inválidas</t>
        </is>
      </c>
      <c r="B20" s="21">
        <f>COUNTIF(Registros!$AB$2:$AB$501,"Não")</f>
        <v/>
      </c>
      <c r="C20" s="21">
        <f>IF(B20=0,"OK","REVISAR")</f>
        <v/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>
      <c r="A21" s="16" t="inlineStr">
        <is>
          <t>Divergências sem causa</t>
        </is>
      </c>
      <c r="B21" s="16">
        <f>SUMPRODUCT(--(Registros!$A$2:$A$501&lt;&gt;""),--(Registros!$T$2:$T$501="Não"),--(Registros!$V$2:$V$501=""))</f>
        <v/>
      </c>
      <c r="C21" s="16">
        <f>IF(B21=0,"OK","REVISAR")</f>
        <v/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21" t="inlineStr">
        <is>
          <t>Concluídas sem causa confirmada</t>
        </is>
      </c>
      <c r="B22" s="21">
        <f>COUNTIFS(Registros!$A$2:$A$501,"&lt;&gt;",Registros!$K$2:$K$501,"Concluída",Registros!$T$2:$T$501,"Não",Registros!$J$2:$J$501,"")</f>
        <v/>
      </c>
      <c r="C22" s="21">
        <f>IF(B22=0,"OK","REVISAR")</f>
        <v/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>
      <c r="A23" s="16" t="inlineStr">
        <is>
          <t>Concluídas sem data de conclusão</t>
        </is>
      </c>
      <c r="B23" s="16">
        <f>COUNTIFS(Registros!$A$2:$A$501,"&lt;&gt;",Registros!$K$2:$K$501,"Concluída",Registros!$N$2:$N$501,"")</f>
        <v/>
      </c>
      <c r="C23" s="16">
        <f>IF(B23=0,"OK","REVISAR")</f>
        <v/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21" t="inlineStr">
        <is>
          <t>Pendências na origem</t>
        </is>
      </c>
      <c r="B24" s="21">
        <f>COUNT(Registros!$AD$2:$AD$501)</f>
        <v/>
      </c>
      <c r="C24" s="21" t="inlineStr">
        <is>
          <t>INFORMATIVO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>
      <c r="A25" s="16" t="inlineStr">
        <is>
          <t>Linhas exibidas na fila</t>
        </is>
      </c>
      <c r="B25" s="16">
        <f>COUNTIF('Fila de investigação'!$B$5:$B$504,"&lt;&gt;")</f>
        <v/>
      </c>
      <c r="C25" s="16" t="inlineStr">
        <is>
          <t>INFORMATIVO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21" t="inlineStr">
        <is>
          <t>Diferença entre origem e fila</t>
        </is>
      </c>
      <c r="B26" s="21">
        <f>B24-B25</f>
        <v/>
      </c>
      <c r="C26" s="21">
        <f>IF(B26=0,"OK","REVISAR")</f>
        <v/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>
      <c r="A29" s="38" t="inlineStr">
        <is>
          <t>Orientações de uso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30" customHeight="1">
      <c r="A30" s="21" t="inlineStr">
        <is>
          <t>Registre o saldo do sistema e a contagem física na mesma data de corte.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 ht="30" customHeight="1">
      <c r="A31" s="16" t="inlineStr">
        <is>
          <t>Atualize causa confirmada, status e data de conclusão durante a investigação.</t>
        </is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 ht="30" customHeight="1">
      <c r="A32" s="21" t="inlineStr">
        <is>
          <t>A fila é automática; faça alterações somente na aba Registros.</t>
        </is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  <row r="33" ht="30" customHeight="1">
      <c r="A33" s="16" t="inlineStr">
        <is>
          <t>Atualize a data de referência antes de revisar prazos e dias em aberto.</t>
        </is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</row>
    <row r="34" ht="30" customHeight="1">
      <c r="A34" s="21" t="inlineStr">
        <is>
          <t>Células amarelas são entradas editáveis; áreas alternadas contêm resultados calculados.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 ht="30" customHeight="1">
      <c r="A35" s="16" t="inlineStr">
        <is>
          <t>Esta pasta analisa acuracidade e divergências; não substitui uma folha de coleta de inventário.</t>
        </is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</row>
  </sheetData>
  <mergeCells count="1">
    <mergeCell ref="A1:L1"/>
  </mergeCells>
  <conditionalFormatting sqref="C18:C26">
    <cfRule type="expression" priority="1" dxfId="1">
      <formula>C18="OK"</formula>
    </cfRule>
    <cfRule type="expression" priority="2" dxfId="0">
      <formula>C18="REVISAR"</formula>
    </cfRule>
    <cfRule type="expression" priority="3" dxfId="5">
      <formula>C18="INFORMATIVO"</formula>
    </cfRule>
  </conditionalFormatting>
  <dataValidations count="5">
    <dataValidation sqref="B4:B5" showDropDown="0" showInputMessage="1" showErrorMessage="1" allowBlank="0" errorTitle="Valor inválido" error="Informe um valor monetário igual ou maior que zero." promptTitle="Preenchimento" prompt="Informe um valor monetário igual ou maior que zero." type="decimal" operator="greaterThanOrEqual">
      <formula1>0</formula1>
    </dataValidation>
    <dataValidation sqref="B6" showDropDown="0" showInputMessage="1" showErrorMessage="1" allowBlank="0" errorTitle="Valor inválido" error="Informe uma quantidade inteira igual ou maior que zero." promptTitle="Preenchimento" prompt="Informe uma quantidade inteira igual ou maior que zero." type="whole" operator="greaterThanOrEqual">
      <formula1>0</formula1>
    </dataValidation>
    <dataValidation sqref="B7:B8" showDropDown="0" showInputMessage="1" showErrorMessage="1" allowBlank="0" errorTitle="Valor inválido" error="Informe uma meta entre 0% e 100%." promptTitle="Preenchimento" prompt="Informe uma meta entre 0% e 100%." type="decimal" operator="between">
      <formula1>0</formula1>
      <formula2>1</formula2>
    </dataValidation>
    <dataValidation sqref="B9" showDropDown="0" showInputMessage="1" showErrorMessage="1" allowBlank="0" errorTitle="Valor inválido" error="Informe uma quantidade inteira de dias igual ou maior que zero." promptTitle="Preenchimento" prompt="Informe uma quantidade inteira de dias igual ou maior que zero." type="whole" operator="greaterThanOrEqual">
      <formula1>0</formula1>
    </dataValidation>
    <dataValidation sqref="B10" showDropDown="0" showInputMessage="1" showErrorMessage="1" allowBlank="0" errorTitle="Valor inválido" error="Informe uma data igual ou posterior a 01/01/2024." promptTitle="Preenchimento" prompt="Informe uma data igual ou posterior a 01/01/2024." type="date" operator="greaterThanOrEqual">
      <formula1>DATE(2024,1,1)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2026-09-06T21:04:41Z</dcterms:created>
  <dcterms:modified xmlns:dcterms="http://purl.org/dc/terms/" xmlns:xsi="http://www.w3.org/2001/XMLSchema-instance" xsi:type="dcterms:W3CDTF">2026-09-06T21:04:45+00:00Z</dcterms:modified>
</cp:coreProperties>
</file>