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'Ajustes'!$A$6:$AB$206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0"/>
    <numFmt numFmtId="166" formatCode="dd/mm/yyyy hh:mm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17372E"/>
      <sz val="11"/>
    </font>
    <font>
      <name val="Calibri"/>
      <b val="1"/>
      <color rgb="0017372E"/>
      <sz val="10"/>
    </font>
    <font>
      <name val="Calibri"/>
      <color rgb="00222222"/>
      <sz val="10"/>
    </font>
    <font>
      <name val="Calibri"/>
      <b val="1"/>
      <color rgb="002D6A57"/>
      <sz val="10"/>
    </font>
    <font>
      <name val="Calibri"/>
      <b val="1"/>
      <color rgb="0017372E"/>
      <sz val="18"/>
    </font>
    <font>
      <name val="Calibri"/>
      <b val="1"/>
      <color rgb="00FFFFFF"/>
      <sz val="11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FFF1C9"/>
      </patternFill>
    </fill>
    <fill>
      <patternFill patternType="solid">
        <fgColor rgb="00E2F0D9"/>
      </patternFill>
    </fill>
    <fill>
      <patternFill patternType="solid">
        <fgColor rgb="00FFFFFF"/>
      </patternFill>
    </fill>
    <fill>
      <patternFill patternType="solid">
        <fgColor rgb="00C65D32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Continuous" vertical="center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0" fontId="5" fillId="5" borderId="1" applyAlignment="1" pivotButton="0" quotePrefix="0" xfId="0">
      <alignment horizontal="centerContinuous" vertical="center"/>
    </xf>
    <xf numFmtId="0" fontId="5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1" fontId="6" fillId="6" borderId="1" applyAlignment="1" pivotButton="0" quotePrefix="0" xfId="0">
      <alignment horizontal="centerContinuous" vertical="center"/>
    </xf>
    <xf numFmtId="0" fontId="7" fillId="7" borderId="1" applyAlignment="1" pivotButton="0" quotePrefix="0" xfId="0">
      <alignment horizontal="centerContinuous" vertical="center"/>
    </xf>
    <xf numFmtId="0" fontId="7" fillId="7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Continuous" vertical="center"/>
    </xf>
    <xf numFmtId="0" fontId="8" fillId="7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Continuous" vertical="center"/>
    </xf>
    <xf numFmtId="0" fontId="3" fillId="6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horizontal="left" vertical="top" wrapText="1"/>
      <protection locked="0" hidden="0"/>
    </xf>
    <xf numFmtId="166" fontId="4" fillId="4" borderId="1" applyAlignment="1" applyProtection="1" pivotButton="0" quotePrefix="0" xfId="0">
      <alignment horizontal="left" vertical="top" wrapText="1"/>
      <protection locked="0" hidden="0"/>
    </xf>
    <xf numFmtId="0" fontId="4" fillId="3" borderId="1" applyAlignment="1" pivotButton="0" quotePrefix="0" xfId="0">
      <alignment horizontal="left" vertical="top" wrapText="1"/>
    </xf>
    <xf numFmtId="165" fontId="4" fillId="4" borderId="1" applyAlignment="1" applyProtection="1" pivotButton="0" quotePrefix="0" xfId="0">
      <alignment horizontal="left" vertical="top" wrapText="1"/>
      <protection locked="0" hidden="0"/>
    </xf>
    <xf numFmtId="165" fontId="4" fillId="3" borderId="1" applyAlignment="1" pivotButton="0" quotePrefix="0" xfId="0">
      <alignment horizontal="left" vertical="top" wrapText="1"/>
    </xf>
    <xf numFmtId="1" fontId="4" fillId="3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0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horizontal="left" vertical="center"/>
      <protection locked="0" hidden="0"/>
    </xf>
    <xf numFmtId="0" fontId="7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applyProtection="1" pivotButton="0" quotePrefix="0" xfId="0">
      <alignment horizontal="center" vertical="center"/>
      <protection locked="0" hidden="0"/>
    </xf>
    <xf numFmtId="165" fontId="6" fillId="6" borderId="1" applyAlignment="1" pivotButton="0" quotePrefix="0" xfId="0">
      <alignment horizontal="centerContinuous" vertical="center"/>
    </xf>
    <xf numFmtId="166" fontId="4" fillId="4" borderId="1" applyAlignment="1" applyProtection="1" pivotButton="0" quotePrefix="0" xfId="0">
      <alignment horizontal="left" vertical="top" wrapText="1"/>
      <protection locked="0" hidden="0"/>
    </xf>
    <xf numFmtId="165" fontId="4" fillId="4" borderId="1" applyAlignment="1" applyProtection="1" pivotButton="0" quotePrefix="0" xfId="0">
      <alignment horizontal="left" vertical="top" wrapText="1"/>
      <protection locked="0" hidden="0"/>
    </xf>
    <xf numFmtId="165" fontId="4" fillId="3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7">
    <dxf>
      <font>
        <name val="Calibri"/>
        <b val="1"/>
        <color rgb="00B7473A"/>
        <sz val="10"/>
      </font>
      <fill>
        <patternFill patternType="solid">
          <fgColor rgb="00F4CCCC"/>
        </patternFill>
      </fill>
    </dxf>
    <dxf>
      <font>
        <name val="Calibri"/>
        <b val="1"/>
        <color rgb="002D6A57"/>
        <sz val="10"/>
      </font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  <dxf>
      <font>
        <name val="Calibri"/>
        <color rgb="00666666"/>
        <sz val="10"/>
      </font>
      <fill>
        <patternFill patternType="solid">
          <fgColor rgb="00E7E6E6"/>
        </patternFill>
      </fill>
    </dxf>
    <dxf>
      <font>
        <name val="Calibri"/>
        <b val="1"/>
        <color rgb="002D6A57"/>
        <sz val="10"/>
      </font>
    </dxf>
    <dxf>
      <font>
        <name val="Calibri"/>
        <b val="1"/>
        <color rgb="00B7473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atual dos ajustes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'Resumo'!B17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'Resumo'!$A$18:$A$22</f>
            </numRef>
          </cat>
          <val>
            <numRef>
              <f>'Resumo'!$B$18:$B$22</f>
            </numRef>
          </val>
        </ser>
        <dLbls>
          <showLegendKey val="0"/>
          <showVal val="1"/>
          <showCatName val="1"/>
        </dLbls>
        <firstSliceAng val="0"/>
        <holeSize val="55"/>
      </doughnutChart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Motivos dos ajustes executados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'Resumo'!B32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'Resumo'!$A$33:$A$39</f>
            </numRef>
          </cat>
          <val>
            <numRef>
              <f>'Resumo'!$B$33:$B$39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16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31</row>
      <rowOff>0</rowOff>
    </from>
    <ext cx="504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Ajustes" displayName="tbAjustes" ref="A6:AB206" headerRowCount="1">
  <autoFilter ref="A6:AB206"/>
  <tableColumns count="28">
    <tableColumn id="1" name="ID do ajuste"/>
    <tableColumn id="2" name="Data/hora da solicitação"/>
    <tableColumn id="3" name="SKU"/>
    <tableColumn id="4" name="Produto"/>
    <tableColumn id="5" name="Unidade"/>
    <tableColumn id="6" name="Local de estoque"/>
    <tableColumn id="7" name="Quantidade antes"/>
    <tableColumn id="8" name="Quantidade após proposta"/>
    <tableColumn id="9" name="Variação proposta"/>
    <tableColumn id="10" name="Sentido do ajuste"/>
    <tableColumn id="11" name="Motivo"/>
    <tableColumn id="12" name="Detalhamento do motivo"/>
    <tableColumn id="13" name="Referência da evidência"/>
    <tableColumn id="14" name="Solicitante"/>
    <tableColumn id="15" name="Decisão"/>
    <tableColumn id="16" name="Aprovador"/>
    <tableColumn id="17" name="Data/hora da decisão"/>
    <tableColumn id="18" name="Observação da decisão"/>
    <tableColumn id="19" name="Quantidade após execução"/>
    <tableColumn id="20" name="Data/hora da execução"/>
    <tableColumn id="21" name="Responsável pela execução"/>
    <tableColumn id="22" name="Variação executada"/>
    <tableColumn id="23" name="Saldo após ajuste executado"/>
    <tableColumn id="24" name="Status operacional"/>
    <tableColumn id="25" name="Dias pendente"/>
    <tableColumn id="26" name="Validação da solicitação"/>
    <tableColumn id="27" name="Validação do fluxo"/>
    <tableColumn id="28" name="Alerta de revisão"/>
  </tableColumns>
</table>
</file>

<file path=xl/tables/table2.xml><?xml version="1.0" encoding="utf-8"?>
<table xmlns="http://schemas.openxmlformats.org/spreadsheetml/2006/main" id="2" name="tbSKUs" displayName="tbSKUs" ref="A3:D103" headerRowCount="1">
  <autoFilter ref="A3:D103"/>
  <tableColumns count="4">
    <tableColumn id="1" name="SKU"/>
    <tableColumn id="2" name="Produto"/>
    <tableColumn id="3" name="Unidade"/>
    <tableColumn id="4" name="Ativo"/>
  </tableColumns>
</table>
</file>

<file path=xl/tables/table3.xml><?xml version="1.0" encoding="utf-8"?>
<table xmlns="http://schemas.openxmlformats.org/spreadsheetml/2006/main" id="3" name="tbMotivos" displayName="tbMotivos" ref="G3:H103" headerRowCount="1">
  <autoFilter ref="G3:H103"/>
  <tableColumns count="2">
    <tableColumn id="7" name="Motivo"/>
    <tableColumn id="8" name="Orientação"/>
  </tableColumns>
</table>
</file>

<file path=xl/tables/table4.xml><?xml version="1.0" encoding="utf-8"?>
<table xmlns="http://schemas.openxmlformats.org/spreadsheetml/2006/main" id="4" name="tbLocais" displayName="tbLocais" ref="J3:K103" headerRowCount="1">
  <autoFilter ref="J3:K103"/>
  <tableColumns count="2">
    <tableColumn id="10" name="Local de estoque"/>
    <tableColumn id="11" name="Ativo"/>
  </tableColumns>
</table>
</file>

<file path=xl/tables/table5.xml><?xml version="1.0" encoding="utf-8"?>
<table xmlns="http://schemas.openxmlformats.org/spreadsheetml/2006/main" id="5" name="tbPessoas" displayName="tbPessoas" ref="M3:O103" headerRowCount="1">
  <autoFilter ref="M3:O103"/>
  <tableColumns count="3">
    <tableColumn id="13" name="Nome operacional"/>
    <tableColumn id="14" name="Papel principal"/>
    <tableColumn id="15" name="Ativ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8"/>
  <cols>
    <col width="31" customWidth="1" min="1" max="1"/>
    <col width="18" customWidth="1" min="2" max="2"/>
    <col width="31" customWidth="1" min="3" max="3"/>
    <col width="18" customWidth="1" min="4" max="4"/>
    <col width="23" customWidth="1" min="5" max="5"/>
    <col width="18" customWidth="1" min="6" max="6"/>
    <col width="24" customWidth="1" min="7" max="7"/>
    <col width="18" customWidth="1" min="8" max="8"/>
  </cols>
  <sheetData>
    <row r="1" ht="26" customHeight="1">
      <c r="A1" s="1" t="inlineStr">
        <is>
          <t>Painel de ajustes de estoque</t>
        </is>
      </c>
      <c r="B1" s="34" t="n"/>
      <c r="C1" s="34" t="n"/>
      <c r="D1" s="34" t="n"/>
      <c r="E1" s="34" t="n"/>
      <c r="F1" s="34" t="n"/>
      <c r="G1" s="34" t="n"/>
      <c r="H1" s="35" t="n"/>
    </row>
    <row r="2" ht="22" customHeight="1">
      <c r="A2" s="3" t="inlineStr">
        <is>
          <t>Acompanhamento de aprovações, execuções e saldos corrigidos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5" t="inlineStr">
        <is>
          <t>Data de referência</t>
        </is>
      </c>
      <c r="B3" s="36" t="n">
        <v>46271</v>
      </c>
    </row>
    <row r="4">
      <c r="A4" s="5" t="inlineStr">
        <is>
          <t>Início do período de execução</t>
        </is>
      </c>
      <c r="B4" s="36" t="n">
        <v>46266</v>
      </c>
      <c r="C4" s="5" t="inlineStr">
        <is>
          <t>Fim do período de execução</t>
        </is>
      </c>
      <c r="D4" s="36" t="n">
        <v>46271</v>
      </c>
    </row>
    <row r="5" ht="24" customHeight="1">
      <c r="A5" s="7">
        <f>IF(OR(B3="",B4="",D4=""),"ALERTA: preencha as datas do painel.",IF(B4&gt;D4,"ALERTA: a data inicial é posterior à data final.","Período válido. Os indicadores de impacto usam a data da execução."))</f>
        <v/>
      </c>
      <c r="B5" s="8" t="n"/>
      <c r="C5" s="8" t="n"/>
      <c r="D5" s="8" t="n"/>
      <c r="E5" s="8" t="n"/>
      <c r="F5" s="8" t="n"/>
      <c r="G5" s="8" t="n"/>
      <c r="H5" s="8" t="n"/>
    </row>
    <row r="6"/>
    <row r="7" ht="30" customHeight="1">
      <c r="A7" s="9" t="inlineStr">
        <is>
          <t>Solicitações registradas</t>
        </is>
      </c>
      <c r="B7" s="10" t="n"/>
      <c r="C7" s="9" t="inlineStr">
        <is>
          <t>Aguardando decisão</t>
        </is>
      </c>
      <c r="D7" s="10" t="n"/>
      <c r="E7" s="9" t="inlineStr">
        <is>
          <t>Aprovados aguardando execução</t>
        </is>
      </c>
      <c r="F7" s="10" t="n"/>
      <c r="G7" s="9" t="inlineStr">
        <is>
          <t>Registros com alerta</t>
        </is>
      </c>
      <c r="H7" s="10" t="n"/>
    </row>
    <row r="8" ht="30" customHeight="1">
      <c r="A8" s="11">
        <f>COUNTIF(tbAjustes[ID do ajuste],"&lt;&gt;")</f>
        <v/>
      </c>
      <c r="B8" s="10" t="n"/>
      <c r="C8" s="11">
        <f>COUNTIF(tbAjustes[Status operacional],"Aguardando decisão")</f>
        <v/>
      </c>
      <c r="D8" s="10" t="n"/>
      <c r="E8" s="11">
        <f>COUNTIF(tbAjustes[Status operacional],"Aguardando execução")</f>
        <v/>
      </c>
      <c r="F8" s="10" t="n"/>
      <c r="G8" s="11">
        <f>COUNTIFS(tbAjustes[ID do ajuste],"&lt;&gt;",tbAjustes[Alerta de revisão],"&lt;&gt;OK",tbAjustes[Alerta de revisão],"&lt;&gt;")</f>
        <v/>
      </c>
      <c r="H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</row>
    <row r="10"/>
    <row r="11">
      <c r="A11" s="12" t="inlineStr">
        <is>
          <t>Impacto dos ajustes executados no período</t>
        </is>
      </c>
      <c r="B11" s="13" t="n"/>
      <c r="C11" s="13" t="n"/>
      <c r="D11" s="13" t="n"/>
      <c r="E11" s="13" t="n"/>
      <c r="F11" s="13" t="n"/>
      <c r="G11" s="13" t="n"/>
      <c r="H11" s="13" t="n"/>
    </row>
    <row r="12" ht="30" customHeight="1">
      <c r="A12" s="9" t="inlineStr">
        <is>
          <t>Ajustes executados</t>
        </is>
      </c>
      <c r="B12" s="10" t="n"/>
      <c r="C12" s="9" t="inlineStr">
        <is>
          <t>Unidades acrescentadas</t>
        </is>
      </c>
      <c r="D12" s="10" t="n"/>
      <c r="E12" s="9" t="inlineStr">
        <is>
          <t>Unidades retiradas</t>
        </is>
      </c>
      <c r="F12" s="10" t="n"/>
      <c r="G12" s="9" t="inlineStr">
        <is>
          <t>Variação líquida</t>
        </is>
      </c>
      <c r="H12" s="10" t="n"/>
    </row>
    <row r="13" ht="30" customHeight="1">
      <c r="A13" s="11">
        <f>IF(OR($B$4="",$D$4="",$B$4&gt;$D$4),"",COUNTIFS(tbAjustes[Status operacional],"Executado",tbAjustes[Data/hora da execução],"&gt;="&amp;$B$4,tbAjustes[Data/hora da execução],"&lt;"&amp;$D$4+1))</f>
        <v/>
      </c>
      <c r="B13" s="10" t="n"/>
      <c r="C13" s="37">
        <f>IF(OR($B$4="",$D$4="",$B$4&gt;$D$4),"",SUMIFS(tbAjustes[Variação executada],tbAjustes[Status operacional],"Executado",tbAjustes[Data/hora da execução],"&gt;="&amp;$B$4,tbAjustes[Data/hora da execução],"&lt;"&amp;$D$4+1,tbAjustes[Variação executada],"&gt;0"))</f>
        <v/>
      </c>
      <c r="D13" s="10" t="n"/>
      <c r="E13" s="37">
        <f>IF(OR($B$4="",$D$4="",$B$4&gt;$D$4),"",-SUMIFS(tbAjustes[Variação executada],tbAjustes[Status operacional],"Executado",tbAjustes[Data/hora da execução],"&gt;="&amp;$B$4,tbAjustes[Data/hora da execução],"&lt;"&amp;$D$4+1,tbAjustes[Variação executada],"&lt;0"))</f>
        <v/>
      </c>
      <c r="F13" s="10" t="n"/>
      <c r="G13" s="37">
        <f>IF(OR($B$4="",$D$4="",$B$4&gt;$D$4),"",SUMIFS(tbAjustes[Variação executada],tbAjustes[Status operacional],"Executado",tbAjustes[Data/hora da execução],"&gt;="&amp;$B$4,tbAjustes[Data/hora da execução],"&lt;"&amp;$D$4+1))</f>
        <v/>
      </c>
      <c r="H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</row>
    <row r="15"/>
    <row r="16"/>
    <row r="17">
      <c r="A17" s="15" t="inlineStr">
        <is>
          <t>Situação operacional</t>
        </is>
      </c>
      <c r="B17" s="15" t="inlineStr">
        <is>
          <t>Quantidade</t>
        </is>
      </c>
    </row>
    <row r="18">
      <c r="A18" s="16" t="inlineStr">
        <is>
          <t>Aguardando decisão</t>
        </is>
      </c>
      <c r="B18" s="17">
        <f>COUNTIF(tbAjustes[Status operacional],A18)</f>
        <v/>
      </c>
    </row>
    <row r="19">
      <c r="A19" s="18" t="inlineStr">
        <is>
          <t>Aguardando execução</t>
        </is>
      </c>
      <c r="B19" s="19">
        <f>COUNTIF(tbAjustes[Status operacional],A19)</f>
        <v/>
      </c>
    </row>
    <row r="20">
      <c r="A20" s="16" t="inlineStr">
        <is>
          <t>Executado</t>
        </is>
      </c>
      <c r="B20" s="17">
        <f>COUNTIF(tbAjustes[Status operacional],A20)</f>
        <v/>
      </c>
    </row>
    <row r="21">
      <c r="A21" s="18" t="inlineStr">
        <is>
          <t>Rejeitado</t>
        </is>
      </c>
      <c r="B21" s="19">
        <f>COUNTIF(tbAjustes[Status operacional],A21)</f>
        <v/>
      </c>
    </row>
    <row r="22">
      <c r="A22" s="16" t="inlineStr">
        <is>
          <t>Revisar</t>
        </is>
      </c>
      <c r="B22" s="17">
        <f>COUNTIF(tbAjustes[Status operacional],A22)</f>
        <v/>
      </c>
    </row>
    <row r="23"/>
    <row r="24"/>
    <row r="25"/>
    <row r="26"/>
    <row r="27"/>
    <row r="28"/>
    <row r="29"/>
    <row r="30"/>
    <row r="31"/>
    <row r="32">
      <c r="A32" s="15" t="inlineStr">
        <is>
          <t>Motivo</t>
        </is>
      </c>
      <c r="B32" s="15" t="inlineStr">
        <is>
          <t>Executados no período</t>
        </is>
      </c>
    </row>
    <row r="33">
      <c r="A33" s="16" t="inlineStr">
        <is>
          <t>Divergência no recebimento</t>
        </is>
      </c>
      <c r="B33" s="17">
        <f>IF(OR($B$4="",$D$4="",$B$4&gt;$D$4),"",COUNTIFS(tbAjustes[Status operacional],"Executado",tbAjustes[Motivo],A33,tbAjustes[Data/hora da execução],"&gt;="&amp;$B$4,tbAjustes[Data/hora da execução],"&lt;"&amp;$D$4+1))</f>
        <v/>
      </c>
    </row>
    <row r="34">
      <c r="A34" s="18" t="inlineStr">
        <is>
          <t>Avaria confirmada</t>
        </is>
      </c>
      <c r="B34" s="19">
        <f>IF(OR($B$4="",$D$4="",$B$4&gt;$D$4),"",COUNTIFS(tbAjustes[Status operacional],"Executado",tbAjustes[Motivo],A34,tbAjustes[Data/hora da execução],"&gt;="&amp;$B$4,tbAjustes[Data/hora da execução],"&lt;"&amp;$D$4+1))</f>
        <v/>
      </c>
    </row>
    <row r="35">
      <c r="A35" s="16" t="inlineStr">
        <is>
          <t>Erro de separação</t>
        </is>
      </c>
      <c r="B35" s="17">
        <f>IF(OR($B$4="",$D$4="",$B$4&gt;$D$4),"",COUNTIFS(tbAjustes[Status operacional],"Executado",tbAjustes[Motivo],A35,tbAjustes[Data/hora da execução],"&gt;="&amp;$B$4,tbAjustes[Data/hora da execução],"&lt;"&amp;$D$4+1))</f>
        <v/>
      </c>
    </row>
    <row r="36">
      <c r="A36" s="18" t="inlineStr">
        <is>
          <t>Erro de cadastro operacional</t>
        </is>
      </c>
      <c r="B36" s="19">
        <f>IF(OR($B$4="",$D$4="",$B$4&gt;$D$4),"",COUNTIFS(tbAjustes[Status operacional],"Executado",tbAjustes[Motivo],A36,tbAjustes[Data/hora da execução],"&gt;="&amp;$B$4,tbAjustes[Data/hora da execução],"&lt;"&amp;$D$4+1))</f>
        <v/>
      </c>
    </row>
    <row r="37">
      <c r="A37" s="16" t="inlineStr">
        <is>
          <t>Devolução processada incorretamente</t>
        </is>
      </c>
      <c r="B37" s="17">
        <f>IF(OR($B$4="",$D$4="",$B$4&gt;$D$4),"",COUNTIFS(tbAjustes[Status operacional],"Executado",tbAjustes[Motivo],A37,tbAjustes[Data/hora da execução],"&gt;="&amp;$B$4,tbAjustes[Data/hora da execução],"&lt;"&amp;$D$4+1))</f>
        <v/>
      </c>
    </row>
    <row r="38">
      <c r="A38" s="18" t="inlineStr">
        <is>
          <t>Extravio confirmado</t>
        </is>
      </c>
      <c r="B38" s="19">
        <f>IF(OR($B$4="",$D$4="",$B$4&gt;$D$4),"",COUNTIFS(tbAjustes[Status operacional],"Executado",tbAjustes[Motivo],A38,tbAjustes[Data/hora da execução],"&gt;="&amp;$B$4,tbAjustes[Data/hora da execução],"&lt;"&amp;$D$4+1))</f>
        <v/>
      </c>
    </row>
    <row r="39">
      <c r="A39" s="16" t="inlineStr">
        <is>
          <t>Outro</t>
        </is>
      </c>
      <c r="B39" s="17">
        <f>IF(OR($B$4="",$D$4="",$B$4&gt;$D$4),"",COUNTIFS(tbAjustes[Status operacional],"Executado",tbAjustes[Motivo],A39,tbAjustes[Data/hora da execução],"&gt;="&amp;$B$4,tbAjustes[Data/hora da execução],"&lt;"&amp;$D$4+1))</f>
        <v/>
      </c>
    </row>
  </sheetData>
  <mergeCells count="1">
    <mergeCell ref="A1:H1"/>
  </mergeCells>
  <conditionalFormatting sqref="A5:H5">
    <cfRule type="expression" priority="1" dxfId="0" stopIfTrue="1">
      <formula>LEFT($A$5,7)="ALERTA:"</formula>
    </cfRule>
    <cfRule type="expression" priority="2" dxfId="1">
      <formula>LEFT($A$5,7)&lt;&gt;"ALERTA:"</formula>
    </cfRule>
  </conditionalFormatting>
  <conditionalFormatting sqref="C7:F9">
    <cfRule type="expression" priority="3" dxfId="2">
      <formula>OR($C$8&gt;0,$E$8&gt;0)</formula>
    </cfRule>
  </conditionalFormatting>
  <conditionalFormatting sqref="G7:H9">
    <cfRule type="expression" priority="4" dxfId="0">
      <formula>$G$8&gt;0</formula>
    </cfRule>
  </conditionalFormatting>
  <dataValidations count="3">
    <dataValidation sqref="B3" showDropDown="0" showInputMessage="0" showErrorMessage="1" allowBlank="0" errorTitle="Data inválida" error="Informe uma data entre 01/01/2020 e 31/12/2100." type="custom" errorStyle="stop">
      <formula1>=AND(ISNUMBER(B3),B3&gt;=DATE(2020,1,1),B3&lt;DATE(2101,1,1))</formula1>
    </dataValidation>
    <dataValidation sqref="B4" showDropDown="0" showInputMessage="0" showErrorMessage="1" allowBlank="0" errorTitle="Período inválido" error="A data inicial deve ser válida e não pode ser posterior à data final." type="custom" errorStyle="stop">
      <formula1>=AND(ISNUMBER(B4),B4&gt;=DATE(2020,1,1),B4&lt;DATE(2101,1,1),OR($D$4="",B4&lt;=$D$4))</formula1>
    </dataValidation>
    <dataValidation sqref="D4" showDropDown="0" showInputMessage="0" showErrorMessage="1" allowBlank="0" errorTitle="Período inválido" error="A data final deve ser válida e não pode ser anterior à data inicial." type="custom" errorStyle="stop">
      <formula1>=AND(ISNUMBER(D4),D4&gt;=DATE(2020,1,1),D4&lt;DATE(2101,1,1),OR($B$4="",D4&gt;=$B$4))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B206"/>
  <sheetViews>
    <sheetView workbookViewId="0">
      <pane xSplit="5" ySplit="6" topLeftCell="F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8"/>
  <cols>
    <col width="15" customWidth="1" min="1" max="1"/>
    <col width="19" customWidth="1" min="2" max="2"/>
    <col width="16" customWidth="1" min="3" max="3"/>
    <col width="30" customWidth="1" min="4" max="4"/>
    <col width="10" customWidth="1" min="5" max="5"/>
    <col width="24" customWidth="1" min="6" max="6"/>
    <col width="16" customWidth="1" min="7" max="7"/>
    <col width="21" customWidth="1" min="8" max="8"/>
    <col width="17" customWidth="1" min="9" max="9"/>
    <col width="17" customWidth="1" min="10" max="10"/>
    <col width="32" customWidth="1" min="11" max="11"/>
    <col width="34" customWidth="1" min="12" max="12"/>
    <col width="25" customWidth="1" min="13" max="13"/>
    <col width="19" customWidth="1" min="14" max="14"/>
    <col width="14" customWidth="1" min="15" max="15"/>
    <col width="19" customWidth="1" min="16" max="16"/>
    <col width="19" customWidth="1" min="17" max="17"/>
    <col width="34" customWidth="1" min="18" max="18"/>
    <col width="21" customWidth="1" min="19" max="19"/>
    <col width="19" customWidth="1" min="20" max="20"/>
    <col width="24" customWidth="1" min="21" max="21"/>
    <col width="18" customWidth="1" min="22" max="22"/>
    <col width="25" customWidth="1" min="23" max="23"/>
    <col width="23" customWidth="1" min="24" max="24"/>
    <col width="14" customWidth="1" min="25" max="25"/>
    <col width="33" customWidth="1" min="26" max="26"/>
    <col width="38" customWidth="1" min="27" max="27"/>
    <col width="40" customWidth="1" min="28" max="28"/>
  </cols>
  <sheetData>
    <row r="1" ht="26" customHeight="1">
      <c r="A1" s="1" t="inlineStr">
        <is>
          <t>Registro de ajustes de estoque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34" t="n"/>
      <c r="Y1" s="34" t="n"/>
      <c r="Z1" s="34" t="n"/>
      <c r="AA1" s="34" t="n"/>
      <c r="AB1" s="35" t="n"/>
    </row>
    <row r="2" ht="23" customHeight="1">
      <c r="A2" s="3" t="inlineStr">
        <is>
          <t>Preencha a solicitação, registre a decisão e confirme a execução. Não apague registros rejeitados.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</row>
    <row r="3" ht="22" customHeight="1">
      <c r="A3" s="20" t="inlineStr">
        <is>
          <t>Amarelo = entrada manual | Bege ou cinza = cálculo | Vermelho = revisão necessária</t>
        </is>
      </c>
      <c r="B3" s="21" t="n"/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</row>
    <row r="4"/>
    <row r="5"/>
    <row r="6" ht="32" customHeight="1">
      <c r="A6" s="15" t="inlineStr">
        <is>
          <t>ID do ajuste</t>
        </is>
      </c>
      <c r="B6" s="15" t="inlineStr">
        <is>
          <t>Data/hora da solicitação</t>
        </is>
      </c>
      <c r="C6" s="15" t="inlineStr">
        <is>
          <t>SKU</t>
        </is>
      </c>
      <c r="D6" s="15" t="inlineStr">
        <is>
          <t>Produto</t>
        </is>
      </c>
      <c r="E6" s="15" t="inlineStr">
        <is>
          <t>Unidade</t>
        </is>
      </c>
      <c r="F6" s="15" t="inlineStr">
        <is>
          <t>Local de estoque</t>
        </is>
      </c>
      <c r="G6" s="15" t="inlineStr">
        <is>
          <t>Quantidade antes</t>
        </is>
      </c>
      <c r="H6" s="15" t="inlineStr">
        <is>
          <t>Quantidade após proposta</t>
        </is>
      </c>
      <c r="I6" s="15" t="inlineStr">
        <is>
          <t>Variação proposta</t>
        </is>
      </c>
      <c r="J6" s="15" t="inlineStr">
        <is>
          <t>Sentido do ajuste</t>
        </is>
      </c>
      <c r="K6" s="15" t="inlineStr">
        <is>
          <t>Motivo</t>
        </is>
      </c>
      <c r="L6" s="15" t="inlineStr">
        <is>
          <t>Detalhamento do motivo</t>
        </is>
      </c>
      <c r="M6" s="15" t="inlineStr">
        <is>
          <t>Referência da evidência</t>
        </is>
      </c>
      <c r="N6" s="15" t="inlineStr">
        <is>
          <t>Solicitante</t>
        </is>
      </c>
      <c r="O6" s="15" t="inlineStr">
        <is>
          <t>Decisão</t>
        </is>
      </c>
      <c r="P6" s="15" t="inlineStr">
        <is>
          <t>Aprovador</t>
        </is>
      </c>
      <c r="Q6" s="15" t="inlineStr">
        <is>
          <t>Data/hora da decisão</t>
        </is>
      </c>
      <c r="R6" s="15" t="inlineStr">
        <is>
          <t>Observação da decisão</t>
        </is>
      </c>
      <c r="S6" s="15" t="inlineStr">
        <is>
          <t>Quantidade após execução</t>
        </is>
      </c>
      <c r="T6" s="15" t="inlineStr">
        <is>
          <t>Data/hora da execução</t>
        </is>
      </c>
      <c r="U6" s="15" t="inlineStr">
        <is>
          <t>Responsável pela execução</t>
        </is>
      </c>
      <c r="V6" s="15" t="inlineStr">
        <is>
          <t>Variação executada</t>
        </is>
      </c>
      <c r="W6" s="15" t="inlineStr">
        <is>
          <t>Saldo após ajuste executado</t>
        </is>
      </c>
      <c r="X6" s="15" t="inlineStr">
        <is>
          <t>Status operacional</t>
        </is>
      </c>
      <c r="Y6" s="15" t="inlineStr">
        <is>
          <t>Dias pendente</t>
        </is>
      </c>
      <c r="Z6" s="15" t="inlineStr">
        <is>
          <t>Validação da solicitação</t>
        </is>
      </c>
      <c r="AA6" s="15" t="inlineStr">
        <is>
          <t>Validação do fluxo</t>
        </is>
      </c>
      <c r="AB6" s="15" t="inlineStr">
        <is>
          <t>Alerta de revisão</t>
        </is>
      </c>
    </row>
    <row r="7">
      <c r="A7" s="22" t="inlineStr">
        <is>
          <t>AJ-2026-0001</t>
        </is>
      </c>
      <c r="B7" s="38" t="n">
        <v>46266.38541666666</v>
      </c>
      <c r="C7" s="22" t="inlineStr">
        <is>
          <t>SKU-FLX-001</t>
        </is>
      </c>
      <c r="D7" s="24">
        <f>IF(C7="","",IFERROR(INDEX(tbSKUs[Produto],MATCH(C7,tbSKUs[SKU],0)),"SKU não cadastrado"))</f>
        <v/>
      </c>
      <c r="E7" s="24">
        <f>IF(C7="","",IFERROR(INDEX(tbSKUs[Unidade],MATCH(C7,tbSKUs[SKU],0)),""))</f>
        <v/>
      </c>
      <c r="F7" s="22" t="inlineStr">
        <is>
          <t>CD Aurora — Rua A1</t>
        </is>
      </c>
      <c r="G7" s="39" t="n">
        <v>120</v>
      </c>
      <c r="H7" s="39" t="n">
        <v>125</v>
      </c>
      <c r="I7" s="40">
        <f>IF(OR(G7="",H7=""),"",H7-G7)</f>
        <v/>
      </c>
      <c r="J7" s="24">
        <f>IF(I7="","",IF(I7&gt;0,"Entrada",IF(I7&lt;0,"Saída","Sem variação")))</f>
        <v/>
      </c>
      <c r="K7" s="22" t="inlineStr">
        <is>
          <t>Divergência no recebimento</t>
        </is>
      </c>
      <c r="L7" s="22" t="inlineStr">
        <is>
          <t>Cinco unidades constavam no recebimento, mas não no saldo.</t>
        </is>
      </c>
      <c r="M7" s="22" t="inlineStr">
        <is>
          <t>EVID-REC-0001</t>
        </is>
      </c>
      <c r="N7" s="22" t="inlineStr">
        <is>
          <t>Lia Exemplo</t>
        </is>
      </c>
      <c r="O7" s="22" t="inlineStr">
        <is>
          <t>Aprovado</t>
        </is>
      </c>
      <c r="P7" s="22" t="inlineStr">
        <is>
          <t>Rui Modelo</t>
        </is>
      </c>
      <c r="Q7" s="38" t="n">
        <v>46266.45833333334</v>
      </c>
      <c r="R7" s="22" t="inlineStr">
        <is>
          <t>Evidência e documento de recebimento conferidos.</t>
        </is>
      </c>
      <c r="S7" s="39" t="n">
        <v>125</v>
      </c>
      <c r="T7" s="38" t="n">
        <v>46266.60416666666</v>
      </c>
      <c r="U7" s="22" t="inlineStr">
        <is>
          <t>Nina Teste</t>
        </is>
      </c>
      <c r="V7" s="40">
        <f>IF(X7="Executado",S7-G7,"")</f>
        <v/>
      </c>
      <c r="W7" s="40">
        <f>IF(X7="Executado",S7,"")</f>
        <v/>
      </c>
      <c r="X7" s="24">
        <f>IF(A7="","",IF(O7="Pendente","Aguardando decisão",IF(O7="Rejeitado","Rejeitado",IF(O7="Aprovado",IF(AND(S7&lt;&gt;"",T7&lt;&gt;"",U7&lt;&gt;""),"Executado","Aguardando execução"),"Revisar"))))</f>
        <v/>
      </c>
      <c r="Y7" s="27">
        <f>IF(OR(A7="",O7&lt;&gt;"Pendente",B7=""),"",MAX(0,INT(Resumo!$B$3)-INT(B7)))</f>
        <v/>
      </c>
      <c r="Z7" s="24">
        <f>IF(A7="","",IF(COUNTIF($A$7:$A$206,A7)&gt;1,"ID duplicado",IF(D7="SKU não cadastrado","SKU não cadastrado",IF(OR(B7="",C7="",F7="",G7="",H7="",K7="",M7="",N7="",O7=""),"Preencher campos da solicitação",IF(OR(G7&lt;0,H7&lt;0,AND(S7&lt;&gt;"",S7&lt;0)),"Quantidade inválida",IF(H7=G7,"Sem alteração de quantidade",IF(AND(K7="Outro",L7=""),"Detalhar motivo Outro",IF(OR(LEFT(LOWER(M7),7)="http://",LEFT(LOWER(M7),8)="https://"),"Usar referência interna da evidência",IF(COUNTIF(Listas!$Q$8:$Q$10,O7)=0,"Decisão inválida","OK")))))))))</f>
        <v/>
      </c>
      <c r="AA7" s="24">
        <f>IF(A7="","",IF(AND(O7="Pendente",OR(P7&lt;&gt;"",Q7&lt;&gt;"")),"Pendente com dados de decisão",IF(AND(O7&lt;&gt;"Aprovado",OR(S7&lt;&gt;"",T7&lt;&gt;"",U7&lt;&gt;"")),"Execução sem aprovação",IF(AND(O7="Pendente",Y7&gt;Listas!$R$4),"Aprovação em atraso",IF(AND(OR(O7="Aprovado",O7="Rejeitado"),OR(P7="",Q7="")),"Completar decisão",IF(AND(Q7&lt;&gt;"",Q7&lt;B7),"Data da decisão anterior à solicitação",IF(AND(O7="Aprovado",S7="",T7="",U7=""),"Execução pendente",IF(AND(O7="Aprovado",OR(S7="",T7="",U7="")),"Completar execução",IF(AND(T7&lt;&gt;"",Q7&lt;&gt;"",T7&lt;Q7),"Data da execução anterior à decisão",IF(AND(X7="Executado",ABS(S7-H7)&gt;Listas!$R$5),"Quantidade executada difere da aprovada","OK"))))))))))</f>
        <v/>
      </c>
      <c r="AB7" s="24">
        <f>IF(A7="","",IF(Z7&lt;&gt;"OK",Z7,AA7))</f>
        <v/>
      </c>
    </row>
    <row r="8">
      <c r="A8" s="22" t="inlineStr">
        <is>
          <t>AJ-2026-0002</t>
        </is>
      </c>
      <c r="B8" s="38" t="n">
        <v>46266.43055555555</v>
      </c>
      <c r="C8" s="22" t="inlineStr">
        <is>
          <t>SKU-FLX-002</t>
        </is>
      </c>
      <c r="D8" s="28">
        <f>IF(C8="","",IFERROR(INDEX(tbSKUs[Produto],MATCH(C8,tbSKUs[SKU],0)),"SKU não cadastrado"))</f>
        <v/>
      </c>
      <c r="E8" s="28">
        <f>IF(C8="","",IFERROR(INDEX(tbSKUs[Unidade],MATCH(C8,tbSKUs[SKU],0)),""))</f>
        <v/>
      </c>
      <c r="F8" s="22" t="inlineStr">
        <is>
          <t>CD Aurora — Rua B2</t>
        </is>
      </c>
      <c r="G8" s="39" t="n">
        <v>80</v>
      </c>
      <c r="H8" s="39" t="n">
        <v>76</v>
      </c>
      <c r="I8" s="41">
        <f>IF(OR(G8="",H8=""),"",H8-G8)</f>
        <v/>
      </c>
      <c r="J8" s="28">
        <f>IF(I8="","",IF(I8&gt;0,"Entrada",IF(I8&lt;0,"Saída","Sem variação")))</f>
        <v/>
      </c>
      <c r="K8" s="22" t="inlineStr">
        <is>
          <t>Avaria confirmada</t>
        </is>
      </c>
      <c r="L8" s="22" t="inlineStr">
        <is>
          <t>Quatro unidades quebradas durante a movimentação interna.</t>
        </is>
      </c>
      <c r="M8" s="22" t="inlineStr">
        <is>
          <t>EVID-AVA-0002</t>
        </is>
      </c>
      <c r="N8" s="22" t="inlineStr">
        <is>
          <t>Nina Teste</t>
        </is>
      </c>
      <c r="O8" s="22" t="inlineStr">
        <is>
          <t>Aprovado</t>
        </is>
      </c>
      <c r="P8" s="22" t="inlineStr">
        <is>
          <t>Caio Demonstração</t>
        </is>
      </c>
      <c r="Q8" s="38" t="n">
        <v>46266.50694444445</v>
      </c>
      <c r="R8" s="22" t="inlineStr">
        <is>
          <t>Avarias segregadas antes da correção.</t>
        </is>
      </c>
      <c r="S8" s="39" t="n">
        <v>76</v>
      </c>
      <c r="T8" s="38" t="n">
        <v>46266.63888888889</v>
      </c>
      <c r="U8" s="22" t="inlineStr">
        <is>
          <t>Bia Cenário</t>
        </is>
      </c>
      <c r="V8" s="41">
        <f>IF(X8="Executado",S8-G8,"")</f>
        <v/>
      </c>
      <c r="W8" s="41">
        <f>IF(X8="Executado",S8,"")</f>
        <v/>
      </c>
      <c r="X8" s="28">
        <f>IF(A8="","",IF(O8="Pendente","Aguardando decisão",IF(O8="Rejeitado","Rejeitado",IF(O8="Aprovado",IF(AND(S8&lt;&gt;"",T8&lt;&gt;"",U8&lt;&gt;""),"Executado","Aguardando execução"),"Revisar"))))</f>
        <v/>
      </c>
      <c r="Y8" s="30">
        <f>IF(OR(A8="",O8&lt;&gt;"Pendente",B8=""),"",MAX(0,INT(Resumo!$B$3)-INT(B8)))</f>
        <v/>
      </c>
      <c r="Z8" s="28">
        <f>IF(A8="","",IF(COUNTIF($A$7:$A$206,A8)&gt;1,"ID duplicado",IF(D8="SKU não cadastrado","SKU não cadastrado",IF(OR(B8="",C8="",F8="",G8="",H8="",K8="",M8="",N8="",O8=""),"Preencher campos da solicitação",IF(OR(G8&lt;0,H8&lt;0,AND(S8&lt;&gt;"",S8&lt;0)),"Quantidade inválida",IF(H8=G8,"Sem alteração de quantidade",IF(AND(K8="Outro",L8=""),"Detalhar motivo Outro",IF(OR(LEFT(LOWER(M8),7)="http://",LEFT(LOWER(M8),8)="https://"),"Usar referência interna da evidência",IF(COUNTIF(Listas!$Q$8:$Q$10,O8)=0,"Decisão inválida","OK")))))))))</f>
        <v/>
      </c>
      <c r="AA8" s="28">
        <f>IF(A8="","",IF(AND(O8="Pendente",OR(P8&lt;&gt;"",Q8&lt;&gt;"")),"Pendente com dados de decisão",IF(AND(O8&lt;&gt;"Aprovado",OR(S8&lt;&gt;"",T8&lt;&gt;"",U8&lt;&gt;"")),"Execução sem aprovação",IF(AND(O8="Pendente",Y8&gt;Listas!$R$4),"Aprovação em atraso",IF(AND(OR(O8="Aprovado",O8="Rejeitado"),OR(P8="",Q8="")),"Completar decisão",IF(AND(Q8&lt;&gt;"",Q8&lt;B8),"Data da decisão anterior à solicitação",IF(AND(O8="Aprovado",S8="",T8="",U8=""),"Execução pendente",IF(AND(O8="Aprovado",OR(S8="",T8="",U8="")),"Completar execução",IF(AND(T8&lt;&gt;"",Q8&lt;&gt;"",T8&lt;Q8),"Data da execução anterior à decisão",IF(AND(X8="Executado",ABS(S8-H8)&gt;Listas!$R$5),"Quantidade executada difere da aprovada","OK"))))))))))</f>
        <v/>
      </c>
      <c r="AB8" s="28">
        <f>IF(A8="","",IF(Z8&lt;&gt;"OK",Z8,AA8))</f>
        <v/>
      </c>
    </row>
    <row r="9">
      <c r="A9" s="22" t="inlineStr">
        <is>
          <t>AJ-2026-0003</t>
        </is>
      </c>
      <c r="B9" s="38" t="n">
        <v>46267.48611111111</v>
      </c>
      <c r="C9" s="22" t="inlineStr">
        <is>
          <t>SKU-FLX-003</t>
        </is>
      </c>
      <c r="D9" s="24">
        <f>IF(C9="","",IFERROR(INDEX(tbSKUs[Produto],MATCH(C9,tbSKUs[SKU],0)),"SKU não cadastrado"))</f>
        <v/>
      </c>
      <c r="E9" s="24">
        <f>IF(C9="","",IFERROR(INDEX(tbSKUs[Unidade],MATCH(C9,tbSKUs[SKU],0)),""))</f>
        <v/>
      </c>
      <c r="F9" s="22" t="inlineStr">
        <is>
          <t>Loja Neblina — Estoque</t>
        </is>
      </c>
      <c r="G9" s="39" t="n">
        <v>45</v>
      </c>
      <c r="H9" s="39" t="n">
        <v>43</v>
      </c>
      <c r="I9" s="40">
        <f>IF(OR(G9="",H9=""),"",H9-G9)</f>
        <v/>
      </c>
      <c r="J9" s="24">
        <f>IF(I9="","",IF(I9&gt;0,"Entrada",IF(I9&lt;0,"Saída","Sem variação")))</f>
        <v/>
      </c>
      <c r="K9" s="22" t="inlineStr">
        <is>
          <t>Extravio confirmado</t>
        </is>
      </c>
      <c r="L9" s="22" t="inlineStr">
        <is>
          <t>Solicitação aberta após ausência de duas unidades.</t>
        </is>
      </c>
      <c r="M9" s="22" t="inlineStr">
        <is>
          <t>EVID-EXT-0003</t>
        </is>
      </c>
      <c r="N9" s="22" t="inlineStr">
        <is>
          <t>Lia Exemplo</t>
        </is>
      </c>
      <c r="O9" s="22" t="inlineStr">
        <is>
          <t>Rejeitado</t>
        </is>
      </c>
      <c r="P9" s="22" t="inlineStr">
        <is>
          <t>Rui Modelo</t>
        </is>
      </c>
      <c r="Q9" s="38" t="n">
        <v>46267.625</v>
      </c>
      <c r="R9" s="22" t="inlineStr">
        <is>
          <t>Evidência insuficiente para autorizar a baixa.</t>
        </is>
      </c>
      <c r="S9" s="39" t="n"/>
      <c r="T9" s="38" t="n"/>
      <c r="U9" s="22" t="n"/>
      <c r="V9" s="40">
        <f>IF(X9="Executado",S9-G9,"")</f>
        <v/>
      </c>
      <c r="W9" s="40">
        <f>IF(X9="Executado",S9,"")</f>
        <v/>
      </c>
      <c r="X9" s="24">
        <f>IF(A9="","",IF(O9="Pendente","Aguardando decisão",IF(O9="Rejeitado","Rejeitado",IF(O9="Aprovado",IF(AND(S9&lt;&gt;"",T9&lt;&gt;"",U9&lt;&gt;""),"Executado","Aguardando execução"),"Revisar"))))</f>
        <v/>
      </c>
      <c r="Y9" s="27">
        <f>IF(OR(A9="",O9&lt;&gt;"Pendente",B9=""),"",MAX(0,INT(Resumo!$B$3)-INT(B9)))</f>
        <v/>
      </c>
      <c r="Z9" s="24">
        <f>IF(A9="","",IF(COUNTIF($A$7:$A$206,A9)&gt;1,"ID duplicado",IF(D9="SKU não cadastrado","SKU não cadastrado",IF(OR(B9="",C9="",F9="",G9="",H9="",K9="",M9="",N9="",O9=""),"Preencher campos da solicitação",IF(OR(G9&lt;0,H9&lt;0,AND(S9&lt;&gt;"",S9&lt;0)),"Quantidade inválida",IF(H9=G9,"Sem alteração de quantidade",IF(AND(K9="Outro",L9=""),"Detalhar motivo Outro",IF(OR(LEFT(LOWER(M9),7)="http://",LEFT(LOWER(M9),8)="https://"),"Usar referência interna da evidência",IF(COUNTIF(Listas!$Q$8:$Q$10,O9)=0,"Decisão inválida","OK")))))))))</f>
        <v/>
      </c>
      <c r="AA9" s="24">
        <f>IF(A9="","",IF(AND(O9="Pendente",OR(P9&lt;&gt;"",Q9&lt;&gt;"")),"Pendente com dados de decisão",IF(AND(O9&lt;&gt;"Aprovado",OR(S9&lt;&gt;"",T9&lt;&gt;"",U9&lt;&gt;"")),"Execução sem aprovação",IF(AND(O9="Pendente",Y9&gt;Listas!$R$4),"Aprovação em atraso",IF(AND(OR(O9="Aprovado",O9="Rejeitado"),OR(P9="",Q9="")),"Completar decisão",IF(AND(Q9&lt;&gt;"",Q9&lt;B9),"Data da decisão anterior à solicitação",IF(AND(O9="Aprovado",S9="",T9="",U9=""),"Execução pendente",IF(AND(O9="Aprovado",OR(S9="",T9="",U9="")),"Completar execução",IF(AND(T9&lt;&gt;"",Q9&lt;&gt;"",T9&lt;Q9),"Data da execução anterior à decisão",IF(AND(X9="Executado",ABS(S9-H9)&gt;Listas!$R$5),"Quantidade executada difere da aprovada","OK"))))))))))</f>
        <v/>
      </c>
      <c r="AB9" s="24">
        <f>IF(A9="","",IF(Z9&lt;&gt;"OK",Z9,AA9))</f>
        <v/>
      </c>
    </row>
    <row r="10">
      <c r="A10" s="22" t="inlineStr">
        <is>
          <t>AJ-2026-0004</t>
        </is>
      </c>
      <c r="B10" s="38" t="n">
        <v>46266.33333333334</v>
      </c>
      <c r="C10" s="22" t="inlineStr">
        <is>
          <t>SKU-FLX-004</t>
        </is>
      </c>
      <c r="D10" s="28">
        <f>IF(C10="","",IFERROR(INDEX(tbSKUs[Produto],MATCH(C10,tbSKUs[SKU],0)),"SKU não cadastrado"))</f>
        <v/>
      </c>
      <c r="E10" s="28">
        <f>IF(C10="","",IFERROR(INDEX(tbSKUs[Unidade],MATCH(C10,tbSKUs[SKU],0)),""))</f>
        <v/>
      </c>
      <c r="F10" s="22" t="inlineStr">
        <is>
          <t>CD Aurora — Rua A1</t>
        </is>
      </c>
      <c r="G10" s="39" t="n">
        <v>210</v>
      </c>
      <c r="H10" s="39" t="n">
        <v>208</v>
      </c>
      <c r="I10" s="41">
        <f>IF(OR(G10="",H10=""),"",H10-G10)</f>
        <v/>
      </c>
      <c r="J10" s="28">
        <f>IF(I10="","",IF(I10&gt;0,"Entrada",IF(I10&lt;0,"Saída","Sem variação")))</f>
        <v/>
      </c>
      <c r="K10" s="22" t="inlineStr">
        <is>
          <t>Erro de separação</t>
        </is>
      </c>
      <c r="L10" s="22" t="inlineStr">
        <is>
          <t>Duas unidades baixadas em pedido incorreto.</t>
        </is>
      </c>
      <c r="M10" s="22" t="inlineStr">
        <is>
          <t>EVID-SEP-0004</t>
        </is>
      </c>
      <c r="N10" s="22" t="inlineStr">
        <is>
          <t>Bia Cenário</t>
        </is>
      </c>
      <c r="O10" s="22" t="inlineStr">
        <is>
          <t>Pendente</t>
        </is>
      </c>
      <c r="P10" s="22" t="n"/>
      <c r="Q10" s="38" t="n"/>
      <c r="R10" s="22" t="n"/>
      <c r="S10" s="39" t="n"/>
      <c r="T10" s="38" t="n"/>
      <c r="U10" s="22" t="n"/>
      <c r="V10" s="41">
        <f>IF(X10="Executado",S10-G10,"")</f>
        <v/>
      </c>
      <c r="W10" s="41">
        <f>IF(X10="Executado",S10,"")</f>
        <v/>
      </c>
      <c r="X10" s="28">
        <f>IF(A10="","",IF(O10="Pendente","Aguardando decisão",IF(O10="Rejeitado","Rejeitado",IF(O10="Aprovado",IF(AND(S10&lt;&gt;"",T10&lt;&gt;"",U10&lt;&gt;""),"Executado","Aguardando execução"),"Revisar"))))</f>
        <v/>
      </c>
      <c r="Y10" s="30">
        <f>IF(OR(A10="",O10&lt;&gt;"Pendente",B10=""),"",MAX(0,INT(Resumo!$B$3)-INT(B10)))</f>
        <v/>
      </c>
      <c r="Z10" s="28">
        <f>IF(A10="","",IF(COUNTIF($A$7:$A$206,A10)&gt;1,"ID duplicado",IF(D10="SKU não cadastrado","SKU não cadastrado",IF(OR(B10="",C10="",F10="",G10="",H10="",K10="",M10="",N10="",O10=""),"Preencher campos da solicitação",IF(OR(G10&lt;0,H10&lt;0,AND(S10&lt;&gt;"",S10&lt;0)),"Quantidade inválida",IF(H10=G10,"Sem alteração de quantidade",IF(AND(K10="Outro",L10=""),"Detalhar motivo Outro",IF(OR(LEFT(LOWER(M10),7)="http://",LEFT(LOWER(M10),8)="https://"),"Usar referência interna da evidência",IF(COUNTIF(Listas!$Q$8:$Q$10,O10)=0,"Decisão inválida","OK")))))))))</f>
        <v/>
      </c>
      <c r="AA10" s="28">
        <f>IF(A10="","",IF(AND(O10="Pendente",OR(P10&lt;&gt;"",Q10&lt;&gt;"")),"Pendente com dados de decisão",IF(AND(O10&lt;&gt;"Aprovado",OR(S10&lt;&gt;"",T10&lt;&gt;"",U10&lt;&gt;"")),"Execução sem aprovação",IF(AND(O10="Pendente",Y10&gt;Listas!$R$4),"Aprovação em atraso",IF(AND(OR(O10="Aprovado",O10="Rejeitado"),OR(P10="",Q10="")),"Completar decisão",IF(AND(Q10&lt;&gt;"",Q10&lt;B10),"Data da decisão anterior à solicitação",IF(AND(O10="Aprovado",S10="",T10="",U10=""),"Execução pendente",IF(AND(O10="Aprovado",OR(S10="",T10="",U10="")),"Completar execução",IF(AND(T10&lt;&gt;"",Q10&lt;&gt;"",T10&lt;Q10),"Data da execução anterior à decisão",IF(AND(X10="Executado",ABS(S10-H10)&gt;Listas!$R$5),"Quantidade executada difere da aprovada","OK"))))))))))</f>
        <v/>
      </c>
      <c r="AB10" s="28">
        <f>IF(A10="","",IF(Z10&lt;&gt;"OK",Z10,AA10))</f>
        <v/>
      </c>
    </row>
    <row r="11">
      <c r="A11" s="22" t="inlineStr">
        <is>
          <t>AJ-2026-0005</t>
        </is>
      </c>
      <c r="B11" s="38" t="n">
        <v>46268.59027777778</v>
      </c>
      <c r="C11" s="22" t="inlineStr">
        <is>
          <t>SKU-FLX-005</t>
        </is>
      </c>
      <c r="D11" s="24">
        <f>IF(C11="","",IFERROR(INDEX(tbSKUs[Produto],MATCH(C11,tbSKUs[SKU],0)),"SKU não cadastrado"))</f>
        <v/>
      </c>
      <c r="E11" s="24">
        <f>IF(C11="","",IFERROR(INDEX(tbSKUs[Unidade],MATCH(C11,tbSKUs[SKU],0)),""))</f>
        <v/>
      </c>
      <c r="F11" s="22" t="inlineStr">
        <is>
          <t>CD Aurora — Rua B2</t>
        </is>
      </c>
      <c r="G11" s="39" t="n">
        <v>95</v>
      </c>
      <c r="H11" s="39" t="n">
        <v>100</v>
      </c>
      <c r="I11" s="40">
        <f>IF(OR(G11="",H11=""),"",H11-G11)</f>
        <v/>
      </c>
      <c r="J11" s="24">
        <f>IF(I11="","",IF(I11&gt;0,"Entrada",IF(I11&lt;0,"Saída","Sem variação")))</f>
        <v/>
      </c>
      <c r="K11" s="22" t="inlineStr">
        <is>
          <t>Devolução processada incorretamente</t>
        </is>
      </c>
      <c r="L11" s="22" t="inlineStr">
        <is>
          <t>Cinco devoluções retornaram ao estoque físico.</t>
        </is>
      </c>
      <c r="M11" s="22" t="inlineStr">
        <is>
          <t>EVID-DEV-0005</t>
        </is>
      </c>
      <c r="N11" s="22" t="inlineStr">
        <is>
          <t>Nina Teste</t>
        </is>
      </c>
      <c r="O11" s="22" t="inlineStr">
        <is>
          <t>Aprovado</t>
        </is>
      </c>
      <c r="P11" s="22" t="inlineStr">
        <is>
          <t>Caio Demonstração</t>
        </is>
      </c>
      <c r="Q11" s="38" t="n">
        <v>46269.375</v>
      </c>
      <c r="R11" s="22" t="inlineStr">
        <is>
          <t>Ajuste autorizado após conferência das devoluções.</t>
        </is>
      </c>
      <c r="S11" s="39" t="n"/>
      <c r="T11" s="38" t="n"/>
      <c r="U11" s="22" t="n"/>
      <c r="V11" s="40">
        <f>IF(X11="Executado",S11-G11,"")</f>
        <v/>
      </c>
      <c r="W11" s="40">
        <f>IF(X11="Executado",S11,"")</f>
        <v/>
      </c>
      <c r="X11" s="24">
        <f>IF(A11="","",IF(O11="Pendente","Aguardando decisão",IF(O11="Rejeitado","Rejeitado",IF(O11="Aprovado",IF(AND(S11&lt;&gt;"",T11&lt;&gt;"",U11&lt;&gt;""),"Executado","Aguardando execução"),"Revisar"))))</f>
        <v/>
      </c>
      <c r="Y11" s="27">
        <f>IF(OR(A11="",O11&lt;&gt;"Pendente",B11=""),"",MAX(0,INT(Resumo!$B$3)-INT(B11)))</f>
        <v/>
      </c>
      <c r="Z11" s="24">
        <f>IF(A11="","",IF(COUNTIF($A$7:$A$206,A11)&gt;1,"ID duplicado",IF(D11="SKU não cadastrado","SKU não cadastrado",IF(OR(B11="",C11="",F11="",G11="",H11="",K11="",M11="",N11="",O11=""),"Preencher campos da solicitação",IF(OR(G11&lt;0,H11&lt;0,AND(S11&lt;&gt;"",S11&lt;0)),"Quantidade inválida",IF(H11=G11,"Sem alteração de quantidade",IF(AND(K11="Outro",L11=""),"Detalhar motivo Outro",IF(OR(LEFT(LOWER(M11),7)="http://",LEFT(LOWER(M11),8)="https://"),"Usar referência interna da evidência",IF(COUNTIF(Listas!$Q$8:$Q$10,O11)=0,"Decisão inválida","OK")))))))))</f>
        <v/>
      </c>
      <c r="AA11" s="24">
        <f>IF(A11="","",IF(AND(O11="Pendente",OR(P11&lt;&gt;"",Q11&lt;&gt;"")),"Pendente com dados de decisão",IF(AND(O11&lt;&gt;"Aprovado",OR(S11&lt;&gt;"",T11&lt;&gt;"",U11&lt;&gt;"")),"Execução sem aprovação",IF(AND(O11="Pendente",Y11&gt;Listas!$R$4),"Aprovação em atraso",IF(AND(OR(O11="Aprovado",O11="Rejeitado"),OR(P11="",Q11="")),"Completar decisão",IF(AND(Q11&lt;&gt;"",Q11&lt;B11),"Data da decisão anterior à solicitação",IF(AND(O11="Aprovado",S11="",T11="",U11=""),"Execução pendente",IF(AND(O11="Aprovado",OR(S11="",T11="",U11="")),"Completar execução",IF(AND(T11&lt;&gt;"",Q11&lt;&gt;"",T11&lt;Q11),"Data da execução anterior à decisão",IF(AND(X11="Executado",ABS(S11-H11)&gt;Listas!$R$5),"Quantidade executada difere da aprovada","OK"))))))))))</f>
        <v/>
      </c>
      <c r="AB11" s="24">
        <f>IF(A11="","",IF(Z11&lt;&gt;"OK",Z11,AA11))</f>
        <v/>
      </c>
    </row>
    <row r="12">
      <c r="A12" s="22" t="inlineStr">
        <is>
          <t>AJ-2026-0006</t>
        </is>
      </c>
      <c r="B12" s="38" t="n">
        <v>46269.39930555555</v>
      </c>
      <c r="C12" s="22" t="inlineStr">
        <is>
          <t>SKU-FLX-006</t>
        </is>
      </c>
      <c r="D12" s="28">
        <f>IF(C12="","",IFERROR(INDEX(tbSKUs[Produto],MATCH(C12,tbSKUs[SKU],0)),"SKU não cadastrado"))</f>
        <v/>
      </c>
      <c r="E12" s="28">
        <f>IF(C12="","",IFERROR(INDEX(tbSKUs[Unidade],MATCH(C12,tbSKUs[SKU],0)),""))</f>
        <v/>
      </c>
      <c r="F12" s="22" t="inlineStr">
        <is>
          <t>Loja Neblina — Estoque</t>
        </is>
      </c>
      <c r="G12" s="39" t="n">
        <v>60</v>
      </c>
      <c r="H12" s="39" t="n">
        <v>58</v>
      </c>
      <c r="I12" s="41">
        <f>IF(OR(G12="",H12=""),"",H12-G12)</f>
        <v/>
      </c>
      <c r="J12" s="28">
        <f>IF(I12="","",IF(I12&gt;0,"Entrada",IF(I12&lt;0,"Saída","Sem variação")))</f>
        <v/>
      </c>
      <c r="K12" s="22" t="inlineStr">
        <is>
          <t>Avaria confirmada</t>
        </is>
      </c>
      <c r="L12" s="22" t="inlineStr">
        <is>
          <t>Duas unidades identificadas inicialmente como avariadas.</t>
        </is>
      </c>
      <c r="M12" s="22" t="inlineStr">
        <is>
          <t>EVID-AVA-0006</t>
        </is>
      </c>
      <c r="N12" s="22" t="inlineStr">
        <is>
          <t>Lia Exemplo</t>
        </is>
      </c>
      <c r="O12" s="22" t="inlineStr">
        <is>
          <t>Aprovado</t>
        </is>
      </c>
      <c r="P12" s="22" t="inlineStr">
        <is>
          <t>Rui Modelo</t>
        </is>
      </c>
      <c r="Q12" s="38" t="n">
        <v>46269.47222222222</v>
      </c>
      <c r="R12" s="22" t="inlineStr">
        <is>
          <t>Ajuste autorizado para duas unidades.</t>
        </is>
      </c>
      <c r="S12" s="39" t="n">
        <v>57</v>
      </c>
      <c r="T12" s="38" t="n">
        <v>46269.57291666666</v>
      </c>
      <c r="U12" s="22" t="inlineStr">
        <is>
          <t>Bia Cenário</t>
        </is>
      </c>
      <c r="V12" s="41">
        <f>IF(X12="Executado",S12-G12,"")</f>
        <v/>
      </c>
      <c r="W12" s="41">
        <f>IF(X12="Executado",S12,"")</f>
        <v/>
      </c>
      <c r="X12" s="28">
        <f>IF(A12="","",IF(O12="Pendente","Aguardando decisão",IF(O12="Rejeitado","Rejeitado",IF(O12="Aprovado",IF(AND(S12&lt;&gt;"",T12&lt;&gt;"",U12&lt;&gt;""),"Executado","Aguardando execução"),"Revisar"))))</f>
        <v/>
      </c>
      <c r="Y12" s="30">
        <f>IF(OR(A12="",O12&lt;&gt;"Pendente",B12=""),"",MAX(0,INT(Resumo!$B$3)-INT(B12)))</f>
        <v/>
      </c>
      <c r="Z12" s="28">
        <f>IF(A12="","",IF(COUNTIF($A$7:$A$206,A12)&gt;1,"ID duplicado",IF(D12="SKU não cadastrado","SKU não cadastrado",IF(OR(B12="",C12="",F12="",G12="",H12="",K12="",M12="",N12="",O12=""),"Preencher campos da solicitação",IF(OR(G12&lt;0,H12&lt;0,AND(S12&lt;&gt;"",S12&lt;0)),"Quantidade inválida",IF(H12=G12,"Sem alteração de quantidade",IF(AND(K12="Outro",L12=""),"Detalhar motivo Outro",IF(OR(LEFT(LOWER(M12),7)="http://",LEFT(LOWER(M12),8)="https://"),"Usar referência interna da evidência",IF(COUNTIF(Listas!$Q$8:$Q$10,O12)=0,"Decisão inválida","OK")))))))))</f>
        <v/>
      </c>
      <c r="AA12" s="28">
        <f>IF(A12="","",IF(AND(O12="Pendente",OR(P12&lt;&gt;"",Q12&lt;&gt;"")),"Pendente com dados de decisão",IF(AND(O12&lt;&gt;"Aprovado",OR(S12&lt;&gt;"",T12&lt;&gt;"",U12&lt;&gt;"")),"Execução sem aprovação",IF(AND(O12="Pendente",Y12&gt;Listas!$R$4),"Aprovação em atraso",IF(AND(OR(O12="Aprovado",O12="Rejeitado"),OR(P12="",Q12="")),"Completar decisão",IF(AND(Q12&lt;&gt;"",Q12&lt;B12),"Data da decisão anterior à solicitação",IF(AND(O12="Aprovado",S12="",T12="",U12=""),"Execução pendente",IF(AND(O12="Aprovado",OR(S12="",T12="",U12="")),"Completar execução",IF(AND(T12&lt;&gt;"",Q12&lt;&gt;"",T12&lt;Q12),"Data da execução anterior à decisão",IF(AND(X12="Executado",ABS(S12-H12)&gt;Listas!$R$5),"Quantidade executada difere da aprovada","OK"))))))))))</f>
        <v/>
      </c>
      <c r="AB12" s="28">
        <f>IF(A12="","",IF(Z12&lt;&gt;"OK",Z12,AA12))</f>
        <v/>
      </c>
    </row>
    <row r="13">
      <c r="A13" s="22" t="inlineStr">
        <is>
          <t>AJ-2026-0007</t>
        </is>
      </c>
      <c r="B13" s="38" t="n">
        <v>46270.66666666666</v>
      </c>
      <c r="C13" s="22" t="inlineStr">
        <is>
          <t>SKU-FLX-007</t>
        </is>
      </c>
      <c r="D13" s="24">
        <f>IF(C13="","",IFERROR(INDEX(tbSKUs[Produto],MATCH(C13,tbSKUs[SKU],0)),"SKU não cadastrado"))</f>
        <v/>
      </c>
      <c r="E13" s="24">
        <f>IF(C13="","",IFERROR(INDEX(tbSKUs[Unidade],MATCH(C13,tbSKUs[SKU],0)),""))</f>
        <v/>
      </c>
      <c r="F13" s="22" t="inlineStr">
        <is>
          <t>CD Aurora — Rua A1</t>
        </is>
      </c>
      <c r="G13" s="39" t="n">
        <v>32</v>
      </c>
      <c r="H13" s="39" t="n">
        <v>33</v>
      </c>
      <c r="I13" s="40">
        <f>IF(OR(G13="",H13=""),"",H13-G13)</f>
        <v/>
      </c>
      <c r="J13" s="24">
        <f>IF(I13="","",IF(I13&gt;0,"Entrada",IF(I13&lt;0,"Saída","Sem variação")))</f>
        <v/>
      </c>
      <c r="K13" s="22" t="inlineStr">
        <is>
          <t>Divergência no recebimento</t>
        </is>
      </c>
      <c r="L13" s="22" t="inlineStr">
        <is>
          <t>Uma unidade localizada após conferência da doca.</t>
        </is>
      </c>
      <c r="M13" s="22" t="inlineStr">
        <is>
          <t>EVID-REC-0007</t>
        </is>
      </c>
      <c r="N13" s="22" t="inlineStr">
        <is>
          <t>Bia Cenário</t>
        </is>
      </c>
      <c r="O13" s="22" t="inlineStr">
        <is>
          <t>Pendente</t>
        </is>
      </c>
      <c r="P13" s="22" t="n"/>
      <c r="Q13" s="38" t="n"/>
      <c r="R13" s="22" t="n"/>
      <c r="S13" s="39" t="n"/>
      <c r="T13" s="38" t="n"/>
      <c r="U13" s="22" t="n"/>
      <c r="V13" s="40">
        <f>IF(X13="Executado",S13-G13,"")</f>
        <v/>
      </c>
      <c r="W13" s="40">
        <f>IF(X13="Executado",S13,"")</f>
        <v/>
      </c>
      <c r="X13" s="24">
        <f>IF(A13="","",IF(O13="Pendente","Aguardando decisão",IF(O13="Rejeitado","Rejeitado",IF(O13="Aprovado",IF(AND(S13&lt;&gt;"",T13&lt;&gt;"",U13&lt;&gt;""),"Executado","Aguardando execução"),"Revisar"))))</f>
        <v/>
      </c>
      <c r="Y13" s="27">
        <f>IF(OR(A13="",O13&lt;&gt;"Pendente",B13=""),"",MAX(0,INT(Resumo!$B$3)-INT(B13)))</f>
        <v/>
      </c>
      <c r="Z13" s="24">
        <f>IF(A13="","",IF(COUNTIF($A$7:$A$206,A13)&gt;1,"ID duplicado",IF(D13="SKU não cadastrado","SKU não cadastrado",IF(OR(B13="",C13="",F13="",G13="",H13="",K13="",M13="",N13="",O13=""),"Preencher campos da solicitação",IF(OR(G13&lt;0,H13&lt;0,AND(S13&lt;&gt;"",S13&lt;0)),"Quantidade inválida",IF(H13=G13,"Sem alteração de quantidade",IF(AND(K13="Outro",L13=""),"Detalhar motivo Outro",IF(OR(LEFT(LOWER(M13),7)="http://",LEFT(LOWER(M13),8)="https://"),"Usar referência interna da evidência",IF(COUNTIF(Listas!$Q$8:$Q$10,O13)=0,"Decisão inválida","OK")))))))))</f>
        <v/>
      </c>
      <c r="AA13" s="24">
        <f>IF(A13="","",IF(AND(O13="Pendente",OR(P13&lt;&gt;"",Q13&lt;&gt;"")),"Pendente com dados de decisão",IF(AND(O13&lt;&gt;"Aprovado",OR(S13&lt;&gt;"",T13&lt;&gt;"",U13&lt;&gt;"")),"Execução sem aprovação",IF(AND(O13="Pendente",Y13&gt;Listas!$R$4),"Aprovação em atraso",IF(AND(OR(O13="Aprovado",O13="Rejeitado"),OR(P13="",Q13="")),"Completar decisão",IF(AND(Q13&lt;&gt;"",Q13&lt;B13),"Data da decisão anterior à solicitação",IF(AND(O13="Aprovado",S13="",T13="",U13=""),"Execução pendente",IF(AND(O13="Aprovado",OR(S13="",T13="",U13="")),"Completar execução",IF(AND(T13&lt;&gt;"",Q13&lt;&gt;"",T13&lt;Q13),"Data da execução anterior à decisão",IF(AND(X13="Executado",ABS(S13-H13)&gt;Listas!$R$5),"Quantidade executada difere da aprovada","OK"))))))))))</f>
        <v/>
      </c>
      <c r="AB13" s="24">
        <f>IF(A13="","",IF(Z13&lt;&gt;"OK",Z13,AA13))</f>
        <v/>
      </c>
    </row>
    <row r="14">
      <c r="A14" s="22" t="inlineStr">
        <is>
          <t>AJ-2026-0008</t>
        </is>
      </c>
      <c r="B14" s="38" t="n">
        <v>46270.42708333334</v>
      </c>
      <c r="C14" s="22" t="inlineStr">
        <is>
          <t>SKU-FLX-008</t>
        </is>
      </c>
      <c r="D14" s="28">
        <f>IF(C14="","",IFERROR(INDEX(tbSKUs[Produto],MATCH(C14,tbSKUs[SKU],0)),"SKU não cadastrado"))</f>
        <v/>
      </c>
      <c r="E14" s="28">
        <f>IF(C14="","",IFERROR(INDEX(tbSKUs[Unidade],MATCH(C14,tbSKUs[SKU],0)),""))</f>
        <v/>
      </c>
      <c r="F14" s="22" t="inlineStr">
        <is>
          <t>CD Aurora — Rua B2</t>
        </is>
      </c>
      <c r="G14" s="39" t="n">
        <v>150</v>
      </c>
      <c r="H14" s="39" t="n">
        <v>156</v>
      </c>
      <c r="I14" s="41">
        <f>IF(OR(G14="",H14=""),"",H14-G14)</f>
        <v/>
      </c>
      <c r="J14" s="28">
        <f>IF(I14="","",IF(I14&gt;0,"Entrada",IF(I14&lt;0,"Saída","Sem variação")))</f>
        <v/>
      </c>
      <c r="K14" s="22" t="inlineStr">
        <is>
          <t>Erro de cadastro operacional</t>
        </is>
      </c>
      <c r="L14" s="22" t="inlineStr">
        <is>
          <t>Entrada física registrada em código temporário.</t>
        </is>
      </c>
      <c r="M14" s="22" t="inlineStr">
        <is>
          <t>EVID-CAD-0008</t>
        </is>
      </c>
      <c r="N14" s="22" t="inlineStr">
        <is>
          <t>Nina Teste</t>
        </is>
      </c>
      <c r="O14" s="22" t="inlineStr">
        <is>
          <t>Aprovado</t>
        </is>
      </c>
      <c r="P14" s="22" t="inlineStr">
        <is>
          <t>Caio Demonstração</t>
        </is>
      </c>
      <c r="Q14" s="38" t="n">
        <v>46270.47916666666</v>
      </c>
      <c r="R14" s="22" t="inlineStr">
        <is>
          <t>Código temporário conciliado com o SKU correto.</t>
        </is>
      </c>
      <c r="S14" s="39" t="n">
        <v>156</v>
      </c>
      <c r="T14" s="38" t="n">
        <v>46270.59027777778</v>
      </c>
      <c r="U14" s="22" t="inlineStr">
        <is>
          <t>Bia Cenário</t>
        </is>
      </c>
      <c r="V14" s="41">
        <f>IF(X14="Executado",S14-G14,"")</f>
        <v/>
      </c>
      <c r="W14" s="41">
        <f>IF(X14="Executado",S14,"")</f>
        <v/>
      </c>
      <c r="X14" s="28">
        <f>IF(A14="","",IF(O14="Pendente","Aguardando decisão",IF(O14="Rejeitado","Rejeitado",IF(O14="Aprovado",IF(AND(S14&lt;&gt;"",T14&lt;&gt;"",U14&lt;&gt;""),"Executado","Aguardando execução"),"Revisar"))))</f>
        <v/>
      </c>
      <c r="Y14" s="30">
        <f>IF(OR(A14="",O14&lt;&gt;"Pendente",B14=""),"",MAX(0,INT(Resumo!$B$3)-INT(B14)))</f>
        <v/>
      </c>
      <c r="Z14" s="28">
        <f>IF(A14="","",IF(COUNTIF($A$7:$A$206,A14)&gt;1,"ID duplicado",IF(D14="SKU não cadastrado","SKU não cadastrado",IF(OR(B14="",C14="",F14="",G14="",H14="",K14="",M14="",N14="",O14=""),"Preencher campos da solicitação",IF(OR(G14&lt;0,H14&lt;0,AND(S14&lt;&gt;"",S14&lt;0)),"Quantidade inválida",IF(H14=G14,"Sem alteração de quantidade",IF(AND(K14="Outro",L14=""),"Detalhar motivo Outro",IF(OR(LEFT(LOWER(M14),7)="http://",LEFT(LOWER(M14),8)="https://"),"Usar referência interna da evidência",IF(COUNTIF(Listas!$Q$8:$Q$10,O14)=0,"Decisão inválida","OK")))))))))</f>
        <v/>
      </c>
      <c r="AA14" s="28">
        <f>IF(A14="","",IF(AND(O14="Pendente",OR(P14&lt;&gt;"",Q14&lt;&gt;"")),"Pendente com dados de decisão",IF(AND(O14&lt;&gt;"Aprovado",OR(S14&lt;&gt;"",T14&lt;&gt;"",U14&lt;&gt;"")),"Execução sem aprovação",IF(AND(O14="Pendente",Y14&gt;Listas!$R$4),"Aprovação em atraso",IF(AND(OR(O14="Aprovado",O14="Rejeitado"),OR(P14="",Q14="")),"Completar decisão",IF(AND(Q14&lt;&gt;"",Q14&lt;B14),"Data da decisão anterior à solicitação",IF(AND(O14="Aprovado",S14="",T14="",U14=""),"Execução pendente",IF(AND(O14="Aprovado",OR(S14="",T14="",U14="")),"Completar execução",IF(AND(T14&lt;&gt;"",Q14&lt;&gt;"",T14&lt;Q14),"Data da execução anterior à decisão",IF(AND(X14="Executado",ABS(S14-H14)&gt;Listas!$R$5),"Quantidade executada difere da aprovada","OK"))))))))))</f>
        <v/>
      </c>
      <c r="AB14" s="28">
        <f>IF(A14="","",IF(Z14&lt;&gt;"OK",Z14,AA14))</f>
        <v/>
      </c>
    </row>
    <row r="15">
      <c r="A15" s="22" t="inlineStr">
        <is>
          <t>AJ-2026-0009</t>
        </is>
      </c>
      <c r="B15" s="38" t="n">
        <v>46270.55902777778</v>
      </c>
      <c r="C15" s="22" t="inlineStr">
        <is>
          <t>SKU-FLX-001</t>
        </is>
      </c>
      <c r="D15" s="24">
        <f>IF(C15="","",IFERROR(INDEX(tbSKUs[Produto],MATCH(C15,tbSKUs[SKU],0)),"SKU não cadastrado"))</f>
        <v/>
      </c>
      <c r="E15" s="24">
        <f>IF(C15="","",IFERROR(INDEX(tbSKUs[Unidade],MATCH(C15,tbSKUs[SKU],0)),""))</f>
        <v/>
      </c>
      <c r="F15" s="22" t="inlineStr">
        <is>
          <t>CD Aurora — Rua A1</t>
        </is>
      </c>
      <c r="G15" s="39" t="n">
        <v>125</v>
      </c>
      <c r="H15" s="39" t="n">
        <v>124</v>
      </c>
      <c r="I15" s="40">
        <f>IF(OR(G15="",H15=""),"",H15-G15)</f>
        <v/>
      </c>
      <c r="J15" s="24">
        <f>IF(I15="","",IF(I15&gt;0,"Entrada",IF(I15&lt;0,"Saída","Sem variação")))</f>
        <v/>
      </c>
      <c r="K15" s="22" t="inlineStr">
        <is>
          <t>Avaria confirmada</t>
        </is>
      </c>
      <c r="L15" s="22" t="inlineStr">
        <is>
          <t>Embalagem amassada encaminhada para avaliação.</t>
        </is>
      </c>
      <c r="M15" s="22" t="inlineStr">
        <is>
          <t>EVID-AVA-0009</t>
        </is>
      </c>
      <c r="N15" s="22" t="inlineStr">
        <is>
          <t>Lia Exemplo</t>
        </is>
      </c>
      <c r="O15" s="22" t="inlineStr">
        <is>
          <t>Rejeitado</t>
        </is>
      </c>
      <c r="P15" s="22" t="inlineStr">
        <is>
          <t>Rui Modelo</t>
        </is>
      </c>
      <c r="Q15" s="38" t="n">
        <v>46270.69444444445</v>
      </c>
      <c r="R15" s="22" t="inlineStr">
        <is>
          <t>Produto liberado após nova inspeção.</t>
        </is>
      </c>
      <c r="S15" s="39" t="n"/>
      <c r="T15" s="38" t="n"/>
      <c r="U15" s="22" t="n"/>
      <c r="V15" s="40">
        <f>IF(X15="Executado",S15-G15,"")</f>
        <v/>
      </c>
      <c r="W15" s="40">
        <f>IF(X15="Executado",S15,"")</f>
        <v/>
      </c>
      <c r="X15" s="24">
        <f>IF(A15="","",IF(O15="Pendente","Aguardando decisão",IF(O15="Rejeitado","Rejeitado",IF(O15="Aprovado",IF(AND(S15&lt;&gt;"",T15&lt;&gt;"",U15&lt;&gt;""),"Executado","Aguardando execução"),"Revisar"))))</f>
        <v/>
      </c>
      <c r="Y15" s="27">
        <f>IF(OR(A15="",O15&lt;&gt;"Pendente",B15=""),"",MAX(0,INT(Resumo!$B$3)-INT(B15)))</f>
        <v/>
      </c>
      <c r="Z15" s="24">
        <f>IF(A15="","",IF(COUNTIF($A$7:$A$206,A15)&gt;1,"ID duplicado",IF(D15="SKU não cadastrado","SKU não cadastrado",IF(OR(B15="",C15="",F15="",G15="",H15="",K15="",M15="",N15="",O15=""),"Preencher campos da solicitação",IF(OR(G15&lt;0,H15&lt;0,AND(S15&lt;&gt;"",S15&lt;0)),"Quantidade inválida",IF(H15=G15,"Sem alteração de quantidade",IF(AND(K15="Outro",L15=""),"Detalhar motivo Outro",IF(OR(LEFT(LOWER(M15),7)="http://",LEFT(LOWER(M15),8)="https://"),"Usar referência interna da evidência",IF(COUNTIF(Listas!$Q$8:$Q$10,O15)=0,"Decisão inválida","OK")))))))))</f>
        <v/>
      </c>
      <c r="AA15" s="24">
        <f>IF(A15="","",IF(AND(O15="Pendente",OR(P15&lt;&gt;"",Q15&lt;&gt;"")),"Pendente com dados de decisão",IF(AND(O15&lt;&gt;"Aprovado",OR(S15&lt;&gt;"",T15&lt;&gt;"",U15&lt;&gt;"")),"Execução sem aprovação",IF(AND(O15="Pendente",Y15&gt;Listas!$R$4),"Aprovação em atraso",IF(AND(OR(O15="Aprovado",O15="Rejeitado"),OR(P15="",Q15="")),"Completar decisão",IF(AND(Q15&lt;&gt;"",Q15&lt;B15),"Data da decisão anterior à solicitação",IF(AND(O15="Aprovado",S15="",T15="",U15=""),"Execução pendente",IF(AND(O15="Aprovado",OR(S15="",T15="",U15="")),"Completar execução",IF(AND(T15&lt;&gt;"",Q15&lt;&gt;"",T15&lt;Q15),"Data da execução anterior à decisão",IF(AND(X15="Executado",ABS(S15-H15)&gt;Listas!$R$5),"Quantidade executada difere da aprovada","OK"))))))))))</f>
        <v/>
      </c>
      <c r="AB15" s="24">
        <f>IF(A15="","",IF(Z15&lt;&gt;"OK",Z15,AA15))</f>
        <v/>
      </c>
    </row>
    <row r="16">
      <c r="A16" s="22" t="inlineStr">
        <is>
          <t>AJ-2026-0010</t>
        </is>
      </c>
      <c r="B16" s="38" t="n">
        <v>46271.35416666666</v>
      </c>
      <c r="C16" s="22" t="inlineStr">
        <is>
          <t>SKU-FLX-003</t>
        </is>
      </c>
      <c r="D16" s="28">
        <f>IF(C16="","",IFERROR(INDEX(tbSKUs[Produto],MATCH(C16,tbSKUs[SKU],0)),"SKU não cadastrado"))</f>
        <v/>
      </c>
      <c r="E16" s="28">
        <f>IF(C16="","",IFERROR(INDEX(tbSKUs[Unidade],MATCH(C16,tbSKUs[SKU],0)),""))</f>
        <v/>
      </c>
      <c r="F16" s="22" t="inlineStr">
        <is>
          <t>Loja Neblina — Estoque</t>
        </is>
      </c>
      <c r="G16" s="39" t="n">
        <v>45</v>
      </c>
      <c r="H16" s="39" t="n">
        <v>47</v>
      </c>
      <c r="I16" s="41">
        <f>IF(OR(G16="",H16=""),"",H16-G16)</f>
        <v/>
      </c>
      <c r="J16" s="28">
        <f>IF(I16="","",IF(I16&gt;0,"Entrada",IF(I16&lt;0,"Saída","Sem variação")))</f>
        <v/>
      </c>
      <c r="K16" s="22" t="inlineStr">
        <is>
          <t>Devolução processada incorretamente</t>
        </is>
      </c>
      <c r="L16" s="22" t="inlineStr">
        <is>
          <t>Duas devoluções inspecionadas e liberadas para venda.</t>
        </is>
      </c>
      <c r="M16" s="22" t="inlineStr">
        <is>
          <t>EVID-DEV-0010</t>
        </is>
      </c>
      <c r="N16" s="22" t="inlineStr">
        <is>
          <t>Nina Teste</t>
        </is>
      </c>
      <c r="O16" s="22" t="inlineStr">
        <is>
          <t>Aprovado</t>
        </is>
      </c>
      <c r="P16" s="22" t="inlineStr">
        <is>
          <t>Caio Demonstração</t>
        </is>
      </c>
      <c r="Q16" s="38" t="n">
        <v>46271.38888888889</v>
      </c>
      <c r="R16" s="22" t="inlineStr">
        <is>
          <t>Devoluções aptas para retorno ao saldo disponível.</t>
        </is>
      </c>
      <c r="S16" s="39" t="n">
        <v>47</v>
      </c>
      <c r="T16" s="38" t="n">
        <v>46271.42013888889</v>
      </c>
      <c r="U16" s="22" t="inlineStr">
        <is>
          <t>Bia Cenário</t>
        </is>
      </c>
      <c r="V16" s="41">
        <f>IF(X16="Executado",S16-G16,"")</f>
        <v/>
      </c>
      <c r="W16" s="41">
        <f>IF(X16="Executado",S16,"")</f>
        <v/>
      </c>
      <c r="X16" s="28">
        <f>IF(A16="","",IF(O16="Pendente","Aguardando decisão",IF(O16="Rejeitado","Rejeitado",IF(O16="Aprovado",IF(AND(S16&lt;&gt;"",T16&lt;&gt;"",U16&lt;&gt;""),"Executado","Aguardando execução"),"Revisar"))))</f>
        <v/>
      </c>
      <c r="Y16" s="30">
        <f>IF(OR(A16="",O16&lt;&gt;"Pendente",B16=""),"",MAX(0,INT(Resumo!$B$3)-INT(B16)))</f>
        <v/>
      </c>
      <c r="Z16" s="28">
        <f>IF(A16="","",IF(COUNTIF($A$7:$A$206,A16)&gt;1,"ID duplicado",IF(D16="SKU não cadastrado","SKU não cadastrado",IF(OR(B16="",C16="",F16="",G16="",H16="",K16="",M16="",N16="",O16=""),"Preencher campos da solicitação",IF(OR(G16&lt;0,H16&lt;0,AND(S16&lt;&gt;"",S16&lt;0)),"Quantidade inválida",IF(H16=G16,"Sem alteração de quantidade",IF(AND(K16="Outro",L16=""),"Detalhar motivo Outro",IF(OR(LEFT(LOWER(M16),7)="http://",LEFT(LOWER(M16),8)="https://"),"Usar referência interna da evidência",IF(COUNTIF(Listas!$Q$8:$Q$10,O16)=0,"Decisão inválida","OK")))))))))</f>
        <v/>
      </c>
      <c r="AA16" s="28">
        <f>IF(A16="","",IF(AND(O16="Pendente",OR(P16&lt;&gt;"",Q16&lt;&gt;"")),"Pendente com dados de decisão",IF(AND(O16&lt;&gt;"Aprovado",OR(S16&lt;&gt;"",T16&lt;&gt;"",U16&lt;&gt;"")),"Execução sem aprovação",IF(AND(O16="Pendente",Y16&gt;Listas!$R$4),"Aprovação em atraso",IF(AND(OR(O16="Aprovado",O16="Rejeitado"),OR(P16="",Q16="")),"Completar decisão",IF(AND(Q16&lt;&gt;"",Q16&lt;B16),"Data da decisão anterior à solicitação",IF(AND(O16="Aprovado",S16="",T16="",U16=""),"Execução pendente",IF(AND(O16="Aprovado",OR(S16="",T16="",U16="")),"Completar execução",IF(AND(T16&lt;&gt;"",Q16&lt;&gt;"",T16&lt;Q16),"Data da execução anterior à decisão",IF(AND(X16="Executado",ABS(S16-H16)&gt;Listas!$R$5),"Quantidade executada difere da aprovada","OK"))))))))))</f>
        <v/>
      </c>
      <c r="AB16" s="28">
        <f>IF(A16="","",IF(Z16&lt;&gt;"OK",Z16,AA16))</f>
        <v/>
      </c>
    </row>
    <row r="17">
      <c r="A17" s="22" t="n"/>
      <c r="B17" s="38" t="n"/>
      <c r="C17" s="22" t="n"/>
      <c r="D17" s="24">
        <f>IF(C17="","",IFERROR(INDEX(tbSKUs[Produto],MATCH(C17,tbSKUs[SKU],0)),"SKU não cadastrado"))</f>
        <v/>
      </c>
      <c r="E17" s="24">
        <f>IF(C17="","",IFERROR(INDEX(tbSKUs[Unidade],MATCH(C17,tbSKUs[SKU],0)),""))</f>
        <v/>
      </c>
      <c r="F17" s="22" t="n"/>
      <c r="G17" s="39" t="n"/>
      <c r="H17" s="39" t="n"/>
      <c r="I17" s="40">
        <f>IF(OR(G17="",H17=""),"",H17-G17)</f>
        <v/>
      </c>
      <c r="J17" s="24">
        <f>IF(I17="","",IF(I17&gt;0,"Entrada",IF(I17&lt;0,"Saída","Sem variação")))</f>
        <v/>
      </c>
      <c r="K17" s="22" t="n"/>
      <c r="L17" s="22" t="n"/>
      <c r="M17" s="22" t="n"/>
      <c r="N17" s="22" t="n"/>
      <c r="O17" s="22" t="n"/>
      <c r="P17" s="22" t="n"/>
      <c r="Q17" s="38" t="n"/>
      <c r="R17" s="22" t="n"/>
      <c r="S17" s="39" t="n"/>
      <c r="T17" s="38" t="n"/>
      <c r="U17" s="22" t="n"/>
      <c r="V17" s="40">
        <f>IF(X17="Executado",S17-G17,"")</f>
        <v/>
      </c>
      <c r="W17" s="40">
        <f>IF(X17="Executado",S17,"")</f>
        <v/>
      </c>
      <c r="X17" s="24">
        <f>IF(A17="","",IF(O17="Pendente","Aguardando decisão",IF(O17="Rejeitado","Rejeitado",IF(O17="Aprovado",IF(AND(S17&lt;&gt;"",T17&lt;&gt;"",U17&lt;&gt;""),"Executado","Aguardando execução"),"Revisar"))))</f>
        <v/>
      </c>
      <c r="Y17" s="27">
        <f>IF(OR(A17="",O17&lt;&gt;"Pendente",B17=""),"",MAX(0,INT(Resumo!$B$3)-INT(B17)))</f>
        <v/>
      </c>
      <c r="Z17" s="24">
        <f>IF(A17="","",IF(COUNTIF($A$7:$A$206,A17)&gt;1,"ID duplicado",IF(D17="SKU não cadastrado","SKU não cadastrado",IF(OR(B17="",C17="",F17="",G17="",H17="",K17="",M17="",N17="",O17=""),"Preencher campos da solicitação",IF(OR(G17&lt;0,H17&lt;0,AND(S17&lt;&gt;"",S17&lt;0)),"Quantidade inválida",IF(H17=G17,"Sem alteração de quantidade",IF(AND(K17="Outro",L17=""),"Detalhar motivo Outro",IF(OR(LEFT(LOWER(M17),7)="http://",LEFT(LOWER(M17),8)="https://"),"Usar referência interna da evidência",IF(COUNTIF(Listas!$Q$8:$Q$10,O17)=0,"Decisão inválida","OK")))))))))</f>
        <v/>
      </c>
      <c r="AA17" s="24">
        <f>IF(A17="","",IF(AND(O17="Pendente",OR(P17&lt;&gt;"",Q17&lt;&gt;"")),"Pendente com dados de decisão",IF(AND(O17&lt;&gt;"Aprovado",OR(S17&lt;&gt;"",T17&lt;&gt;"",U17&lt;&gt;"")),"Execução sem aprovação",IF(AND(O17="Pendente",Y17&gt;Listas!$R$4),"Aprovação em atraso",IF(AND(OR(O17="Aprovado",O17="Rejeitado"),OR(P17="",Q17="")),"Completar decisão",IF(AND(Q17&lt;&gt;"",Q17&lt;B17),"Data da decisão anterior à solicitação",IF(AND(O17="Aprovado",S17="",T17="",U17=""),"Execução pendente",IF(AND(O17="Aprovado",OR(S17="",T17="",U17="")),"Completar execução",IF(AND(T17&lt;&gt;"",Q17&lt;&gt;"",T17&lt;Q17),"Data da execução anterior à decisão",IF(AND(X17="Executado",ABS(S17-H17)&gt;Listas!$R$5),"Quantidade executada difere da aprovada","OK"))))))))))</f>
        <v/>
      </c>
      <c r="AB17" s="24">
        <f>IF(A17="","",IF(Z17&lt;&gt;"OK",Z17,AA17))</f>
        <v/>
      </c>
    </row>
    <row r="18">
      <c r="A18" s="22" t="n"/>
      <c r="B18" s="38" t="n"/>
      <c r="C18" s="22" t="n"/>
      <c r="D18" s="28">
        <f>IF(C18="","",IFERROR(INDEX(tbSKUs[Produto],MATCH(C18,tbSKUs[SKU],0)),"SKU não cadastrado"))</f>
        <v/>
      </c>
      <c r="E18" s="28">
        <f>IF(C18="","",IFERROR(INDEX(tbSKUs[Unidade],MATCH(C18,tbSKUs[SKU],0)),""))</f>
        <v/>
      </c>
      <c r="F18" s="22" t="n"/>
      <c r="G18" s="39" t="n"/>
      <c r="H18" s="39" t="n"/>
      <c r="I18" s="41">
        <f>IF(OR(G18="",H18=""),"",H18-G18)</f>
        <v/>
      </c>
      <c r="J18" s="28">
        <f>IF(I18="","",IF(I18&gt;0,"Entrada",IF(I18&lt;0,"Saída","Sem variação")))</f>
        <v/>
      </c>
      <c r="K18" s="22" t="n"/>
      <c r="L18" s="22" t="n"/>
      <c r="M18" s="22" t="n"/>
      <c r="N18" s="22" t="n"/>
      <c r="O18" s="22" t="n"/>
      <c r="P18" s="22" t="n"/>
      <c r="Q18" s="38" t="n"/>
      <c r="R18" s="22" t="n"/>
      <c r="S18" s="39" t="n"/>
      <c r="T18" s="38" t="n"/>
      <c r="U18" s="22" t="n"/>
      <c r="V18" s="41">
        <f>IF(X18="Executado",S18-G18,"")</f>
        <v/>
      </c>
      <c r="W18" s="41">
        <f>IF(X18="Executado",S18,"")</f>
        <v/>
      </c>
      <c r="X18" s="28">
        <f>IF(A18="","",IF(O18="Pendente","Aguardando decisão",IF(O18="Rejeitado","Rejeitado",IF(O18="Aprovado",IF(AND(S18&lt;&gt;"",T18&lt;&gt;"",U18&lt;&gt;""),"Executado","Aguardando execução"),"Revisar"))))</f>
        <v/>
      </c>
      <c r="Y18" s="30">
        <f>IF(OR(A18="",O18&lt;&gt;"Pendente",B18=""),"",MAX(0,INT(Resumo!$B$3)-INT(B18)))</f>
        <v/>
      </c>
      <c r="Z18" s="28">
        <f>IF(A18="","",IF(COUNTIF($A$7:$A$206,A18)&gt;1,"ID duplicado",IF(D18="SKU não cadastrado","SKU não cadastrado",IF(OR(B18="",C18="",F18="",G18="",H18="",K18="",M18="",N18="",O18=""),"Preencher campos da solicitação",IF(OR(G18&lt;0,H18&lt;0,AND(S18&lt;&gt;"",S18&lt;0)),"Quantidade inválida",IF(H18=G18,"Sem alteração de quantidade",IF(AND(K18="Outro",L18=""),"Detalhar motivo Outro",IF(OR(LEFT(LOWER(M18),7)="http://",LEFT(LOWER(M18),8)="https://"),"Usar referência interna da evidência",IF(COUNTIF(Listas!$Q$8:$Q$10,O18)=0,"Decisão inválida","OK")))))))))</f>
        <v/>
      </c>
      <c r="AA18" s="28">
        <f>IF(A18="","",IF(AND(O18="Pendente",OR(P18&lt;&gt;"",Q18&lt;&gt;"")),"Pendente com dados de decisão",IF(AND(O18&lt;&gt;"Aprovado",OR(S18&lt;&gt;"",T18&lt;&gt;"",U18&lt;&gt;"")),"Execução sem aprovação",IF(AND(O18="Pendente",Y18&gt;Listas!$R$4),"Aprovação em atraso",IF(AND(OR(O18="Aprovado",O18="Rejeitado"),OR(P18="",Q18="")),"Completar decisão",IF(AND(Q18&lt;&gt;"",Q18&lt;B18),"Data da decisão anterior à solicitação",IF(AND(O18="Aprovado",S18="",T18="",U18=""),"Execução pendente",IF(AND(O18="Aprovado",OR(S18="",T18="",U18="")),"Completar execução",IF(AND(T18&lt;&gt;"",Q18&lt;&gt;"",T18&lt;Q18),"Data da execução anterior à decisão",IF(AND(X18="Executado",ABS(S18-H18)&gt;Listas!$R$5),"Quantidade executada difere da aprovada","OK"))))))))))</f>
        <v/>
      </c>
      <c r="AB18" s="28">
        <f>IF(A18="","",IF(Z18&lt;&gt;"OK",Z18,AA18))</f>
        <v/>
      </c>
    </row>
    <row r="19">
      <c r="A19" s="22" t="n"/>
      <c r="B19" s="38" t="n"/>
      <c r="C19" s="22" t="n"/>
      <c r="D19" s="24">
        <f>IF(C19="","",IFERROR(INDEX(tbSKUs[Produto],MATCH(C19,tbSKUs[SKU],0)),"SKU não cadastrado"))</f>
        <v/>
      </c>
      <c r="E19" s="24">
        <f>IF(C19="","",IFERROR(INDEX(tbSKUs[Unidade],MATCH(C19,tbSKUs[SKU],0)),""))</f>
        <v/>
      </c>
      <c r="F19" s="22" t="n"/>
      <c r="G19" s="39" t="n"/>
      <c r="H19" s="39" t="n"/>
      <c r="I19" s="40">
        <f>IF(OR(G19="",H19=""),"",H19-G19)</f>
        <v/>
      </c>
      <c r="J19" s="24">
        <f>IF(I19="","",IF(I19&gt;0,"Entrada",IF(I19&lt;0,"Saída","Sem variação")))</f>
        <v/>
      </c>
      <c r="K19" s="22" t="n"/>
      <c r="L19" s="22" t="n"/>
      <c r="M19" s="22" t="n"/>
      <c r="N19" s="22" t="n"/>
      <c r="O19" s="22" t="n"/>
      <c r="P19" s="22" t="n"/>
      <c r="Q19" s="38" t="n"/>
      <c r="R19" s="22" t="n"/>
      <c r="S19" s="39" t="n"/>
      <c r="T19" s="38" t="n"/>
      <c r="U19" s="22" t="n"/>
      <c r="V19" s="40">
        <f>IF(X19="Executado",S19-G19,"")</f>
        <v/>
      </c>
      <c r="W19" s="40">
        <f>IF(X19="Executado",S19,"")</f>
        <v/>
      </c>
      <c r="X19" s="24">
        <f>IF(A19="","",IF(O19="Pendente","Aguardando decisão",IF(O19="Rejeitado","Rejeitado",IF(O19="Aprovado",IF(AND(S19&lt;&gt;"",T19&lt;&gt;"",U19&lt;&gt;""),"Executado","Aguardando execução"),"Revisar"))))</f>
        <v/>
      </c>
      <c r="Y19" s="27">
        <f>IF(OR(A19="",O19&lt;&gt;"Pendente",B19=""),"",MAX(0,INT(Resumo!$B$3)-INT(B19)))</f>
        <v/>
      </c>
      <c r="Z19" s="24">
        <f>IF(A19="","",IF(COUNTIF($A$7:$A$206,A19)&gt;1,"ID duplicado",IF(D19="SKU não cadastrado","SKU não cadastrado",IF(OR(B19="",C19="",F19="",G19="",H19="",K19="",M19="",N19="",O19=""),"Preencher campos da solicitação",IF(OR(G19&lt;0,H19&lt;0,AND(S19&lt;&gt;"",S19&lt;0)),"Quantidade inválida",IF(H19=G19,"Sem alteração de quantidade",IF(AND(K19="Outro",L19=""),"Detalhar motivo Outro",IF(OR(LEFT(LOWER(M19),7)="http://",LEFT(LOWER(M19),8)="https://"),"Usar referência interna da evidência",IF(COUNTIF(Listas!$Q$8:$Q$10,O19)=0,"Decisão inválida","OK")))))))))</f>
        <v/>
      </c>
      <c r="AA19" s="24">
        <f>IF(A19="","",IF(AND(O19="Pendente",OR(P19&lt;&gt;"",Q19&lt;&gt;"")),"Pendente com dados de decisão",IF(AND(O19&lt;&gt;"Aprovado",OR(S19&lt;&gt;"",T19&lt;&gt;"",U19&lt;&gt;"")),"Execução sem aprovação",IF(AND(O19="Pendente",Y19&gt;Listas!$R$4),"Aprovação em atraso",IF(AND(OR(O19="Aprovado",O19="Rejeitado"),OR(P19="",Q19="")),"Completar decisão",IF(AND(Q19&lt;&gt;"",Q19&lt;B19),"Data da decisão anterior à solicitação",IF(AND(O19="Aprovado",S19="",T19="",U19=""),"Execução pendente",IF(AND(O19="Aprovado",OR(S19="",T19="",U19="")),"Completar execução",IF(AND(T19&lt;&gt;"",Q19&lt;&gt;"",T19&lt;Q19),"Data da execução anterior à decisão",IF(AND(X19="Executado",ABS(S19-H19)&gt;Listas!$R$5),"Quantidade executada difere da aprovada","OK"))))))))))</f>
        <v/>
      </c>
      <c r="AB19" s="24">
        <f>IF(A19="","",IF(Z19&lt;&gt;"OK",Z19,AA19))</f>
        <v/>
      </c>
    </row>
    <row r="20">
      <c r="A20" s="22" t="n"/>
      <c r="B20" s="38" t="n"/>
      <c r="C20" s="22" t="n"/>
      <c r="D20" s="28">
        <f>IF(C20="","",IFERROR(INDEX(tbSKUs[Produto],MATCH(C20,tbSKUs[SKU],0)),"SKU não cadastrado"))</f>
        <v/>
      </c>
      <c r="E20" s="28">
        <f>IF(C20="","",IFERROR(INDEX(tbSKUs[Unidade],MATCH(C20,tbSKUs[SKU],0)),""))</f>
        <v/>
      </c>
      <c r="F20" s="22" t="n"/>
      <c r="G20" s="39" t="n"/>
      <c r="H20" s="39" t="n"/>
      <c r="I20" s="41">
        <f>IF(OR(G20="",H20=""),"",H20-G20)</f>
        <v/>
      </c>
      <c r="J20" s="28">
        <f>IF(I20="","",IF(I20&gt;0,"Entrada",IF(I20&lt;0,"Saída","Sem variação")))</f>
        <v/>
      </c>
      <c r="K20" s="22" t="n"/>
      <c r="L20" s="22" t="n"/>
      <c r="M20" s="22" t="n"/>
      <c r="N20" s="22" t="n"/>
      <c r="O20" s="22" t="n"/>
      <c r="P20" s="22" t="n"/>
      <c r="Q20" s="38" t="n"/>
      <c r="R20" s="22" t="n"/>
      <c r="S20" s="39" t="n"/>
      <c r="T20" s="38" t="n"/>
      <c r="U20" s="22" t="n"/>
      <c r="V20" s="41">
        <f>IF(X20="Executado",S20-G20,"")</f>
        <v/>
      </c>
      <c r="W20" s="41">
        <f>IF(X20="Executado",S20,"")</f>
        <v/>
      </c>
      <c r="X20" s="28">
        <f>IF(A20="","",IF(O20="Pendente","Aguardando decisão",IF(O20="Rejeitado","Rejeitado",IF(O20="Aprovado",IF(AND(S20&lt;&gt;"",T20&lt;&gt;"",U20&lt;&gt;""),"Executado","Aguardando execução"),"Revisar"))))</f>
        <v/>
      </c>
      <c r="Y20" s="30">
        <f>IF(OR(A20="",O20&lt;&gt;"Pendente",B20=""),"",MAX(0,INT(Resumo!$B$3)-INT(B20)))</f>
        <v/>
      </c>
      <c r="Z20" s="28">
        <f>IF(A20="","",IF(COUNTIF($A$7:$A$206,A20)&gt;1,"ID duplicado",IF(D20="SKU não cadastrado","SKU não cadastrado",IF(OR(B20="",C20="",F20="",G20="",H20="",K20="",M20="",N20="",O20=""),"Preencher campos da solicitação",IF(OR(G20&lt;0,H20&lt;0,AND(S20&lt;&gt;"",S20&lt;0)),"Quantidade inválida",IF(H20=G20,"Sem alteração de quantidade",IF(AND(K20="Outro",L20=""),"Detalhar motivo Outro",IF(OR(LEFT(LOWER(M20),7)="http://",LEFT(LOWER(M20),8)="https://"),"Usar referência interna da evidência",IF(COUNTIF(Listas!$Q$8:$Q$10,O20)=0,"Decisão inválida","OK")))))))))</f>
        <v/>
      </c>
      <c r="AA20" s="28">
        <f>IF(A20="","",IF(AND(O20="Pendente",OR(P20&lt;&gt;"",Q20&lt;&gt;"")),"Pendente com dados de decisão",IF(AND(O20&lt;&gt;"Aprovado",OR(S20&lt;&gt;"",T20&lt;&gt;"",U20&lt;&gt;"")),"Execução sem aprovação",IF(AND(O20="Pendente",Y20&gt;Listas!$R$4),"Aprovação em atraso",IF(AND(OR(O20="Aprovado",O20="Rejeitado"),OR(P20="",Q20="")),"Completar decisão",IF(AND(Q20&lt;&gt;"",Q20&lt;B20),"Data da decisão anterior à solicitação",IF(AND(O20="Aprovado",S20="",T20="",U20=""),"Execução pendente",IF(AND(O20="Aprovado",OR(S20="",T20="",U20="")),"Completar execução",IF(AND(T20&lt;&gt;"",Q20&lt;&gt;"",T20&lt;Q20),"Data da execução anterior à decisão",IF(AND(X20="Executado",ABS(S20-H20)&gt;Listas!$R$5),"Quantidade executada difere da aprovada","OK"))))))))))</f>
        <v/>
      </c>
      <c r="AB20" s="28">
        <f>IF(A20="","",IF(Z20&lt;&gt;"OK",Z20,AA20))</f>
        <v/>
      </c>
    </row>
    <row r="21">
      <c r="A21" s="22" t="n"/>
      <c r="B21" s="38" t="n"/>
      <c r="C21" s="22" t="n"/>
      <c r="D21" s="24">
        <f>IF(C21="","",IFERROR(INDEX(tbSKUs[Produto],MATCH(C21,tbSKUs[SKU],0)),"SKU não cadastrado"))</f>
        <v/>
      </c>
      <c r="E21" s="24">
        <f>IF(C21="","",IFERROR(INDEX(tbSKUs[Unidade],MATCH(C21,tbSKUs[SKU],0)),""))</f>
        <v/>
      </c>
      <c r="F21" s="22" t="n"/>
      <c r="G21" s="39" t="n"/>
      <c r="H21" s="39" t="n"/>
      <c r="I21" s="40">
        <f>IF(OR(G21="",H21=""),"",H21-G21)</f>
        <v/>
      </c>
      <c r="J21" s="24">
        <f>IF(I21="","",IF(I21&gt;0,"Entrada",IF(I21&lt;0,"Saída","Sem variação")))</f>
        <v/>
      </c>
      <c r="K21" s="22" t="n"/>
      <c r="L21" s="22" t="n"/>
      <c r="M21" s="22" t="n"/>
      <c r="N21" s="22" t="n"/>
      <c r="O21" s="22" t="n"/>
      <c r="P21" s="22" t="n"/>
      <c r="Q21" s="38" t="n"/>
      <c r="R21" s="22" t="n"/>
      <c r="S21" s="39" t="n"/>
      <c r="T21" s="38" t="n"/>
      <c r="U21" s="22" t="n"/>
      <c r="V21" s="40">
        <f>IF(X21="Executado",S21-G21,"")</f>
        <v/>
      </c>
      <c r="W21" s="40">
        <f>IF(X21="Executado",S21,"")</f>
        <v/>
      </c>
      <c r="X21" s="24">
        <f>IF(A21="","",IF(O21="Pendente","Aguardando decisão",IF(O21="Rejeitado","Rejeitado",IF(O21="Aprovado",IF(AND(S21&lt;&gt;"",T21&lt;&gt;"",U21&lt;&gt;""),"Executado","Aguardando execução"),"Revisar"))))</f>
        <v/>
      </c>
      <c r="Y21" s="27">
        <f>IF(OR(A21="",O21&lt;&gt;"Pendente",B21=""),"",MAX(0,INT(Resumo!$B$3)-INT(B21)))</f>
        <v/>
      </c>
      <c r="Z21" s="24">
        <f>IF(A21="","",IF(COUNTIF($A$7:$A$206,A21)&gt;1,"ID duplicado",IF(D21="SKU não cadastrado","SKU não cadastrado",IF(OR(B21="",C21="",F21="",G21="",H21="",K21="",M21="",N21="",O21=""),"Preencher campos da solicitação",IF(OR(G21&lt;0,H21&lt;0,AND(S21&lt;&gt;"",S21&lt;0)),"Quantidade inválida",IF(H21=G21,"Sem alteração de quantidade",IF(AND(K21="Outro",L21=""),"Detalhar motivo Outro",IF(OR(LEFT(LOWER(M21),7)="http://",LEFT(LOWER(M21),8)="https://"),"Usar referência interna da evidência",IF(COUNTIF(Listas!$Q$8:$Q$10,O21)=0,"Decisão inválida","OK")))))))))</f>
        <v/>
      </c>
      <c r="AA21" s="24">
        <f>IF(A21="","",IF(AND(O21="Pendente",OR(P21&lt;&gt;"",Q21&lt;&gt;"")),"Pendente com dados de decisão",IF(AND(O21&lt;&gt;"Aprovado",OR(S21&lt;&gt;"",T21&lt;&gt;"",U21&lt;&gt;"")),"Execução sem aprovação",IF(AND(O21="Pendente",Y21&gt;Listas!$R$4),"Aprovação em atraso",IF(AND(OR(O21="Aprovado",O21="Rejeitado"),OR(P21="",Q21="")),"Completar decisão",IF(AND(Q21&lt;&gt;"",Q21&lt;B21),"Data da decisão anterior à solicitação",IF(AND(O21="Aprovado",S21="",T21="",U21=""),"Execução pendente",IF(AND(O21="Aprovado",OR(S21="",T21="",U21="")),"Completar execução",IF(AND(T21&lt;&gt;"",Q21&lt;&gt;"",T21&lt;Q21),"Data da execução anterior à decisão",IF(AND(X21="Executado",ABS(S21-H21)&gt;Listas!$R$5),"Quantidade executada difere da aprovada","OK"))))))))))</f>
        <v/>
      </c>
      <c r="AB21" s="24">
        <f>IF(A21="","",IF(Z21&lt;&gt;"OK",Z21,AA21))</f>
        <v/>
      </c>
    </row>
    <row r="22">
      <c r="A22" s="22" t="n"/>
      <c r="B22" s="38" t="n"/>
      <c r="C22" s="22" t="n"/>
      <c r="D22" s="28">
        <f>IF(C22="","",IFERROR(INDEX(tbSKUs[Produto],MATCH(C22,tbSKUs[SKU],0)),"SKU não cadastrado"))</f>
        <v/>
      </c>
      <c r="E22" s="28">
        <f>IF(C22="","",IFERROR(INDEX(tbSKUs[Unidade],MATCH(C22,tbSKUs[SKU],0)),""))</f>
        <v/>
      </c>
      <c r="F22" s="22" t="n"/>
      <c r="G22" s="39" t="n"/>
      <c r="H22" s="39" t="n"/>
      <c r="I22" s="41">
        <f>IF(OR(G22="",H22=""),"",H22-G22)</f>
        <v/>
      </c>
      <c r="J22" s="28">
        <f>IF(I22="","",IF(I22&gt;0,"Entrada",IF(I22&lt;0,"Saída","Sem variação")))</f>
        <v/>
      </c>
      <c r="K22" s="22" t="n"/>
      <c r="L22" s="22" t="n"/>
      <c r="M22" s="22" t="n"/>
      <c r="N22" s="22" t="n"/>
      <c r="O22" s="22" t="n"/>
      <c r="P22" s="22" t="n"/>
      <c r="Q22" s="38" t="n"/>
      <c r="R22" s="22" t="n"/>
      <c r="S22" s="39" t="n"/>
      <c r="T22" s="38" t="n"/>
      <c r="U22" s="22" t="n"/>
      <c r="V22" s="41">
        <f>IF(X22="Executado",S22-G22,"")</f>
        <v/>
      </c>
      <c r="W22" s="41">
        <f>IF(X22="Executado",S22,"")</f>
        <v/>
      </c>
      <c r="X22" s="28">
        <f>IF(A22="","",IF(O22="Pendente","Aguardando decisão",IF(O22="Rejeitado","Rejeitado",IF(O22="Aprovado",IF(AND(S22&lt;&gt;"",T22&lt;&gt;"",U22&lt;&gt;""),"Executado","Aguardando execução"),"Revisar"))))</f>
        <v/>
      </c>
      <c r="Y22" s="30">
        <f>IF(OR(A22="",O22&lt;&gt;"Pendente",B22=""),"",MAX(0,INT(Resumo!$B$3)-INT(B22)))</f>
        <v/>
      </c>
      <c r="Z22" s="28">
        <f>IF(A22="","",IF(COUNTIF($A$7:$A$206,A22)&gt;1,"ID duplicado",IF(D22="SKU não cadastrado","SKU não cadastrado",IF(OR(B22="",C22="",F22="",G22="",H22="",K22="",M22="",N22="",O22=""),"Preencher campos da solicitação",IF(OR(G22&lt;0,H22&lt;0,AND(S22&lt;&gt;"",S22&lt;0)),"Quantidade inválida",IF(H22=G22,"Sem alteração de quantidade",IF(AND(K22="Outro",L22=""),"Detalhar motivo Outro",IF(OR(LEFT(LOWER(M22),7)="http://",LEFT(LOWER(M22),8)="https://"),"Usar referência interna da evidência",IF(COUNTIF(Listas!$Q$8:$Q$10,O22)=0,"Decisão inválida","OK")))))))))</f>
        <v/>
      </c>
      <c r="AA22" s="28">
        <f>IF(A22="","",IF(AND(O22="Pendente",OR(P22&lt;&gt;"",Q22&lt;&gt;"")),"Pendente com dados de decisão",IF(AND(O22&lt;&gt;"Aprovado",OR(S22&lt;&gt;"",T22&lt;&gt;"",U22&lt;&gt;"")),"Execução sem aprovação",IF(AND(O22="Pendente",Y22&gt;Listas!$R$4),"Aprovação em atraso",IF(AND(OR(O22="Aprovado",O22="Rejeitado"),OR(P22="",Q22="")),"Completar decisão",IF(AND(Q22&lt;&gt;"",Q22&lt;B22),"Data da decisão anterior à solicitação",IF(AND(O22="Aprovado",S22="",T22="",U22=""),"Execução pendente",IF(AND(O22="Aprovado",OR(S22="",T22="",U22="")),"Completar execução",IF(AND(T22&lt;&gt;"",Q22&lt;&gt;"",T22&lt;Q22),"Data da execução anterior à decisão",IF(AND(X22="Executado",ABS(S22-H22)&gt;Listas!$R$5),"Quantidade executada difere da aprovada","OK"))))))))))</f>
        <v/>
      </c>
      <c r="AB22" s="28">
        <f>IF(A22="","",IF(Z22&lt;&gt;"OK",Z22,AA22))</f>
        <v/>
      </c>
    </row>
    <row r="23">
      <c r="A23" s="22" t="n"/>
      <c r="B23" s="38" t="n"/>
      <c r="C23" s="22" t="n"/>
      <c r="D23" s="24">
        <f>IF(C23="","",IFERROR(INDEX(tbSKUs[Produto],MATCH(C23,tbSKUs[SKU],0)),"SKU não cadastrado"))</f>
        <v/>
      </c>
      <c r="E23" s="24">
        <f>IF(C23="","",IFERROR(INDEX(tbSKUs[Unidade],MATCH(C23,tbSKUs[SKU],0)),""))</f>
        <v/>
      </c>
      <c r="F23" s="22" t="n"/>
      <c r="G23" s="39" t="n"/>
      <c r="H23" s="39" t="n"/>
      <c r="I23" s="40">
        <f>IF(OR(G23="",H23=""),"",H23-G23)</f>
        <v/>
      </c>
      <c r="J23" s="24">
        <f>IF(I23="","",IF(I23&gt;0,"Entrada",IF(I23&lt;0,"Saída","Sem variação")))</f>
        <v/>
      </c>
      <c r="K23" s="22" t="n"/>
      <c r="L23" s="22" t="n"/>
      <c r="M23" s="22" t="n"/>
      <c r="N23" s="22" t="n"/>
      <c r="O23" s="22" t="n"/>
      <c r="P23" s="22" t="n"/>
      <c r="Q23" s="38" t="n"/>
      <c r="R23" s="22" t="n"/>
      <c r="S23" s="39" t="n"/>
      <c r="T23" s="38" t="n"/>
      <c r="U23" s="22" t="n"/>
      <c r="V23" s="40">
        <f>IF(X23="Executado",S23-G23,"")</f>
        <v/>
      </c>
      <c r="W23" s="40">
        <f>IF(X23="Executado",S23,"")</f>
        <v/>
      </c>
      <c r="X23" s="24">
        <f>IF(A23="","",IF(O23="Pendente","Aguardando decisão",IF(O23="Rejeitado","Rejeitado",IF(O23="Aprovado",IF(AND(S23&lt;&gt;"",T23&lt;&gt;"",U23&lt;&gt;""),"Executado","Aguardando execução"),"Revisar"))))</f>
        <v/>
      </c>
      <c r="Y23" s="27">
        <f>IF(OR(A23="",O23&lt;&gt;"Pendente",B23=""),"",MAX(0,INT(Resumo!$B$3)-INT(B23)))</f>
        <v/>
      </c>
      <c r="Z23" s="24">
        <f>IF(A23="","",IF(COUNTIF($A$7:$A$206,A23)&gt;1,"ID duplicado",IF(D23="SKU não cadastrado","SKU não cadastrado",IF(OR(B23="",C23="",F23="",G23="",H23="",K23="",M23="",N23="",O23=""),"Preencher campos da solicitação",IF(OR(G23&lt;0,H23&lt;0,AND(S23&lt;&gt;"",S23&lt;0)),"Quantidade inválida",IF(H23=G23,"Sem alteração de quantidade",IF(AND(K23="Outro",L23=""),"Detalhar motivo Outro",IF(OR(LEFT(LOWER(M23),7)="http://",LEFT(LOWER(M23),8)="https://"),"Usar referência interna da evidência",IF(COUNTIF(Listas!$Q$8:$Q$10,O23)=0,"Decisão inválida","OK")))))))))</f>
        <v/>
      </c>
      <c r="AA23" s="24">
        <f>IF(A23="","",IF(AND(O23="Pendente",OR(P23&lt;&gt;"",Q23&lt;&gt;"")),"Pendente com dados de decisão",IF(AND(O23&lt;&gt;"Aprovado",OR(S23&lt;&gt;"",T23&lt;&gt;"",U23&lt;&gt;"")),"Execução sem aprovação",IF(AND(O23="Pendente",Y23&gt;Listas!$R$4),"Aprovação em atraso",IF(AND(OR(O23="Aprovado",O23="Rejeitado"),OR(P23="",Q23="")),"Completar decisão",IF(AND(Q23&lt;&gt;"",Q23&lt;B23),"Data da decisão anterior à solicitação",IF(AND(O23="Aprovado",S23="",T23="",U23=""),"Execução pendente",IF(AND(O23="Aprovado",OR(S23="",T23="",U23="")),"Completar execução",IF(AND(T23&lt;&gt;"",Q23&lt;&gt;"",T23&lt;Q23),"Data da execução anterior à decisão",IF(AND(X23="Executado",ABS(S23-H23)&gt;Listas!$R$5),"Quantidade executada difere da aprovada","OK"))))))))))</f>
        <v/>
      </c>
      <c r="AB23" s="24">
        <f>IF(A23="","",IF(Z23&lt;&gt;"OK",Z23,AA23))</f>
        <v/>
      </c>
    </row>
    <row r="24">
      <c r="A24" s="22" t="n"/>
      <c r="B24" s="38" t="n"/>
      <c r="C24" s="22" t="n"/>
      <c r="D24" s="28">
        <f>IF(C24="","",IFERROR(INDEX(tbSKUs[Produto],MATCH(C24,tbSKUs[SKU],0)),"SKU não cadastrado"))</f>
        <v/>
      </c>
      <c r="E24" s="28">
        <f>IF(C24="","",IFERROR(INDEX(tbSKUs[Unidade],MATCH(C24,tbSKUs[SKU],0)),""))</f>
        <v/>
      </c>
      <c r="F24" s="22" t="n"/>
      <c r="G24" s="39" t="n"/>
      <c r="H24" s="39" t="n"/>
      <c r="I24" s="41">
        <f>IF(OR(G24="",H24=""),"",H24-G24)</f>
        <v/>
      </c>
      <c r="J24" s="28">
        <f>IF(I24="","",IF(I24&gt;0,"Entrada",IF(I24&lt;0,"Saída","Sem variação")))</f>
        <v/>
      </c>
      <c r="K24" s="22" t="n"/>
      <c r="L24" s="22" t="n"/>
      <c r="M24" s="22" t="n"/>
      <c r="N24" s="22" t="n"/>
      <c r="O24" s="22" t="n"/>
      <c r="P24" s="22" t="n"/>
      <c r="Q24" s="38" t="n"/>
      <c r="R24" s="22" t="n"/>
      <c r="S24" s="39" t="n"/>
      <c r="T24" s="38" t="n"/>
      <c r="U24" s="22" t="n"/>
      <c r="V24" s="41">
        <f>IF(X24="Executado",S24-G24,"")</f>
        <v/>
      </c>
      <c r="W24" s="41">
        <f>IF(X24="Executado",S24,"")</f>
        <v/>
      </c>
      <c r="X24" s="28">
        <f>IF(A24="","",IF(O24="Pendente","Aguardando decisão",IF(O24="Rejeitado","Rejeitado",IF(O24="Aprovado",IF(AND(S24&lt;&gt;"",T24&lt;&gt;"",U24&lt;&gt;""),"Executado","Aguardando execução"),"Revisar"))))</f>
        <v/>
      </c>
      <c r="Y24" s="30">
        <f>IF(OR(A24="",O24&lt;&gt;"Pendente",B24=""),"",MAX(0,INT(Resumo!$B$3)-INT(B24)))</f>
        <v/>
      </c>
      <c r="Z24" s="28">
        <f>IF(A24="","",IF(COUNTIF($A$7:$A$206,A24)&gt;1,"ID duplicado",IF(D24="SKU não cadastrado","SKU não cadastrado",IF(OR(B24="",C24="",F24="",G24="",H24="",K24="",M24="",N24="",O24=""),"Preencher campos da solicitação",IF(OR(G24&lt;0,H24&lt;0,AND(S24&lt;&gt;"",S24&lt;0)),"Quantidade inválida",IF(H24=G24,"Sem alteração de quantidade",IF(AND(K24="Outro",L24=""),"Detalhar motivo Outro",IF(OR(LEFT(LOWER(M24),7)="http://",LEFT(LOWER(M24),8)="https://"),"Usar referência interna da evidência",IF(COUNTIF(Listas!$Q$8:$Q$10,O24)=0,"Decisão inválida","OK")))))))))</f>
        <v/>
      </c>
      <c r="AA24" s="28">
        <f>IF(A24="","",IF(AND(O24="Pendente",OR(P24&lt;&gt;"",Q24&lt;&gt;"")),"Pendente com dados de decisão",IF(AND(O24&lt;&gt;"Aprovado",OR(S24&lt;&gt;"",T24&lt;&gt;"",U24&lt;&gt;"")),"Execução sem aprovação",IF(AND(O24="Pendente",Y24&gt;Listas!$R$4),"Aprovação em atraso",IF(AND(OR(O24="Aprovado",O24="Rejeitado"),OR(P24="",Q24="")),"Completar decisão",IF(AND(Q24&lt;&gt;"",Q24&lt;B24),"Data da decisão anterior à solicitação",IF(AND(O24="Aprovado",S24="",T24="",U24=""),"Execução pendente",IF(AND(O24="Aprovado",OR(S24="",T24="",U24="")),"Completar execução",IF(AND(T24&lt;&gt;"",Q24&lt;&gt;"",T24&lt;Q24),"Data da execução anterior à decisão",IF(AND(X24="Executado",ABS(S24-H24)&gt;Listas!$R$5),"Quantidade executada difere da aprovada","OK"))))))))))</f>
        <v/>
      </c>
      <c r="AB24" s="28">
        <f>IF(A24="","",IF(Z24&lt;&gt;"OK",Z24,AA24))</f>
        <v/>
      </c>
    </row>
    <row r="25">
      <c r="A25" s="22" t="n"/>
      <c r="B25" s="38" t="n"/>
      <c r="C25" s="22" t="n"/>
      <c r="D25" s="24">
        <f>IF(C25="","",IFERROR(INDEX(tbSKUs[Produto],MATCH(C25,tbSKUs[SKU],0)),"SKU não cadastrado"))</f>
        <v/>
      </c>
      <c r="E25" s="24">
        <f>IF(C25="","",IFERROR(INDEX(tbSKUs[Unidade],MATCH(C25,tbSKUs[SKU],0)),""))</f>
        <v/>
      </c>
      <c r="F25" s="22" t="n"/>
      <c r="G25" s="39" t="n"/>
      <c r="H25" s="39" t="n"/>
      <c r="I25" s="40">
        <f>IF(OR(G25="",H25=""),"",H25-G25)</f>
        <v/>
      </c>
      <c r="J25" s="24">
        <f>IF(I25="","",IF(I25&gt;0,"Entrada",IF(I25&lt;0,"Saída","Sem variação")))</f>
        <v/>
      </c>
      <c r="K25" s="22" t="n"/>
      <c r="L25" s="22" t="n"/>
      <c r="M25" s="22" t="n"/>
      <c r="N25" s="22" t="n"/>
      <c r="O25" s="22" t="n"/>
      <c r="P25" s="22" t="n"/>
      <c r="Q25" s="38" t="n"/>
      <c r="R25" s="22" t="n"/>
      <c r="S25" s="39" t="n"/>
      <c r="T25" s="38" t="n"/>
      <c r="U25" s="22" t="n"/>
      <c r="V25" s="40">
        <f>IF(X25="Executado",S25-G25,"")</f>
        <v/>
      </c>
      <c r="W25" s="40">
        <f>IF(X25="Executado",S25,"")</f>
        <v/>
      </c>
      <c r="X25" s="24">
        <f>IF(A25="","",IF(O25="Pendente","Aguardando decisão",IF(O25="Rejeitado","Rejeitado",IF(O25="Aprovado",IF(AND(S25&lt;&gt;"",T25&lt;&gt;"",U25&lt;&gt;""),"Executado","Aguardando execução"),"Revisar"))))</f>
        <v/>
      </c>
      <c r="Y25" s="27">
        <f>IF(OR(A25="",O25&lt;&gt;"Pendente",B25=""),"",MAX(0,INT(Resumo!$B$3)-INT(B25)))</f>
        <v/>
      </c>
      <c r="Z25" s="24">
        <f>IF(A25="","",IF(COUNTIF($A$7:$A$206,A25)&gt;1,"ID duplicado",IF(D25="SKU não cadastrado","SKU não cadastrado",IF(OR(B25="",C25="",F25="",G25="",H25="",K25="",M25="",N25="",O25=""),"Preencher campos da solicitação",IF(OR(G25&lt;0,H25&lt;0,AND(S25&lt;&gt;"",S25&lt;0)),"Quantidade inválida",IF(H25=G25,"Sem alteração de quantidade",IF(AND(K25="Outro",L25=""),"Detalhar motivo Outro",IF(OR(LEFT(LOWER(M25),7)="http://",LEFT(LOWER(M25),8)="https://"),"Usar referência interna da evidência",IF(COUNTIF(Listas!$Q$8:$Q$10,O25)=0,"Decisão inválida","OK")))))))))</f>
        <v/>
      </c>
      <c r="AA25" s="24">
        <f>IF(A25="","",IF(AND(O25="Pendente",OR(P25&lt;&gt;"",Q25&lt;&gt;"")),"Pendente com dados de decisão",IF(AND(O25&lt;&gt;"Aprovado",OR(S25&lt;&gt;"",T25&lt;&gt;"",U25&lt;&gt;"")),"Execução sem aprovação",IF(AND(O25="Pendente",Y25&gt;Listas!$R$4),"Aprovação em atraso",IF(AND(OR(O25="Aprovado",O25="Rejeitado"),OR(P25="",Q25="")),"Completar decisão",IF(AND(Q25&lt;&gt;"",Q25&lt;B25),"Data da decisão anterior à solicitação",IF(AND(O25="Aprovado",S25="",T25="",U25=""),"Execução pendente",IF(AND(O25="Aprovado",OR(S25="",T25="",U25="")),"Completar execução",IF(AND(T25&lt;&gt;"",Q25&lt;&gt;"",T25&lt;Q25),"Data da execução anterior à decisão",IF(AND(X25="Executado",ABS(S25-H25)&gt;Listas!$R$5),"Quantidade executada difere da aprovada","OK"))))))))))</f>
        <v/>
      </c>
      <c r="AB25" s="24">
        <f>IF(A25="","",IF(Z25&lt;&gt;"OK",Z25,AA25))</f>
        <v/>
      </c>
    </row>
    <row r="26">
      <c r="A26" s="22" t="n"/>
      <c r="B26" s="38" t="n"/>
      <c r="C26" s="22" t="n"/>
      <c r="D26" s="28">
        <f>IF(C26="","",IFERROR(INDEX(tbSKUs[Produto],MATCH(C26,tbSKUs[SKU],0)),"SKU não cadastrado"))</f>
        <v/>
      </c>
      <c r="E26" s="28">
        <f>IF(C26="","",IFERROR(INDEX(tbSKUs[Unidade],MATCH(C26,tbSKUs[SKU],0)),""))</f>
        <v/>
      </c>
      <c r="F26" s="22" t="n"/>
      <c r="G26" s="39" t="n"/>
      <c r="H26" s="39" t="n"/>
      <c r="I26" s="41">
        <f>IF(OR(G26="",H26=""),"",H26-G26)</f>
        <v/>
      </c>
      <c r="J26" s="28">
        <f>IF(I26="","",IF(I26&gt;0,"Entrada",IF(I26&lt;0,"Saída","Sem variação")))</f>
        <v/>
      </c>
      <c r="K26" s="22" t="n"/>
      <c r="L26" s="22" t="n"/>
      <c r="M26" s="22" t="n"/>
      <c r="N26" s="22" t="n"/>
      <c r="O26" s="22" t="n"/>
      <c r="P26" s="22" t="n"/>
      <c r="Q26" s="38" t="n"/>
      <c r="R26" s="22" t="n"/>
      <c r="S26" s="39" t="n"/>
      <c r="T26" s="38" t="n"/>
      <c r="U26" s="22" t="n"/>
      <c r="V26" s="41">
        <f>IF(X26="Executado",S26-G26,"")</f>
        <v/>
      </c>
      <c r="W26" s="41">
        <f>IF(X26="Executado",S26,"")</f>
        <v/>
      </c>
      <c r="X26" s="28">
        <f>IF(A26="","",IF(O26="Pendente","Aguardando decisão",IF(O26="Rejeitado","Rejeitado",IF(O26="Aprovado",IF(AND(S26&lt;&gt;"",T26&lt;&gt;"",U26&lt;&gt;""),"Executado","Aguardando execução"),"Revisar"))))</f>
        <v/>
      </c>
      <c r="Y26" s="30">
        <f>IF(OR(A26="",O26&lt;&gt;"Pendente",B26=""),"",MAX(0,INT(Resumo!$B$3)-INT(B26)))</f>
        <v/>
      </c>
      <c r="Z26" s="28">
        <f>IF(A26="","",IF(COUNTIF($A$7:$A$206,A26)&gt;1,"ID duplicado",IF(D26="SKU não cadastrado","SKU não cadastrado",IF(OR(B26="",C26="",F26="",G26="",H26="",K26="",M26="",N26="",O26=""),"Preencher campos da solicitação",IF(OR(G26&lt;0,H26&lt;0,AND(S26&lt;&gt;"",S26&lt;0)),"Quantidade inválida",IF(H26=G26,"Sem alteração de quantidade",IF(AND(K26="Outro",L26=""),"Detalhar motivo Outro",IF(OR(LEFT(LOWER(M26),7)="http://",LEFT(LOWER(M26),8)="https://"),"Usar referência interna da evidência",IF(COUNTIF(Listas!$Q$8:$Q$10,O26)=0,"Decisão inválida","OK")))))))))</f>
        <v/>
      </c>
      <c r="AA26" s="28">
        <f>IF(A26="","",IF(AND(O26="Pendente",OR(P26&lt;&gt;"",Q26&lt;&gt;"")),"Pendente com dados de decisão",IF(AND(O26&lt;&gt;"Aprovado",OR(S26&lt;&gt;"",T26&lt;&gt;"",U26&lt;&gt;"")),"Execução sem aprovação",IF(AND(O26="Pendente",Y26&gt;Listas!$R$4),"Aprovação em atraso",IF(AND(OR(O26="Aprovado",O26="Rejeitado"),OR(P26="",Q26="")),"Completar decisão",IF(AND(Q26&lt;&gt;"",Q26&lt;B26),"Data da decisão anterior à solicitação",IF(AND(O26="Aprovado",S26="",T26="",U26=""),"Execução pendente",IF(AND(O26="Aprovado",OR(S26="",T26="",U26="")),"Completar execução",IF(AND(T26&lt;&gt;"",Q26&lt;&gt;"",T26&lt;Q26),"Data da execução anterior à decisão",IF(AND(X26="Executado",ABS(S26-H26)&gt;Listas!$R$5),"Quantidade executada difere da aprovada","OK"))))))))))</f>
        <v/>
      </c>
      <c r="AB26" s="28">
        <f>IF(A26="","",IF(Z26&lt;&gt;"OK",Z26,AA26))</f>
        <v/>
      </c>
    </row>
    <row r="27">
      <c r="A27" s="22" t="n"/>
      <c r="B27" s="38" t="n"/>
      <c r="C27" s="22" t="n"/>
      <c r="D27" s="24">
        <f>IF(C27="","",IFERROR(INDEX(tbSKUs[Produto],MATCH(C27,tbSKUs[SKU],0)),"SKU não cadastrado"))</f>
        <v/>
      </c>
      <c r="E27" s="24">
        <f>IF(C27="","",IFERROR(INDEX(tbSKUs[Unidade],MATCH(C27,tbSKUs[SKU],0)),""))</f>
        <v/>
      </c>
      <c r="F27" s="22" t="n"/>
      <c r="G27" s="39" t="n"/>
      <c r="H27" s="39" t="n"/>
      <c r="I27" s="40">
        <f>IF(OR(G27="",H27=""),"",H27-G27)</f>
        <v/>
      </c>
      <c r="J27" s="24">
        <f>IF(I27="","",IF(I27&gt;0,"Entrada",IF(I27&lt;0,"Saída","Sem variação")))</f>
        <v/>
      </c>
      <c r="K27" s="22" t="n"/>
      <c r="L27" s="22" t="n"/>
      <c r="M27" s="22" t="n"/>
      <c r="N27" s="22" t="n"/>
      <c r="O27" s="22" t="n"/>
      <c r="P27" s="22" t="n"/>
      <c r="Q27" s="38" t="n"/>
      <c r="R27" s="22" t="n"/>
      <c r="S27" s="39" t="n"/>
      <c r="T27" s="38" t="n"/>
      <c r="U27" s="22" t="n"/>
      <c r="V27" s="40">
        <f>IF(X27="Executado",S27-G27,"")</f>
        <v/>
      </c>
      <c r="W27" s="40">
        <f>IF(X27="Executado",S27,"")</f>
        <v/>
      </c>
      <c r="X27" s="24">
        <f>IF(A27="","",IF(O27="Pendente","Aguardando decisão",IF(O27="Rejeitado","Rejeitado",IF(O27="Aprovado",IF(AND(S27&lt;&gt;"",T27&lt;&gt;"",U27&lt;&gt;""),"Executado","Aguardando execução"),"Revisar"))))</f>
        <v/>
      </c>
      <c r="Y27" s="27">
        <f>IF(OR(A27="",O27&lt;&gt;"Pendente",B27=""),"",MAX(0,INT(Resumo!$B$3)-INT(B27)))</f>
        <v/>
      </c>
      <c r="Z27" s="24">
        <f>IF(A27="","",IF(COUNTIF($A$7:$A$206,A27)&gt;1,"ID duplicado",IF(D27="SKU não cadastrado","SKU não cadastrado",IF(OR(B27="",C27="",F27="",G27="",H27="",K27="",M27="",N27="",O27=""),"Preencher campos da solicitação",IF(OR(G27&lt;0,H27&lt;0,AND(S27&lt;&gt;"",S27&lt;0)),"Quantidade inválida",IF(H27=G27,"Sem alteração de quantidade",IF(AND(K27="Outro",L27=""),"Detalhar motivo Outro",IF(OR(LEFT(LOWER(M27),7)="http://",LEFT(LOWER(M27),8)="https://"),"Usar referência interna da evidência",IF(COUNTIF(Listas!$Q$8:$Q$10,O27)=0,"Decisão inválida","OK")))))))))</f>
        <v/>
      </c>
      <c r="AA27" s="24">
        <f>IF(A27="","",IF(AND(O27="Pendente",OR(P27&lt;&gt;"",Q27&lt;&gt;"")),"Pendente com dados de decisão",IF(AND(O27&lt;&gt;"Aprovado",OR(S27&lt;&gt;"",T27&lt;&gt;"",U27&lt;&gt;"")),"Execução sem aprovação",IF(AND(O27="Pendente",Y27&gt;Listas!$R$4),"Aprovação em atraso",IF(AND(OR(O27="Aprovado",O27="Rejeitado"),OR(P27="",Q27="")),"Completar decisão",IF(AND(Q27&lt;&gt;"",Q27&lt;B27),"Data da decisão anterior à solicitação",IF(AND(O27="Aprovado",S27="",T27="",U27=""),"Execução pendente",IF(AND(O27="Aprovado",OR(S27="",T27="",U27="")),"Completar execução",IF(AND(T27&lt;&gt;"",Q27&lt;&gt;"",T27&lt;Q27),"Data da execução anterior à decisão",IF(AND(X27="Executado",ABS(S27-H27)&gt;Listas!$R$5),"Quantidade executada difere da aprovada","OK"))))))))))</f>
        <v/>
      </c>
      <c r="AB27" s="24">
        <f>IF(A27="","",IF(Z27&lt;&gt;"OK",Z27,AA27))</f>
        <v/>
      </c>
    </row>
    <row r="28">
      <c r="A28" s="22" t="n"/>
      <c r="B28" s="38" t="n"/>
      <c r="C28" s="22" t="n"/>
      <c r="D28" s="28">
        <f>IF(C28="","",IFERROR(INDEX(tbSKUs[Produto],MATCH(C28,tbSKUs[SKU],0)),"SKU não cadastrado"))</f>
        <v/>
      </c>
      <c r="E28" s="28">
        <f>IF(C28="","",IFERROR(INDEX(tbSKUs[Unidade],MATCH(C28,tbSKUs[SKU],0)),""))</f>
        <v/>
      </c>
      <c r="F28" s="22" t="n"/>
      <c r="G28" s="39" t="n"/>
      <c r="H28" s="39" t="n"/>
      <c r="I28" s="41">
        <f>IF(OR(G28="",H28=""),"",H28-G28)</f>
        <v/>
      </c>
      <c r="J28" s="28">
        <f>IF(I28="","",IF(I28&gt;0,"Entrada",IF(I28&lt;0,"Saída","Sem variação")))</f>
        <v/>
      </c>
      <c r="K28" s="22" t="n"/>
      <c r="L28" s="22" t="n"/>
      <c r="M28" s="22" t="n"/>
      <c r="N28" s="22" t="n"/>
      <c r="O28" s="22" t="n"/>
      <c r="P28" s="22" t="n"/>
      <c r="Q28" s="38" t="n"/>
      <c r="R28" s="22" t="n"/>
      <c r="S28" s="39" t="n"/>
      <c r="T28" s="38" t="n"/>
      <c r="U28" s="22" t="n"/>
      <c r="V28" s="41">
        <f>IF(X28="Executado",S28-G28,"")</f>
        <v/>
      </c>
      <c r="W28" s="41">
        <f>IF(X28="Executado",S28,"")</f>
        <v/>
      </c>
      <c r="X28" s="28">
        <f>IF(A28="","",IF(O28="Pendente","Aguardando decisão",IF(O28="Rejeitado","Rejeitado",IF(O28="Aprovado",IF(AND(S28&lt;&gt;"",T28&lt;&gt;"",U28&lt;&gt;""),"Executado","Aguardando execução"),"Revisar"))))</f>
        <v/>
      </c>
      <c r="Y28" s="30">
        <f>IF(OR(A28="",O28&lt;&gt;"Pendente",B28=""),"",MAX(0,INT(Resumo!$B$3)-INT(B28)))</f>
        <v/>
      </c>
      <c r="Z28" s="28">
        <f>IF(A28="","",IF(COUNTIF($A$7:$A$206,A28)&gt;1,"ID duplicado",IF(D28="SKU não cadastrado","SKU não cadastrado",IF(OR(B28="",C28="",F28="",G28="",H28="",K28="",M28="",N28="",O28=""),"Preencher campos da solicitação",IF(OR(G28&lt;0,H28&lt;0,AND(S28&lt;&gt;"",S28&lt;0)),"Quantidade inválida",IF(H28=G28,"Sem alteração de quantidade",IF(AND(K28="Outro",L28=""),"Detalhar motivo Outro",IF(OR(LEFT(LOWER(M28),7)="http://",LEFT(LOWER(M28),8)="https://"),"Usar referência interna da evidência",IF(COUNTIF(Listas!$Q$8:$Q$10,O28)=0,"Decisão inválida","OK")))))))))</f>
        <v/>
      </c>
      <c r="AA28" s="28">
        <f>IF(A28="","",IF(AND(O28="Pendente",OR(P28&lt;&gt;"",Q28&lt;&gt;"")),"Pendente com dados de decisão",IF(AND(O28&lt;&gt;"Aprovado",OR(S28&lt;&gt;"",T28&lt;&gt;"",U28&lt;&gt;"")),"Execução sem aprovação",IF(AND(O28="Pendente",Y28&gt;Listas!$R$4),"Aprovação em atraso",IF(AND(OR(O28="Aprovado",O28="Rejeitado"),OR(P28="",Q28="")),"Completar decisão",IF(AND(Q28&lt;&gt;"",Q28&lt;B28),"Data da decisão anterior à solicitação",IF(AND(O28="Aprovado",S28="",T28="",U28=""),"Execução pendente",IF(AND(O28="Aprovado",OR(S28="",T28="",U28="")),"Completar execução",IF(AND(T28&lt;&gt;"",Q28&lt;&gt;"",T28&lt;Q28),"Data da execução anterior à decisão",IF(AND(X28="Executado",ABS(S28-H28)&gt;Listas!$R$5),"Quantidade executada difere da aprovada","OK"))))))))))</f>
        <v/>
      </c>
      <c r="AB28" s="28">
        <f>IF(A28="","",IF(Z28&lt;&gt;"OK",Z28,AA28))</f>
        <v/>
      </c>
    </row>
    <row r="29">
      <c r="A29" s="22" t="n"/>
      <c r="B29" s="38" t="n"/>
      <c r="C29" s="22" t="n"/>
      <c r="D29" s="24">
        <f>IF(C29="","",IFERROR(INDEX(tbSKUs[Produto],MATCH(C29,tbSKUs[SKU],0)),"SKU não cadastrado"))</f>
        <v/>
      </c>
      <c r="E29" s="24">
        <f>IF(C29="","",IFERROR(INDEX(tbSKUs[Unidade],MATCH(C29,tbSKUs[SKU],0)),""))</f>
        <v/>
      </c>
      <c r="F29" s="22" t="n"/>
      <c r="G29" s="39" t="n"/>
      <c r="H29" s="39" t="n"/>
      <c r="I29" s="40">
        <f>IF(OR(G29="",H29=""),"",H29-G29)</f>
        <v/>
      </c>
      <c r="J29" s="24">
        <f>IF(I29="","",IF(I29&gt;0,"Entrada",IF(I29&lt;0,"Saída","Sem variação")))</f>
        <v/>
      </c>
      <c r="K29" s="22" t="n"/>
      <c r="L29" s="22" t="n"/>
      <c r="M29" s="22" t="n"/>
      <c r="N29" s="22" t="n"/>
      <c r="O29" s="22" t="n"/>
      <c r="P29" s="22" t="n"/>
      <c r="Q29" s="38" t="n"/>
      <c r="R29" s="22" t="n"/>
      <c r="S29" s="39" t="n"/>
      <c r="T29" s="38" t="n"/>
      <c r="U29" s="22" t="n"/>
      <c r="V29" s="40">
        <f>IF(X29="Executado",S29-G29,"")</f>
        <v/>
      </c>
      <c r="W29" s="40">
        <f>IF(X29="Executado",S29,"")</f>
        <v/>
      </c>
      <c r="X29" s="24">
        <f>IF(A29="","",IF(O29="Pendente","Aguardando decisão",IF(O29="Rejeitado","Rejeitado",IF(O29="Aprovado",IF(AND(S29&lt;&gt;"",T29&lt;&gt;"",U29&lt;&gt;""),"Executado","Aguardando execução"),"Revisar"))))</f>
        <v/>
      </c>
      <c r="Y29" s="27">
        <f>IF(OR(A29="",O29&lt;&gt;"Pendente",B29=""),"",MAX(0,INT(Resumo!$B$3)-INT(B29)))</f>
        <v/>
      </c>
      <c r="Z29" s="24">
        <f>IF(A29="","",IF(COUNTIF($A$7:$A$206,A29)&gt;1,"ID duplicado",IF(D29="SKU não cadastrado","SKU não cadastrado",IF(OR(B29="",C29="",F29="",G29="",H29="",K29="",M29="",N29="",O29=""),"Preencher campos da solicitação",IF(OR(G29&lt;0,H29&lt;0,AND(S29&lt;&gt;"",S29&lt;0)),"Quantidade inválida",IF(H29=G29,"Sem alteração de quantidade",IF(AND(K29="Outro",L29=""),"Detalhar motivo Outro",IF(OR(LEFT(LOWER(M29),7)="http://",LEFT(LOWER(M29),8)="https://"),"Usar referência interna da evidência",IF(COUNTIF(Listas!$Q$8:$Q$10,O29)=0,"Decisão inválida","OK")))))))))</f>
        <v/>
      </c>
      <c r="AA29" s="24">
        <f>IF(A29="","",IF(AND(O29="Pendente",OR(P29&lt;&gt;"",Q29&lt;&gt;"")),"Pendente com dados de decisão",IF(AND(O29&lt;&gt;"Aprovado",OR(S29&lt;&gt;"",T29&lt;&gt;"",U29&lt;&gt;"")),"Execução sem aprovação",IF(AND(O29="Pendente",Y29&gt;Listas!$R$4),"Aprovação em atraso",IF(AND(OR(O29="Aprovado",O29="Rejeitado"),OR(P29="",Q29="")),"Completar decisão",IF(AND(Q29&lt;&gt;"",Q29&lt;B29),"Data da decisão anterior à solicitação",IF(AND(O29="Aprovado",S29="",T29="",U29=""),"Execução pendente",IF(AND(O29="Aprovado",OR(S29="",T29="",U29="")),"Completar execução",IF(AND(T29&lt;&gt;"",Q29&lt;&gt;"",T29&lt;Q29),"Data da execução anterior à decisão",IF(AND(X29="Executado",ABS(S29-H29)&gt;Listas!$R$5),"Quantidade executada difere da aprovada","OK"))))))))))</f>
        <v/>
      </c>
      <c r="AB29" s="24">
        <f>IF(A29="","",IF(Z29&lt;&gt;"OK",Z29,AA29))</f>
        <v/>
      </c>
    </row>
    <row r="30">
      <c r="A30" s="22" t="n"/>
      <c r="B30" s="38" t="n"/>
      <c r="C30" s="22" t="n"/>
      <c r="D30" s="28">
        <f>IF(C30="","",IFERROR(INDEX(tbSKUs[Produto],MATCH(C30,tbSKUs[SKU],0)),"SKU não cadastrado"))</f>
        <v/>
      </c>
      <c r="E30" s="28">
        <f>IF(C30="","",IFERROR(INDEX(tbSKUs[Unidade],MATCH(C30,tbSKUs[SKU],0)),""))</f>
        <v/>
      </c>
      <c r="F30" s="22" t="n"/>
      <c r="G30" s="39" t="n"/>
      <c r="H30" s="39" t="n"/>
      <c r="I30" s="41">
        <f>IF(OR(G30="",H30=""),"",H30-G30)</f>
        <v/>
      </c>
      <c r="J30" s="28">
        <f>IF(I30="","",IF(I30&gt;0,"Entrada",IF(I30&lt;0,"Saída","Sem variação")))</f>
        <v/>
      </c>
      <c r="K30" s="22" t="n"/>
      <c r="L30" s="22" t="n"/>
      <c r="M30" s="22" t="n"/>
      <c r="N30" s="22" t="n"/>
      <c r="O30" s="22" t="n"/>
      <c r="P30" s="22" t="n"/>
      <c r="Q30" s="38" t="n"/>
      <c r="R30" s="22" t="n"/>
      <c r="S30" s="39" t="n"/>
      <c r="T30" s="38" t="n"/>
      <c r="U30" s="22" t="n"/>
      <c r="V30" s="41">
        <f>IF(X30="Executado",S30-G30,"")</f>
        <v/>
      </c>
      <c r="W30" s="41">
        <f>IF(X30="Executado",S30,"")</f>
        <v/>
      </c>
      <c r="X30" s="28">
        <f>IF(A30="","",IF(O30="Pendente","Aguardando decisão",IF(O30="Rejeitado","Rejeitado",IF(O30="Aprovado",IF(AND(S30&lt;&gt;"",T30&lt;&gt;"",U30&lt;&gt;""),"Executado","Aguardando execução"),"Revisar"))))</f>
        <v/>
      </c>
      <c r="Y30" s="30">
        <f>IF(OR(A30="",O30&lt;&gt;"Pendente",B30=""),"",MAX(0,INT(Resumo!$B$3)-INT(B30)))</f>
        <v/>
      </c>
      <c r="Z30" s="28">
        <f>IF(A30="","",IF(COUNTIF($A$7:$A$206,A30)&gt;1,"ID duplicado",IF(D30="SKU não cadastrado","SKU não cadastrado",IF(OR(B30="",C30="",F30="",G30="",H30="",K30="",M30="",N30="",O30=""),"Preencher campos da solicitação",IF(OR(G30&lt;0,H30&lt;0,AND(S30&lt;&gt;"",S30&lt;0)),"Quantidade inválida",IF(H30=G30,"Sem alteração de quantidade",IF(AND(K30="Outro",L30=""),"Detalhar motivo Outro",IF(OR(LEFT(LOWER(M30),7)="http://",LEFT(LOWER(M30),8)="https://"),"Usar referência interna da evidência",IF(COUNTIF(Listas!$Q$8:$Q$10,O30)=0,"Decisão inválida","OK")))))))))</f>
        <v/>
      </c>
      <c r="AA30" s="28">
        <f>IF(A30="","",IF(AND(O30="Pendente",OR(P30&lt;&gt;"",Q30&lt;&gt;"")),"Pendente com dados de decisão",IF(AND(O30&lt;&gt;"Aprovado",OR(S30&lt;&gt;"",T30&lt;&gt;"",U30&lt;&gt;"")),"Execução sem aprovação",IF(AND(O30="Pendente",Y30&gt;Listas!$R$4),"Aprovação em atraso",IF(AND(OR(O30="Aprovado",O30="Rejeitado"),OR(P30="",Q30="")),"Completar decisão",IF(AND(Q30&lt;&gt;"",Q30&lt;B30),"Data da decisão anterior à solicitação",IF(AND(O30="Aprovado",S30="",T30="",U30=""),"Execução pendente",IF(AND(O30="Aprovado",OR(S30="",T30="",U30="")),"Completar execução",IF(AND(T30&lt;&gt;"",Q30&lt;&gt;"",T30&lt;Q30),"Data da execução anterior à decisão",IF(AND(X30="Executado",ABS(S30-H30)&gt;Listas!$R$5),"Quantidade executada difere da aprovada","OK"))))))))))</f>
        <v/>
      </c>
      <c r="AB30" s="28">
        <f>IF(A30="","",IF(Z30&lt;&gt;"OK",Z30,AA30))</f>
        <v/>
      </c>
    </row>
    <row r="31">
      <c r="A31" s="22" t="n"/>
      <c r="B31" s="38" t="n"/>
      <c r="C31" s="22" t="n"/>
      <c r="D31" s="24">
        <f>IF(C31="","",IFERROR(INDEX(tbSKUs[Produto],MATCH(C31,tbSKUs[SKU],0)),"SKU não cadastrado"))</f>
        <v/>
      </c>
      <c r="E31" s="24">
        <f>IF(C31="","",IFERROR(INDEX(tbSKUs[Unidade],MATCH(C31,tbSKUs[SKU],0)),""))</f>
        <v/>
      </c>
      <c r="F31" s="22" t="n"/>
      <c r="G31" s="39" t="n"/>
      <c r="H31" s="39" t="n"/>
      <c r="I31" s="40">
        <f>IF(OR(G31="",H31=""),"",H31-G31)</f>
        <v/>
      </c>
      <c r="J31" s="24">
        <f>IF(I31="","",IF(I31&gt;0,"Entrada",IF(I31&lt;0,"Saída","Sem variação")))</f>
        <v/>
      </c>
      <c r="K31" s="22" t="n"/>
      <c r="L31" s="22" t="n"/>
      <c r="M31" s="22" t="n"/>
      <c r="N31" s="22" t="n"/>
      <c r="O31" s="22" t="n"/>
      <c r="P31" s="22" t="n"/>
      <c r="Q31" s="38" t="n"/>
      <c r="R31" s="22" t="n"/>
      <c r="S31" s="39" t="n"/>
      <c r="T31" s="38" t="n"/>
      <c r="U31" s="22" t="n"/>
      <c r="V31" s="40">
        <f>IF(X31="Executado",S31-G31,"")</f>
        <v/>
      </c>
      <c r="W31" s="40">
        <f>IF(X31="Executado",S31,"")</f>
        <v/>
      </c>
      <c r="X31" s="24">
        <f>IF(A31="","",IF(O31="Pendente","Aguardando decisão",IF(O31="Rejeitado","Rejeitado",IF(O31="Aprovado",IF(AND(S31&lt;&gt;"",T31&lt;&gt;"",U31&lt;&gt;""),"Executado","Aguardando execução"),"Revisar"))))</f>
        <v/>
      </c>
      <c r="Y31" s="27">
        <f>IF(OR(A31="",O31&lt;&gt;"Pendente",B31=""),"",MAX(0,INT(Resumo!$B$3)-INT(B31)))</f>
        <v/>
      </c>
      <c r="Z31" s="24">
        <f>IF(A31="","",IF(COUNTIF($A$7:$A$206,A31)&gt;1,"ID duplicado",IF(D31="SKU não cadastrado","SKU não cadastrado",IF(OR(B31="",C31="",F31="",G31="",H31="",K31="",M31="",N31="",O31=""),"Preencher campos da solicitação",IF(OR(G31&lt;0,H31&lt;0,AND(S31&lt;&gt;"",S31&lt;0)),"Quantidade inválida",IF(H31=G31,"Sem alteração de quantidade",IF(AND(K31="Outro",L31=""),"Detalhar motivo Outro",IF(OR(LEFT(LOWER(M31),7)="http://",LEFT(LOWER(M31),8)="https://"),"Usar referência interna da evidência",IF(COUNTIF(Listas!$Q$8:$Q$10,O31)=0,"Decisão inválida","OK")))))))))</f>
        <v/>
      </c>
      <c r="AA31" s="24">
        <f>IF(A31="","",IF(AND(O31="Pendente",OR(P31&lt;&gt;"",Q31&lt;&gt;"")),"Pendente com dados de decisão",IF(AND(O31&lt;&gt;"Aprovado",OR(S31&lt;&gt;"",T31&lt;&gt;"",U31&lt;&gt;"")),"Execução sem aprovação",IF(AND(O31="Pendente",Y31&gt;Listas!$R$4),"Aprovação em atraso",IF(AND(OR(O31="Aprovado",O31="Rejeitado"),OR(P31="",Q31="")),"Completar decisão",IF(AND(Q31&lt;&gt;"",Q31&lt;B31),"Data da decisão anterior à solicitação",IF(AND(O31="Aprovado",S31="",T31="",U31=""),"Execução pendente",IF(AND(O31="Aprovado",OR(S31="",T31="",U31="")),"Completar execução",IF(AND(T31&lt;&gt;"",Q31&lt;&gt;"",T31&lt;Q31),"Data da execução anterior à decisão",IF(AND(X31="Executado",ABS(S31-H31)&gt;Listas!$R$5),"Quantidade executada difere da aprovada","OK"))))))))))</f>
        <v/>
      </c>
      <c r="AB31" s="24">
        <f>IF(A31="","",IF(Z31&lt;&gt;"OK",Z31,AA31))</f>
        <v/>
      </c>
    </row>
    <row r="32">
      <c r="A32" s="22" t="n"/>
      <c r="B32" s="38" t="n"/>
      <c r="C32" s="22" t="n"/>
      <c r="D32" s="28">
        <f>IF(C32="","",IFERROR(INDEX(tbSKUs[Produto],MATCH(C32,tbSKUs[SKU],0)),"SKU não cadastrado"))</f>
        <v/>
      </c>
      <c r="E32" s="28">
        <f>IF(C32="","",IFERROR(INDEX(tbSKUs[Unidade],MATCH(C32,tbSKUs[SKU],0)),""))</f>
        <v/>
      </c>
      <c r="F32" s="22" t="n"/>
      <c r="G32" s="39" t="n"/>
      <c r="H32" s="39" t="n"/>
      <c r="I32" s="41">
        <f>IF(OR(G32="",H32=""),"",H32-G32)</f>
        <v/>
      </c>
      <c r="J32" s="28">
        <f>IF(I32="","",IF(I32&gt;0,"Entrada",IF(I32&lt;0,"Saída","Sem variação")))</f>
        <v/>
      </c>
      <c r="K32" s="22" t="n"/>
      <c r="L32" s="22" t="n"/>
      <c r="M32" s="22" t="n"/>
      <c r="N32" s="22" t="n"/>
      <c r="O32" s="22" t="n"/>
      <c r="P32" s="22" t="n"/>
      <c r="Q32" s="38" t="n"/>
      <c r="R32" s="22" t="n"/>
      <c r="S32" s="39" t="n"/>
      <c r="T32" s="38" t="n"/>
      <c r="U32" s="22" t="n"/>
      <c r="V32" s="41">
        <f>IF(X32="Executado",S32-G32,"")</f>
        <v/>
      </c>
      <c r="W32" s="41">
        <f>IF(X32="Executado",S32,"")</f>
        <v/>
      </c>
      <c r="X32" s="28">
        <f>IF(A32="","",IF(O32="Pendente","Aguardando decisão",IF(O32="Rejeitado","Rejeitado",IF(O32="Aprovado",IF(AND(S32&lt;&gt;"",T32&lt;&gt;"",U32&lt;&gt;""),"Executado","Aguardando execução"),"Revisar"))))</f>
        <v/>
      </c>
      <c r="Y32" s="30">
        <f>IF(OR(A32="",O32&lt;&gt;"Pendente",B32=""),"",MAX(0,INT(Resumo!$B$3)-INT(B32)))</f>
        <v/>
      </c>
      <c r="Z32" s="28">
        <f>IF(A32="","",IF(COUNTIF($A$7:$A$206,A32)&gt;1,"ID duplicado",IF(D32="SKU não cadastrado","SKU não cadastrado",IF(OR(B32="",C32="",F32="",G32="",H32="",K32="",M32="",N32="",O32=""),"Preencher campos da solicitação",IF(OR(G32&lt;0,H32&lt;0,AND(S32&lt;&gt;"",S32&lt;0)),"Quantidade inválida",IF(H32=G32,"Sem alteração de quantidade",IF(AND(K32="Outro",L32=""),"Detalhar motivo Outro",IF(OR(LEFT(LOWER(M32),7)="http://",LEFT(LOWER(M32),8)="https://"),"Usar referência interna da evidência",IF(COUNTIF(Listas!$Q$8:$Q$10,O32)=0,"Decisão inválida","OK")))))))))</f>
        <v/>
      </c>
      <c r="AA32" s="28">
        <f>IF(A32="","",IF(AND(O32="Pendente",OR(P32&lt;&gt;"",Q32&lt;&gt;"")),"Pendente com dados de decisão",IF(AND(O32&lt;&gt;"Aprovado",OR(S32&lt;&gt;"",T32&lt;&gt;"",U32&lt;&gt;"")),"Execução sem aprovação",IF(AND(O32="Pendente",Y32&gt;Listas!$R$4),"Aprovação em atraso",IF(AND(OR(O32="Aprovado",O32="Rejeitado"),OR(P32="",Q32="")),"Completar decisão",IF(AND(Q32&lt;&gt;"",Q32&lt;B32),"Data da decisão anterior à solicitação",IF(AND(O32="Aprovado",S32="",T32="",U32=""),"Execução pendente",IF(AND(O32="Aprovado",OR(S32="",T32="",U32="")),"Completar execução",IF(AND(T32&lt;&gt;"",Q32&lt;&gt;"",T32&lt;Q32),"Data da execução anterior à decisão",IF(AND(X32="Executado",ABS(S32-H32)&gt;Listas!$R$5),"Quantidade executada difere da aprovada","OK"))))))))))</f>
        <v/>
      </c>
      <c r="AB32" s="28">
        <f>IF(A32="","",IF(Z32&lt;&gt;"OK",Z32,AA32))</f>
        <v/>
      </c>
    </row>
    <row r="33">
      <c r="A33" s="22" t="n"/>
      <c r="B33" s="38" t="n"/>
      <c r="C33" s="22" t="n"/>
      <c r="D33" s="24">
        <f>IF(C33="","",IFERROR(INDEX(tbSKUs[Produto],MATCH(C33,tbSKUs[SKU],0)),"SKU não cadastrado"))</f>
        <v/>
      </c>
      <c r="E33" s="24">
        <f>IF(C33="","",IFERROR(INDEX(tbSKUs[Unidade],MATCH(C33,tbSKUs[SKU],0)),""))</f>
        <v/>
      </c>
      <c r="F33" s="22" t="n"/>
      <c r="G33" s="39" t="n"/>
      <c r="H33" s="39" t="n"/>
      <c r="I33" s="40">
        <f>IF(OR(G33="",H33=""),"",H33-G33)</f>
        <v/>
      </c>
      <c r="J33" s="24">
        <f>IF(I33="","",IF(I33&gt;0,"Entrada",IF(I33&lt;0,"Saída","Sem variação")))</f>
        <v/>
      </c>
      <c r="K33" s="22" t="n"/>
      <c r="L33" s="22" t="n"/>
      <c r="M33" s="22" t="n"/>
      <c r="N33" s="22" t="n"/>
      <c r="O33" s="22" t="n"/>
      <c r="P33" s="22" t="n"/>
      <c r="Q33" s="38" t="n"/>
      <c r="R33" s="22" t="n"/>
      <c r="S33" s="39" t="n"/>
      <c r="T33" s="38" t="n"/>
      <c r="U33" s="22" t="n"/>
      <c r="V33" s="40">
        <f>IF(X33="Executado",S33-G33,"")</f>
        <v/>
      </c>
      <c r="W33" s="40">
        <f>IF(X33="Executado",S33,"")</f>
        <v/>
      </c>
      <c r="X33" s="24">
        <f>IF(A33="","",IF(O33="Pendente","Aguardando decisão",IF(O33="Rejeitado","Rejeitado",IF(O33="Aprovado",IF(AND(S33&lt;&gt;"",T33&lt;&gt;"",U33&lt;&gt;""),"Executado","Aguardando execução"),"Revisar"))))</f>
        <v/>
      </c>
      <c r="Y33" s="27">
        <f>IF(OR(A33="",O33&lt;&gt;"Pendente",B33=""),"",MAX(0,INT(Resumo!$B$3)-INT(B33)))</f>
        <v/>
      </c>
      <c r="Z33" s="24">
        <f>IF(A33="","",IF(COUNTIF($A$7:$A$206,A33)&gt;1,"ID duplicado",IF(D33="SKU não cadastrado","SKU não cadastrado",IF(OR(B33="",C33="",F33="",G33="",H33="",K33="",M33="",N33="",O33=""),"Preencher campos da solicitação",IF(OR(G33&lt;0,H33&lt;0,AND(S33&lt;&gt;"",S33&lt;0)),"Quantidade inválida",IF(H33=G33,"Sem alteração de quantidade",IF(AND(K33="Outro",L33=""),"Detalhar motivo Outro",IF(OR(LEFT(LOWER(M33),7)="http://",LEFT(LOWER(M33),8)="https://"),"Usar referência interna da evidência",IF(COUNTIF(Listas!$Q$8:$Q$10,O33)=0,"Decisão inválida","OK")))))))))</f>
        <v/>
      </c>
      <c r="AA33" s="24">
        <f>IF(A33="","",IF(AND(O33="Pendente",OR(P33&lt;&gt;"",Q33&lt;&gt;"")),"Pendente com dados de decisão",IF(AND(O33&lt;&gt;"Aprovado",OR(S33&lt;&gt;"",T33&lt;&gt;"",U33&lt;&gt;"")),"Execução sem aprovação",IF(AND(O33="Pendente",Y33&gt;Listas!$R$4),"Aprovação em atraso",IF(AND(OR(O33="Aprovado",O33="Rejeitado"),OR(P33="",Q33="")),"Completar decisão",IF(AND(Q33&lt;&gt;"",Q33&lt;B33),"Data da decisão anterior à solicitação",IF(AND(O33="Aprovado",S33="",T33="",U33=""),"Execução pendente",IF(AND(O33="Aprovado",OR(S33="",T33="",U33="")),"Completar execução",IF(AND(T33&lt;&gt;"",Q33&lt;&gt;"",T33&lt;Q33),"Data da execução anterior à decisão",IF(AND(X33="Executado",ABS(S33-H33)&gt;Listas!$R$5),"Quantidade executada difere da aprovada","OK"))))))))))</f>
        <v/>
      </c>
      <c r="AB33" s="24">
        <f>IF(A33="","",IF(Z33&lt;&gt;"OK",Z33,AA33))</f>
        <v/>
      </c>
    </row>
    <row r="34">
      <c r="A34" s="22" t="n"/>
      <c r="B34" s="38" t="n"/>
      <c r="C34" s="22" t="n"/>
      <c r="D34" s="28">
        <f>IF(C34="","",IFERROR(INDEX(tbSKUs[Produto],MATCH(C34,tbSKUs[SKU],0)),"SKU não cadastrado"))</f>
        <v/>
      </c>
      <c r="E34" s="28">
        <f>IF(C34="","",IFERROR(INDEX(tbSKUs[Unidade],MATCH(C34,tbSKUs[SKU],0)),""))</f>
        <v/>
      </c>
      <c r="F34" s="22" t="n"/>
      <c r="G34" s="39" t="n"/>
      <c r="H34" s="39" t="n"/>
      <c r="I34" s="41">
        <f>IF(OR(G34="",H34=""),"",H34-G34)</f>
        <v/>
      </c>
      <c r="J34" s="28">
        <f>IF(I34="","",IF(I34&gt;0,"Entrada",IF(I34&lt;0,"Saída","Sem variação")))</f>
        <v/>
      </c>
      <c r="K34" s="22" t="n"/>
      <c r="L34" s="22" t="n"/>
      <c r="M34" s="22" t="n"/>
      <c r="N34" s="22" t="n"/>
      <c r="O34" s="22" t="n"/>
      <c r="P34" s="22" t="n"/>
      <c r="Q34" s="38" t="n"/>
      <c r="R34" s="22" t="n"/>
      <c r="S34" s="39" t="n"/>
      <c r="T34" s="38" t="n"/>
      <c r="U34" s="22" t="n"/>
      <c r="V34" s="41">
        <f>IF(X34="Executado",S34-G34,"")</f>
        <v/>
      </c>
      <c r="W34" s="41">
        <f>IF(X34="Executado",S34,"")</f>
        <v/>
      </c>
      <c r="X34" s="28">
        <f>IF(A34="","",IF(O34="Pendente","Aguardando decisão",IF(O34="Rejeitado","Rejeitado",IF(O34="Aprovado",IF(AND(S34&lt;&gt;"",T34&lt;&gt;"",U34&lt;&gt;""),"Executado","Aguardando execução"),"Revisar"))))</f>
        <v/>
      </c>
      <c r="Y34" s="30">
        <f>IF(OR(A34="",O34&lt;&gt;"Pendente",B34=""),"",MAX(0,INT(Resumo!$B$3)-INT(B34)))</f>
        <v/>
      </c>
      <c r="Z34" s="28">
        <f>IF(A34="","",IF(COUNTIF($A$7:$A$206,A34)&gt;1,"ID duplicado",IF(D34="SKU não cadastrado","SKU não cadastrado",IF(OR(B34="",C34="",F34="",G34="",H34="",K34="",M34="",N34="",O34=""),"Preencher campos da solicitação",IF(OR(G34&lt;0,H34&lt;0,AND(S34&lt;&gt;"",S34&lt;0)),"Quantidade inválida",IF(H34=G34,"Sem alteração de quantidade",IF(AND(K34="Outro",L34=""),"Detalhar motivo Outro",IF(OR(LEFT(LOWER(M34),7)="http://",LEFT(LOWER(M34),8)="https://"),"Usar referência interna da evidência",IF(COUNTIF(Listas!$Q$8:$Q$10,O34)=0,"Decisão inválida","OK")))))))))</f>
        <v/>
      </c>
      <c r="AA34" s="28">
        <f>IF(A34="","",IF(AND(O34="Pendente",OR(P34&lt;&gt;"",Q34&lt;&gt;"")),"Pendente com dados de decisão",IF(AND(O34&lt;&gt;"Aprovado",OR(S34&lt;&gt;"",T34&lt;&gt;"",U34&lt;&gt;"")),"Execução sem aprovação",IF(AND(O34="Pendente",Y34&gt;Listas!$R$4),"Aprovação em atraso",IF(AND(OR(O34="Aprovado",O34="Rejeitado"),OR(P34="",Q34="")),"Completar decisão",IF(AND(Q34&lt;&gt;"",Q34&lt;B34),"Data da decisão anterior à solicitação",IF(AND(O34="Aprovado",S34="",T34="",U34=""),"Execução pendente",IF(AND(O34="Aprovado",OR(S34="",T34="",U34="")),"Completar execução",IF(AND(T34&lt;&gt;"",Q34&lt;&gt;"",T34&lt;Q34),"Data da execução anterior à decisão",IF(AND(X34="Executado",ABS(S34-H34)&gt;Listas!$R$5),"Quantidade executada difere da aprovada","OK"))))))))))</f>
        <v/>
      </c>
      <c r="AB34" s="28">
        <f>IF(A34="","",IF(Z34&lt;&gt;"OK",Z34,AA34))</f>
        <v/>
      </c>
    </row>
    <row r="35">
      <c r="A35" s="22" t="n"/>
      <c r="B35" s="38" t="n"/>
      <c r="C35" s="22" t="n"/>
      <c r="D35" s="24">
        <f>IF(C35="","",IFERROR(INDEX(tbSKUs[Produto],MATCH(C35,tbSKUs[SKU],0)),"SKU não cadastrado"))</f>
        <v/>
      </c>
      <c r="E35" s="24">
        <f>IF(C35="","",IFERROR(INDEX(tbSKUs[Unidade],MATCH(C35,tbSKUs[SKU],0)),""))</f>
        <v/>
      </c>
      <c r="F35" s="22" t="n"/>
      <c r="G35" s="39" t="n"/>
      <c r="H35" s="39" t="n"/>
      <c r="I35" s="40">
        <f>IF(OR(G35="",H35=""),"",H35-G35)</f>
        <v/>
      </c>
      <c r="J35" s="24">
        <f>IF(I35="","",IF(I35&gt;0,"Entrada",IF(I35&lt;0,"Saída","Sem variação")))</f>
        <v/>
      </c>
      <c r="K35" s="22" t="n"/>
      <c r="L35" s="22" t="n"/>
      <c r="M35" s="22" t="n"/>
      <c r="N35" s="22" t="n"/>
      <c r="O35" s="22" t="n"/>
      <c r="P35" s="22" t="n"/>
      <c r="Q35" s="38" t="n"/>
      <c r="R35" s="22" t="n"/>
      <c r="S35" s="39" t="n"/>
      <c r="T35" s="38" t="n"/>
      <c r="U35" s="22" t="n"/>
      <c r="V35" s="40">
        <f>IF(X35="Executado",S35-G35,"")</f>
        <v/>
      </c>
      <c r="W35" s="40">
        <f>IF(X35="Executado",S35,"")</f>
        <v/>
      </c>
      <c r="X35" s="24">
        <f>IF(A35="","",IF(O35="Pendente","Aguardando decisão",IF(O35="Rejeitado","Rejeitado",IF(O35="Aprovado",IF(AND(S35&lt;&gt;"",T35&lt;&gt;"",U35&lt;&gt;""),"Executado","Aguardando execução"),"Revisar"))))</f>
        <v/>
      </c>
      <c r="Y35" s="27">
        <f>IF(OR(A35="",O35&lt;&gt;"Pendente",B35=""),"",MAX(0,INT(Resumo!$B$3)-INT(B35)))</f>
        <v/>
      </c>
      <c r="Z35" s="24">
        <f>IF(A35="","",IF(COUNTIF($A$7:$A$206,A35)&gt;1,"ID duplicado",IF(D35="SKU não cadastrado","SKU não cadastrado",IF(OR(B35="",C35="",F35="",G35="",H35="",K35="",M35="",N35="",O35=""),"Preencher campos da solicitação",IF(OR(G35&lt;0,H35&lt;0,AND(S35&lt;&gt;"",S35&lt;0)),"Quantidade inválida",IF(H35=G35,"Sem alteração de quantidade",IF(AND(K35="Outro",L35=""),"Detalhar motivo Outro",IF(OR(LEFT(LOWER(M35),7)="http://",LEFT(LOWER(M35),8)="https://"),"Usar referência interna da evidência",IF(COUNTIF(Listas!$Q$8:$Q$10,O35)=0,"Decisão inválida","OK")))))))))</f>
        <v/>
      </c>
      <c r="AA35" s="24">
        <f>IF(A35="","",IF(AND(O35="Pendente",OR(P35&lt;&gt;"",Q35&lt;&gt;"")),"Pendente com dados de decisão",IF(AND(O35&lt;&gt;"Aprovado",OR(S35&lt;&gt;"",T35&lt;&gt;"",U35&lt;&gt;"")),"Execução sem aprovação",IF(AND(O35="Pendente",Y35&gt;Listas!$R$4),"Aprovação em atraso",IF(AND(OR(O35="Aprovado",O35="Rejeitado"),OR(P35="",Q35="")),"Completar decisão",IF(AND(Q35&lt;&gt;"",Q35&lt;B35),"Data da decisão anterior à solicitação",IF(AND(O35="Aprovado",S35="",T35="",U35=""),"Execução pendente",IF(AND(O35="Aprovado",OR(S35="",T35="",U35="")),"Completar execução",IF(AND(T35&lt;&gt;"",Q35&lt;&gt;"",T35&lt;Q35),"Data da execução anterior à decisão",IF(AND(X35="Executado",ABS(S35-H35)&gt;Listas!$R$5),"Quantidade executada difere da aprovada","OK"))))))))))</f>
        <v/>
      </c>
      <c r="AB35" s="24">
        <f>IF(A35="","",IF(Z35&lt;&gt;"OK",Z35,AA35))</f>
        <v/>
      </c>
    </row>
    <row r="36">
      <c r="A36" s="22" t="n"/>
      <c r="B36" s="38" t="n"/>
      <c r="C36" s="22" t="n"/>
      <c r="D36" s="28">
        <f>IF(C36="","",IFERROR(INDEX(tbSKUs[Produto],MATCH(C36,tbSKUs[SKU],0)),"SKU não cadastrado"))</f>
        <v/>
      </c>
      <c r="E36" s="28">
        <f>IF(C36="","",IFERROR(INDEX(tbSKUs[Unidade],MATCH(C36,tbSKUs[SKU],0)),""))</f>
        <v/>
      </c>
      <c r="F36" s="22" t="n"/>
      <c r="G36" s="39" t="n"/>
      <c r="H36" s="39" t="n"/>
      <c r="I36" s="41">
        <f>IF(OR(G36="",H36=""),"",H36-G36)</f>
        <v/>
      </c>
      <c r="J36" s="28">
        <f>IF(I36="","",IF(I36&gt;0,"Entrada",IF(I36&lt;0,"Saída","Sem variação")))</f>
        <v/>
      </c>
      <c r="K36" s="22" t="n"/>
      <c r="L36" s="22" t="n"/>
      <c r="M36" s="22" t="n"/>
      <c r="N36" s="22" t="n"/>
      <c r="O36" s="22" t="n"/>
      <c r="P36" s="22" t="n"/>
      <c r="Q36" s="38" t="n"/>
      <c r="R36" s="22" t="n"/>
      <c r="S36" s="39" t="n"/>
      <c r="T36" s="38" t="n"/>
      <c r="U36" s="22" t="n"/>
      <c r="V36" s="41">
        <f>IF(X36="Executado",S36-G36,"")</f>
        <v/>
      </c>
      <c r="W36" s="41">
        <f>IF(X36="Executado",S36,"")</f>
        <v/>
      </c>
      <c r="X36" s="28">
        <f>IF(A36="","",IF(O36="Pendente","Aguardando decisão",IF(O36="Rejeitado","Rejeitado",IF(O36="Aprovado",IF(AND(S36&lt;&gt;"",T36&lt;&gt;"",U36&lt;&gt;""),"Executado","Aguardando execução"),"Revisar"))))</f>
        <v/>
      </c>
      <c r="Y36" s="30">
        <f>IF(OR(A36="",O36&lt;&gt;"Pendente",B36=""),"",MAX(0,INT(Resumo!$B$3)-INT(B36)))</f>
        <v/>
      </c>
      <c r="Z36" s="28">
        <f>IF(A36="","",IF(COUNTIF($A$7:$A$206,A36)&gt;1,"ID duplicado",IF(D36="SKU não cadastrado","SKU não cadastrado",IF(OR(B36="",C36="",F36="",G36="",H36="",K36="",M36="",N36="",O36=""),"Preencher campos da solicitação",IF(OR(G36&lt;0,H36&lt;0,AND(S36&lt;&gt;"",S36&lt;0)),"Quantidade inválida",IF(H36=G36,"Sem alteração de quantidade",IF(AND(K36="Outro",L36=""),"Detalhar motivo Outro",IF(OR(LEFT(LOWER(M36),7)="http://",LEFT(LOWER(M36),8)="https://"),"Usar referência interna da evidência",IF(COUNTIF(Listas!$Q$8:$Q$10,O36)=0,"Decisão inválida","OK")))))))))</f>
        <v/>
      </c>
      <c r="AA36" s="28">
        <f>IF(A36="","",IF(AND(O36="Pendente",OR(P36&lt;&gt;"",Q36&lt;&gt;"")),"Pendente com dados de decisão",IF(AND(O36&lt;&gt;"Aprovado",OR(S36&lt;&gt;"",T36&lt;&gt;"",U36&lt;&gt;"")),"Execução sem aprovação",IF(AND(O36="Pendente",Y36&gt;Listas!$R$4),"Aprovação em atraso",IF(AND(OR(O36="Aprovado",O36="Rejeitado"),OR(P36="",Q36="")),"Completar decisão",IF(AND(Q36&lt;&gt;"",Q36&lt;B36),"Data da decisão anterior à solicitação",IF(AND(O36="Aprovado",S36="",T36="",U36=""),"Execução pendente",IF(AND(O36="Aprovado",OR(S36="",T36="",U36="")),"Completar execução",IF(AND(T36&lt;&gt;"",Q36&lt;&gt;"",T36&lt;Q36),"Data da execução anterior à decisão",IF(AND(X36="Executado",ABS(S36-H36)&gt;Listas!$R$5),"Quantidade executada difere da aprovada","OK"))))))))))</f>
        <v/>
      </c>
      <c r="AB36" s="28">
        <f>IF(A36="","",IF(Z36&lt;&gt;"OK",Z36,AA36))</f>
        <v/>
      </c>
    </row>
    <row r="37">
      <c r="A37" s="22" t="n"/>
      <c r="B37" s="38" t="n"/>
      <c r="C37" s="22" t="n"/>
      <c r="D37" s="24">
        <f>IF(C37="","",IFERROR(INDEX(tbSKUs[Produto],MATCH(C37,tbSKUs[SKU],0)),"SKU não cadastrado"))</f>
        <v/>
      </c>
      <c r="E37" s="24">
        <f>IF(C37="","",IFERROR(INDEX(tbSKUs[Unidade],MATCH(C37,tbSKUs[SKU],0)),""))</f>
        <v/>
      </c>
      <c r="F37" s="22" t="n"/>
      <c r="G37" s="39" t="n"/>
      <c r="H37" s="39" t="n"/>
      <c r="I37" s="40">
        <f>IF(OR(G37="",H37=""),"",H37-G37)</f>
        <v/>
      </c>
      <c r="J37" s="24">
        <f>IF(I37="","",IF(I37&gt;0,"Entrada",IF(I37&lt;0,"Saída","Sem variação")))</f>
        <v/>
      </c>
      <c r="K37" s="22" t="n"/>
      <c r="L37" s="22" t="n"/>
      <c r="M37" s="22" t="n"/>
      <c r="N37" s="22" t="n"/>
      <c r="O37" s="22" t="n"/>
      <c r="P37" s="22" t="n"/>
      <c r="Q37" s="38" t="n"/>
      <c r="R37" s="22" t="n"/>
      <c r="S37" s="39" t="n"/>
      <c r="T37" s="38" t="n"/>
      <c r="U37" s="22" t="n"/>
      <c r="V37" s="40">
        <f>IF(X37="Executado",S37-G37,"")</f>
        <v/>
      </c>
      <c r="W37" s="40">
        <f>IF(X37="Executado",S37,"")</f>
        <v/>
      </c>
      <c r="X37" s="24">
        <f>IF(A37="","",IF(O37="Pendente","Aguardando decisão",IF(O37="Rejeitado","Rejeitado",IF(O37="Aprovado",IF(AND(S37&lt;&gt;"",T37&lt;&gt;"",U37&lt;&gt;""),"Executado","Aguardando execução"),"Revisar"))))</f>
        <v/>
      </c>
      <c r="Y37" s="27">
        <f>IF(OR(A37="",O37&lt;&gt;"Pendente",B37=""),"",MAX(0,INT(Resumo!$B$3)-INT(B37)))</f>
        <v/>
      </c>
      <c r="Z37" s="24">
        <f>IF(A37="","",IF(COUNTIF($A$7:$A$206,A37)&gt;1,"ID duplicado",IF(D37="SKU não cadastrado","SKU não cadastrado",IF(OR(B37="",C37="",F37="",G37="",H37="",K37="",M37="",N37="",O37=""),"Preencher campos da solicitação",IF(OR(G37&lt;0,H37&lt;0,AND(S37&lt;&gt;"",S37&lt;0)),"Quantidade inválida",IF(H37=G37,"Sem alteração de quantidade",IF(AND(K37="Outro",L37=""),"Detalhar motivo Outro",IF(OR(LEFT(LOWER(M37),7)="http://",LEFT(LOWER(M37),8)="https://"),"Usar referência interna da evidência",IF(COUNTIF(Listas!$Q$8:$Q$10,O37)=0,"Decisão inválida","OK")))))))))</f>
        <v/>
      </c>
      <c r="AA37" s="24">
        <f>IF(A37="","",IF(AND(O37="Pendente",OR(P37&lt;&gt;"",Q37&lt;&gt;"")),"Pendente com dados de decisão",IF(AND(O37&lt;&gt;"Aprovado",OR(S37&lt;&gt;"",T37&lt;&gt;"",U37&lt;&gt;"")),"Execução sem aprovação",IF(AND(O37="Pendente",Y37&gt;Listas!$R$4),"Aprovação em atraso",IF(AND(OR(O37="Aprovado",O37="Rejeitado"),OR(P37="",Q37="")),"Completar decisão",IF(AND(Q37&lt;&gt;"",Q37&lt;B37),"Data da decisão anterior à solicitação",IF(AND(O37="Aprovado",S37="",T37="",U37=""),"Execução pendente",IF(AND(O37="Aprovado",OR(S37="",T37="",U37="")),"Completar execução",IF(AND(T37&lt;&gt;"",Q37&lt;&gt;"",T37&lt;Q37),"Data da execução anterior à decisão",IF(AND(X37="Executado",ABS(S37-H37)&gt;Listas!$R$5),"Quantidade executada difere da aprovada","OK"))))))))))</f>
        <v/>
      </c>
      <c r="AB37" s="24">
        <f>IF(A37="","",IF(Z37&lt;&gt;"OK",Z37,AA37))</f>
        <v/>
      </c>
    </row>
    <row r="38">
      <c r="A38" s="22" t="n"/>
      <c r="B38" s="38" t="n"/>
      <c r="C38" s="22" t="n"/>
      <c r="D38" s="28">
        <f>IF(C38="","",IFERROR(INDEX(tbSKUs[Produto],MATCH(C38,tbSKUs[SKU],0)),"SKU não cadastrado"))</f>
        <v/>
      </c>
      <c r="E38" s="28">
        <f>IF(C38="","",IFERROR(INDEX(tbSKUs[Unidade],MATCH(C38,tbSKUs[SKU],0)),""))</f>
        <v/>
      </c>
      <c r="F38" s="22" t="n"/>
      <c r="G38" s="39" t="n"/>
      <c r="H38" s="39" t="n"/>
      <c r="I38" s="41">
        <f>IF(OR(G38="",H38=""),"",H38-G38)</f>
        <v/>
      </c>
      <c r="J38" s="28">
        <f>IF(I38="","",IF(I38&gt;0,"Entrada",IF(I38&lt;0,"Saída","Sem variação")))</f>
        <v/>
      </c>
      <c r="K38" s="22" t="n"/>
      <c r="L38" s="22" t="n"/>
      <c r="M38" s="22" t="n"/>
      <c r="N38" s="22" t="n"/>
      <c r="O38" s="22" t="n"/>
      <c r="P38" s="22" t="n"/>
      <c r="Q38" s="38" t="n"/>
      <c r="R38" s="22" t="n"/>
      <c r="S38" s="39" t="n"/>
      <c r="T38" s="38" t="n"/>
      <c r="U38" s="22" t="n"/>
      <c r="V38" s="41">
        <f>IF(X38="Executado",S38-G38,"")</f>
        <v/>
      </c>
      <c r="W38" s="41">
        <f>IF(X38="Executado",S38,"")</f>
        <v/>
      </c>
      <c r="X38" s="28">
        <f>IF(A38="","",IF(O38="Pendente","Aguardando decisão",IF(O38="Rejeitado","Rejeitado",IF(O38="Aprovado",IF(AND(S38&lt;&gt;"",T38&lt;&gt;"",U38&lt;&gt;""),"Executado","Aguardando execução"),"Revisar"))))</f>
        <v/>
      </c>
      <c r="Y38" s="30">
        <f>IF(OR(A38="",O38&lt;&gt;"Pendente",B38=""),"",MAX(0,INT(Resumo!$B$3)-INT(B38)))</f>
        <v/>
      </c>
      <c r="Z38" s="28">
        <f>IF(A38="","",IF(COUNTIF($A$7:$A$206,A38)&gt;1,"ID duplicado",IF(D38="SKU não cadastrado","SKU não cadastrado",IF(OR(B38="",C38="",F38="",G38="",H38="",K38="",M38="",N38="",O38=""),"Preencher campos da solicitação",IF(OR(G38&lt;0,H38&lt;0,AND(S38&lt;&gt;"",S38&lt;0)),"Quantidade inválida",IF(H38=G38,"Sem alteração de quantidade",IF(AND(K38="Outro",L38=""),"Detalhar motivo Outro",IF(OR(LEFT(LOWER(M38),7)="http://",LEFT(LOWER(M38),8)="https://"),"Usar referência interna da evidência",IF(COUNTIF(Listas!$Q$8:$Q$10,O38)=0,"Decisão inválida","OK")))))))))</f>
        <v/>
      </c>
      <c r="AA38" s="28">
        <f>IF(A38="","",IF(AND(O38="Pendente",OR(P38&lt;&gt;"",Q38&lt;&gt;"")),"Pendente com dados de decisão",IF(AND(O38&lt;&gt;"Aprovado",OR(S38&lt;&gt;"",T38&lt;&gt;"",U38&lt;&gt;"")),"Execução sem aprovação",IF(AND(O38="Pendente",Y38&gt;Listas!$R$4),"Aprovação em atraso",IF(AND(OR(O38="Aprovado",O38="Rejeitado"),OR(P38="",Q38="")),"Completar decisão",IF(AND(Q38&lt;&gt;"",Q38&lt;B38),"Data da decisão anterior à solicitação",IF(AND(O38="Aprovado",S38="",T38="",U38=""),"Execução pendente",IF(AND(O38="Aprovado",OR(S38="",T38="",U38="")),"Completar execução",IF(AND(T38&lt;&gt;"",Q38&lt;&gt;"",T38&lt;Q38),"Data da execução anterior à decisão",IF(AND(X38="Executado",ABS(S38-H38)&gt;Listas!$R$5),"Quantidade executada difere da aprovada","OK"))))))))))</f>
        <v/>
      </c>
      <c r="AB38" s="28">
        <f>IF(A38="","",IF(Z38&lt;&gt;"OK",Z38,AA38))</f>
        <v/>
      </c>
    </row>
    <row r="39">
      <c r="A39" s="22" t="n"/>
      <c r="B39" s="38" t="n"/>
      <c r="C39" s="22" t="n"/>
      <c r="D39" s="24">
        <f>IF(C39="","",IFERROR(INDEX(tbSKUs[Produto],MATCH(C39,tbSKUs[SKU],0)),"SKU não cadastrado"))</f>
        <v/>
      </c>
      <c r="E39" s="24">
        <f>IF(C39="","",IFERROR(INDEX(tbSKUs[Unidade],MATCH(C39,tbSKUs[SKU],0)),""))</f>
        <v/>
      </c>
      <c r="F39" s="22" t="n"/>
      <c r="G39" s="39" t="n"/>
      <c r="H39" s="39" t="n"/>
      <c r="I39" s="40">
        <f>IF(OR(G39="",H39=""),"",H39-G39)</f>
        <v/>
      </c>
      <c r="J39" s="24">
        <f>IF(I39="","",IF(I39&gt;0,"Entrada",IF(I39&lt;0,"Saída","Sem variação")))</f>
        <v/>
      </c>
      <c r="K39" s="22" t="n"/>
      <c r="L39" s="22" t="n"/>
      <c r="M39" s="22" t="n"/>
      <c r="N39" s="22" t="n"/>
      <c r="O39" s="22" t="n"/>
      <c r="P39" s="22" t="n"/>
      <c r="Q39" s="38" t="n"/>
      <c r="R39" s="22" t="n"/>
      <c r="S39" s="39" t="n"/>
      <c r="T39" s="38" t="n"/>
      <c r="U39" s="22" t="n"/>
      <c r="V39" s="40">
        <f>IF(X39="Executado",S39-G39,"")</f>
        <v/>
      </c>
      <c r="W39" s="40">
        <f>IF(X39="Executado",S39,"")</f>
        <v/>
      </c>
      <c r="X39" s="24">
        <f>IF(A39="","",IF(O39="Pendente","Aguardando decisão",IF(O39="Rejeitado","Rejeitado",IF(O39="Aprovado",IF(AND(S39&lt;&gt;"",T39&lt;&gt;"",U39&lt;&gt;""),"Executado","Aguardando execução"),"Revisar"))))</f>
        <v/>
      </c>
      <c r="Y39" s="27">
        <f>IF(OR(A39="",O39&lt;&gt;"Pendente",B39=""),"",MAX(0,INT(Resumo!$B$3)-INT(B39)))</f>
        <v/>
      </c>
      <c r="Z39" s="24">
        <f>IF(A39="","",IF(COUNTIF($A$7:$A$206,A39)&gt;1,"ID duplicado",IF(D39="SKU não cadastrado","SKU não cadastrado",IF(OR(B39="",C39="",F39="",G39="",H39="",K39="",M39="",N39="",O39=""),"Preencher campos da solicitação",IF(OR(G39&lt;0,H39&lt;0,AND(S39&lt;&gt;"",S39&lt;0)),"Quantidade inválida",IF(H39=G39,"Sem alteração de quantidade",IF(AND(K39="Outro",L39=""),"Detalhar motivo Outro",IF(OR(LEFT(LOWER(M39),7)="http://",LEFT(LOWER(M39),8)="https://"),"Usar referência interna da evidência",IF(COUNTIF(Listas!$Q$8:$Q$10,O39)=0,"Decisão inválida","OK")))))))))</f>
        <v/>
      </c>
      <c r="AA39" s="24">
        <f>IF(A39="","",IF(AND(O39="Pendente",OR(P39&lt;&gt;"",Q39&lt;&gt;"")),"Pendente com dados de decisão",IF(AND(O39&lt;&gt;"Aprovado",OR(S39&lt;&gt;"",T39&lt;&gt;"",U39&lt;&gt;"")),"Execução sem aprovação",IF(AND(O39="Pendente",Y39&gt;Listas!$R$4),"Aprovação em atraso",IF(AND(OR(O39="Aprovado",O39="Rejeitado"),OR(P39="",Q39="")),"Completar decisão",IF(AND(Q39&lt;&gt;"",Q39&lt;B39),"Data da decisão anterior à solicitação",IF(AND(O39="Aprovado",S39="",T39="",U39=""),"Execução pendente",IF(AND(O39="Aprovado",OR(S39="",T39="",U39="")),"Completar execução",IF(AND(T39&lt;&gt;"",Q39&lt;&gt;"",T39&lt;Q39),"Data da execução anterior à decisão",IF(AND(X39="Executado",ABS(S39-H39)&gt;Listas!$R$5),"Quantidade executada difere da aprovada","OK"))))))))))</f>
        <v/>
      </c>
      <c r="AB39" s="24">
        <f>IF(A39="","",IF(Z39&lt;&gt;"OK",Z39,AA39))</f>
        <v/>
      </c>
    </row>
    <row r="40">
      <c r="A40" s="22" t="n"/>
      <c r="B40" s="38" t="n"/>
      <c r="C40" s="22" t="n"/>
      <c r="D40" s="28">
        <f>IF(C40="","",IFERROR(INDEX(tbSKUs[Produto],MATCH(C40,tbSKUs[SKU],0)),"SKU não cadastrado"))</f>
        <v/>
      </c>
      <c r="E40" s="28">
        <f>IF(C40="","",IFERROR(INDEX(tbSKUs[Unidade],MATCH(C40,tbSKUs[SKU],0)),""))</f>
        <v/>
      </c>
      <c r="F40" s="22" t="n"/>
      <c r="G40" s="39" t="n"/>
      <c r="H40" s="39" t="n"/>
      <c r="I40" s="41">
        <f>IF(OR(G40="",H40=""),"",H40-G40)</f>
        <v/>
      </c>
      <c r="J40" s="28">
        <f>IF(I40="","",IF(I40&gt;0,"Entrada",IF(I40&lt;0,"Saída","Sem variação")))</f>
        <v/>
      </c>
      <c r="K40" s="22" t="n"/>
      <c r="L40" s="22" t="n"/>
      <c r="M40" s="22" t="n"/>
      <c r="N40" s="22" t="n"/>
      <c r="O40" s="22" t="n"/>
      <c r="P40" s="22" t="n"/>
      <c r="Q40" s="38" t="n"/>
      <c r="R40" s="22" t="n"/>
      <c r="S40" s="39" t="n"/>
      <c r="T40" s="38" t="n"/>
      <c r="U40" s="22" t="n"/>
      <c r="V40" s="41">
        <f>IF(X40="Executado",S40-G40,"")</f>
        <v/>
      </c>
      <c r="W40" s="41">
        <f>IF(X40="Executado",S40,"")</f>
        <v/>
      </c>
      <c r="X40" s="28">
        <f>IF(A40="","",IF(O40="Pendente","Aguardando decisão",IF(O40="Rejeitado","Rejeitado",IF(O40="Aprovado",IF(AND(S40&lt;&gt;"",T40&lt;&gt;"",U40&lt;&gt;""),"Executado","Aguardando execução"),"Revisar"))))</f>
        <v/>
      </c>
      <c r="Y40" s="30">
        <f>IF(OR(A40="",O40&lt;&gt;"Pendente",B40=""),"",MAX(0,INT(Resumo!$B$3)-INT(B40)))</f>
        <v/>
      </c>
      <c r="Z40" s="28">
        <f>IF(A40="","",IF(COUNTIF($A$7:$A$206,A40)&gt;1,"ID duplicado",IF(D40="SKU não cadastrado","SKU não cadastrado",IF(OR(B40="",C40="",F40="",G40="",H40="",K40="",M40="",N40="",O40=""),"Preencher campos da solicitação",IF(OR(G40&lt;0,H40&lt;0,AND(S40&lt;&gt;"",S40&lt;0)),"Quantidade inválida",IF(H40=G40,"Sem alteração de quantidade",IF(AND(K40="Outro",L40=""),"Detalhar motivo Outro",IF(OR(LEFT(LOWER(M40),7)="http://",LEFT(LOWER(M40),8)="https://"),"Usar referência interna da evidência",IF(COUNTIF(Listas!$Q$8:$Q$10,O40)=0,"Decisão inválida","OK")))))))))</f>
        <v/>
      </c>
      <c r="AA40" s="28">
        <f>IF(A40="","",IF(AND(O40="Pendente",OR(P40&lt;&gt;"",Q40&lt;&gt;"")),"Pendente com dados de decisão",IF(AND(O40&lt;&gt;"Aprovado",OR(S40&lt;&gt;"",T40&lt;&gt;"",U40&lt;&gt;"")),"Execução sem aprovação",IF(AND(O40="Pendente",Y40&gt;Listas!$R$4),"Aprovação em atraso",IF(AND(OR(O40="Aprovado",O40="Rejeitado"),OR(P40="",Q40="")),"Completar decisão",IF(AND(Q40&lt;&gt;"",Q40&lt;B40),"Data da decisão anterior à solicitação",IF(AND(O40="Aprovado",S40="",T40="",U40=""),"Execução pendente",IF(AND(O40="Aprovado",OR(S40="",T40="",U40="")),"Completar execução",IF(AND(T40&lt;&gt;"",Q40&lt;&gt;"",T40&lt;Q40),"Data da execução anterior à decisão",IF(AND(X40="Executado",ABS(S40-H40)&gt;Listas!$R$5),"Quantidade executada difere da aprovada","OK"))))))))))</f>
        <v/>
      </c>
      <c r="AB40" s="28">
        <f>IF(A40="","",IF(Z40&lt;&gt;"OK",Z40,AA40))</f>
        <v/>
      </c>
    </row>
    <row r="41">
      <c r="A41" s="22" t="n"/>
      <c r="B41" s="38" t="n"/>
      <c r="C41" s="22" t="n"/>
      <c r="D41" s="24">
        <f>IF(C41="","",IFERROR(INDEX(tbSKUs[Produto],MATCH(C41,tbSKUs[SKU],0)),"SKU não cadastrado"))</f>
        <v/>
      </c>
      <c r="E41" s="24">
        <f>IF(C41="","",IFERROR(INDEX(tbSKUs[Unidade],MATCH(C41,tbSKUs[SKU],0)),""))</f>
        <v/>
      </c>
      <c r="F41" s="22" t="n"/>
      <c r="G41" s="39" t="n"/>
      <c r="H41" s="39" t="n"/>
      <c r="I41" s="40">
        <f>IF(OR(G41="",H41=""),"",H41-G41)</f>
        <v/>
      </c>
      <c r="J41" s="24">
        <f>IF(I41="","",IF(I41&gt;0,"Entrada",IF(I41&lt;0,"Saída","Sem variação")))</f>
        <v/>
      </c>
      <c r="K41" s="22" t="n"/>
      <c r="L41" s="22" t="n"/>
      <c r="M41" s="22" t="n"/>
      <c r="N41" s="22" t="n"/>
      <c r="O41" s="22" t="n"/>
      <c r="P41" s="22" t="n"/>
      <c r="Q41" s="38" t="n"/>
      <c r="R41" s="22" t="n"/>
      <c r="S41" s="39" t="n"/>
      <c r="T41" s="38" t="n"/>
      <c r="U41" s="22" t="n"/>
      <c r="V41" s="40">
        <f>IF(X41="Executado",S41-G41,"")</f>
        <v/>
      </c>
      <c r="W41" s="40">
        <f>IF(X41="Executado",S41,"")</f>
        <v/>
      </c>
      <c r="X41" s="24">
        <f>IF(A41="","",IF(O41="Pendente","Aguardando decisão",IF(O41="Rejeitado","Rejeitado",IF(O41="Aprovado",IF(AND(S41&lt;&gt;"",T41&lt;&gt;"",U41&lt;&gt;""),"Executado","Aguardando execução"),"Revisar"))))</f>
        <v/>
      </c>
      <c r="Y41" s="27">
        <f>IF(OR(A41="",O41&lt;&gt;"Pendente",B41=""),"",MAX(0,INT(Resumo!$B$3)-INT(B41)))</f>
        <v/>
      </c>
      <c r="Z41" s="24">
        <f>IF(A41="","",IF(COUNTIF($A$7:$A$206,A41)&gt;1,"ID duplicado",IF(D41="SKU não cadastrado","SKU não cadastrado",IF(OR(B41="",C41="",F41="",G41="",H41="",K41="",M41="",N41="",O41=""),"Preencher campos da solicitação",IF(OR(G41&lt;0,H41&lt;0,AND(S41&lt;&gt;"",S41&lt;0)),"Quantidade inválida",IF(H41=G41,"Sem alteração de quantidade",IF(AND(K41="Outro",L41=""),"Detalhar motivo Outro",IF(OR(LEFT(LOWER(M41),7)="http://",LEFT(LOWER(M41),8)="https://"),"Usar referência interna da evidência",IF(COUNTIF(Listas!$Q$8:$Q$10,O41)=0,"Decisão inválida","OK")))))))))</f>
        <v/>
      </c>
      <c r="AA41" s="24">
        <f>IF(A41="","",IF(AND(O41="Pendente",OR(P41&lt;&gt;"",Q41&lt;&gt;"")),"Pendente com dados de decisão",IF(AND(O41&lt;&gt;"Aprovado",OR(S41&lt;&gt;"",T41&lt;&gt;"",U41&lt;&gt;"")),"Execução sem aprovação",IF(AND(O41="Pendente",Y41&gt;Listas!$R$4),"Aprovação em atraso",IF(AND(OR(O41="Aprovado",O41="Rejeitado"),OR(P41="",Q41="")),"Completar decisão",IF(AND(Q41&lt;&gt;"",Q41&lt;B41),"Data da decisão anterior à solicitação",IF(AND(O41="Aprovado",S41="",T41="",U41=""),"Execução pendente",IF(AND(O41="Aprovado",OR(S41="",T41="",U41="")),"Completar execução",IF(AND(T41&lt;&gt;"",Q41&lt;&gt;"",T41&lt;Q41),"Data da execução anterior à decisão",IF(AND(X41="Executado",ABS(S41-H41)&gt;Listas!$R$5),"Quantidade executada difere da aprovada","OK"))))))))))</f>
        <v/>
      </c>
      <c r="AB41" s="24">
        <f>IF(A41="","",IF(Z41&lt;&gt;"OK",Z41,AA41))</f>
        <v/>
      </c>
    </row>
    <row r="42">
      <c r="A42" s="22" t="n"/>
      <c r="B42" s="38" t="n"/>
      <c r="C42" s="22" t="n"/>
      <c r="D42" s="28">
        <f>IF(C42="","",IFERROR(INDEX(tbSKUs[Produto],MATCH(C42,tbSKUs[SKU],0)),"SKU não cadastrado"))</f>
        <v/>
      </c>
      <c r="E42" s="28">
        <f>IF(C42="","",IFERROR(INDEX(tbSKUs[Unidade],MATCH(C42,tbSKUs[SKU],0)),""))</f>
        <v/>
      </c>
      <c r="F42" s="22" t="n"/>
      <c r="G42" s="39" t="n"/>
      <c r="H42" s="39" t="n"/>
      <c r="I42" s="41">
        <f>IF(OR(G42="",H42=""),"",H42-G42)</f>
        <v/>
      </c>
      <c r="J42" s="28">
        <f>IF(I42="","",IF(I42&gt;0,"Entrada",IF(I42&lt;0,"Saída","Sem variação")))</f>
        <v/>
      </c>
      <c r="K42" s="22" t="n"/>
      <c r="L42" s="22" t="n"/>
      <c r="M42" s="22" t="n"/>
      <c r="N42" s="22" t="n"/>
      <c r="O42" s="22" t="n"/>
      <c r="P42" s="22" t="n"/>
      <c r="Q42" s="38" t="n"/>
      <c r="R42" s="22" t="n"/>
      <c r="S42" s="39" t="n"/>
      <c r="T42" s="38" t="n"/>
      <c r="U42" s="22" t="n"/>
      <c r="V42" s="41">
        <f>IF(X42="Executado",S42-G42,"")</f>
        <v/>
      </c>
      <c r="W42" s="41">
        <f>IF(X42="Executado",S42,"")</f>
        <v/>
      </c>
      <c r="X42" s="28">
        <f>IF(A42="","",IF(O42="Pendente","Aguardando decisão",IF(O42="Rejeitado","Rejeitado",IF(O42="Aprovado",IF(AND(S42&lt;&gt;"",T42&lt;&gt;"",U42&lt;&gt;""),"Executado","Aguardando execução"),"Revisar"))))</f>
        <v/>
      </c>
      <c r="Y42" s="30">
        <f>IF(OR(A42="",O42&lt;&gt;"Pendente",B42=""),"",MAX(0,INT(Resumo!$B$3)-INT(B42)))</f>
        <v/>
      </c>
      <c r="Z42" s="28">
        <f>IF(A42="","",IF(COUNTIF($A$7:$A$206,A42)&gt;1,"ID duplicado",IF(D42="SKU não cadastrado","SKU não cadastrado",IF(OR(B42="",C42="",F42="",G42="",H42="",K42="",M42="",N42="",O42=""),"Preencher campos da solicitação",IF(OR(G42&lt;0,H42&lt;0,AND(S42&lt;&gt;"",S42&lt;0)),"Quantidade inválida",IF(H42=G42,"Sem alteração de quantidade",IF(AND(K42="Outro",L42=""),"Detalhar motivo Outro",IF(OR(LEFT(LOWER(M42),7)="http://",LEFT(LOWER(M42),8)="https://"),"Usar referência interna da evidência",IF(COUNTIF(Listas!$Q$8:$Q$10,O42)=0,"Decisão inválida","OK")))))))))</f>
        <v/>
      </c>
      <c r="AA42" s="28">
        <f>IF(A42="","",IF(AND(O42="Pendente",OR(P42&lt;&gt;"",Q42&lt;&gt;"")),"Pendente com dados de decisão",IF(AND(O42&lt;&gt;"Aprovado",OR(S42&lt;&gt;"",T42&lt;&gt;"",U42&lt;&gt;"")),"Execução sem aprovação",IF(AND(O42="Pendente",Y42&gt;Listas!$R$4),"Aprovação em atraso",IF(AND(OR(O42="Aprovado",O42="Rejeitado"),OR(P42="",Q42="")),"Completar decisão",IF(AND(Q42&lt;&gt;"",Q42&lt;B42),"Data da decisão anterior à solicitação",IF(AND(O42="Aprovado",S42="",T42="",U42=""),"Execução pendente",IF(AND(O42="Aprovado",OR(S42="",T42="",U42="")),"Completar execução",IF(AND(T42&lt;&gt;"",Q42&lt;&gt;"",T42&lt;Q42),"Data da execução anterior à decisão",IF(AND(X42="Executado",ABS(S42-H42)&gt;Listas!$R$5),"Quantidade executada difere da aprovada","OK"))))))))))</f>
        <v/>
      </c>
      <c r="AB42" s="28">
        <f>IF(A42="","",IF(Z42&lt;&gt;"OK",Z42,AA42))</f>
        <v/>
      </c>
    </row>
    <row r="43">
      <c r="A43" s="22" t="n"/>
      <c r="B43" s="38" t="n"/>
      <c r="C43" s="22" t="n"/>
      <c r="D43" s="24">
        <f>IF(C43="","",IFERROR(INDEX(tbSKUs[Produto],MATCH(C43,tbSKUs[SKU],0)),"SKU não cadastrado"))</f>
        <v/>
      </c>
      <c r="E43" s="24">
        <f>IF(C43="","",IFERROR(INDEX(tbSKUs[Unidade],MATCH(C43,tbSKUs[SKU],0)),""))</f>
        <v/>
      </c>
      <c r="F43" s="22" t="n"/>
      <c r="G43" s="39" t="n"/>
      <c r="H43" s="39" t="n"/>
      <c r="I43" s="40">
        <f>IF(OR(G43="",H43=""),"",H43-G43)</f>
        <v/>
      </c>
      <c r="J43" s="24">
        <f>IF(I43="","",IF(I43&gt;0,"Entrada",IF(I43&lt;0,"Saída","Sem variação")))</f>
        <v/>
      </c>
      <c r="K43" s="22" t="n"/>
      <c r="L43" s="22" t="n"/>
      <c r="M43" s="22" t="n"/>
      <c r="N43" s="22" t="n"/>
      <c r="O43" s="22" t="n"/>
      <c r="P43" s="22" t="n"/>
      <c r="Q43" s="38" t="n"/>
      <c r="R43" s="22" t="n"/>
      <c r="S43" s="39" t="n"/>
      <c r="T43" s="38" t="n"/>
      <c r="U43" s="22" t="n"/>
      <c r="V43" s="40">
        <f>IF(X43="Executado",S43-G43,"")</f>
        <v/>
      </c>
      <c r="W43" s="40">
        <f>IF(X43="Executado",S43,"")</f>
        <v/>
      </c>
      <c r="X43" s="24">
        <f>IF(A43="","",IF(O43="Pendente","Aguardando decisão",IF(O43="Rejeitado","Rejeitado",IF(O43="Aprovado",IF(AND(S43&lt;&gt;"",T43&lt;&gt;"",U43&lt;&gt;""),"Executado","Aguardando execução"),"Revisar"))))</f>
        <v/>
      </c>
      <c r="Y43" s="27">
        <f>IF(OR(A43="",O43&lt;&gt;"Pendente",B43=""),"",MAX(0,INT(Resumo!$B$3)-INT(B43)))</f>
        <v/>
      </c>
      <c r="Z43" s="24">
        <f>IF(A43="","",IF(COUNTIF($A$7:$A$206,A43)&gt;1,"ID duplicado",IF(D43="SKU não cadastrado","SKU não cadastrado",IF(OR(B43="",C43="",F43="",G43="",H43="",K43="",M43="",N43="",O43=""),"Preencher campos da solicitação",IF(OR(G43&lt;0,H43&lt;0,AND(S43&lt;&gt;"",S43&lt;0)),"Quantidade inválida",IF(H43=G43,"Sem alteração de quantidade",IF(AND(K43="Outro",L43=""),"Detalhar motivo Outro",IF(OR(LEFT(LOWER(M43),7)="http://",LEFT(LOWER(M43),8)="https://"),"Usar referência interna da evidência",IF(COUNTIF(Listas!$Q$8:$Q$10,O43)=0,"Decisão inválida","OK")))))))))</f>
        <v/>
      </c>
      <c r="AA43" s="24">
        <f>IF(A43="","",IF(AND(O43="Pendente",OR(P43&lt;&gt;"",Q43&lt;&gt;"")),"Pendente com dados de decisão",IF(AND(O43&lt;&gt;"Aprovado",OR(S43&lt;&gt;"",T43&lt;&gt;"",U43&lt;&gt;"")),"Execução sem aprovação",IF(AND(O43="Pendente",Y43&gt;Listas!$R$4),"Aprovação em atraso",IF(AND(OR(O43="Aprovado",O43="Rejeitado"),OR(P43="",Q43="")),"Completar decisão",IF(AND(Q43&lt;&gt;"",Q43&lt;B43),"Data da decisão anterior à solicitação",IF(AND(O43="Aprovado",S43="",T43="",U43=""),"Execução pendente",IF(AND(O43="Aprovado",OR(S43="",T43="",U43="")),"Completar execução",IF(AND(T43&lt;&gt;"",Q43&lt;&gt;"",T43&lt;Q43),"Data da execução anterior à decisão",IF(AND(X43="Executado",ABS(S43-H43)&gt;Listas!$R$5),"Quantidade executada difere da aprovada","OK"))))))))))</f>
        <v/>
      </c>
      <c r="AB43" s="24">
        <f>IF(A43="","",IF(Z43&lt;&gt;"OK",Z43,AA43))</f>
        <v/>
      </c>
    </row>
    <row r="44">
      <c r="A44" s="22" t="n"/>
      <c r="B44" s="38" t="n"/>
      <c r="C44" s="22" t="n"/>
      <c r="D44" s="28">
        <f>IF(C44="","",IFERROR(INDEX(tbSKUs[Produto],MATCH(C44,tbSKUs[SKU],0)),"SKU não cadastrado"))</f>
        <v/>
      </c>
      <c r="E44" s="28">
        <f>IF(C44="","",IFERROR(INDEX(tbSKUs[Unidade],MATCH(C44,tbSKUs[SKU],0)),""))</f>
        <v/>
      </c>
      <c r="F44" s="22" t="n"/>
      <c r="G44" s="39" t="n"/>
      <c r="H44" s="39" t="n"/>
      <c r="I44" s="41">
        <f>IF(OR(G44="",H44=""),"",H44-G44)</f>
        <v/>
      </c>
      <c r="J44" s="28">
        <f>IF(I44="","",IF(I44&gt;0,"Entrada",IF(I44&lt;0,"Saída","Sem variação")))</f>
        <v/>
      </c>
      <c r="K44" s="22" t="n"/>
      <c r="L44" s="22" t="n"/>
      <c r="M44" s="22" t="n"/>
      <c r="N44" s="22" t="n"/>
      <c r="O44" s="22" t="n"/>
      <c r="P44" s="22" t="n"/>
      <c r="Q44" s="38" t="n"/>
      <c r="R44" s="22" t="n"/>
      <c r="S44" s="39" t="n"/>
      <c r="T44" s="38" t="n"/>
      <c r="U44" s="22" t="n"/>
      <c r="V44" s="41">
        <f>IF(X44="Executado",S44-G44,"")</f>
        <v/>
      </c>
      <c r="W44" s="41">
        <f>IF(X44="Executado",S44,"")</f>
        <v/>
      </c>
      <c r="X44" s="28">
        <f>IF(A44="","",IF(O44="Pendente","Aguardando decisão",IF(O44="Rejeitado","Rejeitado",IF(O44="Aprovado",IF(AND(S44&lt;&gt;"",T44&lt;&gt;"",U44&lt;&gt;""),"Executado","Aguardando execução"),"Revisar"))))</f>
        <v/>
      </c>
      <c r="Y44" s="30">
        <f>IF(OR(A44="",O44&lt;&gt;"Pendente",B44=""),"",MAX(0,INT(Resumo!$B$3)-INT(B44)))</f>
        <v/>
      </c>
      <c r="Z44" s="28">
        <f>IF(A44="","",IF(COUNTIF($A$7:$A$206,A44)&gt;1,"ID duplicado",IF(D44="SKU não cadastrado","SKU não cadastrado",IF(OR(B44="",C44="",F44="",G44="",H44="",K44="",M44="",N44="",O44=""),"Preencher campos da solicitação",IF(OR(G44&lt;0,H44&lt;0,AND(S44&lt;&gt;"",S44&lt;0)),"Quantidade inválida",IF(H44=G44,"Sem alteração de quantidade",IF(AND(K44="Outro",L44=""),"Detalhar motivo Outro",IF(OR(LEFT(LOWER(M44),7)="http://",LEFT(LOWER(M44),8)="https://"),"Usar referência interna da evidência",IF(COUNTIF(Listas!$Q$8:$Q$10,O44)=0,"Decisão inválida","OK")))))))))</f>
        <v/>
      </c>
      <c r="AA44" s="28">
        <f>IF(A44="","",IF(AND(O44="Pendente",OR(P44&lt;&gt;"",Q44&lt;&gt;"")),"Pendente com dados de decisão",IF(AND(O44&lt;&gt;"Aprovado",OR(S44&lt;&gt;"",T44&lt;&gt;"",U44&lt;&gt;"")),"Execução sem aprovação",IF(AND(O44="Pendente",Y44&gt;Listas!$R$4),"Aprovação em atraso",IF(AND(OR(O44="Aprovado",O44="Rejeitado"),OR(P44="",Q44="")),"Completar decisão",IF(AND(Q44&lt;&gt;"",Q44&lt;B44),"Data da decisão anterior à solicitação",IF(AND(O44="Aprovado",S44="",T44="",U44=""),"Execução pendente",IF(AND(O44="Aprovado",OR(S44="",T44="",U44="")),"Completar execução",IF(AND(T44&lt;&gt;"",Q44&lt;&gt;"",T44&lt;Q44),"Data da execução anterior à decisão",IF(AND(X44="Executado",ABS(S44-H44)&gt;Listas!$R$5),"Quantidade executada difere da aprovada","OK"))))))))))</f>
        <v/>
      </c>
      <c r="AB44" s="28">
        <f>IF(A44="","",IF(Z44&lt;&gt;"OK",Z44,AA44))</f>
        <v/>
      </c>
    </row>
    <row r="45">
      <c r="A45" s="22" t="n"/>
      <c r="B45" s="38" t="n"/>
      <c r="C45" s="22" t="n"/>
      <c r="D45" s="24">
        <f>IF(C45="","",IFERROR(INDEX(tbSKUs[Produto],MATCH(C45,tbSKUs[SKU],0)),"SKU não cadastrado"))</f>
        <v/>
      </c>
      <c r="E45" s="24">
        <f>IF(C45="","",IFERROR(INDEX(tbSKUs[Unidade],MATCH(C45,tbSKUs[SKU],0)),""))</f>
        <v/>
      </c>
      <c r="F45" s="22" t="n"/>
      <c r="G45" s="39" t="n"/>
      <c r="H45" s="39" t="n"/>
      <c r="I45" s="40">
        <f>IF(OR(G45="",H45=""),"",H45-G45)</f>
        <v/>
      </c>
      <c r="J45" s="24">
        <f>IF(I45="","",IF(I45&gt;0,"Entrada",IF(I45&lt;0,"Saída","Sem variação")))</f>
        <v/>
      </c>
      <c r="K45" s="22" t="n"/>
      <c r="L45" s="22" t="n"/>
      <c r="M45" s="22" t="n"/>
      <c r="N45" s="22" t="n"/>
      <c r="O45" s="22" t="n"/>
      <c r="P45" s="22" t="n"/>
      <c r="Q45" s="38" t="n"/>
      <c r="R45" s="22" t="n"/>
      <c r="S45" s="39" t="n"/>
      <c r="T45" s="38" t="n"/>
      <c r="U45" s="22" t="n"/>
      <c r="V45" s="40">
        <f>IF(X45="Executado",S45-G45,"")</f>
        <v/>
      </c>
      <c r="W45" s="40">
        <f>IF(X45="Executado",S45,"")</f>
        <v/>
      </c>
      <c r="X45" s="24">
        <f>IF(A45="","",IF(O45="Pendente","Aguardando decisão",IF(O45="Rejeitado","Rejeitado",IF(O45="Aprovado",IF(AND(S45&lt;&gt;"",T45&lt;&gt;"",U45&lt;&gt;""),"Executado","Aguardando execução"),"Revisar"))))</f>
        <v/>
      </c>
      <c r="Y45" s="27">
        <f>IF(OR(A45="",O45&lt;&gt;"Pendente",B45=""),"",MAX(0,INT(Resumo!$B$3)-INT(B45)))</f>
        <v/>
      </c>
      <c r="Z45" s="24">
        <f>IF(A45="","",IF(COUNTIF($A$7:$A$206,A45)&gt;1,"ID duplicado",IF(D45="SKU não cadastrado","SKU não cadastrado",IF(OR(B45="",C45="",F45="",G45="",H45="",K45="",M45="",N45="",O45=""),"Preencher campos da solicitação",IF(OR(G45&lt;0,H45&lt;0,AND(S45&lt;&gt;"",S45&lt;0)),"Quantidade inválida",IF(H45=G45,"Sem alteração de quantidade",IF(AND(K45="Outro",L45=""),"Detalhar motivo Outro",IF(OR(LEFT(LOWER(M45),7)="http://",LEFT(LOWER(M45),8)="https://"),"Usar referência interna da evidência",IF(COUNTIF(Listas!$Q$8:$Q$10,O45)=0,"Decisão inválida","OK")))))))))</f>
        <v/>
      </c>
      <c r="AA45" s="24">
        <f>IF(A45="","",IF(AND(O45="Pendente",OR(P45&lt;&gt;"",Q45&lt;&gt;"")),"Pendente com dados de decisão",IF(AND(O45&lt;&gt;"Aprovado",OR(S45&lt;&gt;"",T45&lt;&gt;"",U45&lt;&gt;"")),"Execução sem aprovação",IF(AND(O45="Pendente",Y45&gt;Listas!$R$4),"Aprovação em atraso",IF(AND(OR(O45="Aprovado",O45="Rejeitado"),OR(P45="",Q45="")),"Completar decisão",IF(AND(Q45&lt;&gt;"",Q45&lt;B45),"Data da decisão anterior à solicitação",IF(AND(O45="Aprovado",S45="",T45="",U45=""),"Execução pendente",IF(AND(O45="Aprovado",OR(S45="",T45="",U45="")),"Completar execução",IF(AND(T45&lt;&gt;"",Q45&lt;&gt;"",T45&lt;Q45),"Data da execução anterior à decisão",IF(AND(X45="Executado",ABS(S45-H45)&gt;Listas!$R$5),"Quantidade executada difere da aprovada","OK"))))))))))</f>
        <v/>
      </c>
      <c r="AB45" s="24">
        <f>IF(A45="","",IF(Z45&lt;&gt;"OK",Z45,AA45))</f>
        <v/>
      </c>
    </row>
    <row r="46">
      <c r="A46" s="22" t="n"/>
      <c r="B46" s="38" t="n"/>
      <c r="C46" s="22" t="n"/>
      <c r="D46" s="28">
        <f>IF(C46="","",IFERROR(INDEX(tbSKUs[Produto],MATCH(C46,tbSKUs[SKU],0)),"SKU não cadastrado"))</f>
        <v/>
      </c>
      <c r="E46" s="28">
        <f>IF(C46="","",IFERROR(INDEX(tbSKUs[Unidade],MATCH(C46,tbSKUs[SKU],0)),""))</f>
        <v/>
      </c>
      <c r="F46" s="22" t="n"/>
      <c r="G46" s="39" t="n"/>
      <c r="H46" s="39" t="n"/>
      <c r="I46" s="41">
        <f>IF(OR(G46="",H46=""),"",H46-G46)</f>
        <v/>
      </c>
      <c r="J46" s="28">
        <f>IF(I46="","",IF(I46&gt;0,"Entrada",IF(I46&lt;0,"Saída","Sem variação")))</f>
        <v/>
      </c>
      <c r="K46" s="22" t="n"/>
      <c r="L46" s="22" t="n"/>
      <c r="M46" s="22" t="n"/>
      <c r="N46" s="22" t="n"/>
      <c r="O46" s="22" t="n"/>
      <c r="P46" s="22" t="n"/>
      <c r="Q46" s="38" t="n"/>
      <c r="R46" s="22" t="n"/>
      <c r="S46" s="39" t="n"/>
      <c r="T46" s="38" t="n"/>
      <c r="U46" s="22" t="n"/>
      <c r="V46" s="41">
        <f>IF(X46="Executado",S46-G46,"")</f>
        <v/>
      </c>
      <c r="W46" s="41">
        <f>IF(X46="Executado",S46,"")</f>
        <v/>
      </c>
      <c r="X46" s="28">
        <f>IF(A46="","",IF(O46="Pendente","Aguardando decisão",IF(O46="Rejeitado","Rejeitado",IF(O46="Aprovado",IF(AND(S46&lt;&gt;"",T46&lt;&gt;"",U46&lt;&gt;""),"Executado","Aguardando execução"),"Revisar"))))</f>
        <v/>
      </c>
      <c r="Y46" s="30">
        <f>IF(OR(A46="",O46&lt;&gt;"Pendente",B46=""),"",MAX(0,INT(Resumo!$B$3)-INT(B46)))</f>
        <v/>
      </c>
      <c r="Z46" s="28">
        <f>IF(A46="","",IF(COUNTIF($A$7:$A$206,A46)&gt;1,"ID duplicado",IF(D46="SKU não cadastrado","SKU não cadastrado",IF(OR(B46="",C46="",F46="",G46="",H46="",K46="",M46="",N46="",O46=""),"Preencher campos da solicitação",IF(OR(G46&lt;0,H46&lt;0,AND(S46&lt;&gt;"",S46&lt;0)),"Quantidade inválida",IF(H46=G46,"Sem alteração de quantidade",IF(AND(K46="Outro",L46=""),"Detalhar motivo Outro",IF(OR(LEFT(LOWER(M46),7)="http://",LEFT(LOWER(M46),8)="https://"),"Usar referência interna da evidência",IF(COUNTIF(Listas!$Q$8:$Q$10,O46)=0,"Decisão inválida","OK")))))))))</f>
        <v/>
      </c>
      <c r="AA46" s="28">
        <f>IF(A46="","",IF(AND(O46="Pendente",OR(P46&lt;&gt;"",Q46&lt;&gt;"")),"Pendente com dados de decisão",IF(AND(O46&lt;&gt;"Aprovado",OR(S46&lt;&gt;"",T46&lt;&gt;"",U46&lt;&gt;"")),"Execução sem aprovação",IF(AND(O46="Pendente",Y46&gt;Listas!$R$4),"Aprovação em atraso",IF(AND(OR(O46="Aprovado",O46="Rejeitado"),OR(P46="",Q46="")),"Completar decisão",IF(AND(Q46&lt;&gt;"",Q46&lt;B46),"Data da decisão anterior à solicitação",IF(AND(O46="Aprovado",S46="",T46="",U46=""),"Execução pendente",IF(AND(O46="Aprovado",OR(S46="",T46="",U46="")),"Completar execução",IF(AND(T46&lt;&gt;"",Q46&lt;&gt;"",T46&lt;Q46),"Data da execução anterior à decisão",IF(AND(X46="Executado",ABS(S46-H46)&gt;Listas!$R$5),"Quantidade executada difere da aprovada","OK"))))))))))</f>
        <v/>
      </c>
      <c r="AB46" s="28">
        <f>IF(A46="","",IF(Z46&lt;&gt;"OK",Z46,AA46))</f>
        <v/>
      </c>
    </row>
    <row r="47">
      <c r="A47" s="22" t="n"/>
      <c r="B47" s="38" t="n"/>
      <c r="C47" s="22" t="n"/>
      <c r="D47" s="24">
        <f>IF(C47="","",IFERROR(INDEX(tbSKUs[Produto],MATCH(C47,tbSKUs[SKU],0)),"SKU não cadastrado"))</f>
        <v/>
      </c>
      <c r="E47" s="24">
        <f>IF(C47="","",IFERROR(INDEX(tbSKUs[Unidade],MATCH(C47,tbSKUs[SKU],0)),""))</f>
        <v/>
      </c>
      <c r="F47" s="22" t="n"/>
      <c r="G47" s="39" t="n"/>
      <c r="H47" s="39" t="n"/>
      <c r="I47" s="40">
        <f>IF(OR(G47="",H47=""),"",H47-G47)</f>
        <v/>
      </c>
      <c r="J47" s="24">
        <f>IF(I47="","",IF(I47&gt;0,"Entrada",IF(I47&lt;0,"Saída","Sem variação")))</f>
        <v/>
      </c>
      <c r="K47" s="22" t="n"/>
      <c r="L47" s="22" t="n"/>
      <c r="M47" s="22" t="n"/>
      <c r="N47" s="22" t="n"/>
      <c r="O47" s="22" t="n"/>
      <c r="P47" s="22" t="n"/>
      <c r="Q47" s="38" t="n"/>
      <c r="R47" s="22" t="n"/>
      <c r="S47" s="39" t="n"/>
      <c r="T47" s="38" t="n"/>
      <c r="U47" s="22" t="n"/>
      <c r="V47" s="40">
        <f>IF(X47="Executado",S47-G47,"")</f>
        <v/>
      </c>
      <c r="W47" s="40">
        <f>IF(X47="Executado",S47,"")</f>
        <v/>
      </c>
      <c r="X47" s="24">
        <f>IF(A47="","",IF(O47="Pendente","Aguardando decisão",IF(O47="Rejeitado","Rejeitado",IF(O47="Aprovado",IF(AND(S47&lt;&gt;"",T47&lt;&gt;"",U47&lt;&gt;""),"Executado","Aguardando execução"),"Revisar"))))</f>
        <v/>
      </c>
      <c r="Y47" s="27">
        <f>IF(OR(A47="",O47&lt;&gt;"Pendente",B47=""),"",MAX(0,INT(Resumo!$B$3)-INT(B47)))</f>
        <v/>
      </c>
      <c r="Z47" s="24">
        <f>IF(A47="","",IF(COUNTIF($A$7:$A$206,A47)&gt;1,"ID duplicado",IF(D47="SKU não cadastrado","SKU não cadastrado",IF(OR(B47="",C47="",F47="",G47="",H47="",K47="",M47="",N47="",O47=""),"Preencher campos da solicitação",IF(OR(G47&lt;0,H47&lt;0,AND(S47&lt;&gt;"",S47&lt;0)),"Quantidade inválida",IF(H47=G47,"Sem alteração de quantidade",IF(AND(K47="Outro",L47=""),"Detalhar motivo Outro",IF(OR(LEFT(LOWER(M47),7)="http://",LEFT(LOWER(M47),8)="https://"),"Usar referência interna da evidência",IF(COUNTIF(Listas!$Q$8:$Q$10,O47)=0,"Decisão inválida","OK")))))))))</f>
        <v/>
      </c>
      <c r="AA47" s="24">
        <f>IF(A47="","",IF(AND(O47="Pendente",OR(P47&lt;&gt;"",Q47&lt;&gt;"")),"Pendente com dados de decisão",IF(AND(O47&lt;&gt;"Aprovado",OR(S47&lt;&gt;"",T47&lt;&gt;"",U47&lt;&gt;"")),"Execução sem aprovação",IF(AND(O47="Pendente",Y47&gt;Listas!$R$4),"Aprovação em atraso",IF(AND(OR(O47="Aprovado",O47="Rejeitado"),OR(P47="",Q47="")),"Completar decisão",IF(AND(Q47&lt;&gt;"",Q47&lt;B47),"Data da decisão anterior à solicitação",IF(AND(O47="Aprovado",S47="",T47="",U47=""),"Execução pendente",IF(AND(O47="Aprovado",OR(S47="",T47="",U47="")),"Completar execução",IF(AND(T47&lt;&gt;"",Q47&lt;&gt;"",T47&lt;Q47),"Data da execução anterior à decisão",IF(AND(X47="Executado",ABS(S47-H47)&gt;Listas!$R$5),"Quantidade executada difere da aprovada","OK"))))))))))</f>
        <v/>
      </c>
      <c r="AB47" s="24">
        <f>IF(A47="","",IF(Z47&lt;&gt;"OK",Z47,AA47))</f>
        <v/>
      </c>
    </row>
    <row r="48">
      <c r="A48" s="22" t="n"/>
      <c r="B48" s="38" t="n"/>
      <c r="C48" s="22" t="n"/>
      <c r="D48" s="28">
        <f>IF(C48="","",IFERROR(INDEX(tbSKUs[Produto],MATCH(C48,tbSKUs[SKU],0)),"SKU não cadastrado"))</f>
        <v/>
      </c>
      <c r="E48" s="28">
        <f>IF(C48="","",IFERROR(INDEX(tbSKUs[Unidade],MATCH(C48,tbSKUs[SKU],0)),""))</f>
        <v/>
      </c>
      <c r="F48" s="22" t="n"/>
      <c r="G48" s="39" t="n"/>
      <c r="H48" s="39" t="n"/>
      <c r="I48" s="41">
        <f>IF(OR(G48="",H48=""),"",H48-G48)</f>
        <v/>
      </c>
      <c r="J48" s="28">
        <f>IF(I48="","",IF(I48&gt;0,"Entrada",IF(I48&lt;0,"Saída","Sem variação")))</f>
        <v/>
      </c>
      <c r="K48" s="22" t="n"/>
      <c r="L48" s="22" t="n"/>
      <c r="M48" s="22" t="n"/>
      <c r="N48" s="22" t="n"/>
      <c r="O48" s="22" t="n"/>
      <c r="P48" s="22" t="n"/>
      <c r="Q48" s="38" t="n"/>
      <c r="R48" s="22" t="n"/>
      <c r="S48" s="39" t="n"/>
      <c r="T48" s="38" t="n"/>
      <c r="U48" s="22" t="n"/>
      <c r="V48" s="41">
        <f>IF(X48="Executado",S48-G48,"")</f>
        <v/>
      </c>
      <c r="W48" s="41">
        <f>IF(X48="Executado",S48,"")</f>
        <v/>
      </c>
      <c r="X48" s="28">
        <f>IF(A48="","",IF(O48="Pendente","Aguardando decisão",IF(O48="Rejeitado","Rejeitado",IF(O48="Aprovado",IF(AND(S48&lt;&gt;"",T48&lt;&gt;"",U48&lt;&gt;""),"Executado","Aguardando execução"),"Revisar"))))</f>
        <v/>
      </c>
      <c r="Y48" s="30">
        <f>IF(OR(A48="",O48&lt;&gt;"Pendente",B48=""),"",MAX(0,INT(Resumo!$B$3)-INT(B48)))</f>
        <v/>
      </c>
      <c r="Z48" s="28">
        <f>IF(A48="","",IF(COUNTIF($A$7:$A$206,A48)&gt;1,"ID duplicado",IF(D48="SKU não cadastrado","SKU não cadastrado",IF(OR(B48="",C48="",F48="",G48="",H48="",K48="",M48="",N48="",O48=""),"Preencher campos da solicitação",IF(OR(G48&lt;0,H48&lt;0,AND(S48&lt;&gt;"",S48&lt;0)),"Quantidade inválida",IF(H48=G48,"Sem alteração de quantidade",IF(AND(K48="Outro",L48=""),"Detalhar motivo Outro",IF(OR(LEFT(LOWER(M48),7)="http://",LEFT(LOWER(M48),8)="https://"),"Usar referência interna da evidência",IF(COUNTIF(Listas!$Q$8:$Q$10,O48)=0,"Decisão inválida","OK")))))))))</f>
        <v/>
      </c>
      <c r="AA48" s="28">
        <f>IF(A48="","",IF(AND(O48="Pendente",OR(P48&lt;&gt;"",Q48&lt;&gt;"")),"Pendente com dados de decisão",IF(AND(O48&lt;&gt;"Aprovado",OR(S48&lt;&gt;"",T48&lt;&gt;"",U48&lt;&gt;"")),"Execução sem aprovação",IF(AND(O48="Pendente",Y48&gt;Listas!$R$4),"Aprovação em atraso",IF(AND(OR(O48="Aprovado",O48="Rejeitado"),OR(P48="",Q48="")),"Completar decisão",IF(AND(Q48&lt;&gt;"",Q48&lt;B48),"Data da decisão anterior à solicitação",IF(AND(O48="Aprovado",S48="",T48="",U48=""),"Execução pendente",IF(AND(O48="Aprovado",OR(S48="",T48="",U48="")),"Completar execução",IF(AND(T48&lt;&gt;"",Q48&lt;&gt;"",T48&lt;Q48),"Data da execução anterior à decisão",IF(AND(X48="Executado",ABS(S48-H48)&gt;Listas!$R$5),"Quantidade executada difere da aprovada","OK"))))))))))</f>
        <v/>
      </c>
      <c r="AB48" s="28">
        <f>IF(A48="","",IF(Z48&lt;&gt;"OK",Z48,AA48))</f>
        <v/>
      </c>
    </row>
    <row r="49">
      <c r="A49" s="22" t="n"/>
      <c r="B49" s="38" t="n"/>
      <c r="C49" s="22" t="n"/>
      <c r="D49" s="24">
        <f>IF(C49="","",IFERROR(INDEX(tbSKUs[Produto],MATCH(C49,tbSKUs[SKU],0)),"SKU não cadastrado"))</f>
        <v/>
      </c>
      <c r="E49" s="24">
        <f>IF(C49="","",IFERROR(INDEX(tbSKUs[Unidade],MATCH(C49,tbSKUs[SKU],0)),""))</f>
        <v/>
      </c>
      <c r="F49" s="22" t="n"/>
      <c r="G49" s="39" t="n"/>
      <c r="H49" s="39" t="n"/>
      <c r="I49" s="40">
        <f>IF(OR(G49="",H49=""),"",H49-G49)</f>
        <v/>
      </c>
      <c r="J49" s="24">
        <f>IF(I49="","",IF(I49&gt;0,"Entrada",IF(I49&lt;0,"Saída","Sem variação")))</f>
        <v/>
      </c>
      <c r="K49" s="22" t="n"/>
      <c r="L49" s="22" t="n"/>
      <c r="M49" s="22" t="n"/>
      <c r="N49" s="22" t="n"/>
      <c r="O49" s="22" t="n"/>
      <c r="P49" s="22" t="n"/>
      <c r="Q49" s="38" t="n"/>
      <c r="R49" s="22" t="n"/>
      <c r="S49" s="39" t="n"/>
      <c r="T49" s="38" t="n"/>
      <c r="U49" s="22" t="n"/>
      <c r="V49" s="40">
        <f>IF(X49="Executado",S49-G49,"")</f>
        <v/>
      </c>
      <c r="W49" s="40">
        <f>IF(X49="Executado",S49,"")</f>
        <v/>
      </c>
      <c r="X49" s="24">
        <f>IF(A49="","",IF(O49="Pendente","Aguardando decisão",IF(O49="Rejeitado","Rejeitado",IF(O49="Aprovado",IF(AND(S49&lt;&gt;"",T49&lt;&gt;"",U49&lt;&gt;""),"Executado","Aguardando execução"),"Revisar"))))</f>
        <v/>
      </c>
      <c r="Y49" s="27">
        <f>IF(OR(A49="",O49&lt;&gt;"Pendente",B49=""),"",MAX(0,INT(Resumo!$B$3)-INT(B49)))</f>
        <v/>
      </c>
      <c r="Z49" s="24">
        <f>IF(A49="","",IF(COUNTIF($A$7:$A$206,A49)&gt;1,"ID duplicado",IF(D49="SKU não cadastrado","SKU não cadastrado",IF(OR(B49="",C49="",F49="",G49="",H49="",K49="",M49="",N49="",O49=""),"Preencher campos da solicitação",IF(OR(G49&lt;0,H49&lt;0,AND(S49&lt;&gt;"",S49&lt;0)),"Quantidade inválida",IF(H49=G49,"Sem alteração de quantidade",IF(AND(K49="Outro",L49=""),"Detalhar motivo Outro",IF(OR(LEFT(LOWER(M49),7)="http://",LEFT(LOWER(M49),8)="https://"),"Usar referência interna da evidência",IF(COUNTIF(Listas!$Q$8:$Q$10,O49)=0,"Decisão inválida","OK")))))))))</f>
        <v/>
      </c>
      <c r="AA49" s="24">
        <f>IF(A49="","",IF(AND(O49="Pendente",OR(P49&lt;&gt;"",Q49&lt;&gt;"")),"Pendente com dados de decisão",IF(AND(O49&lt;&gt;"Aprovado",OR(S49&lt;&gt;"",T49&lt;&gt;"",U49&lt;&gt;"")),"Execução sem aprovação",IF(AND(O49="Pendente",Y49&gt;Listas!$R$4),"Aprovação em atraso",IF(AND(OR(O49="Aprovado",O49="Rejeitado"),OR(P49="",Q49="")),"Completar decisão",IF(AND(Q49&lt;&gt;"",Q49&lt;B49),"Data da decisão anterior à solicitação",IF(AND(O49="Aprovado",S49="",T49="",U49=""),"Execução pendente",IF(AND(O49="Aprovado",OR(S49="",T49="",U49="")),"Completar execução",IF(AND(T49&lt;&gt;"",Q49&lt;&gt;"",T49&lt;Q49),"Data da execução anterior à decisão",IF(AND(X49="Executado",ABS(S49-H49)&gt;Listas!$R$5),"Quantidade executada difere da aprovada","OK"))))))))))</f>
        <v/>
      </c>
      <c r="AB49" s="24">
        <f>IF(A49="","",IF(Z49&lt;&gt;"OK",Z49,AA49))</f>
        <v/>
      </c>
    </row>
    <row r="50">
      <c r="A50" s="22" t="n"/>
      <c r="B50" s="38" t="n"/>
      <c r="C50" s="22" t="n"/>
      <c r="D50" s="28">
        <f>IF(C50="","",IFERROR(INDEX(tbSKUs[Produto],MATCH(C50,tbSKUs[SKU],0)),"SKU não cadastrado"))</f>
        <v/>
      </c>
      <c r="E50" s="28">
        <f>IF(C50="","",IFERROR(INDEX(tbSKUs[Unidade],MATCH(C50,tbSKUs[SKU],0)),""))</f>
        <v/>
      </c>
      <c r="F50" s="22" t="n"/>
      <c r="G50" s="39" t="n"/>
      <c r="H50" s="39" t="n"/>
      <c r="I50" s="41">
        <f>IF(OR(G50="",H50=""),"",H50-G50)</f>
        <v/>
      </c>
      <c r="J50" s="28">
        <f>IF(I50="","",IF(I50&gt;0,"Entrada",IF(I50&lt;0,"Saída","Sem variação")))</f>
        <v/>
      </c>
      <c r="K50" s="22" t="n"/>
      <c r="L50" s="22" t="n"/>
      <c r="M50" s="22" t="n"/>
      <c r="N50" s="22" t="n"/>
      <c r="O50" s="22" t="n"/>
      <c r="P50" s="22" t="n"/>
      <c r="Q50" s="38" t="n"/>
      <c r="R50" s="22" t="n"/>
      <c r="S50" s="39" t="n"/>
      <c r="T50" s="38" t="n"/>
      <c r="U50" s="22" t="n"/>
      <c r="V50" s="41">
        <f>IF(X50="Executado",S50-G50,"")</f>
        <v/>
      </c>
      <c r="W50" s="41">
        <f>IF(X50="Executado",S50,"")</f>
        <v/>
      </c>
      <c r="X50" s="28">
        <f>IF(A50="","",IF(O50="Pendente","Aguardando decisão",IF(O50="Rejeitado","Rejeitado",IF(O50="Aprovado",IF(AND(S50&lt;&gt;"",T50&lt;&gt;"",U50&lt;&gt;""),"Executado","Aguardando execução"),"Revisar"))))</f>
        <v/>
      </c>
      <c r="Y50" s="30">
        <f>IF(OR(A50="",O50&lt;&gt;"Pendente",B50=""),"",MAX(0,INT(Resumo!$B$3)-INT(B50)))</f>
        <v/>
      </c>
      <c r="Z50" s="28">
        <f>IF(A50="","",IF(COUNTIF($A$7:$A$206,A50)&gt;1,"ID duplicado",IF(D50="SKU não cadastrado","SKU não cadastrado",IF(OR(B50="",C50="",F50="",G50="",H50="",K50="",M50="",N50="",O50=""),"Preencher campos da solicitação",IF(OR(G50&lt;0,H50&lt;0,AND(S50&lt;&gt;"",S50&lt;0)),"Quantidade inválida",IF(H50=G50,"Sem alteração de quantidade",IF(AND(K50="Outro",L50=""),"Detalhar motivo Outro",IF(OR(LEFT(LOWER(M50),7)="http://",LEFT(LOWER(M50),8)="https://"),"Usar referência interna da evidência",IF(COUNTIF(Listas!$Q$8:$Q$10,O50)=0,"Decisão inválida","OK")))))))))</f>
        <v/>
      </c>
      <c r="AA50" s="28">
        <f>IF(A50="","",IF(AND(O50="Pendente",OR(P50&lt;&gt;"",Q50&lt;&gt;"")),"Pendente com dados de decisão",IF(AND(O50&lt;&gt;"Aprovado",OR(S50&lt;&gt;"",T50&lt;&gt;"",U50&lt;&gt;"")),"Execução sem aprovação",IF(AND(O50="Pendente",Y50&gt;Listas!$R$4),"Aprovação em atraso",IF(AND(OR(O50="Aprovado",O50="Rejeitado"),OR(P50="",Q50="")),"Completar decisão",IF(AND(Q50&lt;&gt;"",Q50&lt;B50),"Data da decisão anterior à solicitação",IF(AND(O50="Aprovado",S50="",T50="",U50=""),"Execução pendente",IF(AND(O50="Aprovado",OR(S50="",T50="",U50="")),"Completar execução",IF(AND(T50&lt;&gt;"",Q50&lt;&gt;"",T50&lt;Q50),"Data da execução anterior à decisão",IF(AND(X50="Executado",ABS(S50-H50)&gt;Listas!$R$5),"Quantidade executada difere da aprovada","OK"))))))))))</f>
        <v/>
      </c>
      <c r="AB50" s="28">
        <f>IF(A50="","",IF(Z50&lt;&gt;"OK",Z50,AA50))</f>
        <v/>
      </c>
    </row>
    <row r="51">
      <c r="A51" s="22" t="n"/>
      <c r="B51" s="38" t="n"/>
      <c r="C51" s="22" t="n"/>
      <c r="D51" s="24">
        <f>IF(C51="","",IFERROR(INDEX(tbSKUs[Produto],MATCH(C51,tbSKUs[SKU],0)),"SKU não cadastrado"))</f>
        <v/>
      </c>
      <c r="E51" s="24">
        <f>IF(C51="","",IFERROR(INDEX(tbSKUs[Unidade],MATCH(C51,tbSKUs[SKU],0)),""))</f>
        <v/>
      </c>
      <c r="F51" s="22" t="n"/>
      <c r="G51" s="39" t="n"/>
      <c r="H51" s="39" t="n"/>
      <c r="I51" s="40">
        <f>IF(OR(G51="",H51=""),"",H51-G51)</f>
        <v/>
      </c>
      <c r="J51" s="24">
        <f>IF(I51="","",IF(I51&gt;0,"Entrada",IF(I51&lt;0,"Saída","Sem variação")))</f>
        <v/>
      </c>
      <c r="K51" s="22" t="n"/>
      <c r="L51" s="22" t="n"/>
      <c r="M51" s="22" t="n"/>
      <c r="N51" s="22" t="n"/>
      <c r="O51" s="22" t="n"/>
      <c r="P51" s="22" t="n"/>
      <c r="Q51" s="38" t="n"/>
      <c r="R51" s="22" t="n"/>
      <c r="S51" s="39" t="n"/>
      <c r="T51" s="38" t="n"/>
      <c r="U51" s="22" t="n"/>
      <c r="V51" s="40">
        <f>IF(X51="Executado",S51-G51,"")</f>
        <v/>
      </c>
      <c r="W51" s="40">
        <f>IF(X51="Executado",S51,"")</f>
        <v/>
      </c>
      <c r="X51" s="24">
        <f>IF(A51="","",IF(O51="Pendente","Aguardando decisão",IF(O51="Rejeitado","Rejeitado",IF(O51="Aprovado",IF(AND(S51&lt;&gt;"",T51&lt;&gt;"",U51&lt;&gt;""),"Executado","Aguardando execução"),"Revisar"))))</f>
        <v/>
      </c>
      <c r="Y51" s="27">
        <f>IF(OR(A51="",O51&lt;&gt;"Pendente",B51=""),"",MAX(0,INT(Resumo!$B$3)-INT(B51)))</f>
        <v/>
      </c>
      <c r="Z51" s="24">
        <f>IF(A51="","",IF(COUNTIF($A$7:$A$206,A51)&gt;1,"ID duplicado",IF(D51="SKU não cadastrado","SKU não cadastrado",IF(OR(B51="",C51="",F51="",G51="",H51="",K51="",M51="",N51="",O51=""),"Preencher campos da solicitação",IF(OR(G51&lt;0,H51&lt;0,AND(S51&lt;&gt;"",S51&lt;0)),"Quantidade inválida",IF(H51=G51,"Sem alteração de quantidade",IF(AND(K51="Outro",L51=""),"Detalhar motivo Outro",IF(OR(LEFT(LOWER(M51),7)="http://",LEFT(LOWER(M51),8)="https://"),"Usar referência interna da evidência",IF(COUNTIF(Listas!$Q$8:$Q$10,O51)=0,"Decisão inválida","OK")))))))))</f>
        <v/>
      </c>
      <c r="AA51" s="24">
        <f>IF(A51="","",IF(AND(O51="Pendente",OR(P51&lt;&gt;"",Q51&lt;&gt;"")),"Pendente com dados de decisão",IF(AND(O51&lt;&gt;"Aprovado",OR(S51&lt;&gt;"",T51&lt;&gt;"",U51&lt;&gt;"")),"Execução sem aprovação",IF(AND(O51="Pendente",Y51&gt;Listas!$R$4),"Aprovação em atraso",IF(AND(OR(O51="Aprovado",O51="Rejeitado"),OR(P51="",Q51="")),"Completar decisão",IF(AND(Q51&lt;&gt;"",Q51&lt;B51),"Data da decisão anterior à solicitação",IF(AND(O51="Aprovado",S51="",T51="",U51=""),"Execução pendente",IF(AND(O51="Aprovado",OR(S51="",T51="",U51="")),"Completar execução",IF(AND(T51&lt;&gt;"",Q51&lt;&gt;"",T51&lt;Q51),"Data da execução anterior à decisão",IF(AND(X51="Executado",ABS(S51-H51)&gt;Listas!$R$5),"Quantidade executada difere da aprovada","OK"))))))))))</f>
        <v/>
      </c>
      <c r="AB51" s="24">
        <f>IF(A51="","",IF(Z51&lt;&gt;"OK",Z51,AA51))</f>
        <v/>
      </c>
    </row>
    <row r="52">
      <c r="A52" s="22" t="n"/>
      <c r="B52" s="38" t="n"/>
      <c r="C52" s="22" t="n"/>
      <c r="D52" s="28">
        <f>IF(C52="","",IFERROR(INDEX(tbSKUs[Produto],MATCH(C52,tbSKUs[SKU],0)),"SKU não cadastrado"))</f>
        <v/>
      </c>
      <c r="E52" s="28">
        <f>IF(C52="","",IFERROR(INDEX(tbSKUs[Unidade],MATCH(C52,tbSKUs[SKU],0)),""))</f>
        <v/>
      </c>
      <c r="F52" s="22" t="n"/>
      <c r="G52" s="39" t="n"/>
      <c r="H52" s="39" t="n"/>
      <c r="I52" s="41">
        <f>IF(OR(G52="",H52=""),"",H52-G52)</f>
        <v/>
      </c>
      <c r="J52" s="28">
        <f>IF(I52="","",IF(I52&gt;0,"Entrada",IF(I52&lt;0,"Saída","Sem variação")))</f>
        <v/>
      </c>
      <c r="K52" s="22" t="n"/>
      <c r="L52" s="22" t="n"/>
      <c r="M52" s="22" t="n"/>
      <c r="N52" s="22" t="n"/>
      <c r="O52" s="22" t="n"/>
      <c r="P52" s="22" t="n"/>
      <c r="Q52" s="38" t="n"/>
      <c r="R52" s="22" t="n"/>
      <c r="S52" s="39" t="n"/>
      <c r="T52" s="38" t="n"/>
      <c r="U52" s="22" t="n"/>
      <c r="V52" s="41">
        <f>IF(X52="Executado",S52-G52,"")</f>
        <v/>
      </c>
      <c r="W52" s="41">
        <f>IF(X52="Executado",S52,"")</f>
        <v/>
      </c>
      <c r="X52" s="28">
        <f>IF(A52="","",IF(O52="Pendente","Aguardando decisão",IF(O52="Rejeitado","Rejeitado",IF(O52="Aprovado",IF(AND(S52&lt;&gt;"",T52&lt;&gt;"",U52&lt;&gt;""),"Executado","Aguardando execução"),"Revisar"))))</f>
        <v/>
      </c>
      <c r="Y52" s="30">
        <f>IF(OR(A52="",O52&lt;&gt;"Pendente",B52=""),"",MAX(0,INT(Resumo!$B$3)-INT(B52)))</f>
        <v/>
      </c>
      <c r="Z52" s="28">
        <f>IF(A52="","",IF(COUNTIF($A$7:$A$206,A52)&gt;1,"ID duplicado",IF(D52="SKU não cadastrado","SKU não cadastrado",IF(OR(B52="",C52="",F52="",G52="",H52="",K52="",M52="",N52="",O52=""),"Preencher campos da solicitação",IF(OR(G52&lt;0,H52&lt;0,AND(S52&lt;&gt;"",S52&lt;0)),"Quantidade inválida",IF(H52=G52,"Sem alteração de quantidade",IF(AND(K52="Outro",L52=""),"Detalhar motivo Outro",IF(OR(LEFT(LOWER(M52),7)="http://",LEFT(LOWER(M52),8)="https://"),"Usar referência interna da evidência",IF(COUNTIF(Listas!$Q$8:$Q$10,O52)=0,"Decisão inválida","OK")))))))))</f>
        <v/>
      </c>
      <c r="AA52" s="28">
        <f>IF(A52="","",IF(AND(O52="Pendente",OR(P52&lt;&gt;"",Q52&lt;&gt;"")),"Pendente com dados de decisão",IF(AND(O52&lt;&gt;"Aprovado",OR(S52&lt;&gt;"",T52&lt;&gt;"",U52&lt;&gt;"")),"Execução sem aprovação",IF(AND(O52="Pendente",Y52&gt;Listas!$R$4),"Aprovação em atraso",IF(AND(OR(O52="Aprovado",O52="Rejeitado"),OR(P52="",Q52="")),"Completar decisão",IF(AND(Q52&lt;&gt;"",Q52&lt;B52),"Data da decisão anterior à solicitação",IF(AND(O52="Aprovado",S52="",T52="",U52=""),"Execução pendente",IF(AND(O52="Aprovado",OR(S52="",T52="",U52="")),"Completar execução",IF(AND(T52&lt;&gt;"",Q52&lt;&gt;"",T52&lt;Q52),"Data da execução anterior à decisão",IF(AND(X52="Executado",ABS(S52-H52)&gt;Listas!$R$5),"Quantidade executada difere da aprovada","OK"))))))))))</f>
        <v/>
      </c>
      <c r="AB52" s="28">
        <f>IF(A52="","",IF(Z52&lt;&gt;"OK",Z52,AA52))</f>
        <v/>
      </c>
    </row>
    <row r="53">
      <c r="A53" s="22" t="n"/>
      <c r="B53" s="38" t="n"/>
      <c r="C53" s="22" t="n"/>
      <c r="D53" s="24">
        <f>IF(C53="","",IFERROR(INDEX(tbSKUs[Produto],MATCH(C53,tbSKUs[SKU],0)),"SKU não cadastrado"))</f>
        <v/>
      </c>
      <c r="E53" s="24">
        <f>IF(C53="","",IFERROR(INDEX(tbSKUs[Unidade],MATCH(C53,tbSKUs[SKU],0)),""))</f>
        <v/>
      </c>
      <c r="F53" s="22" t="n"/>
      <c r="G53" s="39" t="n"/>
      <c r="H53" s="39" t="n"/>
      <c r="I53" s="40">
        <f>IF(OR(G53="",H53=""),"",H53-G53)</f>
        <v/>
      </c>
      <c r="J53" s="24">
        <f>IF(I53="","",IF(I53&gt;0,"Entrada",IF(I53&lt;0,"Saída","Sem variação")))</f>
        <v/>
      </c>
      <c r="K53" s="22" t="n"/>
      <c r="L53" s="22" t="n"/>
      <c r="M53" s="22" t="n"/>
      <c r="N53" s="22" t="n"/>
      <c r="O53" s="22" t="n"/>
      <c r="P53" s="22" t="n"/>
      <c r="Q53" s="38" t="n"/>
      <c r="R53" s="22" t="n"/>
      <c r="S53" s="39" t="n"/>
      <c r="T53" s="38" t="n"/>
      <c r="U53" s="22" t="n"/>
      <c r="V53" s="40">
        <f>IF(X53="Executado",S53-G53,"")</f>
        <v/>
      </c>
      <c r="W53" s="40">
        <f>IF(X53="Executado",S53,"")</f>
        <v/>
      </c>
      <c r="X53" s="24">
        <f>IF(A53="","",IF(O53="Pendente","Aguardando decisão",IF(O53="Rejeitado","Rejeitado",IF(O53="Aprovado",IF(AND(S53&lt;&gt;"",T53&lt;&gt;"",U53&lt;&gt;""),"Executado","Aguardando execução"),"Revisar"))))</f>
        <v/>
      </c>
      <c r="Y53" s="27">
        <f>IF(OR(A53="",O53&lt;&gt;"Pendente",B53=""),"",MAX(0,INT(Resumo!$B$3)-INT(B53)))</f>
        <v/>
      </c>
      <c r="Z53" s="24">
        <f>IF(A53="","",IF(COUNTIF($A$7:$A$206,A53)&gt;1,"ID duplicado",IF(D53="SKU não cadastrado","SKU não cadastrado",IF(OR(B53="",C53="",F53="",G53="",H53="",K53="",M53="",N53="",O53=""),"Preencher campos da solicitação",IF(OR(G53&lt;0,H53&lt;0,AND(S53&lt;&gt;"",S53&lt;0)),"Quantidade inválida",IF(H53=G53,"Sem alteração de quantidade",IF(AND(K53="Outro",L53=""),"Detalhar motivo Outro",IF(OR(LEFT(LOWER(M53),7)="http://",LEFT(LOWER(M53),8)="https://"),"Usar referência interna da evidência",IF(COUNTIF(Listas!$Q$8:$Q$10,O53)=0,"Decisão inválida","OK")))))))))</f>
        <v/>
      </c>
      <c r="AA53" s="24">
        <f>IF(A53="","",IF(AND(O53="Pendente",OR(P53&lt;&gt;"",Q53&lt;&gt;"")),"Pendente com dados de decisão",IF(AND(O53&lt;&gt;"Aprovado",OR(S53&lt;&gt;"",T53&lt;&gt;"",U53&lt;&gt;"")),"Execução sem aprovação",IF(AND(O53="Pendente",Y53&gt;Listas!$R$4),"Aprovação em atraso",IF(AND(OR(O53="Aprovado",O53="Rejeitado"),OR(P53="",Q53="")),"Completar decisão",IF(AND(Q53&lt;&gt;"",Q53&lt;B53),"Data da decisão anterior à solicitação",IF(AND(O53="Aprovado",S53="",T53="",U53=""),"Execução pendente",IF(AND(O53="Aprovado",OR(S53="",T53="",U53="")),"Completar execução",IF(AND(T53&lt;&gt;"",Q53&lt;&gt;"",T53&lt;Q53),"Data da execução anterior à decisão",IF(AND(X53="Executado",ABS(S53-H53)&gt;Listas!$R$5),"Quantidade executada difere da aprovada","OK"))))))))))</f>
        <v/>
      </c>
      <c r="AB53" s="24">
        <f>IF(A53="","",IF(Z53&lt;&gt;"OK",Z53,AA53))</f>
        <v/>
      </c>
    </row>
    <row r="54">
      <c r="A54" s="22" t="n"/>
      <c r="B54" s="38" t="n"/>
      <c r="C54" s="22" t="n"/>
      <c r="D54" s="28">
        <f>IF(C54="","",IFERROR(INDEX(tbSKUs[Produto],MATCH(C54,tbSKUs[SKU],0)),"SKU não cadastrado"))</f>
        <v/>
      </c>
      <c r="E54" s="28">
        <f>IF(C54="","",IFERROR(INDEX(tbSKUs[Unidade],MATCH(C54,tbSKUs[SKU],0)),""))</f>
        <v/>
      </c>
      <c r="F54" s="22" t="n"/>
      <c r="G54" s="39" t="n"/>
      <c r="H54" s="39" t="n"/>
      <c r="I54" s="41">
        <f>IF(OR(G54="",H54=""),"",H54-G54)</f>
        <v/>
      </c>
      <c r="J54" s="28">
        <f>IF(I54="","",IF(I54&gt;0,"Entrada",IF(I54&lt;0,"Saída","Sem variação")))</f>
        <v/>
      </c>
      <c r="K54" s="22" t="n"/>
      <c r="L54" s="22" t="n"/>
      <c r="M54" s="22" t="n"/>
      <c r="N54" s="22" t="n"/>
      <c r="O54" s="22" t="n"/>
      <c r="P54" s="22" t="n"/>
      <c r="Q54" s="38" t="n"/>
      <c r="R54" s="22" t="n"/>
      <c r="S54" s="39" t="n"/>
      <c r="T54" s="38" t="n"/>
      <c r="U54" s="22" t="n"/>
      <c r="V54" s="41">
        <f>IF(X54="Executado",S54-G54,"")</f>
        <v/>
      </c>
      <c r="W54" s="41">
        <f>IF(X54="Executado",S54,"")</f>
        <v/>
      </c>
      <c r="X54" s="28">
        <f>IF(A54="","",IF(O54="Pendente","Aguardando decisão",IF(O54="Rejeitado","Rejeitado",IF(O54="Aprovado",IF(AND(S54&lt;&gt;"",T54&lt;&gt;"",U54&lt;&gt;""),"Executado","Aguardando execução"),"Revisar"))))</f>
        <v/>
      </c>
      <c r="Y54" s="30">
        <f>IF(OR(A54="",O54&lt;&gt;"Pendente",B54=""),"",MAX(0,INT(Resumo!$B$3)-INT(B54)))</f>
        <v/>
      </c>
      <c r="Z54" s="28">
        <f>IF(A54="","",IF(COUNTIF($A$7:$A$206,A54)&gt;1,"ID duplicado",IF(D54="SKU não cadastrado","SKU não cadastrado",IF(OR(B54="",C54="",F54="",G54="",H54="",K54="",M54="",N54="",O54=""),"Preencher campos da solicitação",IF(OR(G54&lt;0,H54&lt;0,AND(S54&lt;&gt;"",S54&lt;0)),"Quantidade inválida",IF(H54=G54,"Sem alteração de quantidade",IF(AND(K54="Outro",L54=""),"Detalhar motivo Outro",IF(OR(LEFT(LOWER(M54),7)="http://",LEFT(LOWER(M54),8)="https://"),"Usar referência interna da evidência",IF(COUNTIF(Listas!$Q$8:$Q$10,O54)=0,"Decisão inválida","OK")))))))))</f>
        <v/>
      </c>
      <c r="AA54" s="28">
        <f>IF(A54="","",IF(AND(O54="Pendente",OR(P54&lt;&gt;"",Q54&lt;&gt;"")),"Pendente com dados de decisão",IF(AND(O54&lt;&gt;"Aprovado",OR(S54&lt;&gt;"",T54&lt;&gt;"",U54&lt;&gt;"")),"Execução sem aprovação",IF(AND(O54="Pendente",Y54&gt;Listas!$R$4),"Aprovação em atraso",IF(AND(OR(O54="Aprovado",O54="Rejeitado"),OR(P54="",Q54="")),"Completar decisão",IF(AND(Q54&lt;&gt;"",Q54&lt;B54),"Data da decisão anterior à solicitação",IF(AND(O54="Aprovado",S54="",T54="",U54=""),"Execução pendente",IF(AND(O54="Aprovado",OR(S54="",T54="",U54="")),"Completar execução",IF(AND(T54&lt;&gt;"",Q54&lt;&gt;"",T54&lt;Q54),"Data da execução anterior à decisão",IF(AND(X54="Executado",ABS(S54-H54)&gt;Listas!$R$5),"Quantidade executada difere da aprovada","OK"))))))))))</f>
        <v/>
      </c>
      <c r="AB54" s="28">
        <f>IF(A54="","",IF(Z54&lt;&gt;"OK",Z54,AA54))</f>
        <v/>
      </c>
    </row>
    <row r="55">
      <c r="A55" s="22" t="n"/>
      <c r="B55" s="38" t="n"/>
      <c r="C55" s="22" t="n"/>
      <c r="D55" s="24">
        <f>IF(C55="","",IFERROR(INDEX(tbSKUs[Produto],MATCH(C55,tbSKUs[SKU],0)),"SKU não cadastrado"))</f>
        <v/>
      </c>
      <c r="E55" s="24">
        <f>IF(C55="","",IFERROR(INDEX(tbSKUs[Unidade],MATCH(C55,tbSKUs[SKU],0)),""))</f>
        <v/>
      </c>
      <c r="F55" s="22" t="n"/>
      <c r="G55" s="39" t="n"/>
      <c r="H55" s="39" t="n"/>
      <c r="I55" s="40">
        <f>IF(OR(G55="",H55=""),"",H55-G55)</f>
        <v/>
      </c>
      <c r="J55" s="24">
        <f>IF(I55="","",IF(I55&gt;0,"Entrada",IF(I55&lt;0,"Saída","Sem variação")))</f>
        <v/>
      </c>
      <c r="K55" s="22" t="n"/>
      <c r="L55" s="22" t="n"/>
      <c r="M55" s="22" t="n"/>
      <c r="N55" s="22" t="n"/>
      <c r="O55" s="22" t="n"/>
      <c r="P55" s="22" t="n"/>
      <c r="Q55" s="38" t="n"/>
      <c r="R55" s="22" t="n"/>
      <c r="S55" s="39" t="n"/>
      <c r="T55" s="38" t="n"/>
      <c r="U55" s="22" t="n"/>
      <c r="V55" s="40">
        <f>IF(X55="Executado",S55-G55,"")</f>
        <v/>
      </c>
      <c r="W55" s="40">
        <f>IF(X55="Executado",S55,"")</f>
        <v/>
      </c>
      <c r="X55" s="24">
        <f>IF(A55="","",IF(O55="Pendente","Aguardando decisão",IF(O55="Rejeitado","Rejeitado",IF(O55="Aprovado",IF(AND(S55&lt;&gt;"",T55&lt;&gt;"",U55&lt;&gt;""),"Executado","Aguardando execução"),"Revisar"))))</f>
        <v/>
      </c>
      <c r="Y55" s="27">
        <f>IF(OR(A55="",O55&lt;&gt;"Pendente",B55=""),"",MAX(0,INT(Resumo!$B$3)-INT(B55)))</f>
        <v/>
      </c>
      <c r="Z55" s="24">
        <f>IF(A55="","",IF(COUNTIF($A$7:$A$206,A55)&gt;1,"ID duplicado",IF(D55="SKU não cadastrado","SKU não cadastrado",IF(OR(B55="",C55="",F55="",G55="",H55="",K55="",M55="",N55="",O55=""),"Preencher campos da solicitação",IF(OR(G55&lt;0,H55&lt;0,AND(S55&lt;&gt;"",S55&lt;0)),"Quantidade inválida",IF(H55=G55,"Sem alteração de quantidade",IF(AND(K55="Outro",L55=""),"Detalhar motivo Outro",IF(OR(LEFT(LOWER(M55),7)="http://",LEFT(LOWER(M55),8)="https://"),"Usar referência interna da evidência",IF(COUNTIF(Listas!$Q$8:$Q$10,O55)=0,"Decisão inválida","OK")))))))))</f>
        <v/>
      </c>
      <c r="AA55" s="24">
        <f>IF(A55="","",IF(AND(O55="Pendente",OR(P55&lt;&gt;"",Q55&lt;&gt;"")),"Pendente com dados de decisão",IF(AND(O55&lt;&gt;"Aprovado",OR(S55&lt;&gt;"",T55&lt;&gt;"",U55&lt;&gt;"")),"Execução sem aprovação",IF(AND(O55="Pendente",Y55&gt;Listas!$R$4),"Aprovação em atraso",IF(AND(OR(O55="Aprovado",O55="Rejeitado"),OR(P55="",Q55="")),"Completar decisão",IF(AND(Q55&lt;&gt;"",Q55&lt;B55),"Data da decisão anterior à solicitação",IF(AND(O55="Aprovado",S55="",T55="",U55=""),"Execução pendente",IF(AND(O55="Aprovado",OR(S55="",T55="",U55="")),"Completar execução",IF(AND(T55&lt;&gt;"",Q55&lt;&gt;"",T55&lt;Q55),"Data da execução anterior à decisão",IF(AND(X55="Executado",ABS(S55-H55)&gt;Listas!$R$5),"Quantidade executada difere da aprovada","OK"))))))))))</f>
        <v/>
      </c>
      <c r="AB55" s="24">
        <f>IF(A55="","",IF(Z55&lt;&gt;"OK",Z55,AA55))</f>
        <v/>
      </c>
    </row>
    <row r="56">
      <c r="A56" s="22" t="n"/>
      <c r="B56" s="38" t="n"/>
      <c r="C56" s="22" t="n"/>
      <c r="D56" s="28">
        <f>IF(C56="","",IFERROR(INDEX(tbSKUs[Produto],MATCH(C56,tbSKUs[SKU],0)),"SKU não cadastrado"))</f>
        <v/>
      </c>
      <c r="E56" s="28">
        <f>IF(C56="","",IFERROR(INDEX(tbSKUs[Unidade],MATCH(C56,tbSKUs[SKU],0)),""))</f>
        <v/>
      </c>
      <c r="F56" s="22" t="n"/>
      <c r="G56" s="39" t="n"/>
      <c r="H56" s="39" t="n"/>
      <c r="I56" s="41">
        <f>IF(OR(G56="",H56=""),"",H56-G56)</f>
        <v/>
      </c>
      <c r="J56" s="28">
        <f>IF(I56="","",IF(I56&gt;0,"Entrada",IF(I56&lt;0,"Saída","Sem variação")))</f>
        <v/>
      </c>
      <c r="K56" s="22" t="n"/>
      <c r="L56" s="22" t="n"/>
      <c r="M56" s="22" t="n"/>
      <c r="N56" s="22" t="n"/>
      <c r="O56" s="22" t="n"/>
      <c r="P56" s="22" t="n"/>
      <c r="Q56" s="38" t="n"/>
      <c r="R56" s="22" t="n"/>
      <c r="S56" s="39" t="n"/>
      <c r="T56" s="38" t="n"/>
      <c r="U56" s="22" t="n"/>
      <c r="V56" s="41">
        <f>IF(X56="Executado",S56-G56,"")</f>
        <v/>
      </c>
      <c r="W56" s="41">
        <f>IF(X56="Executado",S56,"")</f>
        <v/>
      </c>
      <c r="X56" s="28">
        <f>IF(A56="","",IF(O56="Pendente","Aguardando decisão",IF(O56="Rejeitado","Rejeitado",IF(O56="Aprovado",IF(AND(S56&lt;&gt;"",T56&lt;&gt;"",U56&lt;&gt;""),"Executado","Aguardando execução"),"Revisar"))))</f>
        <v/>
      </c>
      <c r="Y56" s="30">
        <f>IF(OR(A56="",O56&lt;&gt;"Pendente",B56=""),"",MAX(0,INT(Resumo!$B$3)-INT(B56)))</f>
        <v/>
      </c>
      <c r="Z56" s="28">
        <f>IF(A56="","",IF(COUNTIF($A$7:$A$206,A56)&gt;1,"ID duplicado",IF(D56="SKU não cadastrado","SKU não cadastrado",IF(OR(B56="",C56="",F56="",G56="",H56="",K56="",M56="",N56="",O56=""),"Preencher campos da solicitação",IF(OR(G56&lt;0,H56&lt;0,AND(S56&lt;&gt;"",S56&lt;0)),"Quantidade inválida",IF(H56=G56,"Sem alteração de quantidade",IF(AND(K56="Outro",L56=""),"Detalhar motivo Outro",IF(OR(LEFT(LOWER(M56),7)="http://",LEFT(LOWER(M56),8)="https://"),"Usar referência interna da evidência",IF(COUNTIF(Listas!$Q$8:$Q$10,O56)=0,"Decisão inválida","OK")))))))))</f>
        <v/>
      </c>
      <c r="AA56" s="28">
        <f>IF(A56="","",IF(AND(O56="Pendente",OR(P56&lt;&gt;"",Q56&lt;&gt;"")),"Pendente com dados de decisão",IF(AND(O56&lt;&gt;"Aprovado",OR(S56&lt;&gt;"",T56&lt;&gt;"",U56&lt;&gt;"")),"Execução sem aprovação",IF(AND(O56="Pendente",Y56&gt;Listas!$R$4),"Aprovação em atraso",IF(AND(OR(O56="Aprovado",O56="Rejeitado"),OR(P56="",Q56="")),"Completar decisão",IF(AND(Q56&lt;&gt;"",Q56&lt;B56),"Data da decisão anterior à solicitação",IF(AND(O56="Aprovado",S56="",T56="",U56=""),"Execução pendente",IF(AND(O56="Aprovado",OR(S56="",T56="",U56="")),"Completar execução",IF(AND(T56&lt;&gt;"",Q56&lt;&gt;"",T56&lt;Q56),"Data da execução anterior à decisão",IF(AND(X56="Executado",ABS(S56-H56)&gt;Listas!$R$5),"Quantidade executada difere da aprovada","OK"))))))))))</f>
        <v/>
      </c>
      <c r="AB56" s="28">
        <f>IF(A56="","",IF(Z56&lt;&gt;"OK",Z56,AA56))</f>
        <v/>
      </c>
    </row>
    <row r="57">
      <c r="A57" s="22" t="n"/>
      <c r="B57" s="38" t="n"/>
      <c r="C57" s="22" t="n"/>
      <c r="D57" s="24">
        <f>IF(C57="","",IFERROR(INDEX(tbSKUs[Produto],MATCH(C57,tbSKUs[SKU],0)),"SKU não cadastrado"))</f>
        <v/>
      </c>
      <c r="E57" s="24">
        <f>IF(C57="","",IFERROR(INDEX(tbSKUs[Unidade],MATCH(C57,tbSKUs[SKU],0)),""))</f>
        <v/>
      </c>
      <c r="F57" s="22" t="n"/>
      <c r="G57" s="39" t="n"/>
      <c r="H57" s="39" t="n"/>
      <c r="I57" s="40">
        <f>IF(OR(G57="",H57=""),"",H57-G57)</f>
        <v/>
      </c>
      <c r="J57" s="24">
        <f>IF(I57="","",IF(I57&gt;0,"Entrada",IF(I57&lt;0,"Saída","Sem variação")))</f>
        <v/>
      </c>
      <c r="K57" s="22" t="n"/>
      <c r="L57" s="22" t="n"/>
      <c r="M57" s="22" t="n"/>
      <c r="N57" s="22" t="n"/>
      <c r="O57" s="22" t="n"/>
      <c r="P57" s="22" t="n"/>
      <c r="Q57" s="38" t="n"/>
      <c r="R57" s="22" t="n"/>
      <c r="S57" s="39" t="n"/>
      <c r="T57" s="38" t="n"/>
      <c r="U57" s="22" t="n"/>
      <c r="V57" s="40">
        <f>IF(X57="Executado",S57-G57,"")</f>
        <v/>
      </c>
      <c r="W57" s="40">
        <f>IF(X57="Executado",S57,"")</f>
        <v/>
      </c>
      <c r="X57" s="24">
        <f>IF(A57="","",IF(O57="Pendente","Aguardando decisão",IF(O57="Rejeitado","Rejeitado",IF(O57="Aprovado",IF(AND(S57&lt;&gt;"",T57&lt;&gt;"",U57&lt;&gt;""),"Executado","Aguardando execução"),"Revisar"))))</f>
        <v/>
      </c>
      <c r="Y57" s="27">
        <f>IF(OR(A57="",O57&lt;&gt;"Pendente",B57=""),"",MAX(0,INT(Resumo!$B$3)-INT(B57)))</f>
        <v/>
      </c>
      <c r="Z57" s="24">
        <f>IF(A57="","",IF(COUNTIF($A$7:$A$206,A57)&gt;1,"ID duplicado",IF(D57="SKU não cadastrado","SKU não cadastrado",IF(OR(B57="",C57="",F57="",G57="",H57="",K57="",M57="",N57="",O57=""),"Preencher campos da solicitação",IF(OR(G57&lt;0,H57&lt;0,AND(S57&lt;&gt;"",S57&lt;0)),"Quantidade inválida",IF(H57=G57,"Sem alteração de quantidade",IF(AND(K57="Outro",L57=""),"Detalhar motivo Outro",IF(OR(LEFT(LOWER(M57),7)="http://",LEFT(LOWER(M57),8)="https://"),"Usar referência interna da evidência",IF(COUNTIF(Listas!$Q$8:$Q$10,O57)=0,"Decisão inválida","OK")))))))))</f>
        <v/>
      </c>
      <c r="AA57" s="24">
        <f>IF(A57="","",IF(AND(O57="Pendente",OR(P57&lt;&gt;"",Q57&lt;&gt;"")),"Pendente com dados de decisão",IF(AND(O57&lt;&gt;"Aprovado",OR(S57&lt;&gt;"",T57&lt;&gt;"",U57&lt;&gt;"")),"Execução sem aprovação",IF(AND(O57="Pendente",Y57&gt;Listas!$R$4),"Aprovação em atraso",IF(AND(OR(O57="Aprovado",O57="Rejeitado"),OR(P57="",Q57="")),"Completar decisão",IF(AND(Q57&lt;&gt;"",Q57&lt;B57),"Data da decisão anterior à solicitação",IF(AND(O57="Aprovado",S57="",T57="",U57=""),"Execução pendente",IF(AND(O57="Aprovado",OR(S57="",T57="",U57="")),"Completar execução",IF(AND(T57&lt;&gt;"",Q57&lt;&gt;"",T57&lt;Q57),"Data da execução anterior à decisão",IF(AND(X57="Executado",ABS(S57-H57)&gt;Listas!$R$5),"Quantidade executada difere da aprovada","OK"))))))))))</f>
        <v/>
      </c>
      <c r="AB57" s="24">
        <f>IF(A57="","",IF(Z57&lt;&gt;"OK",Z57,AA57))</f>
        <v/>
      </c>
    </row>
    <row r="58">
      <c r="A58" s="22" t="n"/>
      <c r="B58" s="38" t="n"/>
      <c r="C58" s="22" t="n"/>
      <c r="D58" s="28">
        <f>IF(C58="","",IFERROR(INDEX(tbSKUs[Produto],MATCH(C58,tbSKUs[SKU],0)),"SKU não cadastrado"))</f>
        <v/>
      </c>
      <c r="E58" s="28">
        <f>IF(C58="","",IFERROR(INDEX(tbSKUs[Unidade],MATCH(C58,tbSKUs[SKU],0)),""))</f>
        <v/>
      </c>
      <c r="F58" s="22" t="n"/>
      <c r="G58" s="39" t="n"/>
      <c r="H58" s="39" t="n"/>
      <c r="I58" s="41">
        <f>IF(OR(G58="",H58=""),"",H58-G58)</f>
        <v/>
      </c>
      <c r="J58" s="28">
        <f>IF(I58="","",IF(I58&gt;0,"Entrada",IF(I58&lt;0,"Saída","Sem variação")))</f>
        <v/>
      </c>
      <c r="K58" s="22" t="n"/>
      <c r="L58" s="22" t="n"/>
      <c r="M58" s="22" t="n"/>
      <c r="N58" s="22" t="n"/>
      <c r="O58" s="22" t="n"/>
      <c r="P58" s="22" t="n"/>
      <c r="Q58" s="38" t="n"/>
      <c r="R58" s="22" t="n"/>
      <c r="S58" s="39" t="n"/>
      <c r="T58" s="38" t="n"/>
      <c r="U58" s="22" t="n"/>
      <c r="V58" s="41">
        <f>IF(X58="Executado",S58-G58,"")</f>
        <v/>
      </c>
      <c r="W58" s="41">
        <f>IF(X58="Executado",S58,"")</f>
        <v/>
      </c>
      <c r="X58" s="28">
        <f>IF(A58="","",IF(O58="Pendente","Aguardando decisão",IF(O58="Rejeitado","Rejeitado",IF(O58="Aprovado",IF(AND(S58&lt;&gt;"",T58&lt;&gt;"",U58&lt;&gt;""),"Executado","Aguardando execução"),"Revisar"))))</f>
        <v/>
      </c>
      <c r="Y58" s="30">
        <f>IF(OR(A58="",O58&lt;&gt;"Pendente",B58=""),"",MAX(0,INT(Resumo!$B$3)-INT(B58)))</f>
        <v/>
      </c>
      <c r="Z58" s="28">
        <f>IF(A58="","",IF(COUNTIF($A$7:$A$206,A58)&gt;1,"ID duplicado",IF(D58="SKU não cadastrado","SKU não cadastrado",IF(OR(B58="",C58="",F58="",G58="",H58="",K58="",M58="",N58="",O58=""),"Preencher campos da solicitação",IF(OR(G58&lt;0,H58&lt;0,AND(S58&lt;&gt;"",S58&lt;0)),"Quantidade inválida",IF(H58=G58,"Sem alteração de quantidade",IF(AND(K58="Outro",L58=""),"Detalhar motivo Outro",IF(OR(LEFT(LOWER(M58),7)="http://",LEFT(LOWER(M58),8)="https://"),"Usar referência interna da evidência",IF(COUNTIF(Listas!$Q$8:$Q$10,O58)=0,"Decisão inválida","OK")))))))))</f>
        <v/>
      </c>
      <c r="AA58" s="28">
        <f>IF(A58="","",IF(AND(O58="Pendente",OR(P58&lt;&gt;"",Q58&lt;&gt;"")),"Pendente com dados de decisão",IF(AND(O58&lt;&gt;"Aprovado",OR(S58&lt;&gt;"",T58&lt;&gt;"",U58&lt;&gt;"")),"Execução sem aprovação",IF(AND(O58="Pendente",Y58&gt;Listas!$R$4),"Aprovação em atraso",IF(AND(OR(O58="Aprovado",O58="Rejeitado"),OR(P58="",Q58="")),"Completar decisão",IF(AND(Q58&lt;&gt;"",Q58&lt;B58),"Data da decisão anterior à solicitação",IF(AND(O58="Aprovado",S58="",T58="",U58=""),"Execução pendente",IF(AND(O58="Aprovado",OR(S58="",T58="",U58="")),"Completar execução",IF(AND(T58&lt;&gt;"",Q58&lt;&gt;"",T58&lt;Q58),"Data da execução anterior à decisão",IF(AND(X58="Executado",ABS(S58-H58)&gt;Listas!$R$5),"Quantidade executada difere da aprovada","OK"))))))))))</f>
        <v/>
      </c>
      <c r="AB58" s="28">
        <f>IF(A58="","",IF(Z58&lt;&gt;"OK",Z58,AA58))</f>
        <v/>
      </c>
    </row>
    <row r="59">
      <c r="A59" s="22" t="n"/>
      <c r="B59" s="38" t="n"/>
      <c r="C59" s="22" t="n"/>
      <c r="D59" s="24">
        <f>IF(C59="","",IFERROR(INDEX(tbSKUs[Produto],MATCH(C59,tbSKUs[SKU],0)),"SKU não cadastrado"))</f>
        <v/>
      </c>
      <c r="E59" s="24">
        <f>IF(C59="","",IFERROR(INDEX(tbSKUs[Unidade],MATCH(C59,tbSKUs[SKU],0)),""))</f>
        <v/>
      </c>
      <c r="F59" s="22" t="n"/>
      <c r="G59" s="39" t="n"/>
      <c r="H59" s="39" t="n"/>
      <c r="I59" s="40">
        <f>IF(OR(G59="",H59=""),"",H59-G59)</f>
        <v/>
      </c>
      <c r="J59" s="24">
        <f>IF(I59="","",IF(I59&gt;0,"Entrada",IF(I59&lt;0,"Saída","Sem variação")))</f>
        <v/>
      </c>
      <c r="K59" s="22" t="n"/>
      <c r="L59" s="22" t="n"/>
      <c r="M59" s="22" t="n"/>
      <c r="N59" s="22" t="n"/>
      <c r="O59" s="22" t="n"/>
      <c r="P59" s="22" t="n"/>
      <c r="Q59" s="38" t="n"/>
      <c r="R59" s="22" t="n"/>
      <c r="S59" s="39" t="n"/>
      <c r="T59" s="38" t="n"/>
      <c r="U59" s="22" t="n"/>
      <c r="V59" s="40">
        <f>IF(X59="Executado",S59-G59,"")</f>
        <v/>
      </c>
      <c r="W59" s="40">
        <f>IF(X59="Executado",S59,"")</f>
        <v/>
      </c>
      <c r="X59" s="24">
        <f>IF(A59="","",IF(O59="Pendente","Aguardando decisão",IF(O59="Rejeitado","Rejeitado",IF(O59="Aprovado",IF(AND(S59&lt;&gt;"",T59&lt;&gt;"",U59&lt;&gt;""),"Executado","Aguardando execução"),"Revisar"))))</f>
        <v/>
      </c>
      <c r="Y59" s="27">
        <f>IF(OR(A59="",O59&lt;&gt;"Pendente",B59=""),"",MAX(0,INT(Resumo!$B$3)-INT(B59)))</f>
        <v/>
      </c>
      <c r="Z59" s="24">
        <f>IF(A59="","",IF(COUNTIF($A$7:$A$206,A59)&gt;1,"ID duplicado",IF(D59="SKU não cadastrado","SKU não cadastrado",IF(OR(B59="",C59="",F59="",G59="",H59="",K59="",M59="",N59="",O59=""),"Preencher campos da solicitação",IF(OR(G59&lt;0,H59&lt;0,AND(S59&lt;&gt;"",S59&lt;0)),"Quantidade inválida",IF(H59=G59,"Sem alteração de quantidade",IF(AND(K59="Outro",L59=""),"Detalhar motivo Outro",IF(OR(LEFT(LOWER(M59),7)="http://",LEFT(LOWER(M59),8)="https://"),"Usar referência interna da evidência",IF(COUNTIF(Listas!$Q$8:$Q$10,O59)=0,"Decisão inválida","OK")))))))))</f>
        <v/>
      </c>
      <c r="AA59" s="24">
        <f>IF(A59="","",IF(AND(O59="Pendente",OR(P59&lt;&gt;"",Q59&lt;&gt;"")),"Pendente com dados de decisão",IF(AND(O59&lt;&gt;"Aprovado",OR(S59&lt;&gt;"",T59&lt;&gt;"",U59&lt;&gt;"")),"Execução sem aprovação",IF(AND(O59="Pendente",Y59&gt;Listas!$R$4),"Aprovação em atraso",IF(AND(OR(O59="Aprovado",O59="Rejeitado"),OR(P59="",Q59="")),"Completar decisão",IF(AND(Q59&lt;&gt;"",Q59&lt;B59),"Data da decisão anterior à solicitação",IF(AND(O59="Aprovado",S59="",T59="",U59=""),"Execução pendente",IF(AND(O59="Aprovado",OR(S59="",T59="",U59="")),"Completar execução",IF(AND(T59&lt;&gt;"",Q59&lt;&gt;"",T59&lt;Q59),"Data da execução anterior à decisão",IF(AND(X59="Executado",ABS(S59-H59)&gt;Listas!$R$5),"Quantidade executada difere da aprovada","OK"))))))))))</f>
        <v/>
      </c>
      <c r="AB59" s="24">
        <f>IF(A59="","",IF(Z59&lt;&gt;"OK",Z59,AA59))</f>
        <v/>
      </c>
    </row>
    <row r="60">
      <c r="A60" s="22" t="n"/>
      <c r="B60" s="38" t="n"/>
      <c r="C60" s="22" t="n"/>
      <c r="D60" s="28">
        <f>IF(C60="","",IFERROR(INDEX(tbSKUs[Produto],MATCH(C60,tbSKUs[SKU],0)),"SKU não cadastrado"))</f>
        <v/>
      </c>
      <c r="E60" s="28">
        <f>IF(C60="","",IFERROR(INDEX(tbSKUs[Unidade],MATCH(C60,tbSKUs[SKU],0)),""))</f>
        <v/>
      </c>
      <c r="F60" s="22" t="n"/>
      <c r="G60" s="39" t="n"/>
      <c r="H60" s="39" t="n"/>
      <c r="I60" s="41">
        <f>IF(OR(G60="",H60=""),"",H60-G60)</f>
        <v/>
      </c>
      <c r="J60" s="28">
        <f>IF(I60="","",IF(I60&gt;0,"Entrada",IF(I60&lt;0,"Saída","Sem variação")))</f>
        <v/>
      </c>
      <c r="K60" s="22" t="n"/>
      <c r="L60" s="22" t="n"/>
      <c r="M60" s="22" t="n"/>
      <c r="N60" s="22" t="n"/>
      <c r="O60" s="22" t="n"/>
      <c r="P60" s="22" t="n"/>
      <c r="Q60" s="38" t="n"/>
      <c r="R60" s="22" t="n"/>
      <c r="S60" s="39" t="n"/>
      <c r="T60" s="38" t="n"/>
      <c r="U60" s="22" t="n"/>
      <c r="V60" s="41">
        <f>IF(X60="Executado",S60-G60,"")</f>
        <v/>
      </c>
      <c r="W60" s="41">
        <f>IF(X60="Executado",S60,"")</f>
        <v/>
      </c>
      <c r="X60" s="28">
        <f>IF(A60="","",IF(O60="Pendente","Aguardando decisão",IF(O60="Rejeitado","Rejeitado",IF(O60="Aprovado",IF(AND(S60&lt;&gt;"",T60&lt;&gt;"",U60&lt;&gt;""),"Executado","Aguardando execução"),"Revisar"))))</f>
        <v/>
      </c>
      <c r="Y60" s="30">
        <f>IF(OR(A60="",O60&lt;&gt;"Pendente",B60=""),"",MAX(0,INT(Resumo!$B$3)-INT(B60)))</f>
        <v/>
      </c>
      <c r="Z60" s="28">
        <f>IF(A60="","",IF(COUNTIF($A$7:$A$206,A60)&gt;1,"ID duplicado",IF(D60="SKU não cadastrado","SKU não cadastrado",IF(OR(B60="",C60="",F60="",G60="",H60="",K60="",M60="",N60="",O60=""),"Preencher campos da solicitação",IF(OR(G60&lt;0,H60&lt;0,AND(S60&lt;&gt;"",S60&lt;0)),"Quantidade inválida",IF(H60=G60,"Sem alteração de quantidade",IF(AND(K60="Outro",L60=""),"Detalhar motivo Outro",IF(OR(LEFT(LOWER(M60),7)="http://",LEFT(LOWER(M60),8)="https://"),"Usar referência interna da evidência",IF(COUNTIF(Listas!$Q$8:$Q$10,O60)=0,"Decisão inválida","OK")))))))))</f>
        <v/>
      </c>
      <c r="AA60" s="28">
        <f>IF(A60="","",IF(AND(O60="Pendente",OR(P60&lt;&gt;"",Q60&lt;&gt;"")),"Pendente com dados de decisão",IF(AND(O60&lt;&gt;"Aprovado",OR(S60&lt;&gt;"",T60&lt;&gt;"",U60&lt;&gt;"")),"Execução sem aprovação",IF(AND(O60="Pendente",Y60&gt;Listas!$R$4),"Aprovação em atraso",IF(AND(OR(O60="Aprovado",O60="Rejeitado"),OR(P60="",Q60="")),"Completar decisão",IF(AND(Q60&lt;&gt;"",Q60&lt;B60),"Data da decisão anterior à solicitação",IF(AND(O60="Aprovado",S60="",T60="",U60=""),"Execução pendente",IF(AND(O60="Aprovado",OR(S60="",T60="",U60="")),"Completar execução",IF(AND(T60&lt;&gt;"",Q60&lt;&gt;"",T60&lt;Q60),"Data da execução anterior à decisão",IF(AND(X60="Executado",ABS(S60-H60)&gt;Listas!$R$5),"Quantidade executada difere da aprovada","OK"))))))))))</f>
        <v/>
      </c>
      <c r="AB60" s="28">
        <f>IF(A60="","",IF(Z60&lt;&gt;"OK",Z60,AA60))</f>
        <v/>
      </c>
    </row>
    <row r="61">
      <c r="A61" s="22" t="n"/>
      <c r="B61" s="38" t="n"/>
      <c r="C61" s="22" t="n"/>
      <c r="D61" s="24">
        <f>IF(C61="","",IFERROR(INDEX(tbSKUs[Produto],MATCH(C61,tbSKUs[SKU],0)),"SKU não cadastrado"))</f>
        <v/>
      </c>
      <c r="E61" s="24">
        <f>IF(C61="","",IFERROR(INDEX(tbSKUs[Unidade],MATCH(C61,tbSKUs[SKU],0)),""))</f>
        <v/>
      </c>
      <c r="F61" s="22" t="n"/>
      <c r="G61" s="39" t="n"/>
      <c r="H61" s="39" t="n"/>
      <c r="I61" s="40">
        <f>IF(OR(G61="",H61=""),"",H61-G61)</f>
        <v/>
      </c>
      <c r="J61" s="24">
        <f>IF(I61="","",IF(I61&gt;0,"Entrada",IF(I61&lt;0,"Saída","Sem variação")))</f>
        <v/>
      </c>
      <c r="K61" s="22" t="n"/>
      <c r="L61" s="22" t="n"/>
      <c r="M61" s="22" t="n"/>
      <c r="N61" s="22" t="n"/>
      <c r="O61" s="22" t="n"/>
      <c r="P61" s="22" t="n"/>
      <c r="Q61" s="38" t="n"/>
      <c r="R61" s="22" t="n"/>
      <c r="S61" s="39" t="n"/>
      <c r="T61" s="38" t="n"/>
      <c r="U61" s="22" t="n"/>
      <c r="V61" s="40">
        <f>IF(X61="Executado",S61-G61,"")</f>
        <v/>
      </c>
      <c r="W61" s="40">
        <f>IF(X61="Executado",S61,"")</f>
        <v/>
      </c>
      <c r="X61" s="24">
        <f>IF(A61="","",IF(O61="Pendente","Aguardando decisão",IF(O61="Rejeitado","Rejeitado",IF(O61="Aprovado",IF(AND(S61&lt;&gt;"",T61&lt;&gt;"",U61&lt;&gt;""),"Executado","Aguardando execução"),"Revisar"))))</f>
        <v/>
      </c>
      <c r="Y61" s="27">
        <f>IF(OR(A61="",O61&lt;&gt;"Pendente",B61=""),"",MAX(0,INT(Resumo!$B$3)-INT(B61)))</f>
        <v/>
      </c>
      <c r="Z61" s="24">
        <f>IF(A61="","",IF(COUNTIF($A$7:$A$206,A61)&gt;1,"ID duplicado",IF(D61="SKU não cadastrado","SKU não cadastrado",IF(OR(B61="",C61="",F61="",G61="",H61="",K61="",M61="",N61="",O61=""),"Preencher campos da solicitação",IF(OR(G61&lt;0,H61&lt;0,AND(S61&lt;&gt;"",S61&lt;0)),"Quantidade inválida",IF(H61=G61,"Sem alteração de quantidade",IF(AND(K61="Outro",L61=""),"Detalhar motivo Outro",IF(OR(LEFT(LOWER(M61),7)="http://",LEFT(LOWER(M61),8)="https://"),"Usar referência interna da evidência",IF(COUNTIF(Listas!$Q$8:$Q$10,O61)=0,"Decisão inválida","OK")))))))))</f>
        <v/>
      </c>
      <c r="AA61" s="24">
        <f>IF(A61="","",IF(AND(O61="Pendente",OR(P61&lt;&gt;"",Q61&lt;&gt;"")),"Pendente com dados de decisão",IF(AND(O61&lt;&gt;"Aprovado",OR(S61&lt;&gt;"",T61&lt;&gt;"",U61&lt;&gt;"")),"Execução sem aprovação",IF(AND(O61="Pendente",Y61&gt;Listas!$R$4),"Aprovação em atraso",IF(AND(OR(O61="Aprovado",O61="Rejeitado"),OR(P61="",Q61="")),"Completar decisão",IF(AND(Q61&lt;&gt;"",Q61&lt;B61),"Data da decisão anterior à solicitação",IF(AND(O61="Aprovado",S61="",T61="",U61=""),"Execução pendente",IF(AND(O61="Aprovado",OR(S61="",T61="",U61="")),"Completar execução",IF(AND(T61&lt;&gt;"",Q61&lt;&gt;"",T61&lt;Q61),"Data da execução anterior à decisão",IF(AND(X61="Executado",ABS(S61-H61)&gt;Listas!$R$5),"Quantidade executada difere da aprovada","OK"))))))))))</f>
        <v/>
      </c>
      <c r="AB61" s="24">
        <f>IF(A61="","",IF(Z61&lt;&gt;"OK",Z61,AA61))</f>
        <v/>
      </c>
    </row>
    <row r="62">
      <c r="A62" s="22" t="n"/>
      <c r="B62" s="38" t="n"/>
      <c r="C62" s="22" t="n"/>
      <c r="D62" s="28">
        <f>IF(C62="","",IFERROR(INDEX(tbSKUs[Produto],MATCH(C62,tbSKUs[SKU],0)),"SKU não cadastrado"))</f>
        <v/>
      </c>
      <c r="E62" s="28">
        <f>IF(C62="","",IFERROR(INDEX(tbSKUs[Unidade],MATCH(C62,tbSKUs[SKU],0)),""))</f>
        <v/>
      </c>
      <c r="F62" s="22" t="n"/>
      <c r="G62" s="39" t="n"/>
      <c r="H62" s="39" t="n"/>
      <c r="I62" s="41">
        <f>IF(OR(G62="",H62=""),"",H62-G62)</f>
        <v/>
      </c>
      <c r="J62" s="28">
        <f>IF(I62="","",IF(I62&gt;0,"Entrada",IF(I62&lt;0,"Saída","Sem variação")))</f>
        <v/>
      </c>
      <c r="K62" s="22" t="n"/>
      <c r="L62" s="22" t="n"/>
      <c r="M62" s="22" t="n"/>
      <c r="N62" s="22" t="n"/>
      <c r="O62" s="22" t="n"/>
      <c r="P62" s="22" t="n"/>
      <c r="Q62" s="38" t="n"/>
      <c r="R62" s="22" t="n"/>
      <c r="S62" s="39" t="n"/>
      <c r="T62" s="38" t="n"/>
      <c r="U62" s="22" t="n"/>
      <c r="V62" s="41">
        <f>IF(X62="Executado",S62-G62,"")</f>
        <v/>
      </c>
      <c r="W62" s="41">
        <f>IF(X62="Executado",S62,"")</f>
        <v/>
      </c>
      <c r="X62" s="28">
        <f>IF(A62="","",IF(O62="Pendente","Aguardando decisão",IF(O62="Rejeitado","Rejeitado",IF(O62="Aprovado",IF(AND(S62&lt;&gt;"",T62&lt;&gt;"",U62&lt;&gt;""),"Executado","Aguardando execução"),"Revisar"))))</f>
        <v/>
      </c>
      <c r="Y62" s="30">
        <f>IF(OR(A62="",O62&lt;&gt;"Pendente",B62=""),"",MAX(0,INT(Resumo!$B$3)-INT(B62)))</f>
        <v/>
      </c>
      <c r="Z62" s="28">
        <f>IF(A62="","",IF(COUNTIF($A$7:$A$206,A62)&gt;1,"ID duplicado",IF(D62="SKU não cadastrado","SKU não cadastrado",IF(OR(B62="",C62="",F62="",G62="",H62="",K62="",M62="",N62="",O62=""),"Preencher campos da solicitação",IF(OR(G62&lt;0,H62&lt;0,AND(S62&lt;&gt;"",S62&lt;0)),"Quantidade inválida",IF(H62=G62,"Sem alteração de quantidade",IF(AND(K62="Outro",L62=""),"Detalhar motivo Outro",IF(OR(LEFT(LOWER(M62),7)="http://",LEFT(LOWER(M62),8)="https://"),"Usar referência interna da evidência",IF(COUNTIF(Listas!$Q$8:$Q$10,O62)=0,"Decisão inválida","OK")))))))))</f>
        <v/>
      </c>
      <c r="AA62" s="28">
        <f>IF(A62="","",IF(AND(O62="Pendente",OR(P62&lt;&gt;"",Q62&lt;&gt;"")),"Pendente com dados de decisão",IF(AND(O62&lt;&gt;"Aprovado",OR(S62&lt;&gt;"",T62&lt;&gt;"",U62&lt;&gt;"")),"Execução sem aprovação",IF(AND(O62="Pendente",Y62&gt;Listas!$R$4),"Aprovação em atraso",IF(AND(OR(O62="Aprovado",O62="Rejeitado"),OR(P62="",Q62="")),"Completar decisão",IF(AND(Q62&lt;&gt;"",Q62&lt;B62),"Data da decisão anterior à solicitação",IF(AND(O62="Aprovado",S62="",T62="",U62=""),"Execução pendente",IF(AND(O62="Aprovado",OR(S62="",T62="",U62="")),"Completar execução",IF(AND(T62&lt;&gt;"",Q62&lt;&gt;"",T62&lt;Q62),"Data da execução anterior à decisão",IF(AND(X62="Executado",ABS(S62-H62)&gt;Listas!$R$5),"Quantidade executada difere da aprovada","OK"))))))))))</f>
        <v/>
      </c>
      <c r="AB62" s="28">
        <f>IF(A62="","",IF(Z62&lt;&gt;"OK",Z62,AA62))</f>
        <v/>
      </c>
    </row>
    <row r="63">
      <c r="A63" s="22" t="n"/>
      <c r="B63" s="38" t="n"/>
      <c r="C63" s="22" t="n"/>
      <c r="D63" s="24">
        <f>IF(C63="","",IFERROR(INDEX(tbSKUs[Produto],MATCH(C63,tbSKUs[SKU],0)),"SKU não cadastrado"))</f>
        <v/>
      </c>
      <c r="E63" s="24">
        <f>IF(C63="","",IFERROR(INDEX(tbSKUs[Unidade],MATCH(C63,tbSKUs[SKU],0)),""))</f>
        <v/>
      </c>
      <c r="F63" s="22" t="n"/>
      <c r="G63" s="39" t="n"/>
      <c r="H63" s="39" t="n"/>
      <c r="I63" s="40">
        <f>IF(OR(G63="",H63=""),"",H63-G63)</f>
        <v/>
      </c>
      <c r="J63" s="24">
        <f>IF(I63="","",IF(I63&gt;0,"Entrada",IF(I63&lt;0,"Saída","Sem variação")))</f>
        <v/>
      </c>
      <c r="K63" s="22" t="n"/>
      <c r="L63" s="22" t="n"/>
      <c r="M63" s="22" t="n"/>
      <c r="N63" s="22" t="n"/>
      <c r="O63" s="22" t="n"/>
      <c r="P63" s="22" t="n"/>
      <c r="Q63" s="38" t="n"/>
      <c r="R63" s="22" t="n"/>
      <c r="S63" s="39" t="n"/>
      <c r="T63" s="38" t="n"/>
      <c r="U63" s="22" t="n"/>
      <c r="V63" s="40">
        <f>IF(X63="Executado",S63-G63,"")</f>
        <v/>
      </c>
      <c r="W63" s="40">
        <f>IF(X63="Executado",S63,"")</f>
        <v/>
      </c>
      <c r="X63" s="24">
        <f>IF(A63="","",IF(O63="Pendente","Aguardando decisão",IF(O63="Rejeitado","Rejeitado",IF(O63="Aprovado",IF(AND(S63&lt;&gt;"",T63&lt;&gt;"",U63&lt;&gt;""),"Executado","Aguardando execução"),"Revisar"))))</f>
        <v/>
      </c>
      <c r="Y63" s="27">
        <f>IF(OR(A63="",O63&lt;&gt;"Pendente",B63=""),"",MAX(0,INT(Resumo!$B$3)-INT(B63)))</f>
        <v/>
      </c>
      <c r="Z63" s="24">
        <f>IF(A63="","",IF(COUNTIF($A$7:$A$206,A63)&gt;1,"ID duplicado",IF(D63="SKU não cadastrado","SKU não cadastrado",IF(OR(B63="",C63="",F63="",G63="",H63="",K63="",M63="",N63="",O63=""),"Preencher campos da solicitação",IF(OR(G63&lt;0,H63&lt;0,AND(S63&lt;&gt;"",S63&lt;0)),"Quantidade inválida",IF(H63=G63,"Sem alteração de quantidade",IF(AND(K63="Outro",L63=""),"Detalhar motivo Outro",IF(OR(LEFT(LOWER(M63),7)="http://",LEFT(LOWER(M63),8)="https://"),"Usar referência interna da evidência",IF(COUNTIF(Listas!$Q$8:$Q$10,O63)=0,"Decisão inválida","OK")))))))))</f>
        <v/>
      </c>
      <c r="AA63" s="24">
        <f>IF(A63="","",IF(AND(O63="Pendente",OR(P63&lt;&gt;"",Q63&lt;&gt;"")),"Pendente com dados de decisão",IF(AND(O63&lt;&gt;"Aprovado",OR(S63&lt;&gt;"",T63&lt;&gt;"",U63&lt;&gt;"")),"Execução sem aprovação",IF(AND(O63="Pendente",Y63&gt;Listas!$R$4),"Aprovação em atraso",IF(AND(OR(O63="Aprovado",O63="Rejeitado"),OR(P63="",Q63="")),"Completar decisão",IF(AND(Q63&lt;&gt;"",Q63&lt;B63),"Data da decisão anterior à solicitação",IF(AND(O63="Aprovado",S63="",T63="",U63=""),"Execução pendente",IF(AND(O63="Aprovado",OR(S63="",T63="",U63="")),"Completar execução",IF(AND(T63&lt;&gt;"",Q63&lt;&gt;"",T63&lt;Q63),"Data da execução anterior à decisão",IF(AND(X63="Executado",ABS(S63-H63)&gt;Listas!$R$5),"Quantidade executada difere da aprovada","OK"))))))))))</f>
        <v/>
      </c>
      <c r="AB63" s="24">
        <f>IF(A63="","",IF(Z63&lt;&gt;"OK",Z63,AA63))</f>
        <v/>
      </c>
    </row>
    <row r="64">
      <c r="A64" s="22" t="n"/>
      <c r="B64" s="38" t="n"/>
      <c r="C64" s="22" t="n"/>
      <c r="D64" s="28">
        <f>IF(C64="","",IFERROR(INDEX(tbSKUs[Produto],MATCH(C64,tbSKUs[SKU],0)),"SKU não cadastrado"))</f>
        <v/>
      </c>
      <c r="E64" s="28">
        <f>IF(C64="","",IFERROR(INDEX(tbSKUs[Unidade],MATCH(C64,tbSKUs[SKU],0)),""))</f>
        <v/>
      </c>
      <c r="F64" s="22" t="n"/>
      <c r="G64" s="39" t="n"/>
      <c r="H64" s="39" t="n"/>
      <c r="I64" s="41">
        <f>IF(OR(G64="",H64=""),"",H64-G64)</f>
        <v/>
      </c>
      <c r="J64" s="28">
        <f>IF(I64="","",IF(I64&gt;0,"Entrada",IF(I64&lt;0,"Saída","Sem variação")))</f>
        <v/>
      </c>
      <c r="K64" s="22" t="n"/>
      <c r="L64" s="22" t="n"/>
      <c r="M64" s="22" t="n"/>
      <c r="N64" s="22" t="n"/>
      <c r="O64" s="22" t="n"/>
      <c r="P64" s="22" t="n"/>
      <c r="Q64" s="38" t="n"/>
      <c r="R64" s="22" t="n"/>
      <c r="S64" s="39" t="n"/>
      <c r="T64" s="38" t="n"/>
      <c r="U64" s="22" t="n"/>
      <c r="V64" s="41">
        <f>IF(X64="Executado",S64-G64,"")</f>
        <v/>
      </c>
      <c r="W64" s="41">
        <f>IF(X64="Executado",S64,"")</f>
        <v/>
      </c>
      <c r="X64" s="28">
        <f>IF(A64="","",IF(O64="Pendente","Aguardando decisão",IF(O64="Rejeitado","Rejeitado",IF(O64="Aprovado",IF(AND(S64&lt;&gt;"",T64&lt;&gt;"",U64&lt;&gt;""),"Executado","Aguardando execução"),"Revisar"))))</f>
        <v/>
      </c>
      <c r="Y64" s="30">
        <f>IF(OR(A64="",O64&lt;&gt;"Pendente",B64=""),"",MAX(0,INT(Resumo!$B$3)-INT(B64)))</f>
        <v/>
      </c>
      <c r="Z64" s="28">
        <f>IF(A64="","",IF(COUNTIF($A$7:$A$206,A64)&gt;1,"ID duplicado",IF(D64="SKU não cadastrado","SKU não cadastrado",IF(OR(B64="",C64="",F64="",G64="",H64="",K64="",M64="",N64="",O64=""),"Preencher campos da solicitação",IF(OR(G64&lt;0,H64&lt;0,AND(S64&lt;&gt;"",S64&lt;0)),"Quantidade inválida",IF(H64=G64,"Sem alteração de quantidade",IF(AND(K64="Outro",L64=""),"Detalhar motivo Outro",IF(OR(LEFT(LOWER(M64),7)="http://",LEFT(LOWER(M64),8)="https://"),"Usar referência interna da evidência",IF(COUNTIF(Listas!$Q$8:$Q$10,O64)=0,"Decisão inválida","OK")))))))))</f>
        <v/>
      </c>
      <c r="AA64" s="28">
        <f>IF(A64="","",IF(AND(O64="Pendente",OR(P64&lt;&gt;"",Q64&lt;&gt;"")),"Pendente com dados de decisão",IF(AND(O64&lt;&gt;"Aprovado",OR(S64&lt;&gt;"",T64&lt;&gt;"",U64&lt;&gt;"")),"Execução sem aprovação",IF(AND(O64="Pendente",Y64&gt;Listas!$R$4),"Aprovação em atraso",IF(AND(OR(O64="Aprovado",O64="Rejeitado"),OR(P64="",Q64="")),"Completar decisão",IF(AND(Q64&lt;&gt;"",Q64&lt;B64),"Data da decisão anterior à solicitação",IF(AND(O64="Aprovado",S64="",T64="",U64=""),"Execução pendente",IF(AND(O64="Aprovado",OR(S64="",T64="",U64="")),"Completar execução",IF(AND(T64&lt;&gt;"",Q64&lt;&gt;"",T64&lt;Q64),"Data da execução anterior à decisão",IF(AND(X64="Executado",ABS(S64-H64)&gt;Listas!$R$5),"Quantidade executada difere da aprovada","OK"))))))))))</f>
        <v/>
      </c>
      <c r="AB64" s="28">
        <f>IF(A64="","",IF(Z64&lt;&gt;"OK",Z64,AA64))</f>
        <v/>
      </c>
    </row>
    <row r="65">
      <c r="A65" s="22" t="n"/>
      <c r="B65" s="38" t="n"/>
      <c r="C65" s="22" t="n"/>
      <c r="D65" s="24">
        <f>IF(C65="","",IFERROR(INDEX(tbSKUs[Produto],MATCH(C65,tbSKUs[SKU],0)),"SKU não cadastrado"))</f>
        <v/>
      </c>
      <c r="E65" s="24">
        <f>IF(C65="","",IFERROR(INDEX(tbSKUs[Unidade],MATCH(C65,tbSKUs[SKU],0)),""))</f>
        <v/>
      </c>
      <c r="F65" s="22" t="n"/>
      <c r="G65" s="39" t="n"/>
      <c r="H65" s="39" t="n"/>
      <c r="I65" s="40">
        <f>IF(OR(G65="",H65=""),"",H65-G65)</f>
        <v/>
      </c>
      <c r="J65" s="24">
        <f>IF(I65="","",IF(I65&gt;0,"Entrada",IF(I65&lt;0,"Saída","Sem variação")))</f>
        <v/>
      </c>
      <c r="K65" s="22" t="n"/>
      <c r="L65" s="22" t="n"/>
      <c r="M65" s="22" t="n"/>
      <c r="N65" s="22" t="n"/>
      <c r="O65" s="22" t="n"/>
      <c r="P65" s="22" t="n"/>
      <c r="Q65" s="38" t="n"/>
      <c r="R65" s="22" t="n"/>
      <c r="S65" s="39" t="n"/>
      <c r="T65" s="38" t="n"/>
      <c r="U65" s="22" t="n"/>
      <c r="V65" s="40">
        <f>IF(X65="Executado",S65-G65,"")</f>
        <v/>
      </c>
      <c r="W65" s="40">
        <f>IF(X65="Executado",S65,"")</f>
        <v/>
      </c>
      <c r="X65" s="24">
        <f>IF(A65="","",IF(O65="Pendente","Aguardando decisão",IF(O65="Rejeitado","Rejeitado",IF(O65="Aprovado",IF(AND(S65&lt;&gt;"",T65&lt;&gt;"",U65&lt;&gt;""),"Executado","Aguardando execução"),"Revisar"))))</f>
        <v/>
      </c>
      <c r="Y65" s="27">
        <f>IF(OR(A65="",O65&lt;&gt;"Pendente",B65=""),"",MAX(0,INT(Resumo!$B$3)-INT(B65)))</f>
        <v/>
      </c>
      <c r="Z65" s="24">
        <f>IF(A65="","",IF(COUNTIF($A$7:$A$206,A65)&gt;1,"ID duplicado",IF(D65="SKU não cadastrado","SKU não cadastrado",IF(OR(B65="",C65="",F65="",G65="",H65="",K65="",M65="",N65="",O65=""),"Preencher campos da solicitação",IF(OR(G65&lt;0,H65&lt;0,AND(S65&lt;&gt;"",S65&lt;0)),"Quantidade inválida",IF(H65=G65,"Sem alteração de quantidade",IF(AND(K65="Outro",L65=""),"Detalhar motivo Outro",IF(OR(LEFT(LOWER(M65),7)="http://",LEFT(LOWER(M65),8)="https://"),"Usar referência interna da evidência",IF(COUNTIF(Listas!$Q$8:$Q$10,O65)=0,"Decisão inválida","OK")))))))))</f>
        <v/>
      </c>
      <c r="AA65" s="24">
        <f>IF(A65="","",IF(AND(O65="Pendente",OR(P65&lt;&gt;"",Q65&lt;&gt;"")),"Pendente com dados de decisão",IF(AND(O65&lt;&gt;"Aprovado",OR(S65&lt;&gt;"",T65&lt;&gt;"",U65&lt;&gt;"")),"Execução sem aprovação",IF(AND(O65="Pendente",Y65&gt;Listas!$R$4),"Aprovação em atraso",IF(AND(OR(O65="Aprovado",O65="Rejeitado"),OR(P65="",Q65="")),"Completar decisão",IF(AND(Q65&lt;&gt;"",Q65&lt;B65),"Data da decisão anterior à solicitação",IF(AND(O65="Aprovado",S65="",T65="",U65=""),"Execução pendente",IF(AND(O65="Aprovado",OR(S65="",T65="",U65="")),"Completar execução",IF(AND(T65&lt;&gt;"",Q65&lt;&gt;"",T65&lt;Q65),"Data da execução anterior à decisão",IF(AND(X65="Executado",ABS(S65-H65)&gt;Listas!$R$5),"Quantidade executada difere da aprovada","OK"))))))))))</f>
        <v/>
      </c>
      <c r="AB65" s="24">
        <f>IF(A65="","",IF(Z65&lt;&gt;"OK",Z65,AA65))</f>
        <v/>
      </c>
    </row>
    <row r="66">
      <c r="A66" s="22" t="n"/>
      <c r="B66" s="38" t="n"/>
      <c r="C66" s="22" t="n"/>
      <c r="D66" s="28">
        <f>IF(C66="","",IFERROR(INDEX(tbSKUs[Produto],MATCH(C66,tbSKUs[SKU],0)),"SKU não cadastrado"))</f>
        <v/>
      </c>
      <c r="E66" s="28">
        <f>IF(C66="","",IFERROR(INDEX(tbSKUs[Unidade],MATCH(C66,tbSKUs[SKU],0)),""))</f>
        <v/>
      </c>
      <c r="F66" s="22" t="n"/>
      <c r="G66" s="39" t="n"/>
      <c r="H66" s="39" t="n"/>
      <c r="I66" s="41">
        <f>IF(OR(G66="",H66=""),"",H66-G66)</f>
        <v/>
      </c>
      <c r="J66" s="28">
        <f>IF(I66="","",IF(I66&gt;0,"Entrada",IF(I66&lt;0,"Saída","Sem variação")))</f>
        <v/>
      </c>
      <c r="K66" s="22" t="n"/>
      <c r="L66" s="22" t="n"/>
      <c r="M66" s="22" t="n"/>
      <c r="N66" s="22" t="n"/>
      <c r="O66" s="22" t="n"/>
      <c r="P66" s="22" t="n"/>
      <c r="Q66" s="38" t="n"/>
      <c r="R66" s="22" t="n"/>
      <c r="S66" s="39" t="n"/>
      <c r="T66" s="38" t="n"/>
      <c r="U66" s="22" t="n"/>
      <c r="V66" s="41">
        <f>IF(X66="Executado",S66-G66,"")</f>
        <v/>
      </c>
      <c r="W66" s="41">
        <f>IF(X66="Executado",S66,"")</f>
        <v/>
      </c>
      <c r="X66" s="28">
        <f>IF(A66="","",IF(O66="Pendente","Aguardando decisão",IF(O66="Rejeitado","Rejeitado",IF(O66="Aprovado",IF(AND(S66&lt;&gt;"",T66&lt;&gt;"",U66&lt;&gt;""),"Executado","Aguardando execução"),"Revisar"))))</f>
        <v/>
      </c>
      <c r="Y66" s="30">
        <f>IF(OR(A66="",O66&lt;&gt;"Pendente",B66=""),"",MAX(0,INT(Resumo!$B$3)-INT(B66)))</f>
        <v/>
      </c>
      <c r="Z66" s="28">
        <f>IF(A66="","",IF(COUNTIF($A$7:$A$206,A66)&gt;1,"ID duplicado",IF(D66="SKU não cadastrado","SKU não cadastrado",IF(OR(B66="",C66="",F66="",G66="",H66="",K66="",M66="",N66="",O66=""),"Preencher campos da solicitação",IF(OR(G66&lt;0,H66&lt;0,AND(S66&lt;&gt;"",S66&lt;0)),"Quantidade inválida",IF(H66=G66,"Sem alteração de quantidade",IF(AND(K66="Outro",L66=""),"Detalhar motivo Outro",IF(OR(LEFT(LOWER(M66),7)="http://",LEFT(LOWER(M66),8)="https://"),"Usar referência interna da evidência",IF(COUNTIF(Listas!$Q$8:$Q$10,O66)=0,"Decisão inválida","OK")))))))))</f>
        <v/>
      </c>
      <c r="AA66" s="28">
        <f>IF(A66="","",IF(AND(O66="Pendente",OR(P66&lt;&gt;"",Q66&lt;&gt;"")),"Pendente com dados de decisão",IF(AND(O66&lt;&gt;"Aprovado",OR(S66&lt;&gt;"",T66&lt;&gt;"",U66&lt;&gt;"")),"Execução sem aprovação",IF(AND(O66="Pendente",Y66&gt;Listas!$R$4),"Aprovação em atraso",IF(AND(OR(O66="Aprovado",O66="Rejeitado"),OR(P66="",Q66="")),"Completar decisão",IF(AND(Q66&lt;&gt;"",Q66&lt;B66),"Data da decisão anterior à solicitação",IF(AND(O66="Aprovado",S66="",T66="",U66=""),"Execução pendente",IF(AND(O66="Aprovado",OR(S66="",T66="",U66="")),"Completar execução",IF(AND(T66&lt;&gt;"",Q66&lt;&gt;"",T66&lt;Q66),"Data da execução anterior à decisão",IF(AND(X66="Executado",ABS(S66-H66)&gt;Listas!$R$5),"Quantidade executada difere da aprovada","OK"))))))))))</f>
        <v/>
      </c>
      <c r="AB66" s="28">
        <f>IF(A66="","",IF(Z66&lt;&gt;"OK",Z66,AA66))</f>
        <v/>
      </c>
    </row>
    <row r="67">
      <c r="A67" s="22" t="n"/>
      <c r="B67" s="38" t="n"/>
      <c r="C67" s="22" t="n"/>
      <c r="D67" s="24">
        <f>IF(C67="","",IFERROR(INDEX(tbSKUs[Produto],MATCH(C67,tbSKUs[SKU],0)),"SKU não cadastrado"))</f>
        <v/>
      </c>
      <c r="E67" s="24">
        <f>IF(C67="","",IFERROR(INDEX(tbSKUs[Unidade],MATCH(C67,tbSKUs[SKU],0)),""))</f>
        <v/>
      </c>
      <c r="F67" s="22" t="n"/>
      <c r="G67" s="39" t="n"/>
      <c r="H67" s="39" t="n"/>
      <c r="I67" s="40">
        <f>IF(OR(G67="",H67=""),"",H67-G67)</f>
        <v/>
      </c>
      <c r="J67" s="24">
        <f>IF(I67="","",IF(I67&gt;0,"Entrada",IF(I67&lt;0,"Saída","Sem variação")))</f>
        <v/>
      </c>
      <c r="K67" s="22" t="n"/>
      <c r="L67" s="22" t="n"/>
      <c r="M67" s="22" t="n"/>
      <c r="N67" s="22" t="n"/>
      <c r="O67" s="22" t="n"/>
      <c r="P67" s="22" t="n"/>
      <c r="Q67" s="38" t="n"/>
      <c r="R67" s="22" t="n"/>
      <c r="S67" s="39" t="n"/>
      <c r="T67" s="38" t="n"/>
      <c r="U67" s="22" t="n"/>
      <c r="V67" s="40">
        <f>IF(X67="Executado",S67-G67,"")</f>
        <v/>
      </c>
      <c r="W67" s="40">
        <f>IF(X67="Executado",S67,"")</f>
        <v/>
      </c>
      <c r="X67" s="24">
        <f>IF(A67="","",IF(O67="Pendente","Aguardando decisão",IF(O67="Rejeitado","Rejeitado",IF(O67="Aprovado",IF(AND(S67&lt;&gt;"",T67&lt;&gt;"",U67&lt;&gt;""),"Executado","Aguardando execução"),"Revisar"))))</f>
        <v/>
      </c>
      <c r="Y67" s="27">
        <f>IF(OR(A67="",O67&lt;&gt;"Pendente",B67=""),"",MAX(0,INT(Resumo!$B$3)-INT(B67)))</f>
        <v/>
      </c>
      <c r="Z67" s="24">
        <f>IF(A67="","",IF(COUNTIF($A$7:$A$206,A67)&gt;1,"ID duplicado",IF(D67="SKU não cadastrado","SKU não cadastrado",IF(OR(B67="",C67="",F67="",G67="",H67="",K67="",M67="",N67="",O67=""),"Preencher campos da solicitação",IF(OR(G67&lt;0,H67&lt;0,AND(S67&lt;&gt;"",S67&lt;0)),"Quantidade inválida",IF(H67=G67,"Sem alteração de quantidade",IF(AND(K67="Outro",L67=""),"Detalhar motivo Outro",IF(OR(LEFT(LOWER(M67),7)="http://",LEFT(LOWER(M67),8)="https://"),"Usar referência interna da evidência",IF(COUNTIF(Listas!$Q$8:$Q$10,O67)=0,"Decisão inválida","OK")))))))))</f>
        <v/>
      </c>
      <c r="AA67" s="24">
        <f>IF(A67="","",IF(AND(O67="Pendente",OR(P67&lt;&gt;"",Q67&lt;&gt;"")),"Pendente com dados de decisão",IF(AND(O67&lt;&gt;"Aprovado",OR(S67&lt;&gt;"",T67&lt;&gt;"",U67&lt;&gt;"")),"Execução sem aprovação",IF(AND(O67="Pendente",Y67&gt;Listas!$R$4),"Aprovação em atraso",IF(AND(OR(O67="Aprovado",O67="Rejeitado"),OR(P67="",Q67="")),"Completar decisão",IF(AND(Q67&lt;&gt;"",Q67&lt;B67),"Data da decisão anterior à solicitação",IF(AND(O67="Aprovado",S67="",T67="",U67=""),"Execução pendente",IF(AND(O67="Aprovado",OR(S67="",T67="",U67="")),"Completar execução",IF(AND(T67&lt;&gt;"",Q67&lt;&gt;"",T67&lt;Q67),"Data da execução anterior à decisão",IF(AND(X67="Executado",ABS(S67-H67)&gt;Listas!$R$5),"Quantidade executada difere da aprovada","OK"))))))))))</f>
        <v/>
      </c>
      <c r="AB67" s="24">
        <f>IF(A67="","",IF(Z67&lt;&gt;"OK",Z67,AA67))</f>
        <v/>
      </c>
    </row>
    <row r="68">
      <c r="A68" s="22" t="n"/>
      <c r="B68" s="38" t="n"/>
      <c r="C68" s="22" t="n"/>
      <c r="D68" s="28">
        <f>IF(C68="","",IFERROR(INDEX(tbSKUs[Produto],MATCH(C68,tbSKUs[SKU],0)),"SKU não cadastrado"))</f>
        <v/>
      </c>
      <c r="E68" s="28">
        <f>IF(C68="","",IFERROR(INDEX(tbSKUs[Unidade],MATCH(C68,tbSKUs[SKU],0)),""))</f>
        <v/>
      </c>
      <c r="F68" s="22" t="n"/>
      <c r="G68" s="39" t="n"/>
      <c r="H68" s="39" t="n"/>
      <c r="I68" s="41">
        <f>IF(OR(G68="",H68=""),"",H68-G68)</f>
        <v/>
      </c>
      <c r="J68" s="28">
        <f>IF(I68="","",IF(I68&gt;0,"Entrada",IF(I68&lt;0,"Saída","Sem variação")))</f>
        <v/>
      </c>
      <c r="K68" s="22" t="n"/>
      <c r="L68" s="22" t="n"/>
      <c r="M68" s="22" t="n"/>
      <c r="N68" s="22" t="n"/>
      <c r="O68" s="22" t="n"/>
      <c r="P68" s="22" t="n"/>
      <c r="Q68" s="38" t="n"/>
      <c r="R68" s="22" t="n"/>
      <c r="S68" s="39" t="n"/>
      <c r="T68" s="38" t="n"/>
      <c r="U68" s="22" t="n"/>
      <c r="V68" s="41">
        <f>IF(X68="Executado",S68-G68,"")</f>
        <v/>
      </c>
      <c r="W68" s="41">
        <f>IF(X68="Executado",S68,"")</f>
        <v/>
      </c>
      <c r="X68" s="28">
        <f>IF(A68="","",IF(O68="Pendente","Aguardando decisão",IF(O68="Rejeitado","Rejeitado",IF(O68="Aprovado",IF(AND(S68&lt;&gt;"",T68&lt;&gt;"",U68&lt;&gt;""),"Executado","Aguardando execução"),"Revisar"))))</f>
        <v/>
      </c>
      <c r="Y68" s="30">
        <f>IF(OR(A68="",O68&lt;&gt;"Pendente",B68=""),"",MAX(0,INT(Resumo!$B$3)-INT(B68)))</f>
        <v/>
      </c>
      <c r="Z68" s="28">
        <f>IF(A68="","",IF(COUNTIF($A$7:$A$206,A68)&gt;1,"ID duplicado",IF(D68="SKU não cadastrado","SKU não cadastrado",IF(OR(B68="",C68="",F68="",G68="",H68="",K68="",M68="",N68="",O68=""),"Preencher campos da solicitação",IF(OR(G68&lt;0,H68&lt;0,AND(S68&lt;&gt;"",S68&lt;0)),"Quantidade inválida",IF(H68=G68,"Sem alteração de quantidade",IF(AND(K68="Outro",L68=""),"Detalhar motivo Outro",IF(OR(LEFT(LOWER(M68),7)="http://",LEFT(LOWER(M68),8)="https://"),"Usar referência interna da evidência",IF(COUNTIF(Listas!$Q$8:$Q$10,O68)=0,"Decisão inválida","OK")))))))))</f>
        <v/>
      </c>
      <c r="AA68" s="28">
        <f>IF(A68="","",IF(AND(O68="Pendente",OR(P68&lt;&gt;"",Q68&lt;&gt;"")),"Pendente com dados de decisão",IF(AND(O68&lt;&gt;"Aprovado",OR(S68&lt;&gt;"",T68&lt;&gt;"",U68&lt;&gt;"")),"Execução sem aprovação",IF(AND(O68="Pendente",Y68&gt;Listas!$R$4),"Aprovação em atraso",IF(AND(OR(O68="Aprovado",O68="Rejeitado"),OR(P68="",Q68="")),"Completar decisão",IF(AND(Q68&lt;&gt;"",Q68&lt;B68),"Data da decisão anterior à solicitação",IF(AND(O68="Aprovado",S68="",T68="",U68=""),"Execução pendente",IF(AND(O68="Aprovado",OR(S68="",T68="",U68="")),"Completar execução",IF(AND(T68&lt;&gt;"",Q68&lt;&gt;"",T68&lt;Q68),"Data da execução anterior à decisão",IF(AND(X68="Executado",ABS(S68-H68)&gt;Listas!$R$5),"Quantidade executada difere da aprovada","OK"))))))))))</f>
        <v/>
      </c>
      <c r="AB68" s="28">
        <f>IF(A68="","",IF(Z68&lt;&gt;"OK",Z68,AA68))</f>
        <v/>
      </c>
    </row>
    <row r="69">
      <c r="A69" s="22" t="n"/>
      <c r="B69" s="38" t="n"/>
      <c r="C69" s="22" t="n"/>
      <c r="D69" s="24">
        <f>IF(C69="","",IFERROR(INDEX(tbSKUs[Produto],MATCH(C69,tbSKUs[SKU],0)),"SKU não cadastrado"))</f>
        <v/>
      </c>
      <c r="E69" s="24">
        <f>IF(C69="","",IFERROR(INDEX(tbSKUs[Unidade],MATCH(C69,tbSKUs[SKU],0)),""))</f>
        <v/>
      </c>
      <c r="F69" s="22" t="n"/>
      <c r="G69" s="39" t="n"/>
      <c r="H69" s="39" t="n"/>
      <c r="I69" s="40">
        <f>IF(OR(G69="",H69=""),"",H69-G69)</f>
        <v/>
      </c>
      <c r="J69" s="24">
        <f>IF(I69="","",IF(I69&gt;0,"Entrada",IF(I69&lt;0,"Saída","Sem variação")))</f>
        <v/>
      </c>
      <c r="K69" s="22" t="n"/>
      <c r="L69" s="22" t="n"/>
      <c r="M69" s="22" t="n"/>
      <c r="N69" s="22" t="n"/>
      <c r="O69" s="22" t="n"/>
      <c r="P69" s="22" t="n"/>
      <c r="Q69" s="38" t="n"/>
      <c r="R69" s="22" t="n"/>
      <c r="S69" s="39" t="n"/>
      <c r="T69" s="38" t="n"/>
      <c r="U69" s="22" t="n"/>
      <c r="V69" s="40">
        <f>IF(X69="Executado",S69-G69,"")</f>
        <v/>
      </c>
      <c r="W69" s="40">
        <f>IF(X69="Executado",S69,"")</f>
        <v/>
      </c>
      <c r="X69" s="24">
        <f>IF(A69="","",IF(O69="Pendente","Aguardando decisão",IF(O69="Rejeitado","Rejeitado",IF(O69="Aprovado",IF(AND(S69&lt;&gt;"",T69&lt;&gt;"",U69&lt;&gt;""),"Executado","Aguardando execução"),"Revisar"))))</f>
        <v/>
      </c>
      <c r="Y69" s="27">
        <f>IF(OR(A69="",O69&lt;&gt;"Pendente",B69=""),"",MAX(0,INT(Resumo!$B$3)-INT(B69)))</f>
        <v/>
      </c>
      <c r="Z69" s="24">
        <f>IF(A69="","",IF(COUNTIF($A$7:$A$206,A69)&gt;1,"ID duplicado",IF(D69="SKU não cadastrado","SKU não cadastrado",IF(OR(B69="",C69="",F69="",G69="",H69="",K69="",M69="",N69="",O69=""),"Preencher campos da solicitação",IF(OR(G69&lt;0,H69&lt;0,AND(S69&lt;&gt;"",S69&lt;0)),"Quantidade inválida",IF(H69=G69,"Sem alteração de quantidade",IF(AND(K69="Outro",L69=""),"Detalhar motivo Outro",IF(OR(LEFT(LOWER(M69),7)="http://",LEFT(LOWER(M69),8)="https://"),"Usar referência interna da evidência",IF(COUNTIF(Listas!$Q$8:$Q$10,O69)=0,"Decisão inválida","OK")))))))))</f>
        <v/>
      </c>
      <c r="AA69" s="24">
        <f>IF(A69="","",IF(AND(O69="Pendente",OR(P69&lt;&gt;"",Q69&lt;&gt;"")),"Pendente com dados de decisão",IF(AND(O69&lt;&gt;"Aprovado",OR(S69&lt;&gt;"",T69&lt;&gt;"",U69&lt;&gt;"")),"Execução sem aprovação",IF(AND(O69="Pendente",Y69&gt;Listas!$R$4),"Aprovação em atraso",IF(AND(OR(O69="Aprovado",O69="Rejeitado"),OR(P69="",Q69="")),"Completar decisão",IF(AND(Q69&lt;&gt;"",Q69&lt;B69),"Data da decisão anterior à solicitação",IF(AND(O69="Aprovado",S69="",T69="",U69=""),"Execução pendente",IF(AND(O69="Aprovado",OR(S69="",T69="",U69="")),"Completar execução",IF(AND(T69&lt;&gt;"",Q69&lt;&gt;"",T69&lt;Q69),"Data da execução anterior à decisão",IF(AND(X69="Executado",ABS(S69-H69)&gt;Listas!$R$5),"Quantidade executada difere da aprovada","OK"))))))))))</f>
        <v/>
      </c>
      <c r="AB69" s="24">
        <f>IF(A69="","",IF(Z69&lt;&gt;"OK",Z69,AA69))</f>
        <v/>
      </c>
    </row>
    <row r="70">
      <c r="A70" s="22" t="n"/>
      <c r="B70" s="38" t="n"/>
      <c r="C70" s="22" t="n"/>
      <c r="D70" s="28">
        <f>IF(C70="","",IFERROR(INDEX(tbSKUs[Produto],MATCH(C70,tbSKUs[SKU],0)),"SKU não cadastrado"))</f>
        <v/>
      </c>
      <c r="E70" s="28">
        <f>IF(C70="","",IFERROR(INDEX(tbSKUs[Unidade],MATCH(C70,tbSKUs[SKU],0)),""))</f>
        <v/>
      </c>
      <c r="F70" s="22" t="n"/>
      <c r="G70" s="39" t="n"/>
      <c r="H70" s="39" t="n"/>
      <c r="I70" s="41">
        <f>IF(OR(G70="",H70=""),"",H70-G70)</f>
        <v/>
      </c>
      <c r="J70" s="28">
        <f>IF(I70="","",IF(I70&gt;0,"Entrada",IF(I70&lt;0,"Saída","Sem variação")))</f>
        <v/>
      </c>
      <c r="K70" s="22" t="n"/>
      <c r="L70" s="22" t="n"/>
      <c r="M70" s="22" t="n"/>
      <c r="N70" s="22" t="n"/>
      <c r="O70" s="22" t="n"/>
      <c r="P70" s="22" t="n"/>
      <c r="Q70" s="38" t="n"/>
      <c r="R70" s="22" t="n"/>
      <c r="S70" s="39" t="n"/>
      <c r="T70" s="38" t="n"/>
      <c r="U70" s="22" t="n"/>
      <c r="V70" s="41">
        <f>IF(X70="Executado",S70-G70,"")</f>
        <v/>
      </c>
      <c r="W70" s="41">
        <f>IF(X70="Executado",S70,"")</f>
        <v/>
      </c>
      <c r="X70" s="28">
        <f>IF(A70="","",IF(O70="Pendente","Aguardando decisão",IF(O70="Rejeitado","Rejeitado",IF(O70="Aprovado",IF(AND(S70&lt;&gt;"",T70&lt;&gt;"",U70&lt;&gt;""),"Executado","Aguardando execução"),"Revisar"))))</f>
        <v/>
      </c>
      <c r="Y70" s="30">
        <f>IF(OR(A70="",O70&lt;&gt;"Pendente",B70=""),"",MAX(0,INT(Resumo!$B$3)-INT(B70)))</f>
        <v/>
      </c>
      <c r="Z70" s="28">
        <f>IF(A70="","",IF(COUNTIF($A$7:$A$206,A70)&gt;1,"ID duplicado",IF(D70="SKU não cadastrado","SKU não cadastrado",IF(OR(B70="",C70="",F70="",G70="",H70="",K70="",M70="",N70="",O70=""),"Preencher campos da solicitação",IF(OR(G70&lt;0,H70&lt;0,AND(S70&lt;&gt;"",S70&lt;0)),"Quantidade inválida",IF(H70=G70,"Sem alteração de quantidade",IF(AND(K70="Outro",L70=""),"Detalhar motivo Outro",IF(OR(LEFT(LOWER(M70),7)="http://",LEFT(LOWER(M70),8)="https://"),"Usar referência interna da evidência",IF(COUNTIF(Listas!$Q$8:$Q$10,O70)=0,"Decisão inválida","OK")))))))))</f>
        <v/>
      </c>
      <c r="AA70" s="28">
        <f>IF(A70="","",IF(AND(O70="Pendente",OR(P70&lt;&gt;"",Q70&lt;&gt;"")),"Pendente com dados de decisão",IF(AND(O70&lt;&gt;"Aprovado",OR(S70&lt;&gt;"",T70&lt;&gt;"",U70&lt;&gt;"")),"Execução sem aprovação",IF(AND(O70="Pendente",Y70&gt;Listas!$R$4),"Aprovação em atraso",IF(AND(OR(O70="Aprovado",O70="Rejeitado"),OR(P70="",Q70="")),"Completar decisão",IF(AND(Q70&lt;&gt;"",Q70&lt;B70),"Data da decisão anterior à solicitação",IF(AND(O70="Aprovado",S70="",T70="",U70=""),"Execução pendente",IF(AND(O70="Aprovado",OR(S70="",T70="",U70="")),"Completar execução",IF(AND(T70&lt;&gt;"",Q70&lt;&gt;"",T70&lt;Q70),"Data da execução anterior à decisão",IF(AND(X70="Executado",ABS(S70-H70)&gt;Listas!$R$5),"Quantidade executada difere da aprovada","OK"))))))))))</f>
        <v/>
      </c>
      <c r="AB70" s="28">
        <f>IF(A70="","",IF(Z70&lt;&gt;"OK",Z70,AA70))</f>
        <v/>
      </c>
    </row>
    <row r="71">
      <c r="A71" s="22" t="n"/>
      <c r="B71" s="38" t="n"/>
      <c r="C71" s="22" t="n"/>
      <c r="D71" s="24">
        <f>IF(C71="","",IFERROR(INDEX(tbSKUs[Produto],MATCH(C71,tbSKUs[SKU],0)),"SKU não cadastrado"))</f>
        <v/>
      </c>
      <c r="E71" s="24">
        <f>IF(C71="","",IFERROR(INDEX(tbSKUs[Unidade],MATCH(C71,tbSKUs[SKU],0)),""))</f>
        <v/>
      </c>
      <c r="F71" s="22" t="n"/>
      <c r="G71" s="39" t="n"/>
      <c r="H71" s="39" t="n"/>
      <c r="I71" s="40">
        <f>IF(OR(G71="",H71=""),"",H71-G71)</f>
        <v/>
      </c>
      <c r="J71" s="24">
        <f>IF(I71="","",IF(I71&gt;0,"Entrada",IF(I71&lt;0,"Saída","Sem variação")))</f>
        <v/>
      </c>
      <c r="K71" s="22" t="n"/>
      <c r="L71" s="22" t="n"/>
      <c r="M71" s="22" t="n"/>
      <c r="N71" s="22" t="n"/>
      <c r="O71" s="22" t="n"/>
      <c r="P71" s="22" t="n"/>
      <c r="Q71" s="38" t="n"/>
      <c r="R71" s="22" t="n"/>
      <c r="S71" s="39" t="n"/>
      <c r="T71" s="38" t="n"/>
      <c r="U71" s="22" t="n"/>
      <c r="V71" s="40">
        <f>IF(X71="Executado",S71-G71,"")</f>
        <v/>
      </c>
      <c r="W71" s="40">
        <f>IF(X71="Executado",S71,"")</f>
        <v/>
      </c>
      <c r="X71" s="24">
        <f>IF(A71="","",IF(O71="Pendente","Aguardando decisão",IF(O71="Rejeitado","Rejeitado",IF(O71="Aprovado",IF(AND(S71&lt;&gt;"",T71&lt;&gt;"",U71&lt;&gt;""),"Executado","Aguardando execução"),"Revisar"))))</f>
        <v/>
      </c>
      <c r="Y71" s="27">
        <f>IF(OR(A71="",O71&lt;&gt;"Pendente",B71=""),"",MAX(0,INT(Resumo!$B$3)-INT(B71)))</f>
        <v/>
      </c>
      <c r="Z71" s="24">
        <f>IF(A71="","",IF(COUNTIF($A$7:$A$206,A71)&gt;1,"ID duplicado",IF(D71="SKU não cadastrado","SKU não cadastrado",IF(OR(B71="",C71="",F71="",G71="",H71="",K71="",M71="",N71="",O71=""),"Preencher campos da solicitação",IF(OR(G71&lt;0,H71&lt;0,AND(S71&lt;&gt;"",S71&lt;0)),"Quantidade inválida",IF(H71=G71,"Sem alteração de quantidade",IF(AND(K71="Outro",L71=""),"Detalhar motivo Outro",IF(OR(LEFT(LOWER(M71),7)="http://",LEFT(LOWER(M71),8)="https://"),"Usar referência interna da evidência",IF(COUNTIF(Listas!$Q$8:$Q$10,O71)=0,"Decisão inválida","OK")))))))))</f>
        <v/>
      </c>
      <c r="AA71" s="24">
        <f>IF(A71="","",IF(AND(O71="Pendente",OR(P71&lt;&gt;"",Q71&lt;&gt;"")),"Pendente com dados de decisão",IF(AND(O71&lt;&gt;"Aprovado",OR(S71&lt;&gt;"",T71&lt;&gt;"",U71&lt;&gt;"")),"Execução sem aprovação",IF(AND(O71="Pendente",Y71&gt;Listas!$R$4),"Aprovação em atraso",IF(AND(OR(O71="Aprovado",O71="Rejeitado"),OR(P71="",Q71="")),"Completar decisão",IF(AND(Q71&lt;&gt;"",Q71&lt;B71),"Data da decisão anterior à solicitação",IF(AND(O71="Aprovado",S71="",T71="",U71=""),"Execução pendente",IF(AND(O71="Aprovado",OR(S71="",T71="",U71="")),"Completar execução",IF(AND(T71&lt;&gt;"",Q71&lt;&gt;"",T71&lt;Q71),"Data da execução anterior à decisão",IF(AND(X71="Executado",ABS(S71-H71)&gt;Listas!$R$5),"Quantidade executada difere da aprovada","OK"))))))))))</f>
        <v/>
      </c>
      <c r="AB71" s="24">
        <f>IF(A71="","",IF(Z71&lt;&gt;"OK",Z71,AA71))</f>
        <v/>
      </c>
    </row>
    <row r="72">
      <c r="A72" s="22" t="n"/>
      <c r="B72" s="38" t="n"/>
      <c r="C72" s="22" t="n"/>
      <c r="D72" s="28">
        <f>IF(C72="","",IFERROR(INDEX(tbSKUs[Produto],MATCH(C72,tbSKUs[SKU],0)),"SKU não cadastrado"))</f>
        <v/>
      </c>
      <c r="E72" s="28">
        <f>IF(C72="","",IFERROR(INDEX(tbSKUs[Unidade],MATCH(C72,tbSKUs[SKU],0)),""))</f>
        <v/>
      </c>
      <c r="F72" s="22" t="n"/>
      <c r="G72" s="39" t="n"/>
      <c r="H72" s="39" t="n"/>
      <c r="I72" s="41">
        <f>IF(OR(G72="",H72=""),"",H72-G72)</f>
        <v/>
      </c>
      <c r="J72" s="28">
        <f>IF(I72="","",IF(I72&gt;0,"Entrada",IF(I72&lt;0,"Saída","Sem variação")))</f>
        <v/>
      </c>
      <c r="K72" s="22" t="n"/>
      <c r="L72" s="22" t="n"/>
      <c r="M72" s="22" t="n"/>
      <c r="N72" s="22" t="n"/>
      <c r="O72" s="22" t="n"/>
      <c r="P72" s="22" t="n"/>
      <c r="Q72" s="38" t="n"/>
      <c r="R72" s="22" t="n"/>
      <c r="S72" s="39" t="n"/>
      <c r="T72" s="38" t="n"/>
      <c r="U72" s="22" t="n"/>
      <c r="V72" s="41">
        <f>IF(X72="Executado",S72-G72,"")</f>
        <v/>
      </c>
      <c r="W72" s="41">
        <f>IF(X72="Executado",S72,"")</f>
        <v/>
      </c>
      <c r="X72" s="28">
        <f>IF(A72="","",IF(O72="Pendente","Aguardando decisão",IF(O72="Rejeitado","Rejeitado",IF(O72="Aprovado",IF(AND(S72&lt;&gt;"",T72&lt;&gt;"",U72&lt;&gt;""),"Executado","Aguardando execução"),"Revisar"))))</f>
        <v/>
      </c>
      <c r="Y72" s="30">
        <f>IF(OR(A72="",O72&lt;&gt;"Pendente",B72=""),"",MAX(0,INT(Resumo!$B$3)-INT(B72)))</f>
        <v/>
      </c>
      <c r="Z72" s="28">
        <f>IF(A72="","",IF(COUNTIF($A$7:$A$206,A72)&gt;1,"ID duplicado",IF(D72="SKU não cadastrado","SKU não cadastrado",IF(OR(B72="",C72="",F72="",G72="",H72="",K72="",M72="",N72="",O72=""),"Preencher campos da solicitação",IF(OR(G72&lt;0,H72&lt;0,AND(S72&lt;&gt;"",S72&lt;0)),"Quantidade inválida",IF(H72=G72,"Sem alteração de quantidade",IF(AND(K72="Outro",L72=""),"Detalhar motivo Outro",IF(OR(LEFT(LOWER(M72),7)="http://",LEFT(LOWER(M72),8)="https://"),"Usar referência interna da evidência",IF(COUNTIF(Listas!$Q$8:$Q$10,O72)=0,"Decisão inválida","OK")))))))))</f>
        <v/>
      </c>
      <c r="AA72" s="28">
        <f>IF(A72="","",IF(AND(O72="Pendente",OR(P72&lt;&gt;"",Q72&lt;&gt;"")),"Pendente com dados de decisão",IF(AND(O72&lt;&gt;"Aprovado",OR(S72&lt;&gt;"",T72&lt;&gt;"",U72&lt;&gt;"")),"Execução sem aprovação",IF(AND(O72="Pendente",Y72&gt;Listas!$R$4),"Aprovação em atraso",IF(AND(OR(O72="Aprovado",O72="Rejeitado"),OR(P72="",Q72="")),"Completar decisão",IF(AND(Q72&lt;&gt;"",Q72&lt;B72),"Data da decisão anterior à solicitação",IF(AND(O72="Aprovado",S72="",T72="",U72=""),"Execução pendente",IF(AND(O72="Aprovado",OR(S72="",T72="",U72="")),"Completar execução",IF(AND(T72&lt;&gt;"",Q72&lt;&gt;"",T72&lt;Q72),"Data da execução anterior à decisão",IF(AND(X72="Executado",ABS(S72-H72)&gt;Listas!$R$5),"Quantidade executada difere da aprovada","OK"))))))))))</f>
        <v/>
      </c>
      <c r="AB72" s="28">
        <f>IF(A72="","",IF(Z72&lt;&gt;"OK",Z72,AA72))</f>
        <v/>
      </c>
    </row>
    <row r="73">
      <c r="A73" s="22" t="n"/>
      <c r="B73" s="38" t="n"/>
      <c r="C73" s="22" t="n"/>
      <c r="D73" s="24">
        <f>IF(C73="","",IFERROR(INDEX(tbSKUs[Produto],MATCH(C73,tbSKUs[SKU],0)),"SKU não cadastrado"))</f>
        <v/>
      </c>
      <c r="E73" s="24">
        <f>IF(C73="","",IFERROR(INDEX(tbSKUs[Unidade],MATCH(C73,tbSKUs[SKU],0)),""))</f>
        <v/>
      </c>
      <c r="F73" s="22" t="n"/>
      <c r="G73" s="39" t="n"/>
      <c r="H73" s="39" t="n"/>
      <c r="I73" s="40">
        <f>IF(OR(G73="",H73=""),"",H73-G73)</f>
        <v/>
      </c>
      <c r="J73" s="24">
        <f>IF(I73="","",IF(I73&gt;0,"Entrada",IF(I73&lt;0,"Saída","Sem variação")))</f>
        <v/>
      </c>
      <c r="K73" s="22" t="n"/>
      <c r="L73" s="22" t="n"/>
      <c r="M73" s="22" t="n"/>
      <c r="N73" s="22" t="n"/>
      <c r="O73" s="22" t="n"/>
      <c r="P73" s="22" t="n"/>
      <c r="Q73" s="38" t="n"/>
      <c r="R73" s="22" t="n"/>
      <c r="S73" s="39" t="n"/>
      <c r="T73" s="38" t="n"/>
      <c r="U73" s="22" t="n"/>
      <c r="V73" s="40">
        <f>IF(X73="Executado",S73-G73,"")</f>
        <v/>
      </c>
      <c r="W73" s="40">
        <f>IF(X73="Executado",S73,"")</f>
        <v/>
      </c>
      <c r="X73" s="24">
        <f>IF(A73="","",IF(O73="Pendente","Aguardando decisão",IF(O73="Rejeitado","Rejeitado",IF(O73="Aprovado",IF(AND(S73&lt;&gt;"",T73&lt;&gt;"",U73&lt;&gt;""),"Executado","Aguardando execução"),"Revisar"))))</f>
        <v/>
      </c>
      <c r="Y73" s="27">
        <f>IF(OR(A73="",O73&lt;&gt;"Pendente",B73=""),"",MAX(0,INT(Resumo!$B$3)-INT(B73)))</f>
        <v/>
      </c>
      <c r="Z73" s="24">
        <f>IF(A73="","",IF(COUNTIF($A$7:$A$206,A73)&gt;1,"ID duplicado",IF(D73="SKU não cadastrado","SKU não cadastrado",IF(OR(B73="",C73="",F73="",G73="",H73="",K73="",M73="",N73="",O73=""),"Preencher campos da solicitação",IF(OR(G73&lt;0,H73&lt;0,AND(S73&lt;&gt;"",S73&lt;0)),"Quantidade inválida",IF(H73=G73,"Sem alteração de quantidade",IF(AND(K73="Outro",L73=""),"Detalhar motivo Outro",IF(OR(LEFT(LOWER(M73),7)="http://",LEFT(LOWER(M73),8)="https://"),"Usar referência interna da evidência",IF(COUNTIF(Listas!$Q$8:$Q$10,O73)=0,"Decisão inválida","OK")))))))))</f>
        <v/>
      </c>
      <c r="AA73" s="24">
        <f>IF(A73="","",IF(AND(O73="Pendente",OR(P73&lt;&gt;"",Q73&lt;&gt;"")),"Pendente com dados de decisão",IF(AND(O73&lt;&gt;"Aprovado",OR(S73&lt;&gt;"",T73&lt;&gt;"",U73&lt;&gt;"")),"Execução sem aprovação",IF(AND(O73="Pendente",Y73&gt;Listas!$R$4),"Aprovação em atraso",IF(AND(OR(O73="Aprovado",O73="Rejeitado"),OR(P73="",Q73="")),"Completar decisão",IF(AND(Q73&lt;&gt;"",Q73&lt;B73),"Data da decisão anterior à solicitação",IF(AND(O73="Aprovado",S73="",T73="",U73=""),"Execução pendente",IF(AND(O73="Aprovado",OR(S73="",T73="",U73="")),"Completar execução",IF(AND(T73&lt;&gt;"",Q73&lt;&gt;"",T73&lt;Q73),"Data da execução anterior à decisão",IF(AND(X73="Executado",ABS(S73-H73)&gt;Listas!$R$5),"Quantidade executada difere da aprovada","OK"))))))))))</f>
        <v/>
      </c>
      <c r="AB73" s="24">
        <f>IF(A73="","",IF(Z73&lt;&gt;"OK",Z73,AA73))</f>
        <v/>
      </c>
    </row>
    <row r="74">
      <c r="A74" s="22" t="n"/>
      <c r="B74" s="38" t="n"/>
      <c r="C74" s="22" t="n"/>
      <c r="D74" s="28">
        <f>IF(C74="","",IFERROR(INDEX(tbSKUs[Produto],MATCH(C74,tbSKUs[SKU],0)),"SKU não cadastrado"))</f>
        <v/>
      </c>
      <c r="E74" s="28">
        <f>IF(C74="","",IFERROR(INDEX(tbSKUs[Unidade],MATCH(C74,tbSKUs[SKU],0)),""))</f>
        <v/>
      </c>
      <c r="F74" s="22" t="n"/>
      <c r="G74" s="39" t="n"/>
      <c r="H74" s="39" t="n"/>
      <c r="I74" s="41">
        <f>IF(OR(G74="",H74=""),"",H74-G74)</f>
        <v/>
      </c>
      <c r="J74" s="28">
        <f>IF(I74="","",IF(I74&gt;0,"Entrada",IF(I74&lt;0,"Saída","Sem variação")))</f>
        <v/>
      </c>
      <c r="K74" s="22" t="n"/>
      <c r="L74" s="22" t="n"/>
      <c r="M74" s="22" t="n"/>
      <c r="N74" s="22" t="n"/>
      <c r="O74" s="22" t="n"/>
      <c r="P74" s="22" t="n"/>
      <c r="Q74" s="38" t="n"/>
      <c r="R74" s="22" t="n"/>
      <c r="S74" s="39" t="n"/>
      <c r="T74" s="38" t="n"/>
      <c r="U74" s="22" t="n"/>
      <c r="V74" s="41">
        <f>IF(X74="Executado",S74-G74,"")</f>
        <v/>
      </c>
      <c r="W74" s="41">
        <f>IF(X74="Executado",S74,"")</f>
        <v/>
      </c>
      <c r="X74" s="28">
        <f>IF(A74="","",IF(O74="Pendente","Aguardando decisão",IF(O74="Rejeitado","Rejeitado",IF(O74="Aprovado",IF(AND(S74&lt;&gt;"",T74&lt;&gt;"",U74&lt;&gt;""),"Executado","Aguardando execução"),"Revisar"))))</f>
        <v/>
      </c>
      <c r="Y74" s="30">
        <f>IF(OR(A74="",O74&lt;&gt;"Pendente",B74=""),"",MAX(0,INT(Resumo!$B$3)-INT(B74)))</f>
        <v/>
      </c>
      <c r="Z74" s="28">
        <f>IF(A74="","",IF(COUNTIF($A$7:$A$206,A74)&gt;1,"ID duplicado",IF(D74="SKU não cadastrado","SKU não cadastrado",IF(OR(B74="",C74="",F74="",G74="",H74="",K74="",M74="",N74="",O74=""),"Preencher campos da solicitação",IF(OR(G74&lt;0,H74&lt;0,AND(S74&lt;&gt;"",S74&lt;0)),"Quantidade inválida",IF(H74=G74,"Sem alteração de quantidade",IF(AND(K74="Outro",L74=""),"Detalhar motivo Outro",IF(OR(LEFT(LOWER(M74),7)="http://",LEFT(LOWER(M74),8)="https://"),"Usar referência interna da evidência",IF(COUNTIF(Listas!$Q$8:$Q$10,O74)=0,"Decisão inválida","OK")))))))))</f>
        <v/>
      </c>
      <c r="AA74" s="28">
        <f>IF(A74="","",IF(AND(O74="Pendente",OR(P74&lt;&gt;"",Q74&lt;&gt;"")),"Pendente com dados de decisão",IF(AND(O74&lt;&gt;"Aprovado",OR(S74&lt;&gt;"",T74&lt;&gt;"",U74&lt;&gt;"")),"Execução sem aprovação",IF(AND(O74="Pendente",Y74&gt;Listas!$R$4),"Aprovação em atraso",IF(AND(OR(O74="Aprovado",O74="Rejeitado"),OR(P74="",Q74="")),"Completar decisão",IF(AND(Q74&lt;&gt;"",Q74&lt;B74),"Data da decisão anterior à solicitação",IF(AND(O74="Aprovado",S74="",T74="",U74=""),"Execução pendente",IF(AND(O74="Aprovado",OR(S74="",T74="",U74="")),"Completar execução",IF(AND(T74&lt;&gt;"",Q74&lt;&gt;"",T74&lt;Q74),"Data da execução anterior à decisão",IF(AND(X74="Executado",ABS(S74-H74)&gt;Listas!$R$5),"Quantidade executada difere da aprovada","OK"))))))))))</f>
        <v/>
      </c>
      <c r="AB74" s="28">
        <f>IF(A74="","",IF(Z74&lt;&gt;"OK",Z74,AA74))</f>
        <v/>
      </c>
    </row>
    <row r="75">
      <c r="A75" s="22" t="n"/>
      <c r="B75" s="38" t="n"/>
      <c r="C75" s="22" t="n"/>
      <c r="D75" s="24">
        <f>IF(C75="","",IFERROR(INDEX(tbSKUs[Produto],MATCH(C75,tbSKUs[SKU],0)),"SKU não cadastrado"))</f>
        <v/>
      </c>
      <c r="E75" s="24">
        <f>IF(C75="","",IFERROR(INDEX(tbSKUs[Unidade],MATCH(C75,tbSKUs[SKU],0)),""))</f>
        <v/>
      </c>
      <c r="F75" s="22" t="n"/>
      <c r="G75" s="39" t="n"/>
      <c r="H75" s="39" t="n"/>
      <c r="I75" s="40">
        <f>IF(OR(G75="",H75=""),"",H75-G75)</f>
        <v/>
      </c>
      <c r="J75" s="24">
        <f>IF(I75="","",IF(I75&gt;0,"Entrada",IF(I75&lt;0,"Saída","Sem variação")))</f>
        <v/>
      </c>
      <c r="K75" s="22" t="n"/>
      <c r="L75" s="22" t="n"/>
      <c r="M75" s="22" t="n"/>
      <c r="N75" s="22" t="n"/>
      <c r="O75" s="22" t="n"/>
      <c r="P75" s="22" t="n"/>
      <c r="Q75" s="38" t="n"/>
      <c r="R75" s="22" t="n"/>
      <c r="S75" s="39" t="n"/>
      <c r="T75" s="38" t="n"/>
      <c r="U75" s="22" t="n"/>
      <c r="V75" s="40">
        <f>IF(X75="Executado",S75-G75,"")</f>
        <v/>
      </c>
      <c r="W75" s="40">
        <f>IF(X75="Executado",S75,"")</f>
        <v/>
      </c>
      <c r="X75" s="24">
        <f>IF(A75="","",IF(O75="Pendente","Aguardando decisão",IF(O75="Rejeitado","Rejeitado",IF(O75="Aprovado",IF(AND(S75&lt;&gt;"",T75&lt;&gt;"",U75&lt;&gt;""),"Executado","Aguardando execução"),"Revisar"))))</f>
        <v/>
      </c>
      <c r="Y75" s="27">
        <f>IF(OR(A75="",O75&lt;&gt;"Pendente",B75=""),"",MAX(0,INT(Resumo!$B$3)-INT(B75)))</f>
        <v/>
      </c>
      <c r="Z75" s="24">
        <f>IF(A75="","",IF(COUNTIF($A$7:$A$206,A75)&gt;1,"ID duplicado",IF(D75="SKU não cadastrado","SKU não cadastrado",IF(OR(B75="",C75="",F75="",G75="",H75="",K75="",M75="",N75="",O75=""),"Preencher campos da solicitação",IF(OR(G75&lt;0,H75&lt;0,AND(S75&lt;&gt;"",S75&lt;0)),"Quantidade inválida",IF(H75=G75,"Sem alteração de quantidade",IF(AND(K75="Outro",L75=""),"Detalhar motivo Outro",IF(OR(LEFT(LOWER(M75),7)="http://",LEFT(LOWER(M75),8)="https://"),"Usar referência interna da evidência",IF(COUNTIF(Listas!$Q$8:$Q$10,O75)=0,"Decisão inválida","OK")))))))))</f>
        <v/>
      </c>
      <c r="AA75" s="24">
        <f>IF(A75="","",IF(AND(O75="Pendente",OR(P75&lt;&gt;"",Q75&lt;&gt;"")),"Pendente com dados de decisão",IF(AND(O75&lt;&gt;"Aprovado",OR(S75&lt;&gt;"",T75&lt;&gt;"",U75&lt;&gt;"")),"Execução sem aprovação",IF(AND(O75="Pendente",Y75&gt;Listas!$R$4),"Aprovação em atraso",IF(AND(OR(O75="Aprovado",O75="Rejeitado"),OR(P75="",Q75="")),"Completar decisão",IF(AND(Q75&lt;&gt;"",Q75&lt;B75),"Data da decisão anterior à solicitação",IF(AND(O75="Aprovado",S75="",T75="",U75=""),"Execução pendente",IF(AND(O75="Aprovado",OR(S75="",T75="",U75="")),"Completar execução",IF(AND(T75&lt;&gt;"",Q75&lt;&gt;"",T75&lt;Q75),"Data da execução anterior à decisão",IF(AND(X75="Executado",ABS(S75-H75)&gt;Listas!$R$5),"Quantidade executada difere da aprovada","OK"))))))))))</f>
        <v/>
      </c>
      <c r="AB75" s="24">
        <f>IF(A75="","",IF(Z75&lt;&gt;"OK",Z75,AA75))</f>
        <v/>
      </c>
    </row>
    <row r="76">
      <c r="A76" s="22" t="n"/>
      <c r="B76" s="38" t="n"/>
      <c r="C76" s="22" t="n"/>
      <c r="D76" s="28">
        <f>IF(C76="","",IFERROR(INDEX(tbSKUs[Produto],MATCH(C76,tbSKUs[SKU],0)),"SKU não cadastrado"))</f>
        <v/>
      </c>
      <c r="E76" s="28">
        <f>IF(C76="","",IFERROR(INDEX(tbSKUs[Unidade],MATCH(C76,tbSKUs[SKU],0)),""))</f>
        <v/>
      </c>
      <c r="F76" s="22" t="n"/>
      <c r="G76" s="39" t="n"/>
      <c r="H76" s="39" t="n"/>
      <c r="I76" s="41">
        <f>IF(OR(G76="",H76=""),"",H76-G76)</f>
        <v/>
      </c>
      <c r="J76" s="28">
        <f>IF(I76="","",IF(I76&gt;0,"Entrada",IF(I76&lt;0,"Saída","Sem variação")))</f>
        <v/>
      </c>
      <c r="K76" s="22" t="n"/>
      <c r="L76" s="22" t="n"/>
      <c r="M76" s="22" t="n"/>
      <c r="N76" s="22" t="n"/>
      <c r="O76" s="22" t="n"/>
      <c r="P76" s="22" t="n"/>
      <c r="Q76" s="38" t="n"/>
      <c r="R76" s="22" t="n"/>
      <c r="S76" s="39" t="n"/>
      <c r="T76" s="38" t="n"/>
      <c r="U76" s="22" t="n"/>
      <c r="V76" s="41">
        <f>IF(X76="Executado",S76-G76,"")</f>
        <v/>
      </c>
      <c r="W76" s="41">
        <f>IF(X76="Executado",S76,"")</f>
        <v/>
      </c>
      <c r="X76" s="28">
        <f>IF(A76="","",IF(O76="Pendente","Aguardando decisão",IF(O76="Rejeitado","Rejeitado",IF(O76="Aprovado",IF(AND(S76&lt;&gt;"",T76&lt;&gt;"",U76&lt;&gt;""),"Executado","Aguardando execução"),"Revisar"))))</f>
        <v/>
      </c>
      <c r="Y76" s="30">
        <f>IF(OR(A76="",O76&lt;&gt;"Pendente",B76=""),"",MAX(0,INT(Resumo!$B$3)-INT(B76)))</f>
        <v/>
      </c>
      <c r="Z76" s="28">
        <f>IF(A76="","",IF(COUNTIF($A$7:$A$206,A76)&gt;1,"ID duplicado",IF(D76="SKU não cadastrado","SKU não cadastrado",IF(OR(B76="",C76="",F76="",G76="",H76="",K76="",M76="",N76="",O76=""),"Preencher campos da solicitação",IF(OR(G76&lt;0,H76&lt;0,AND(S76&lt;&gt;"",S76&lt;0)),"Quantidade inválida",IF(H76=G76,"Sem alteração de quantidade",IF(AND(K76="Outro",L76=""),"Detalhar motivo Outro",IF(OR(LEFT(LOWER(M76),7)="http://",LEFT(LOWER(M76),8)="https://"),"Usar referência interna da evidência",IF(COUNTIF(Listas!$Q$8:$Q$10,O76)=0,"Decisão inválida","OK")))))))))</f>
        <v/>
      </c>
      <c r="AA76" s="28">
        <f>IF(A76="","",IF(AND(O76="Pendente",OR(P76&lt;&gt;"",Q76&lt;&gt;"")),"Pendente com dados de decisão",IF(AND(O76&lt;&gt;"Aprovado",OR(S76&lt;&gt;"",T76&lt;&gt;"",U76&lt;&gt;"")),"Execução sem aprovação",IF(AND(O76="Pendente",Y76&gt;Listas!$R$4),"Aprovação em atraso",IF(AND(OR(O76="Aprovado",O76="Rejeitado"),OR(P76="",Q76="")),"Completar decisão",IF(AND(Q76&lt;&gt;"",Q76&lt;B76),"Data da decisão anterior à solicitação",IF(AND(O76="Aprovado",S76="",T76="",U76=""),"Execução pendente",IF(AND(O76="Aprovado",OR(S76="",T76="",U76="")),"Completar execução",IF(AND(T76&lt;&gt;"",Q76&lt;&gt;"",T76&lt;Q76),"Data da execução anterior à decisão",IF(AND(X76="Executado",ABS(S76-H76)&gt;Listas!$R$5),"Quantidade executada difere da aprovada","OK"))))))))))</f>
        <v/>
      </c>
      <c r="AB76" s="28">
        <f>IF(A76="","",IF(Z76&lt;&gt;"OK",Z76,AA76))</f>
        <v/>
      </c>
    </row>
    <row r="77">
      <c r="A77" s="22" t="n"/>
      <c r="B77" s="38" t="n"/>
      <c r="C77" s="22" t="n"/>
      <c r="D77" s="24">
        <f>IF(C77="","",IFERROR(INDEX(tbSKUs[Produto],MATCH(C77,tbSKUs[SKU],0)),"SKU não cadastrado"))</f>
        <v/>
      </c>
      <c r="E77" s="24">
        <f>IF(C77="","",IFERROR(INDEX(tbSKUs[Unidade],MATCH(C77,tbSKUs[SKU],0)),""))</f>
        <v/>
      </c>
      <c r="F77" s="22" t="n"/>
      <c r="G77" s="39" t="n"/>
      <c r="H77" s="39" t="n"/>
      <c r="I77" s="40">
        <f>IF(OR(G77="",H77=""),"",H77-G77)</f>
        <v/>
      </c>
      <c r="J77" s="24">
        <f>IF(I77="","",IF(I77&gt;0,"Entrada",IF(I77&lt;0,"Saída","Sem variação")))</f>
        <v/>
      </c>
      <c r="K77" s="22" t="n"/>
      <c r="L77" s="22" t="n"/>
      <c r="M77" s="22" t="n"/>
      <c r="N77" s="22" t="n"/>
      <c r="O77" s="22" t="n"/>
      <c r="P77" s="22" t="n"/>
      <c r="Q77" s="38" t="n"/>
      <c r="R77" s="22" t="n"/>
      <c r="S77" s="39" t="n"/>
      <c r="T77" s="38" t="n"/>
      <c r="U77" s="22" t="n"/>
      <c r="V77" s="40">
        <f>IF(X77="Executado",S77-G77,"")</f>
        <v/>
      </c>
      <c r="W77" s="40">
        <f>IF(X77="Executado",S77,"")</f>
        <v/>
      </c>
      <c r="X77" s="24">
        <f>IF(A77="","",IF(O77="Pendente","Aguardando decisão",IF(O77="Rejeitado","Rejeitado",IF(O77="Aprovado",IF(AND(S77&lt;&gt;"",T77&lt;&gt;"",U77&lt;&gt;""),"Executado","Aguardando execução"),"Revisar"))))</f>
        <v/>
      </c>
      <c r="Y77" s="27">
        <f>IF(OR(A77="",O77&lt;&gt;"Pendente",B77=""),"",MAX(0,INT(Resumo!$B$3)-INT(B77)))</f>
        <v/>
      </c>
      <c r="Z77" s="24">
        <f>IF(A77="","",IF(COUNTIF($A$7:$A$206,A77)&gt;1,"ID duplicado",IF(D77="SKU não cadastrado","SKU não cadastrado",IF(OR(B77="",C77="",F77="",G77="",H77="",K77="",M77="",N77="",O77=""),"Preencher campos da solicitação",IF(OR(G77&lt;0,H77&lt;0,AND(S77&lt;&gt;"",S77&lt;0)),"Quantidade inválida",IF(H77=G77,"Sem alteração de quantidade",IF(AND(K77="Outro",L77=""),"Detalhar motivo Outro",IF(OR(LEFT(LOWER(M77),7)="http://",LEFT(LOWER(M77),8)="https://"),"Usar referência interna da evidência",IF(COUNTIF(Listas!$Q$8:$Q$10,O77)=0,"Decisão inválida","OK")))))))))</f>
        <v/>
      </c>
      <c r="AA77" s="24">
        <f>IF(A77="","",IF(AND(O77="Pendente",OR(P77&lt;&gt;"",Q77&lt;&gt;"")),"Pendente com dados de decisão",IF(AND(O77&lt;&gt;"Aprovado",OR(S77&lt;&gt;"",T77&lt;&gt;"",U77&lt;&gt;"")),"Execução sem aprovação",IF(AND(O77="Pendente",Y77&gt;Listas!$R$4),"Aprovação em atraso",IF(AND(OR(O77="Aprovado",O77="Rejeitado"),OR(P77="",Q77="")),"Completar decisão",IF(AND(Q77&lt;&gt;"",Q77&lt;B77),"Data da decisão anterior à solicitação",IF(AND(O77="Aprovado",S77="",T77="",U77=""),"Execução pendente",IF(AND(O77="Aprovado",OR(S77="",T77="",U77="")),"Completar execução",IF(AND(T77&lt;&gt;"",Q77&lt;&gt;"",T77&lt;Q77),"Data da execução anterior à decisão",IF(AND(X77="Executado",ABS(S77-H77)&gt;Listas!$R$5),"Quantidade executada difere da aprovada","OK"))))))))))</f>
        <v/>
      </c>
      <c r="AB77" s="24">
        <f>IF(A77="","",IF(Z77&lt;&gt;"OK",Z77,AA77))</f>
        <v/>
      </c>
    </row>
    <row r="78">
      <c r="A78" s="22" t="n"/>
      <c r="B78" s="38" t="n"/>
      <c r="C78" s="22" t="n"/>
      <c r="D78" s="28">
        <f>IF(C78="","",IFERROR(INDEX(tbSKUs[Produto],MATCH(C78,tbSKUs[SKU],0)),"SKU não cadastrado"))</f>
        <v/>
      </c>
      <c r="E78" s="28">
        <f>IF(C78="","",IFERROR(INDEX(tbSKUs[Unidade],MATCH(C78,tbSKUs[SKU],0)),""))</f>
        <v/>
      </c>
      <c r="F78" s="22" t="n"/>
      <c r="G78" s="39" t="n"/>
      <c r="H78" s="39" t="n"/>
      <c r="I78" s="41">
        <f>IF(OR(G78="",H78=""),"",H78-G78)</f>
        <v/>
      </c>
      <c r="J78" s="28">
        <f>IF(I78="","",IF(I78&gt;0,"Entrada",IF(I78&lt;0,"Saída","Sem variação")))</f>
        <v/>
      </c>
      <c r="K78" s="22" t="n"/>
      <c r="L78" s="22" t="n"/>
      <c r="M78" s="22" t="n"/>
      <c r="N78" s="22" t="n"/>
      <c r="O78" s="22" t="n"/>
      <c r="P78" s="22" t="n"/>
      <c r="Q78" s="38" t="n"/>
      <c r="R78" s="22" t="n"/>
      <c r="S78" s="39" t="n"/>
      <c r="T78" s="38" t="n"/>
      <c r="U78" s="22" t="n"/>
      <c r="V78" s="41">
        <f>IF(X78="Executado",S78-G78,"")</f>
        <v/>
      </c>
      <c r="W78" s="41">
        <f>IF(X78="Executado",S78,"")</f>
        <v/>
      </c>
      <c r="X78" s="28">
        <f>IF(A78="","",IF(O78="Pendente","Aguardando decisão",IF(O78="Rejeitado","Rejeitado",IF(O78="Aprovado",IF(AND(S78&lt;&gt;"",T78&lt;&gt;"",U78&lt;&gt;""),"Executado","Aguardando execução"),"Revisar"))))</f>
        <v/>
      </c>
      <c r="Y78" s="30">
        <f>IF(OR(A78="",O78&lt;&gt;"Pendente",B78=""),"",MAX(0,INT(Resumo!$B$3)-INT(B78)))</f>
        <v/>
      </c>
      <c r="Z78" s="28">
        <f>IF(A78="","",IF(COUNTIF($A$7:$A$206,A78)&gt;1,"ID duplicado",IF(D78="SKU não cadastrado","SKU não cadastrado",IF(OR(B78="",C78="",F78="",G78="",H78="",K78="",M78="",N78="",O78=""),"Preencher campos da solicitação",IF(OR(G78&lt;0,H78&lt;0,AND(S78&lt;&gt;"",S78&lt;0)),"Quantidade inválida",IF(H78=G78,"Sem alteração de quantidade",IF(AND(K78="Outro",L78=""),"Detalhar motivo Outro",IF(OR(LEFT(LOWER(M78),7)="http://",LEFT(LOWER(M78),8)="https://"),"Usar referência interna da evidência",IF(COUNTIF(Listas!$Q$8:$Q$10,O78)=0,"Decisão inválida","OK")))))))))</f>
        <v/>
      </c>
      <c r="AA78" s="28">
        <f>IF(A78="","",IF(AND(O78="Pendente",OR(P78&lt;&gt;"",Q78&lt;&gt;"")),"Pendente com dados de decisão",IF(AND(O78&lt;&gt;"Aprovado",OR(S78&lt;&gt;"",T78&lt;&gt;"",U78&lt;&gt;"")),"Execução sem aprovação",IF(AND(O78="Pendente",Y78&gt;Listas!$R$4),"Aprovação em atraso",IF(AND(OR(O78="Aprovado",O78="Rejeitado"),OR(P78="",Q78="")),"Completar decisão",IF(AND(Q78&lt;&gt;"",Q78&lt;B78),"Data da decisão anterior à solicitação",IF(AND(O78="Aprovado",S78="",T78="",U78=""),"Execução pendente",IF(AND(O78="Aprovado",OR(S78="",T78="",U78="")),"Completar execução",IF(AND(T78&lt;&gt;"",Q78&lt;&gt;"",T78&lt;Q78),"Data da execução anterior à decisão",IF(AND(X78="Executado",ABS(S78-H78)&gt;Listas!$R$5),"Quantidade executada difere da aprovada","OK"))))))))))</f>
        <v/>
      </c>
      <c r="AB78" s="28">
        <f>IF(A78="","",IF(Z78&lt;&gt;"OK",Z78,AA78))</f>
        <v/>
      </c>
    </row>
    <row r="79">
      <c r="A79" s="22" t="n"/>
      <c r="B79" s="38" t="n"/>
      <c r="C79" s="22" t="n"/>
      <c r="D79" s="24">
        <f>IF(C79="","",IFERROR(INDEX(tbSKUs[Produto],MATCH(C79,tbSKUs[SKU],0)),"SKU não cadastrado"))</f>
        <v/>
      </c>
      <c r="E79" s="24">
        <f>IF(C79="","",IFERROR(INDEX(tbSKUs[Unidade],MATCH(C79,tbSKUs[SKU],0)),""))</f>
        <v/>
      </c>
      <c r="F79" s="22" t="n"/>
      <c r="G79" s="39" t="n"/>
      <c r="H79" s="39" t="n"/>
      <c r="I79" s="40">
        <f>IF(OR(G79="",H79=""),"",H79-G79)</f>
        <v/>
      </c>
      <c r="J79" s="24">
        <f>IF(I79="","",IF(I79&gt;0,"Entrada",IF(I79&lt;0,"Saída","Sem variação")))</f>
        <v/>
      </c>
      <c r="K79" s="22" t="n"/>
      <c r="L79" s="22" t="n"/>
      <c r="M79" s="22" t="n"/>
      <c r="N79" s="22" t="n"/>
      <c r="O79" s="22" t="n"/>
      <c r="P79" s="22" t="n"/>
      <c r="Q79" s="38" t="n"/>
      <c r="R79" s="22" t="n"/>
      <c r="S79" s="39" t="n"/>
      <c r="T79" s="38" t="n"/>
      <c r="U79" s="22" t="n"/>
      <c r="V79" s="40">
        <f>IF(X79="Executado",S79-G79,"")</f>
        <v/>
      </c>
      <c r="W79" s="40">
        <f>IF(X79="Executado",S79,"")</f>
        <v/>
      </c>
      <c r="X79" s="24">
        <f>IF(A79="","",IF(O79="Pendente","Aguardando decisão",IF(O79="Rejeitado","Rejeitado",IF(O79="Aprovado",IF(AND(S79&lt;&gt;"",T79&lt;&gt;"",U79&lt;&gt;""),"Executado","Aguardando execução"),"Revisar"))))</f>
        <v/>
      </c>
      <c r="Y79" s="27">
        <f>IF(OR(A79="",O79&lt;&gt;"Pendente",B79=""),"",MAX(0,INT(Resumo!$B$3)-INT(B79)))</f>
        <v/>
      </c>
      <c r="Z79" s="24">
        <f>IF(A79="","",IF(COUNTIF($A$7:$A$206,A79)&gt;1,"ID duplicado",IF(D79="SKU não cadastrado","SKU não cadastrado",IF(OR(B79="",C79="",F79="",G79="",H79="",K79="",M79="",N79="",O79=""),"Preencher campos da solicitação",IF(OR(G79&lt;0,H79&lt;0,AND(S79&lt;&gt;"",S79&lt;0)),"Quantidade inválida",IF(H79=G79,"Sem alteração de quantidade",IF(AND(K79="Outro",L79=""),"Detalhar motivo Outro",IF(OR(LEFT(LOWER(M79),7)="http://",LEFT(LOWER(M79),8)="https://"),"Usar referência interna da evidência",IF(COUNTIF(Listas!$Q$8:$Q$10,O79)=0,"Decisão inválida","OK")))))))))</f>
        <v/>
      </c>
      <c r="AA79" s="24">
        <f>IF(A79="","",IF(AND(O79="Pendente",OR(P79&lt;&gt;"",Q79&lt;&gt;"")),"Pendente com dados de decisão",IF(AND(O79&lt;&gt;"Aprovado",OR(S79&lt;&gt;"",T79&lt;&gt;"",U79&lt;&gt;"")),"Execução sem aprovação",IF(AND(O79="Pendente",Y79&gt;Listas!$R$4),"Aprovação em atraso",IF(AND(OR(O79="Aprovado",O79="Rejeitado"),OR(P79="",Q79="")),"Completar decisão",IF(AND(Q79&lt;&gt;"",Q79&lt;B79),"Data da decisão anterior à solicitação",IF(AND(O79="Aprovado",S79="",T79="",U79=""),"Execução pendente",IF(AND(O79="Aprovado",OR(S79="",T79="",U79="")),"Completar execução",IF(AND(T79&lt;&gt;"",Q79&lt;&gt;"",T79&lt;Q79),"Data da execução anterior à decisão",IF(AND(X79="Executado",ABS(S79-H79)&gt;Listas!$R$5),"Quantidade executada difere da aprovada","OK"))))))))))</f>
        <v/>
      </c>
      <c r="AB79" s="24">
        <f>IF(A79="","",IF(Z79&lt;&gt;"OK",Z79,AA79))</f>
        <v/>
      </c>
    </row>
    <row r="80">
      <c r="A80" s="22" t="n"/>
      <c r="B80" s="38" t="n"/>
      <c r="C80" s="22" t="n"/>
      <c r="D80" s="28">
        <f>IF(C80="","",IFERROR(INDEX(tbSKUs[Produto],MATCH(C80,tbSKUs[SKU],0)),"SKU não cadastrado"))</f>
        <v/>
      </c>
      <c r="E80" s="28">
        <f>IF(C80="","",IFERROR(INDEX(tbSKUs[Unidade],MATCH(C80,tbSKUs[SKU],0)),""))</f>
        <v/>
      </c>
      <c r="F80" s="22" t="n"/>
      <c r="G80" s="39" t="n"/>
      <c r="H80" s="39" t="n"/>
      <c r="I80" s="41">
        <f>IF(OR(G80="",H80=""),"",H80-G80)</f>
        <v/>
      </c>
      <c r="J80" s="28">
        <f>IF(I80="","",IF(I80&gt;0,"Entrada",IF(I80&lt;0,"Saída","Sem variação")))</f>
        <v/>
      </c>
      <c r="K80" s="22" t="n"/>
      <c r="L80" s="22" t="n"/>
      <c r="M80" s="22" t="n"/>
      <c r="N80" s="22" t="n"/>
      <c r="O80" s="22" t="n"/>
      <c r="P80" s="22" t="n"/>
      <c r="Q80" s="38" t="n"/>
      <c r="R80" s="22" t="n"/>
      <c r="S80" s="39" t="n"/>
      <c r="T80" s="38" t="n"/>
      <c r="U80" s="22" t="n"/>
      <c r="V80" s="41">
        <f>IF(X80="Executado",S80-G80,"")</f>
        <v/>
      </c>
      <c r="W80" s="41">
        <f>IF(X80="Executado",S80,"")</f>
        <v/>
      </c>
      <c r="X80" s="28">
        <f>IF(A80="","",IF(O80="Pendente","Aguardando decisão",IF(O80="Rejeitado","Rejeitado",IF(O80="Aprovado",IF(AND(S80&lt;&gt;"",T80&lt;&gt;"",U80&lt;&gt;""),"Executado","Aguardando execução"),"Revisar"))))</f>
        <v/>
      </c>
      <c r="Y80" s="30">
        <f>IF(OR(A80="",O80&lt;&gt;"Pendente",B80=""),"",MAX(0,INT(Resumo!$B$3)-INT(B80)))</f>
        <v/>
      </c>
      <c r="Z80" s="28">
        <f>IF(A80="","",IF(COUNTIF($A$7:$A$206,A80)&gt;1,"ID duplicado",IF(D80="SKU não cadastrado","SKU não cadastrado",IF(OR(B80="",C80="",F80="",G80="",H80="",K80="",M80="",N80="",O80=""),"Preencher campos da solicitação",IF(OR(G80&lt;0,H80&lt;0,AND(S80&lt;&gt;"",S80&lt;0)),"Quantidade inválida",IF(H80=G80,"Sem alteração de quantidade",IF(AND(K80="Outro",L80=""),"Detalhar motivo Outro",IF(OR(LEFT(LOWER(M80),7)="http://",LEFT(LOWER(M80),8)="https://"),"Usar referência interna da evidência",IF(COUNTIF(Listas!$Q$8:$Q$10,O80)=0,"Decisão inválida","OK")))))))))</f>
        <v/>
      </c>
      <c r="AA80" s="28">
        <f>IF(A80="","",IF(AND(O80="Pendente",OR(P80&lt;&gt;"",Q80&lt;&gt;"")),"Pendente com dados de decisão",IF(AND(O80&lt;&gt;"Aprovado",OR(S80&lt;&gt;"",T80&lt;&gt;"",U80&lt;&gt;"")),"Execução sem aprovação",IF(AND(O80="Pendente",Y80&gt;Listas!$R$4),"Aprovação em atraso",IF(AND(OR(O80="Aprovado",O80="Rejeitado"),OR(P80="",Q80="")),"Completar decisão",IF(AND(Q80&lt;&gt;"",Q80&lt;B80),"Data da decisão anterior à solicitação",IF(AND(O80="Aprovado",S80="",T80="",U80=""),"Execução pendente",IF(AND(O80="Aprovado",OR(S80="",T80="",U80="")),"Completar execução",IF(AND(T80&lt;&gt;"",Q80&lt;&gt;"",T80&lt;Q80),"Data da execução anterior à decisão",IF(AND(X80="Executado",ABS(S80-H80)&gt;Listas!$R$5),"Quantidade executada difere da aprovada","OK"))))))))))</f>
        <v/>
      </c>
      <c r="AB80" s="28">
        <f>IF(A80="","",IF(Z80&lt;&gt;"OK",Z80,AA80))</f>
        <v/>
      </c>
    </row>
    <row r="81">
      <c r="A81" s="22" t="n"/>
      <c r="B81" s="38" t="n"/>
      <c r="C81" s="22" t="n"/>
      <c r="D81" s="24">
        <f>IF(C81="","",IFERROR(INDEX(tbSKUs[Produto],MATCH(C81,tbSKUs[SKU],0)),"SKU não cadastrado"))</f>
        <v/>
      </c>
      <c r="E81" s="24">
        <f>IF(C81="","",IFERROR(INDEX(tbSKUs[Unidade],MATCH(C81,tbSKUs[SKU],0)),""))</f>
        <v/>
      </c>
      <c r="F81" s="22" t="n"/>
      <c r="G81" s="39" t="n"/>
      <c r="H81" s="39" t="n"/>
      <c r="I81" s="40">
        <f>IF(OR(G81="",H81=""),"",H81-G81)</f>
        <v/>
      </c>
      <c r="J81" s="24">
        <f>IF(I81="","",IF(I81&gt;0,"Entrada",IF(I81&lt;0,"Saída","Sem variação")))</f>
        <v/>
      </c>
      <c r="K81" s="22" t="n"/>
      <c r="L81" s="22" t="n"/>
      <c r="M81" s="22" t="n"/>
      <c r="N81" s="22" t="n"/>
      <c r="O81" s="22" t="n"/>
      <c r="P81" s="22" t="n"/>
      <c r="Q81" s="38" t="n"/>
      <c r="R81" s="22" t="n"/>
      <c r="S81" s="39" t="n"/>
      <c r="T81" s="38" t="n"/>
      <c r="U81" s="22" t="n"/>
      <c r="V81" s="40">
        <f>IF(X81="Executado",S81-G81,"")</f>
        <v/>
      </c>
      <c r="W81" s="40">
        <f>IF(X81="Executado",S81,"")</f>
        <v/>
      </c>
      <c r="X81" s="24">
        <f>IF(A81="","",IF(O81="Pendente","Aguardando decisão",IF(O81="Rejeitado","Rejeitado",IF(O81="Aprovado",IF(AND(S81&lt;&gt;"",T81&lt;&gt;"",U81&lt;&gt;""),"Executado","Aguardando execução"),"Revisar"))))</f>
        <v/>
      </c>
      <c r="Y81" s="27">
        <f>IF(OR(A81="",O81&lt;&gt;"Pendente",B81=""),"",MAX(0,INT(Resumo!$B$3)-INT(B81)))</f>
        <v/>
      </c>
      <c r="Z81" s="24">
        <f>IF(A81="","",IF(COUNTIF($A$7:$A$206,A81)&gt;1,"ID duplicado",IF(D81="SKU não cadastrado","SKU não cadastrado",IF(OR(B81="",C81="",F81="",G81="",H81="",K81="",M81="",N81="",O81=""),"Preencher campos da solicitação",IF(OR(G81&lt;0,H81&lt;0,AND(S81&lt;&gt;"",S81&lt;0)),"Quantidade inválida",IF(H81=G81,"Sem alteração de quantidade",IF(AND(K81="Outro",L81=""),"Detalhar motivo Outro",IF(OR(LEFT(LOWER(M81),7)="http://",LEFT(LOWER(M81),8)="https://"),"Usar referência interna da evidência",IF(COUNTIF(Listas!$Q$8:$Q$10,O81)=0,"Decisão inválida","OK")))))))))</f>
        <v/>
      </c>
      <c r="AA81" s="24">
        <f>IF(A81="","",IF(AND(O81="Pendente",OR(P81&lt;&gt;"",Q81&lt;&gt;"")),"Pendente com dados de decisão",IF(AND(O81&lt;&gt;"Aprovado",OR(S81&lt;&gt;"",T81&lt;&gt;"",U81&lt;&gt;"")),"Execução sem aprovação",IF(AND(O81="Pendente",Y81&gt;Listas!$R$4),"Aprovação em atraso",IF(AND(OR(O81="Aprovado",O81="Rejeitado"),OR(P81="",Q81="")),"Completar decisão",IF(AND(Q81&lt;&gt;"",Q81&lt;B81),"Data da decisão anterior à solicitação",IF(AND(O81="Aprovado",S81="",T81="",U81=""),"Execução pendente",IF(AND(O81="Aprovado",OR(S81="",T81="",U81="")),"Completar execução",IF(AND(T81&lt;&gt;"",Q81&lt;&gt;"",T81&lt;Q81),"Data da execução anterior à decisão",IF(AND(X81="Executado",ABS(S81-H81)&gt;Listas!$R$5),"Quantidade executada difere da aprovada","OK"))))))))))</f>
        <v/>
      </c>
      <c r="AB81" s="24">
        <f>IF(A81="","",IF(Z81&lt;&gt;"OK",Z81,AA81))</f>
        <v/>
      </c>
    </row>
    <row r="82">
      <c r="A82" s="22" t="n"/>
      <c r="B82" s="38" t="n"/>
      <c r="C82" s="22" t="n"/>
      <c r="D82" s="28">
        <f>IF(C82="","",IFERROR(INDEX(tbSKUs[Produto],MATCH(C82,tbSKUs[SKU],0)),"SKU não cadastrado"))</f>
        <v/>
      </c>
      <c r="E82" s="28">
        <f>IF(C82="","",IFERROR(INDEX(tbSKUs[Unidade],MATCH(C82,tbSKUs[SKU],0)),""))</f>
        <v/>
      </c>
      <c r="F82" s="22" t="n"/>
      <c r="G82" s="39" t="n"/>
      <c r="H82" s="39" t="n"/>
      <c r="I82" s="41">
        <f>IF(OR(G82="",H82=""),"",H82-G82)</f>
        <v/>
      </c>
      <c r="J82" s="28">
        <f>IF(I82="","",IF(I82&gt;0,"Entrada",IF(I82&lt;0,"Saída","Sem variação")))</f>
        <v/>
      </c>
      <c r="K82" s="22" t="n"/>
      <c r="L82" s="22" t="n"/>
      <c r="M82" s="22" t="n"/>
      <c r="N82" s="22" t="n"/>
      <c r="O82" s="22" t="n"/>
      <c r="P82" s="22" t="n"/>
      <c r="Q82" s="38" t="n"/>
      <c r="R82" s="22" t="n"/>
      <c r="S82" s="39" t="n"/>
      <c r="T82" s="38" t="n"/>
      <c r="U82" s="22" t="n"/>
      <c r="V82" s="41">
        <f>IF(X82="Executado",S82-G82,"")</f>
        <v/>
      </c>
      <c r="W82" s="41">
        <f>IF(X82="Executado",S82,"")</f>
        <v/>
      </c>
      <c r="X82" s="28">
        <f>IF(A82="","",IF(O82="Pendente","Aguardando decisão",IF(O82="Rejeitado","Rejeitado",IF(O82="Aprovado",IF(AND(S82&lt;&gt;"",T82&lt;&gt;"",U82&lt;&gt;""),"Executado","Aguardando execução"),"Revisar"))))</f>
        <v/>
      </c>
      <c r="Y82" s="30">
        <f>IF(OR(A82="",O82&lt;&gt;"Pendente",B82=""),"",MAX(0,INT(Resumo!$B$3)-INT(B82)))</f>
        <v/>
      </c>
      <c r="Z82" s="28">
        <f>IF(A82="","",IF(COUNTIF($A$7:$A$206,A82)&gt;1,"ID duplicado",IF(D82="SKU não cadastrado","SKU não cadastrado",IF(OR(B82="",C82="",F82="",G82="",H82="",K82="",M82="",N82="",O82=""),"Preencher campos da solicitação",IF(OR(G82&lt;0,H82&lt;0,AND(S82&lt;&gt;"",S82&lt;0)),"Quantidade inválida",IF(H82=G82,"Sem alteração de quantidade",IF(AND(K82="Outro",L82=""),"Detalhar motivo Outro",IF(OR(LEFT(LOWER(M82),7)="http://",LEFT(LOWER(M82),8)="https://"),"Usar referência interna da evidência",IF(COUNTIF(Listas!$Q$8:$Q$10,O82)=0,"Decisão inválida","OK")))))))))</f>
        <v/>
      </c>
      <c r="AA82" s="28">
        <f>IF(A82="","",IF(AND(O82="Pendente",OR(P82&lt;&gt;"",Q82&lt;&gt;"")),"Pendente com dados de decisão",IF(AND(O82&lt;&gt;"Aprovado",OR(S82&lt;&gt;"",T82&lt;&gt;"",U82&lt;&gt;"")),"Execução sem aprovação",IF(AND(O82="Pendente",Y82&gt;Listas!$R$4),"Aprovação em atraso",IF(AND(OR(O82="Aprovado",O82="Rejeitado"),OR(P82="",Q82="")),"Completar decisão",IF(AND(Q82&lt;&gt;"",Q82&lt;B82),"Data da decisão anterior à solicitação",IF(AND(O82="Aprovado",S82="",T82="",U82=""),"Execução pendente",IF(AND(O82="Aprovado",OR(S82="",T82="",U82="")),"Completar execução",IF(AND(T82&lt;&gt;"",Q82&lt;&gt;"",T82&lt;Q82),"Data da execução anterior à decisão",IF(AND(X82="Executado",ABS(S82-H82)&gt;Listas!$R$5),"Quantidade executada difere da aprovada","OK"))))))))))</f>
        <v/>
      </c>
      <c r="AB82" s="28">
        <f>IF(A82="","",IF(Z82&lt;&gt;"OK",Z82,AA82))</f>
        <v/>
      </c>
    </row>
    <row r="83">
      <c r="A83" s="22" t="n"/>
      <c r="B83" s="38" t="n"/>
      <c r="C83" s="22" t="n"/>
      <c r="D83" s="24">
        <f>IF(C83="","",IFERROR(INDEX(tbSKUs[Produto],MATCH(C83,tbSKUs[SKU],0)),"SKU não cadastrado"))</f>
        <v/>
      </c>
      <c r="E83" s="24">
        <f>IF(C83="","",IFERROR(INDEX(tbSKUs[Unidade],MATCH(C83,tbSKUs[SKU],0)),""))</f>
        <v/>
      </c>
      <c r="F83" s="22" t="n"/>
      <c r="G83" s="39" t="n"/>
      <c r="H83" s="39" t="n"/>
      <c r="I83" s="40">
        <f>IF(OR(G83="",H83=""),"",H83-G83)</f>
        <v/>
      </c>
      <c r="J83" s="24">
        <f>IF(I83="","",IF(I83&gt;0,"Entrada",IF(I83&lt;0,"Saída","Sem variação")))</f>
        <v/>
      </c>
      <c r="K83" s="22" t="n"/>
      <c r="L83" s="22" t="n"/>
      <c r="M83" s="22" t="n"/>
      <c r="N83" s="22" t="n"/>
      <c r="O83" s="22" t="n"/>
      <c r="P83" s="22" t="n"/>
      <c r="Q83" s="38" t="n"/>
      <c r="R83" s="22" t="n"/>
      <c r="S83" s="39" t="n"/>
      <c r="T83" s="38" t="n"/>
      <c r="U83" s="22" t="n"/>
      <c r="V83" s="40">
        <f>IF(X83="Executado",S83-G83,"")</f>
        <v/>
      </c>
      <c r="W83" s="40">
        <f>IF(X83="Executado",S83,"")</f>
        <v/>
      </c>
      <c r="X83" s="24">
        <f>IF(A83="","",IF(O83="Pendente","Aguardando decisão",IF(O83="Rejeitado","Rejeitado",IF(O83="Aprovado",IF(AND(S83&lt;&gt;"",T83&lt;&gt;"",U83&lt;&gt;""),"Executado","Aguardando execução"),"Revisar"))))</f>
        <v/>
      </c>
      <c r="Y83" s="27">
        <f>IF(OR(A83="",O83&lt;&gt;"Pendente",B83=""),"",MAX(0,INT(Resumo!$B$3)-INT(B83)))</f>
        <v/>
      </c>
      <c r="Z83" s="24">
        <f>IF(A83="","",IF(COUNTIF($A$7:$A$206,A83)&gt;1,"ID duplicado",IF(D83="SKU não cadastrado","SKU não cadastrado",IF(OR(B83="",C83="",F83="",G83="",H83="",K83="",M83="",N83="",O83=""),"Preencher campos da solicitação",IF(OR(G83&lt;0,H83&lt;0,AND(S83&lt;&gt;"",S83&lt;0)),"Quantidade inválida",IF(H83=G83,"Sem alteração de quantidade",IF(AND(K83="Outro",L83=""),"Detalhar motivo Outro",IF(OR(LEFT(LOWER(M83),7)="http://",LEFT(LOWER(M83),8)="https://"),"Usar referência interna da evidência",IF(COUNTIF(Listas!$Q$8:$Q$10,O83)=0,"Decisão inválida","OK")))))))))</f>
        <v/>
      </c>
      <c r="AA83" s="24">
        <f>IF(A83="","",IF(AND(O83="Pendente",OR(P83&lt;&gt;"",Q83&lt;&gt;"")),"Pendente com dados de decisão",IF(AND(O83&lt;&gt;"Aprovado",OR(S83&lt;&gt;"",T83&lt;&gt;"",U83&lt;&gt;"")),"Execução sem aprovação",IF(AND(O83="Pendente",Y83&gt;Listas!$R$4),"Aprovação em atraso",IF(AND(OR(O83="Aprovado",O83="Rejeitado"),OR(P83="",Q83="")),"Completar decisão",IF(AND(Q83&lt;&gt;"",Q83&lt;B83),"Data da decisão anterior à solicitação",IF(AND(O83="Aprovado",S83="",T83="",U83=""),"Execução pendente",IF(AND(O83="Aprovado",OR(S83="",T83="",U83="")),"Completar execução",IF(AND(T83&lt;&gt;"",Q83&lt;&gt;"",T83&lt;Q83),"Data da execução anterior à decisão",IF(AND(X83="Executado",ABS(S83-H83)&gt;Listas!$R$5),"Quantidade executada difere da aprovada","OK"))))))))))</f>
        <v/>
      </c>
      <c r="AB83" s="24">
        <f>IF(A83="","",IF(Z83&lt;&gt;"OK",Z83,AA83))</f>
        <v/>
      </c>
    </row>
    <row r="84">
      <c r="A84" s="22" t="n"/>
      <c r="B84" s="38" t="n"/>
      <c r="C84" s="22" t="n"/>
      <c r="D84" s="28">
        <f>IF(C84="","",IFERROR(INDEX(tbSKUs[Produto],MATCH(C84,tbSKUs[SKU],0)),"SKU não cadastrado"))</f>
        <v/>
      </c>
      <c r="E84" s="28">
        <f>IF(C84="","",IFERROR(INDEX(tbSKUs[Unidade],MATCH(C84,tbSKUs[SKU],0)),""))</f>
        <v/>
      </c>
      <c r="F84" s="22" t="n"/>
      <c r="G84" s="39" t="n"/>
      <c r="H84" s="39" t="n"/>
      <c r="I84" s="41">
        <f>IF(OR(G84="",H84=""),"",H84-G84)</f>
        <v/>
      </c>
      <c r="J84" s="28">
        <f>IF(I84="","",IF(I84&gt;0,"Entrada",IF(I84&lt;0,"Saída","Sem variação")))</f>
        <v/>
      </c>
      <c r="K84" s="22" t="n"/>
      <c r="L84" s="22" t="n"/>
      <c r="M84" s="22" t="n"/>
      <c r="N84" s="22" t="n"/>
      <c r="O84" s="22" t="n"/>
      <c r="P84" s="22" t="n"/>
      <c r="Q84" s="38" t="n"/>
      <c r="R84" s="22" t="n"/>
      <c r="S84" s="39" t="n"/>
      <c r="T84" s="38" t="n"/>
      <c r="U84" s="22" t="n"/>
      <c r="V84" s="41">
        <f>IF(X84="Executado",S84-G84,"")</f>
        <v/>
      </c>
      <c r="W84" s="41">
        <f>IF(X84="Executado",S84,"")</f>
        <v/>
      </c>
      <c r="X84" s="28">
        <f>IF(A84="","",IF(O84="Pendente","Aguardando decisão",IF(O84="Rejeitado","Rejeitado",IF(O84="Aprovado",IF(AND(S84&lt;&gt;"",T84&lt;&gt;"",U84&lt;&gt;""),"Executado","Aguardando execução"),"Revisar"))))</f>
        <v/>
      </c>
      <c r="Y84" s="30">
        <f>IF(OR(A84="",O84&lt;&gt;"Pendente",B84=""),"",MAX(0,INT(Resumo!$B$3)-INT(B84)))</f>
        <v/>
      </c>
      <c r="Z84" s="28">
        <f>IF(A84="","",IF(COUNTIF($A$7:$A$206,A84)&gt;1,"ID duplicado",IF(D84="SKU não cadastrado","SKU não cadastrado",IF(OR(B84="",C84="",F84="",G84="",H84="",K84="",M84="",N84="",O84=""),"Preencher campos da solicitação",IF(OR(G84&lt;0,H84&lt;0,AND(S84&lt;&gt;"",S84&lt;0)),"Quantidade inválida",IF(H84=G84,"Sem alteração de quantidade",IF(AND(K84="Outro",L84=""),"Detalhar motivo Outro",IF(OR(LEFT(LOWER(M84),7)="http://",LEFT(LOWER(M84),8)="https://"),"Usar referência interna da evidência",IF(COUNTIF(Listas!$Q$8:$Q$10,O84)=0,"Decisão inválida","OK")))))))))</f>
        <v/>
      </c>
      <c r="AA84" s="28">
        <f>IF(A84="","",IF(AND(O84="Pendente",OR(P84&lt;&gt;"",Q84&lt;&gt;"")),"Pendente com dados de decisão",IF(AND(O84&lt;&gt;"Aprovado",OR(S84&lt;&gt;"",T84&lt;&gt;"",U84&lt;&gt;"")),"Execução sem aprovação",IF(AND(O84="Pendente",Y84&gt;Listas!$R$4),"Aprovação em atraso",IF(AND(OR(O84="Aprovado",O84="Rejeitado"),OR(P84="",Q84="")),"Completar decisão",IF(AND(Q84&lt;&gt;"",Q84&lt;B84),"Data da decisão anterior à solicitação",IF(AND(O84="Aprovado",S84="",T84="",U84=""),"Execução pendente",IF(AND(O84="Aprovado",OR(S84="",T84="",U84="")),"Completar execução",IF(AND(T84&lt;&gt;"",Q84&lt;&gt;"",T84&lt;Q84),"Data da execução anterior à decisão",IF(AND(X84="Executado",ABS(S84-H84)&gt;Listas!$R$5),"Quantidade executada difere da aprovada","OK"))))))))))</f>
        <v/>
      </c>
      <c r="AB84" s="28">
        <f>IF(A84="","",IF(Z84&lt;&gt;"OK",Z84,AA84))</f>
        <v/>
      </c>
    </row>
    <row r="85">
      <c r="A85" s="22" t="n"/>
      <c r="B85" s="38" t="n"/>
      <c r="C85" s="22" t="n"/>
      <c r="D85" s="24">
        <f>IF(C85="","",IFERROR(INDEX(tbSKUs[Produto],MATCH(C85,tbSKUs[SKU],0)),"SKU não cadastrado"))</f>
        <v/>
      </c>
      <c r="E85" s="24">
        <f>IF(C85="","",IFERROR(INDEX(tbSKUs[Unidade],MATCH(C85,tbSKUs[SKU],0)),""))</f>
        <v/>
      </c>
      <c r="F85" s="22" t="n"/>
      <c r="G85" s="39" t="n"/>
      <c r="H85" s="39" t="n"/>
      <c r="I85" s="40">
        <f>IF(OR(G85="",H85=""),"",H85-G85)</f>
        <v/>
      </c>
      <c r="J85" s="24">
        <f>IF(I85="","",IF(I85&gt;0,"Entrada",IF(I85&lt;0,"Saída","Sem variação")))</f>
        <v/>
      </c>
      <c r="K85" s="22" t="n"/>
      <c r="L85" s="22" t="n"/>
      <c r="M85" s="22" t="n"/>
      <c r="N85" s="22" t="n"/>
      <c r="O85" s="22" t="n"/>
      <c r="P85" s="22" t="n"/>
      <c r="Q85" s="38" t="n"/>
      <c r="R85" s="22" t="n"/>
      <c r="S85" s="39" t="n"/>
      <c r="T85" s="38" t="n"/>
      <c r="U85" s="22" t="n"/>
      <c r="V85" s="40">
        <f>IF(X85="Executado",S85-G85,"")</f>
        <v/>
      </c>
      <c r="W85" s="40">
        <f>IF(X85="Executado",S85,"")</f>
        <v/>
      </c>
      <c r="X85" s="24">
        <f>IF(A85="","",IF(O85="Pendente","Aguardando decisão",IF(O85="Rejeitado","Rejeitado",IF(O85="Aprovado",IF(AND(S85&lt;&gt;"",T85&lt;&gt;"",U85&lt;&gt;""),"Executado","Aguardando execução"),"Revisar"))))</f>
        <v/>
      </c>
      <c r="Y85" s="27">
        <f>IF(OR(A85="",O85&lt;&gt;"Pendente",B85=""),"",MAX(0,INT(Resumo!$B$3)-INT(B85)))</f>
        <v/>
      </c>
      <c r="Z85" s="24">
        <f>IF(A85="","",IF(COUNTIF($A$7:$A$206,A85)&gt;1,"ID duplicado",IF(D85="SKU não cadastrado","SKU não cadastrado",IF(OR(B85="",C85="",F85="",G85="",H85="",K85="",M85="",N85="",O85=""),"Preencher campos da solicitação",IF(OR(G85&lt;0,H85&lt;0,AND(S85&lt;&gt;"",S85&lt;0)),"Quantidade inválida",IF(H85=G85,"Sem alteração de quantidade",IF(AND(K85="Outro",L85=""),"Detalhar motivo Outro",IF(OR(LEFT(LOWER(M85),7)="http://",LEFT(LOWER(M85),8)="https://"),"Usar referência interna da evidência",IF(COUNTIF(Listas!$Q$8:$Q$10,O85)=0,"Decisão inválida","OK")))))))))</f>
        <v/>
      </c>
      <c r="AA85" s="24">
        <f>IF(A85="","",IF(AND(O85="Pendente",OR(P85&lt;&gt;"",Q85&lt;&gt;"")),"Pendente com dados de decisão",IF(AND(O85&lt;&gt;"Aprovado",OR(S85&lt;&gt;"",T85&lt;&gt;"",U85&lt;&gt;"")),"Execução sem aprovação",IF(AND(O85="Pendente",Y85&gt;Listas!$R$4),"Aprovação em atraso",IF(AND(OR(O85="Aprovado",O85="Rejeitado"),OR(P85="",Q85="")),"Completar decisão",IF(AND(Q85&lt;&gt;"",Q85&lt;B85),"Data da decisão anterior à solicitação",IF(AND(O85="Aprovado",S85="",T85="",U85=""),"Execução pendente",IF(AND(O85="Aprovado",OR(S85="",T85="",U85="")),"Completar execução",IF(AND(T85&lt;&gt;"",Q85&lt;&gt;"",T85&lt;Q85),"Data da execução anterior à decisão",IF(AND(X85="Executado",ABS(S85-H85)&gt;Listas!$R$5),"Quantidade executada difere da aprovada","OK"))))))))))</f>
        <v/>
      </c>
      <c r="AB85" s="24">
        <f>IF(A85="","",IF(Z85&lt;&gt;"OK",Z85,AA85))</f>
        <v/>
      </c>
    </row>
    <row r="86">
      <c r="A86" s="22" t="n"/>
      <c r="B86" s="38" t="n"/>
      <c r="C86" s="22" t="n"/>
      <c r="D86" s="28">
        <f>IF(C86="","",IFERROR(INDEX(tbSKUs[Produto],MATCH(C86,tbSKUs[SKU],0)),"SKU não cadastrado"))</f>
        <v/>
      </c>
      <c r="E86" s="28">
        <f>IF(C86="","",IFERROR(INDEX(tbSKUs[Unidade],MATCH(C86,tbSKUs[SKU],0)),""))</f>
        <v/>
      </c>
      <c r="F86" s="22" t="n"/>
      <c r="G86" s="39" t="n"/>
      <c r="H86" s="39" t="n"/>
      <c r="I86" s="41">
        <f>IF(OR(G86="",H86=""),"",H86-G86)</f>
        <v/>
      </c>
      <c r="J86" s="28">
        <f>IF(I86="","",IF(I86&gt;0,"Entrada",IF(I86&lt;0,"Saída","Sem variação")))</f>
        <v/>
      </c>
      <c r="K86" s="22" t="n"/>
      <c r="L86" s="22" t="n"/>
      <c r="M86" s="22" t="n"/>
      <c r="N86" s="22" t="n"/>
      <c r="O86" s="22" t="n"/>
      <c r="P86" s="22" t="n"/>
      <c r="Q86" s="38" t="n"/>
      <c r="R86" s="22" t="n"/>
      <c r="S86" s="39" t="n"/>
      <c r="T86" s="38" t="n"/>
      <c r="U86" s="22" t="n"/>
      <c r="V86" s="41">
        <f>IF(X86="Executado",S86-G86,"")</f>
        <v/>
      </c>
      <c r="W86" s="41">
        <f>IF(X86="Executado",S86,"")</f>
        <v/>
      </c>
      <c r="X86" s="28">
        <f>IF(A86="","",IF(O86="Pendente","Aguardando decisão",IF(O86="Rejeitado","Rejeitado",IF(O86="Aprovado",IF(AND(S86&lt;&gt;"",T86&lt;&gt;"",U86&lt;&gt;""),"Executado","Aguardando execução"),"Revisar"))))</f>
        <v/>
      </c>
      <c r="Y86" s="30">
        <f>IF(OR(A86="",O86&lt;&gt;"Pendente",B86=""),"",MAX(0,INT(Resumo!$B$3)-INT(B86)))</f>
        <v/>
      </c>
      <c r="Z86" s="28">
        <f>IF(A86="","",IF(COUNTIF($A$7:$A$206,A86)&gt;1,"ID duplicado",IF(D86="SKU não cadastrado","SKU não cadastrado",IF(OR(B86="",C86="",F86="",G86="",H86="",K86="",M86="",N86="",O86=""),"Preencher campos da solicitação",IF(OR(G86&lt;0,H86&lt;0,AND(S86&lt;&gt;"",S86&lt;0)),"Quantidade inválida",IF(H86=G86,"Sem alteração de quantidade",IF(AND(K86="Outro",L86=""),"Detalhar motivo Outro",IF(OR(LEFT(LOWER(M86),7)="http://",LEFT(LOWER(M86),8)="https://"),"Usar referência interna da evidência",IF(COUNTIF(Listas!$Q$8:$Q$10,O86)=0,"Decisão inválida","OK")))))))))</f>
        <v/>
      </c>
      <c r="AA86" s="28">
        <f>IF(A86="","",IF(AND(O86="Pendente",OR(P86&lt;&gt;"",Q86&lt;&gt;"")),"Pendente com dados de decisão",IF(AND(O86&lt;&gt;"Aprovado",OR(S86&lt;&gt;"",T86&lt;&gt;"",U86&lt;&gt;"")),"Execução sem aprovação",IF(AND(O86="Pendente",Y86&gt;Listas!$R$4),"Aprovação em atraso",IF(AND(OR(O86="Aprovado",O86="Rejeitado"),OR(P86="",Q86="")),"Completar decisão",IF(AND(Q86&lt;&gt;"",Q86&lt;B86),"Data da decisão anterior à solicitação",IF(AND(O86="Aprovado",S86="",T86="",U86=""),"Execução pendente",IF(AND(O86="Aprovado",OR(S86="",T86="",U86="")),"Completar execução",IF(AND(T86&lt;&gt;"",Q86&lt;&gt;"",T86&lt;Q86),"Data da execução anterior à decisão",IF(AND(X86="Executado",ABS(S86-H86)&gt;Listas!$R$5),"Quantidade executada difere da aprovada","OK"))))))))))</f>
        <v/>
      </c>
      <c r="AB86" s="28">
        <f>IF(A86="","",IF(Z86&lt;&gt;"OK",Z86,AA86))</f>
        <v/>
      </c>
    </row>
    <row r="87">
      <c r="A87" s="22" t="n"/>
      <c r="B87" s="38" t="n"/>
      <c r="C87" s="22" t="n"/>
      <c r="D87" s="24">
        <f>IF(C87="","",IFERROR(INDEX(tbSKUs[Produto],MATCH(C87,tbSKUs[SKU],0)),"SKU não cadastrado"))</f>
        <v/>
      </c>
      <c r="E87" s="24">
        <f>IF(C87="","",IFERROR(INDEX(tbSKUs[Unidade],MATCH(C87,tbSKUs[SKU],0)),""))</f>
        <v/>
      </c>
      <c r="F87" s="22" t="n"/>
      <c r="G87" s="39" t="n"/>
      <c r="H87" s="39" t="n"/>
      <c r="I87" s="40">
        <f>IF(OR(G87="",H87=""),"",H87-G87)</f>
        <v/>
      </c>
      <c r="J87" s="24">
        <f>IF(I87="","",IF(I87&gt;0,"Entrada",IF(I87&lt;0,"Saída","Sem variação")))</f>
        <v/>
      </c>
      <c r="K87" s="22" t="n"/>
      <c r="L87" s="22" t="n"/>
      <c r="M87" s="22" t="n"/>
      <c r="N87" s="22" t="n"/>
      <c r="O87" s="22" t="n"/>
      <c r="P87" s="22" t="n"/>
      <c r="Q87" s="38" t="n"/>
      <c r="R87" s="22" t="n"/>
      <c r="S87" s="39" t="n"/>
      <c r="T87" s="38" t="n"/>
      <c r="U87" s="22" t="n"/>
      <c r="V87" s="40">
        <f>IF(X87="Executado",S87-G87,"")</f>
        <v/>
      </c>
      <c r="W87" s="40">
        <f>IF(X87="Executado",S87,"")</f>
        <v/>
      </c>
      <c r="X87" s="24">
        <f>IF(A87="","",IF(O87="Pendente","Aguardando decisão",IF(O87="Rejeitado","Rejeitado",IF(O87="Aprovado",IF(AND(S87&lt;&gt;"",T87&lt;&gt;"",U87&lt;&gt;""),"Executado","Aguardando execução"),"Revisar"))))</f>
        <v/>
      </c>
      <c r="Y87" s="27">
        <f>IF(OR(A87="",O87&lt;&gt;"Pendente",B87=""),"",MAX(0,INT(Resumo!$B$3)-INT(B87)))</f>
        <v/>
      </c>
      <c r="Z87" s="24">
        <f>IF(A87="","",IF(COUNTIF($A$7:$A$206,A87)&gt;1,"ID duplicado",IF(D87="SKU não cadastrado","SKU não cadastrado",IF(OR(B87="",C87="",F87="",G87="",H87="",K87="",M87="",N87="",O87=""),"Preencher campos da solicitação",IF(OR(G87&lt;0,H87&lt;0,AND(S87&lt;&gt;"",S87&lt;0)),"Quantidade inválida",IF(H87=G87,"Sem alteração de quantidade",IF(AND(K87="Outro",L87=""),"Detalhar motivo Outro",IF(OR(LEFT(LOWER(M87),7)="http://",LEFT(LOWER(M87),8)="https://"),"Usar referência interna da evidência",IF(COUNTIF(Listas!$Q$8:$Q$10,O87)=0,"Decisão inválida","OK")))))))))</f>
        <v/>
      </c>
      <c r="AA87" s="24">
        <f>IF(A87="","",IF(AND(O87="Pendente",OR(P87&lt;&gt;"",Q87&lt;&gt;"")),"Pendente com dados de decisão",IF(AND(O87&lt;&gt;"Aprovado",OR(S87&lt;&gt;"",T87&lt;&gt;"",U87&lt;&gt;"")),"Execução sem aprovação",IF(AND(O87="Pendente",Y87&gt;Listas!$R$4),"Aprovação em atraso",IF(AND(OR(O87="Aprovado",O87="Rejeitado"),OR(P87="",Q87="")),"Completar decisão",IF(AND(Q87&lt;&gt;"",Q87&lt;B87),"Data da decisão anterior à solicitação",IF(AND(O87="Aprovado",S87="",T87="",U87=""),"Execução pendente",IF(AND(O87="Aprovado",OR(S87="",T87="",U87="")),"Completar execução",IF(AND(T87&lt;&gt;"",Q87&lt;&gt;"",T87&lt;Q87),"Data da execução anterior à decisão",IF(AND(X87="Executado",ABS(S87-H87)&gt;Listas!$R$5),"Quantidade executada difere da aprovada","OK"))))))))))</f>
        <v/>
      </c>
      <c r="AB87" s="24">
        <f>IF(A87="","",IF(Z87&lt;&gt;"OK",Z87,AA87))</f>
        <v/>
      </c>
    </row>
    <row r="88">
      <c r="A88" s="22" t="n"/>
      <c r="B88" s="38" t="n"/>
      <c r="C88" s="22" t="n"/>
      <c r="D88" s="28">
        <f>IF(C88="","",IFERROR(INDEX(tbSKUs[Produto],MATCH(C88,tbSKUs[SKU],0)),"SKU não cadastrado"))</f>
        <v/>
      </c>
      <c r="E88" s="28">
        <f>IF(C88="","",IFERROR(INDEX(tbSKUs[Unidade],MATCH(C88,tbSKUs[SKU],0)),""))</f>
        <v/>
      </c>
      <c r="F88" s="22" t="n"/>
      <c r="G88" s="39" t="n"/>
      <c r="H88" s="39" t="n"/>
      <c r="I88" s="41">
        <f>IF(OR(G88="",H88=""),"",H88-G88)</f>
        <v/>
      </c>
      <c r="J88" s="28">
        <f>IF(I88="","",IF(I88&gt;0,"Entrada",IF(I88&lt;0,"Saída","Sem variação")))</f>
        <v/>
      </c>
      <c r="K88" s="22" t="n"/>
      <c r="L88" s="22" t="n"/>
      <c r="M88" s="22" t="n"/>
      <c r="N88" s="22" t="n"/>
      <c r="O88" s="22" t="n"/>
      <c r="P88" s="22" t="n"/>
      <c r="Q88" s="38" t="n"/>
      <c r="R88" s="22" t="n"/>
      <c r="S88" s="39" t="n"/>
      <c r="T88" s="38" t="n"/>
      <c r="U88" s="22" t="n"/>
      <c r="V88" s="41">
        <f>IF(X88="Executado",S88-G88,"")</f>
        <v/>
      </c>
      <c r="W88" s="41">
        <f>IF(X88="Executado",S88,"")</f>
        <v/>
      </c>
      <c r="X88" s="28">
        <f>IF(A88="","",IF(O88="Pendente","Aguardando decisão",IF(O88="Rejeitado","Rejeitado",IF(O88="Aprovado",IF(AND(S88&lt;&gt;"",T88&lt;&gt;"",U88&lt;&gt;""),"Executado","Aguardando execução"),"Revisar"))))</f>
        <v/>
      </c>
      <c r="Y88" s="30">
        <f>IF(OR(A88="",O88&lt;&gt;"Pendente",B88=""),"",MAX(0,INT(Resumo!$B$3)-INT(B88)))</f>
        <v/>
      </c>
      <c r="Z88" s="28">
        <f>IF(A88="","",IF(COUNTIF($A$7:$A$206,A88)&gt;1,"ID duplicado",IF(D88="SKU não cadastrado","SKU não cadastrado",IF(OR(B88="",C88="",F88="",G88="",H88="",K88="",M88="",N88="",O88=""),"Preencher campos da solicitação",IF(OR(G88&lt;0,H88&lt;0,AND(S88&lt;&gt;"",S88&lt;0)),"Quantidade inválida",IF(H88=G88,"Sem alteração de quantidade",IF(AND(K88="Outro",L88=""),"Detalhar motivo Outro",IF(OR(LEFT(LOWER(M88),7)="http://",LEFT(LOWER(M88),8)="https://"),"Usar referência interna da evidência",IF(COUNTIF(Listas!$Q$8:$Q$10,O88)=0,"Decisão inválida","OK")))))))))</f>
        <v/>
      </c>
      <c r="AA88" s="28">
        <f>IF(A88="","",IF(AND(O88="Pendente",OR(P88&lt;&gt;"",Q88&lt;&gt;"")),"Pendente com dados de decisão",IF(AND(O88&lt;&gt;"Aprovado",OR(S88&lt;&gt;"",T88&lt;&gt;"",U88&lt;&gt;"")),"Execução sem aprovação",IF(AND(O88="Pendente",Y88&gt;Listas!$R$4),"Aprovação em atraso",IF(AND(OR(O88="Aprovado",O88="Rejeitado"),OR(P88="",Q88="")),"Completar decisão",IF(AND(Q88&lt;&gt;"",Q88&lt;B88),"Data da decisão anterior à solicitação",IF(AND(O88="Aprovado",S88="",T88="",U88=""),"Execução pendente",IF(AND(O88="Aprovado",OR(S88="",T88="",U88="")),"Completar execução",IF(AND(T88&lt;&gt;"",Q88&lt;&gt;"",T88&lt;Q88),"Data da execução anterior à decisão",IF(AND(X88="Executado",ABS(S88-H88)&gt;Listas!$R$5),"Quantidade executada difere da aprovada","OK"))))))))))</f>
        <v/>
      </c>
      <c r="AB88" s="28">
        <f>IF(A88="","",IF(Z88&lt;&gt;"OK",Z88,AA88))</f>
        <v/>
      </c>
    </row>
    <row r="89">
      <c r="A89" s="22" t="n"/>
      <c r="B89" s="38" t="n"/>
      <c r="C89" s="22" t="n"/>
      <c r="D89" s="24">
        <f>IF(C89="","",IFERROR(INDEX(tbSKUs[Produto],MATCH(C89,tbSKUs[SKU],0)),"SKU não cadastrado"))</f>
        <v/>
      </c>
      <c r="E89" s="24">
        <f>IF(C89="","",IFERROR(INDEX(tbSKUs[Unidade],MATCH(C89,tbSKUs[SKU],0)),""))</f>
        <v/>
      </c>
      <c r="F89" s="22" t="n"/>
      <c r="G89" s="39" t="n"/>
      <c r="H89" s="39" t="n"/>
      <c r="I89" s="40">
        <f>IF(OR(G89="",H89=""),"",H89-G89)</f>
        <v/>
      </c>
      <c r="J89" s="24">
        <f>IF(I89="","",IF(I89&gt;0,"Entrada",IF(I89&lt;0,"Saída","Sem variação")))</f>
        <v/>
      </c>
      <c r="K89" s="22" t="n"/>
      <c r="L89" s="22" t="n"/>
      <c r="M89" s="22" t="n"/>
      <c r="N89" s="22" t="n"/>
      <c r="O89" s="22" t="n"/>
      <c r="P89" s="22" t="n"/>
      <c r="Q89" s="38" t="n"/>
      <c r="R89" s="22" t="n"/>
      <c r="S89" s="39" t="n"/>
      <c r="T89" s="38" t="n"/>
      <c r="U89" s="22" t="n"/>
      <c r="V89" s="40">
        <f>IF(X89="Executado",S89-G89,"")</f>
        <v/>
      </c>
      <c r="W89" s="40">
        <f>IF(X89="Executado",S89,"")</f>
        <v/>
      </c>
      <c r="X89" s="24">
        <f>IF(A89="","",IF(O89="Pendente","Aguardando decisão",IF(O89="Rejeitado","Rejeitado",IF(O89="Aprovado",IF(AND(S89&lt;&gt;"",T89&lt;&gt;"",U89&lt;&gt;""),"Executado","Aguardando execução"),"Revisar"))))</f>
        <v/>
      </c>
      <c r="Y89" s="27">
        <f>IF(OR(A89="",O89&lt;&gt;"Pendente",B89=""),"",MAX(0,INT(Resumo!$B$3)-INT(B89)))</f>
        <v/>
      </c>
      <c r="Z89" s="24">
        <f>IF(A89="","",IF(COUNTIF($A$7:$A$206,A89)&gt;1,"ID duplicado",IF(D89="SKU não cadastrado","SKU não cadastrado",IF(OR(B89="",C89="",F89="",G89="",H89="",K89="",M89="",N89="",O89=""),"Preencher campos da solicitação",IF(OR(G89&lt;0,H89&lt;0,AND(S89&lt;&gt;"",S89&lt;0)),"Quantidade inválida",IF(H89=G89,"Sem alteração de quantidade",IF(AND(K89="Outro",L89=""),"Detalhar motivo Outro",IF(OR(LEFT(LOWER(M89),7)="http://",LEFT(LOWER(M89),8)="https://"),"Usar referência interna da evidência",IF(COUNTIF(Listas!$Q$8:$Q$10,O89)=0,"Decisão inválida","OK")))))))))</f>
        <v/>
      </c>
      <c r="AA89" s="24">
        <f>IF(A89="","",IF(AND(O89="Pendente",OR(P89&lt;&gt;"",Q89&lt;&gt;"")),"Pendente com dados de decisão",IF(AND(O89&lt;&gt;"Aprovado",OR(S89&lt;&gt;"",T89&lt;&gt;"",U89&lt;&gt;"")),"Execução sem aprovação",IF(AND(O89="Pendente",Y89&gt;Listas!$R$4),"Aprovação em atraso",IF(AND(OR(O89="Aprovado",O89="Rejeitado"),OR(P89="",Q89="")),"Completar decisão",IF(AND(Q89&lt;&gt;"",Q89&lt;B89),"Data da decisão anterior à solicitação",IF(AND(O89="Aprovado",S89="",T89="",U89=""),"Execução pendente",IF(AND(O89="Aprovado",OR(S89="",T89="",U89="")),"Completar execução",IF(AND(T89&lt;&gt;"",Q89&lt;&gt;"",T89&lt;Q89),"Data da execução anterior à decisão",IF(AND(X89="Executado",ABS(S89-H89)&gt;Listas!$R$5),"Quantidade executada difere da aprovada","OK"))))))))))</f>
        <v/>
      </c>
      <c r="AB89" s="24">
        <f>IF(A89="","",IF(Z89&lt;&gt;"OK",Z89,AA89))</f>
        <v/>
      </c>
    </row>
    <row r="90">
      <c r="A90" s="22" t="n"/>
      <c r="B90" s="38" t="n"/>
      <c r="C90" s="22" t="n"/>
      <c r="D90" s="28">
        <f>IF(C90="","",IFERROR(INDEX(tbSKUs[Produto],MATCH(C90,tbSKUs[SKU],0)),"SKU não cadastrado"))</f>
        <v/>
      </c>
      <c r="E90" s="28">
        <f>IF(C90="","",IFERROR(INDEX(tbSKUs[Unidade],MATCH(C90,tbSKUs[SKU],0)),""))</f>
        <v/>
      </c>
      <c r="F90" s="22" t="n"/>
      <c r="G90" s="39" t="n"/>
      <c r="H90" s="39" t="n"/>
      <c r="I90" s="41">
        <f>IF(OR(G90="",H90=""),"",H90-G90)</f>
        <v/>
      </c>
      <c r="J90" s="28">
        <f>IF(I90="","",IF(I90&gt;0,"Entrada",IF(I90&lt;0,"Saída","Sem variação")))</f>
        <v/>
      </c>
      <c r="K90" s="22" t="n"/>
      <c r="L90" s="22" t="n"/>
      <c r="M90" s="22" t="n"/>
      <c r="N90" s="22" t="n"/>
      <c r="O90" s="22" t="n"/>
      <c r="P90" s="22" t="n"/>
      <c r="Q90" s="38" t="n"/>
      <c r="R90" s="22" t="n"/>
      <c r="S90" s="39" t="n"/>
      <c r="T90" s="38" t="n"/>
      <c r="U90" s="22" t="n"/>
      <c r="V90" s="41">
        <f>IF(X90="Executado",S90-G90,"")</f>
        <v/>
      </c>
      <c r="W90" s="41">
        <f>IF(X90="Executado",S90,"")</f>
        <v/>
      </c>
      <c r="X90" s="28">
        <f>IF(A90="","",IF(O90="Pendente","Aguardando decisão",IF(O90="Rejeitado","Rejeitado",IF(O90="Aprovado",IF(AND(S90&lt;&gt;"",T90&lt;&gt;"",U90&lt;&gt;""),"Executado","Aguardando execução"),"Revisar"))))</f>
        <v/>
      </c>
      <c r="Y90" s="30">
        <f>IF(OR(A90="",O90&lt;&gt;"Pendente",B90=""),"",MAX(0,INT(Resumo!$B$3)-INT(B90)))</f>
        <v/>
      </c>
      <c r="Z90" s="28">
        <f>IF(A90="","",IF(COUNTIF($A$7:$A$206,A90)&gt;1,"ID duplicado",IF(D90="SKU não cadastrado","SKU não cadastrado",IF(OR(B90="",C90="",F90="",G90="",H90="",K90="",M90="",N90="",O90=""),"Preencher campos da solicitação",IF(OR(G90&lt;0,H90&lt;0,AND(S90&lt;&gt;"",S90&lt;0)),"Quantidade inválida",IF(H90=G90,"Sem alteração de quantidade",IF(AND(K90="Outro",L90=""),"Detalhar motivo Outro",IF(OR(LEFT(LOWER(M90),7)="http://",LEFT(LOWER(M90),8)="https://"),"Usar referência interna da evidência",IF(COUNTIF(Listas!$Q$8:$Q$10,O90)=0,"Decisão inválida","OK")))))))))</f>
        <v/>
      </c>
      <c r="AA90" s="28">
        <f>IF(A90="","",IF(AND(O90="Pendente",OR(P90&lt;&gt;"",Q90&lt;&gt;"")),"Pendente com dados de decisão",IF(AND(O90&lt;&gt;"Aprovado",OR(S90&lt;&gt;"",T90&lt;&gt;"",U90&lt;&gt;"")),"Execução sem aprovação",IF(AND(O90="Pendente",Y90&gt;Listas!$R$4),"Aprovação em atraso",IF(AND(OR(O90="Aprovado",O90="Rejeitado"),OR(P90="",Q90="")),"Completar decisão",IF(AND(Q90&lt;&gt;"",Q90&lt;B90),"Data da decisão anterior à solicitação",IF(AND(O90="Aprovado",S90="",T90="",U90=""),"Execução pendente",IF(AND(O90="Aprovado",OR(S90="",T90="",U90="")),"Completar execução",IF(AND(T90&lt;&gt;"",Q90&lt;&gt;"",T90&lt;Q90),"Data da execução anterior à decisão",IF(AND(X90="Executado",ABS(S90-H90)&gt;Listas!$R$5),"Quantidade executada difere da aprovada","OK"))))))))))</f>
        <v/>
      </c>
      <c r="AB90" s="28">
        <f>IF(A90="","",IF(Z90&lt;&gt;"OK",Z90,AA90))</f>
        <v/>
      </c>
    </row>
    <row r="91">
      <c r="A91" s="22" t="n"/>
      <c r="B91" s="38" t="n"/>
      <c r="C91" s="22" t="n"/>
      <c r="D91" s="24">
        <f>IF(C91="","",IFERROR(INDEX(tbSKUs[Produto],MATCH(C91,tbSKUs[SKU],0)),"SKU não cadastrado"))</f>
        <v/>
      </c>
      <c r="E91" s="24">
        <f>IF(C91="","",IFERROR(INDEX(tbSKUs[Unidade],MATCH(C91,tbSKUs[SKU],0)),""))</f>
        <v/>
      </c>
      <c r="F91" s="22" t="n"/>
      <c r="G91" s="39" t="n"/>
      <c r="H91" s="39" t="n"/>
      <c r="I91" s="40">
        <f>IF(OR(G91="",H91=""),"",H91-G91)</f>
        <v/>
      </c>
      <c r="J91" s="24">
        <f>IF(I91="","",IF(I91&gt;0,"Entrada",IF(I91&lt;0,"Saída","Sem variação")))</f>
        <v/>
      </c>
      <c r="K91" s="22" t="n"/>
      <c r="L91" s="22" t="n"/>
      <c r="M91" s="22" t="n"/>
      <c r="N91" s="22" t="n"/>
      <c r="O91" s="22" t="n"/>
      <c r="P91" s="22" t="n"/>
      <c r="Q91" s="38" t="n"/>
      <c r="R91" s="22" t="n"/>
      <c r="S91" s="39" t="n"/>
      <c r="T91" s="38" t="n"/>
      <c r="U91" s="22" t="n"/>
      <c r="V91" s="40">
        <f>IF(X91="Executado",S91-G91,"")</f>
        <v/>
      </c>
      <c r="W91" s="40">
        <f>IF(X91="Executado",S91,"")</f>
        <v/>
      </c>
      <c r="X91" s="24">
        <f>IF(A91="","",IF(O91="Pendente","Aguardando decisão",IF(O91="Rejeitado","Rejeitado",IF(O91="Aprovado",IF(AND(S91&lt;&gt;"",T91&lt;&gt;"",U91&lt;&gt;""),"Executado","Aguardando execução"),"Revisar"))))</f>
        <v/>
      </c>
      <c r="Y91" s="27">
        <f>IF(OR(A91="",O91&lt;&gt;"Pendente",B91=""),"",MAX(0,INT(Resumo!$B$3)-INT(B91)))</f>
        <v/>
      </c>
      <c r="Z91" s="24">
        <f>IF(A91="","",IF(COUNTIF($A$7:$A$206,A91)&gt;1,"ID duplicado",IF(D91="SKU não cadastrado","SKU não cadastrado",IF(OR(B91="",C91="",F91="",G91="",H91="",K91="",M91="",N91="",O91=""),"Preencher campos da solicitação",IF(OR(G91&lt;0,H91&lt;0,AND(S91&lt;&gt;"",S91&lt;0)),"Quantidade inválida",IF(H91=G91,"Sem alteração de quantidade",IF(AND(K91="Outro",L91=""),"Detalhar motivo Outro",IF(OR(LEFT(LOWER(M91),7)="http://",LEFT(LOWER(M91),8)="https://"),"Usar referência interna da evidência",IF(COUNTIF(Listas!$Q$8:$Q$10,O91)=0,"Decisão inválida","OK")))))))))</f>
        <v/>
      </c>
      <c r="AA91" s="24">
        <f>IF(A91="","",IF(AND(O91="Pendente",OR(P91&lt;&gt;"",Q91&lt;&gt;"")),"Pendente com dados de decisão",IF(AND(O91&lt;&gt;"Aprovado",OR(S91&lt;&gt;"",T91&lt;&gt;"",U91&lt;&gt;"")),"Execução sem aprovação",IF(AND(O91="Pendente",Y91&gt;Listas!$R$4),"Aprovação em atraso",IF(AND(OR(O91="Aprovado",O91="Rejeitado"),OR(P91="",Q91="")),"Completar decisão",IF(AND(Q91&lt;&gt;"",Q91&lt;B91),"Data da decisão anterior à solicitação",IF(AND(O91="Aprovado",S91="",T91="",U91=""),"Execução pendente",IF(AND(O91="Aprovado",OR(S91="",T91="",U91="")),"Completar execução",IF(AND(T91&lt;&gt;"",Q91&lt;&gt;"",T91&lt;Q91),"Data da execução anterior à decisão",IF(AND(X91="Executado",ABS(S91-H91)&gt;Listas!$R$5),"Quantidade executada difere da aprovada","OK"))))))))))</f>
        <v/>
      </c>
      <c r="AB91" s="24">
        <f>IF(A91="","",IF(Z91&lt;&gt;"OK",Z91,AA91))</f>
        <v/>
      </c>
    </row>
    <row r="92">
      <c r="A92" s="22" t="n"/>
      <c r="B92" s="38" t="n"/>
      <c r="C92" s="22" t="n"/>
      <c r="D92" s="28">
        <f>IF(C92="","",IFERROR(INDEX(tbSKUs[Produto],MATCH(C92,tbSKUs[SKU],0)),"SKU não cadastrado"))</f>
        <v/>
      </c>
      <c r="E92" s="28">
        <f>IF(C92="","",IFERROR(INDEX(tbSKUs[Unidade],MATCH(C92,tbSKUs[SKU],0)),""))</f>
        <v/>
      </c>
      <c r="F92" s="22" t="n"/>
      <c r="G92" s="39" t="n"/>
      <c r="H92" s="39" t="n"/>
      <c r="I92" s="41">
        <f>IF(OR(G92="",H92=""),"",H92-G92)</f>
        <v/>
      </c>
      <c r="J92" s="28">
        <f>IF(I92="","",IF(I92&gt;0,"Entrada",IF(I92&lt;0,"Saída","Sem variação")))</f>
        <v/>
      </c>
      <c r="K92" s="22" t="n"/>
      <c r="L92" s="22" t="n"/>
      <c r="M92" s="22" t="n"/>
      <c r="N92" s="22" t="n"/>
      <c r="O92" s="22" t="n"/>
      <c r="P92" s="22" t="n"/>
      <c r="Q92" s="38" t="n"/>
      <c r="R92" s="22" t="n"/>
      <c r="S92" s="39" t="n"/>
      <c r="T92" s="38" t="n"/>
      <c r="U92" s="22" t="n"/>
      <c r="V92" s="41">
        <f>IF(X92="Executado",S92-G92,"")</f>
        <v/>
      </c>
      <c r="W92" s="41">
        <f>IF(X92="Executado",S92,"")</f>
        <v/>
      </c>
      <c r="X92" s="28">
        <f>IF(A92="","",IF(O92="Pendente","Aguardando decisão",IF(O92="Rejeitado","Rejeitado",IF(O92="Aprovado",IF(AND(S92&lt;&gt;"",T92&lt;&gt;"",U92&lt;&gt;""),"Executado","Aguardando execução"),"Revisar"))))</f>
        <v/>
      </c>
      <c r="Y92" s="30">
        <f>IF(OR(A92="",O92&lt;&gt;"Pendente",B92=""),"",MAX(0,INT(Resumo!$B$3)-INT(B92)))</f>
        <v/>
      </c>
      <c r="Z92" s="28">
        <f>IF(A92="","",IF(COUNTIF($A$7:$A$206,A92)&gt;1,"ID duplicado",IF(D92="SKU não cadastrado","SKU não cadastrado",IF(OR(B92="",C92="",F92="",G92="",H92="",K92="",M92="",N92="",O92=""),"Preencher campos da solicitação",IF(OR(G92&lt;0,H92&lt;0,AND(S92&lt;&gt;"",S92&lt;0)),"Quantidade inválida",IF(H92=G92,"Sem alteração de quantidade",IF(AND(K92="Outro",L92=""),"Detalhar motivo Outro",IF(OR(LEFT(LOWER(M92),7)="http://",LEFT(LOWER(M92),8)="https://"),"Usar referência interna da evidência",IF(COUNTIF(Listas!$Q$8:$Q$10,O92)=0,"Decisão inválida","OK")))))))))</f>
        <v/>
      </c>
      <c r="AA92" s="28">
        <f>IF(A92="","",IF(AND(O92="Pendente",OR(P92&lt;&gt;"",Q92&lt;&gt;"")),"Pendente com dados de decisão",IF(AND(O92&lt;&gt;"Aprovado",OR(S92&lt;&gt;"",T92&lt;&gt;"",U92&lt;&gt;"")),"Execução sem aprovação",IF(AND(O92="Pendente",Y92&gt;Listas!$R$4),"Aprovação em atraso",IF(AND(OR(O92="Aprovado",O92="Rejeitado"),OR(P92="",Q92="")),"Completar decisão",IF(AND(Q92&lt;&gt;"",Q92&lt;B92),"Data da decisão anterior à solicitação",IF(AND(O92="Aprovado",S92="",T92="",U92=""),"Execução pendente",IF(AND(O92="Aprovado",OR(S92="",T92="",U92="")),"Completar execução",IF(AND(T92&lt;&gt;"",Q92&lt;&gt;"",T92&lt;Q92),"Data da execução anterior à decisão",IF(AND(X92="Executado",ABS(S92-H92)&gt;Listas!$R$5),"Quantidade executada difere da aprovada","OK"))))))))))</f>
        <v/>
      </c>
      <c r="AB92" s="28">
        <f>IF(A92="","",IF(Z92&lt;&gt;"OK",Z92,AA92))</f>
        <v/>
      </c>
    </row>
    <row r="93">
      <c r="A93" s="22" t="n"/>
      <c r="B93" s="38" t="n"/>
      <c r="C93" s="22" t="n"/>
      <c r="D93" s="24">
        <f>IF(C93="","",IFERROR(INDEX(tbSKUs[Produto],MATCH(C93,tbSKUs[SKU],0)),"SKU não cadastrado"))</f>
        <v/>
      </c>
      <c r="E93" s="24">
        <f>IF(C93="","",IFERROR(INDEX(tbSKUs[Unidade],MATCH(C93,tbSKUs[SKU],0)),""))</f>
        <v/>
      </c>
      <c r="F93" s="22" t="n"/>
      <c r="G93" s="39" t="n"/>
      <c r="H93" s="39" t="n"/>
      <c r="I93" s="40">
        <f>IF(OR(G93="",H93=""),"",H93-G93)</f>
        <v/>
      </c>
      <c r="J93" s="24">
        <f>IF(I93="","",IF(I93&gt;0,"Entrada",IF(I93&lt;0,"Saída","Sem variação")))</f>
        <v/>
      </c>
      <c r="K93" s="22" t="n"/>
      <c r="L93" s="22" t="n"/>
      <c r="M93" s="22" t="n"/>
      <c r="N93" s="22" t="n"/>
      <c r="O93" s="22" t="n"/>
      <c r="P93" s="22" t="n"/>
      <c r="Q93" s="38" t="n"/>
      <c r="R93" s="22" t="n"/>
      <c r="S93" s="39" t="n"/>
      <c r="T93" s="38" t="n"/>
      <c r="U93" s="22" t="n"/>
      <c r="V93" s="40">
        <f>IF(X93="Executado",S93-G93,"")</f>
        <v/>
      </c>
      <c r="W93" s="40">
        <f>IF(X93="Executado",S93,"")</f>
        <v/>
      </c>
      <c r="X93" s="24">
        <f>IF(A93="","",IF(O93="Pendente","Aguardando decisão",IF(O93="Rejeitado","Rejeitado",IF(O93="Aprovado",IF(AND(S93&lt;&gt;"",T93&lt;&gt;"",U93&lt;&gt;""),"Executado","Aguardando execução"),"Revisar"))))</f>
        <v/>
      </c>
      <c r="Y93" s="27">
        <f>IF(OR(A93="",O93&lt;&gt;"Pendente",B93=""),"",MAX(0,INT(Resumo!$B$3)-INT(B93)))</f>
        <v/>
      </c>
      <c r="Z93" s="24">
        <f>IF(A93="","",IF(COUNTIF($A$7:$A$206,A93)&gt;1,"ID duplicado",IF(D93="SKU não cadastrado","SKU não cadastrado",IF(OR(B93="",C93="",F93="",G93="",H93="",K93="",M93="",N93="",O93=""),"Preencher campos da solicitação",IF(OR(G93&lt;0,H93&lt;0,AND(S93&lt;&gt;"",S93&lt;0)),"Quantidade inválida",IF(H93=G93,"Sem alteração de quantidade",IF(AND(K93="Outro",L93=""),"Detalhar motivo Outro",IF(OR(LEFT(LOWER(M93),7)="http://",LEFT(LOWER(M93),8)="https://"),"Usar referência interna da evidência",IF(COUNTIF(Listas!$Q$8:$Q$10,O93)=0,"Decisão inválida","OK")))))))))</f>
        <v/>
      </c>
      <c r="AA93" s="24">
        <f>IF(A93="","",IF(AND(O93="Pendente",OR(P93&lt;&gt;"",Q93&lt;&gt;"")),"Pendente com dados de decisão",IF(AND(O93&lt;&gt;"Aprovado",OR(S93&lt;&gt;"",T93&lt;&gt;"",U93&lt;&gt;"")),"Execução sem aprovação",IF(AND(O93="Pendente",Y93&gt;Listas!$R$4),"Aprovação em atraso",IF(AND(OR(O93="Aprovado",O93="Rejeitado"),OR(P93="",Q93="")),"Completar decisão",IF(AND(Q93&lt;&gt;"",Q93&lt;B93),"Data da decisão anterior à solicitação",IF(AND(O93="Aprovado",S93="",T93="",U93=""),"Execução pendente",IF(AND(O93="Aprovado",OR(S93="",T93="",U93="")),"Completar execução",IF(AND(T93&lt;&gt;"",Q93&lt;&gt;"",T93&lt;Q93),"Data da execução anterior à decisão",IF(AND(X93="Executado",ABS(S93-H93)&gt;Listas!$R$5),"Quantidade executada difere da aprovada","OK"))))))))))</f>
        <v/>
      </c>
      <c r="AB93" s="24">
        <f>IF(A93="","",IF(Z93&lt;&gt;"OK",Z93,AA93))</f>
        <v/>
      </c>
    </row>
    <row r="94">
      <c r="A94" s="22" t="n"/>
      <c r="B94" s="38" t="n"/>
      <c r="C94" s="22" t="n"/>
      <c r="D94" s="28">
        <f>IF(C94="","",IFERROR(INDEX(tbSKUs[Produto],MATCH(C94,tbSKUs[SKU],0)),"SKU não cadastrado"))</f>
        <v/>
      </c>
      <c r="E94" s="28">
        <f>IF(C94="","",IFERROR(INDEX(tbSKUs[Unidade],MATCH(C94,tbSKUs[SKU],0)),""))</f>
        <v/>
      </c>
      <c r="F94" s="22" t="n"/>
      <c r="G94" s="39" t="n"/>
      <c r="H94" s="39" t="n"/>
      <c r="I94" s="41">
        <f>IF(OR(G94="",H94=""),"",H94-G94)</f>
        <v/>
      </c>
      <c r="J94" s="28">
        <f>IF(I94="","",IF(I94&gt;0,"Entrada",IF(I94&lt;0,"Saída","Sem variação")))</f>
        <v/>
      </c>
      <c r="K94" s="22" t="n"/>
      <c r="L94" s="22" t="n"/>
      <c r="M94" s="22" t="n"/>
      <c r="N94" s="22" t="n"/>
      <c r="O94" s="22" t="n"/>
      <c r="P94" s="22" t="n"/>
      <c r="Q94" s="38" t="n"/>
      <c r="R94" s="22" t="n"/>
      <c r="S94" s="39" t="n"/>
      <c r="T94" s="38" t="n"/>
      <c r="U94" s="22" t="n"/>
      <c r="V94" s="41">
        <f>IF(X94="Executado",S94-G94,"")</f>
        <v/>
      </c>
      <c r="W94" s="41">
        <f>IF(X94="Executado",S94,"")</f>
        <v/>
      </c>
      <c r="X94" s="28">
        <f>IF(A94="","",IF(O94="Pendente","Aguardando decisão",IF(O94="Rejeitado","Rejeitado",IF(O94="Aprovado",IF(AND(S94&lt;&gt;"",T94&lt;&gt;"",U94&lt;&gt;""),"Executado","Aguardando execução"),"Revisar"))))</f>
        <v/>
      </c>
      <c r="Y94" s="30">
        <f>IF(OR(A94="",O94&lt;&gt;"Pendente",B94=""),"",MAX(0,INT(Resumo!$B$3)-INT(B94)))</f>
        <v/>
      </c>
      <c r="Z94" s="28">
        <f>IF(A94="","",IF(COUNTIF($A$7:$A$206,A94)&gt;1,"ID duplicado",IF(D94="SKU não cadastrado","SKU não cadastrado",IF(OR(B94="",C94="",F94="",G94="",H94="",K94="",M94="",N94="",O94=""),"Preencher campos da solicitação",IF(OR(G94&lt;0,H94&lt;0,AND(S94&lt;&gt;"",S94&lt;0)),"Quantidade inválida",IF(H94=G94,"Sem alteração de quantidade",IF(AND(K94="Outro",L94=""),"Detalhar motivo Outro",IF(OR(LEFT(LOWER(M94),7)="http://",LEFT(LOWER(M94),8)="https://"),"Usar referência interna da evidência",IF(COUNTIF(Listas!$Q$8:$Q$10,O94)=0,"Decisão inválida","OK")))))))))</f>
        <v/>
      </c>
      <c r="AA94" s="28">
        <f>IF(A94="","",IF(AND(O94="Pendente",OR(P94&lt;&gt;"",Q94&lt;&gt;"")),"Pendente com dados de decisão",IF(AND(O94&lt;&gt;"Aprovado",OR(S94&lt;&gt;"",T94&lt;&gt;"",U94&lt;&gt;"")),"Execução sem aprovação",IF(AND(O94="Pendente",Y94&gt;Listas!$R$4),"Aprovação em atraso",IF(AND(OR(O94="Aprovado",O94="Rejeitado"),OR(P94="",Q94="")),"Completar decisão",IF(AND(Q94&lt;&gt;"",Q94&lt;B94),"Data da decisão anterior à solicitação",IF(AND(O94="Aprovado",S94="",T94="",U94=""),"Execução pendente",IF(AND(O94="Aprovado",OR(S94="",T94="",U94="")),"Completar execução",IF(AND(T94&lt;&gt;"",Q94&lt;&gt;"",T94&lt;Q94),"Data da execução anterior à decisão",IF(AND(X94="Executado",ABS(S94-H94)&gt;Listas!$R$5),"Quantidade executada difere da aprovada","OK"))))))))))</f>
        <v/>
      </c>
      <c r="AB94" s="28">
        <f>IF(A94="","",IF(Z94&lt;&gt;"OK",Z94,AA94))</f>
        <v/>
      </c>
    </row>
    <row r="95">
      <c r="A95" s="22" t="n"/>
      <c r="B95" s="38" t="n"/>
      <c r="C95" s="22" t="n"/>
      <c r="D95" s="24">
        <f>IF(C95="","",IFERROR(INDEX(tbSKUs[Produto],MATCH(C95,tbSKUs[SKU],0)),"SKU não cadastrado"))</f>
        <v/>
      </c>
      <c r="E95" s="24">
        <f>IF(C95="","",IFERROR(INDEX(tbSKUs[Unidade],MATCH(C95,tbSKUs[SKU],0)),""))</f>
        <v/>
      </c>
      <c r="F95" s="22" t="n"/>
      <c r="G95" s="39" t="n"/>
      <c r="H95" s="39" t="n"/>
      <c r="I95" s="40">
        <f>IF(OR(G95="",H95=""),"",H95-G95)</f>
        <v/>
      </c>
      <c r="J95" s="24">
        <f>IF(I95="","",IF(I95&gt;0,"Entrada",IF(I95&lt;0,"Saída","Sem variação")))</f>
        <v/>
      </c>
      <c r="K95" s="22" t="n"/>
      <c r="L95" s="22" t="n"/>
      <c r="M95" s="22" t="n"/>
      <c r="N95" s="22" t="n"/>
      <c r="O95" s="22" t="n"/>
      <c r="P95" s="22" t="n"/>
      <c r="Q95" s="38" t="n"/>
      <c r="R95" s="22" t="n"/>
      <c r="S95" s="39" t="n"/>
      <c r="T95" s="38" t="n"/>
      <c r="U95" s="22" t="n"/>
      <c r="V95" s="40">
        <f>IF(X95="Executado",S95-G95,"")</f>
        <v/>
      </c>
      <c r="W95" s="40">
        <f>IF(X95="Executado",S95,"")</f>
        <v/>
      </c>
      <c r="X95" s="24">
        <f>IF(A95="","",IF(O95="Pendente","Aguardando decisão",IF(O95="Rejeitado","Rejeitado",IF(O95="Aprovado",IF(AND(S95&lt;&gt;"",T95&lt;&gt;"",U95&lt;&gt;""),"Executado","Aguardando execução"),"Revisar"))))</f>
        <v/>
      </c>
      <c r="Y95" s="27">
        <f>IF(OR(A95="",O95&lt;&gt;"Pendente",B95=""),"",MAX(0,INT(Resumo!$B$3)-INT(B95)))</f>
        <v/>
      </c>
      <c r="Z95" s="24">
        <f>IF(A95="","",IF(COUNTIF($A$7:$A$206,A95)&gt;1,"ID duplicado",IF(D95="SKU não cadastrado","SKU não cadastrado",IF(OR(B95="",C95="",F95="",G95="",H95="",K95="",M95="",N95="",O95=""),"Preencher campos da solicitação",IF(OR(G95&lt;0,H95&lt;0,AND(S95&lt;&gt;"",S95&lt;0)),"Quantidade inválida",IF(H95=G95,"Sem alteração de quantidade",IF(AND(K95="Outro",L95=""),"Detalhar motivo Outro",IF(OR(LEFT(LOWER(M95),7)="http://",LEFT(LOWER(M95),8)="https://"),"Usar referência interna da evidência",IF(COUNTIF(Listas!$Q$8:$Q$10,O95)=0,"Decisão inválida","OK")))))))))</f>
        <v/>
      </c>
      <c r="AA95" s="24">
        <f>IF(A95="","",IF(AND(O95="Pendente",OR(P95&lt;&gt;"",Q95&lt;&gt;"")),"Pendente com dados de decisão",IF(AND(O95&lt;&gt;"Aprovado",OR(S95&lt;&gt;"",T95&lt;&gt;"",U95&lt;&gt;"")),"Execução sem aprovação",IF(AND(O95="Pendente",Y95&gt;Listas!$R$4),"Aprovação em atraso",IF(AND(OR(O95="Aprovado",O95="Rejeitado"),OR(P95="",Q95="")),"Completar decisão",IF(AND(Q95&lt;&gt;"",Q95&lt;B95),"Data da decisão anterior à solicitação",IF(AND(O95="Aprovado",S95="",T95="",U95=""),"Execução pendente",IF(AND(O95="Aprovado",OR(S95="",T95="",U95="")),"Completar execução",IF(AND(T95&lt;&gt;"",Q95&lt;&gt;"",T95&lt;Q95),"Data da execução anterior à decisão",IF(AND(X95="Executado",ABS(S95-H95)&gt;Listas!$R$5),"Quantidade executada difere da aprovada","OK"))))))))))</f>
        <v/>
      </c>
      <c r="AB95" s="24">
        <f>IF(A95="","",IF(Z95&lt;&gt;"OK",Z95,AA95))</f>
        <v/>
      </c>
    </row>
    <row r="96">
      <c r="A96" s="22" t="n"/>
      <c r="B96" s="38" t="n"/>
      <c r="C96" s="22" t="n"/>
      <c r="D96" s="28">
        <f>IF(C96="","",IFERROR(INDEX(tbSKUs[Produto],MATCH(C96,tbSKUs[SKU],0)),"SKU não cadastrado"))</f>
        <v/>
      </c>
      <c r="E96" s="28">
        <f>IF(C96="","",IFERROR(INDEX(tbSKUs[Unidade],MATCH(C96,tbSKUs[SKU],0)),""))</f>
        <v/>
      </c>
      <c r="F96" s="22" t="n"/>
      <c r="G96" s="39" t="n"/>
      <c r="H96" s="39" t="n"/>
      <c r="I96" s="41">
        <f>IF(OR(G96="",H96=""),"",H96-G96)</f>
        <v/>
      </c>
      <c r="J96" s="28">
        <f>IF(I96="","",IF(I96&gt;0,"Entrada",IF(I96&lt;0,"Saída","Sem variação")))</f>
        <v/>
      </c>
      <c r="K96" s="22" t="n"/>
      <c r="L96" s="22" t="n"/>
      <c r="M96" s="22" t="n"/>
      <c r="N96" s="22" t="n"/>
      <c r="O96" s="22" t="n"/>
      <c r="P96" s="22" t="n"/>
      <c r="Q96" s="38" t="n"/>
      <c r="R96" s="22" t="n"/>
      <c r="S96" s="39" t="n"/>
      <c r="T96" s="38" t="n"/>
      <c r="U96" s="22" t="n"/>
      <c r="V96" s="41">
        <f>IF(X96="Executado",S96-G96,"")</f>
        <v/>
      </c>
      <c r="W96" s="41">
        <f>IF(X96="Executado",S96,"")</f>
        <v/>
      </c>
      <c r="X96" s="28">
        <f>IF(A96="","",IF(O96="Pendente","Aguardando decisão",IF(O96="Rejeitado","Rejeitado",IF(O96="Aprovado",IF(AND(S96&lt;&gt;"",T96&lt;&gt;"",U96&lt;&gt;""),"Executado","Aguardando execução"),"Revisar"))))</f>
        <v/>
      </c>
      <c r="Y96" s="30">
        <f>IF(OR(A96="",O96&lt;&gt;"Pendente",B96=""),"",MAX(0,INT(Resumo!$B$3)-INT(B96)))</f>
        <v/>
      </c>
      <c r="Z96" s="28">
        <f>IF(A96="","",IF(COUNTIF($A$7:$A$206,A96)&gt;1,"ID duplicado",IF(D96="SKU não cadastrado","SKU não cadastrado",IF(OR(B96="",C96="",F96="",G96="",H96="",K96="",M96="",N96="",O96=""),"Preencher campos da solicitação",IF(OR(G96&lt;0,H96&lt;0,AND(S96&lt;&gt;"",S96&lt;0)),"Quantidade inválida",IF(H96=G96,"Sem alteração de quantidade",IF(AND(K96="Outro",L96=""),"Detalhar motivo Outro",IF(OR(LEFT(LOWER(M96),7)="http://",LEFT(LOWER(M96),8)="https://"),"Usar referência interna da evidência",IF(COUNTIF(Listas!$Q$8:$Q$10,O96)=0,"Decisão inválida","OK")))))))))</f>
        <v/>
      </c>
      <c r="AA96" s="28">
        <f>IF(A96="","",IF(AND(O96="Pendente",OR(P96&lt;&gt;"",Q96&lt;&gt;"")),"Pendente com dados de decisão",IF(AND(O96&lt;&gt;"Aprovado",OR(S96&lt;&gt;"",T96&lt;&gt;"",U96&lt;&gt;"")),"Execução sem aprovação",IF(AND(O96="Pendente",Y96&gt;Listas!$R$4),"Aprovação em atraso",IF(AND(OR(O96="Aprovado",O96="Rejeitado"),OR(P96="",Q96="")),"Completar decisão",IF(AND(Q96&lt;&gt;"",Q96&lt;B96),"Data da decisão anterior à solicitação",IF(AND(O96="Aprovado",S96="",T96="",U96=""),"Execução pendente",IF(AND(O96="Aprovado",OR(S96="",T96="",U96="")),"Completar execução",IF(AND(T96&lt;&gt;"",Q96&lt;&gt;"",T96&lt;Q96),"Data da execução anterior à decisão",IF(AND(X96="Executado",ABS(S96-H96)&gt;Listas!$R$5),"Quantidade executada difere da aprovada","OK"))))))))))</f>
        <v/>
      </c>
      <c r="AB96" s="28">
        <f>IF(A96="","",IF(Z96&lt;&gt;"OK",Z96,AA96))</f>
        <v/>
      </c>
    </row>
    <row r="97">
      <c r="A97" s="22" t="n"/>
      <c r="B97" s="38" t="n"/>
      <c r="C97" s="22" t="n"/>
      <c r="D97" s="24">
        <f>IF(C97="","",IFERROR(INDEX(tbSKUs[Produto],MATCH(C97,tbSKUs[SKU],0)),"SKU não cadastrado"))</f>
        <v/>
      </c>
      <c r="E97" s="24">
        <f>IF(C97="","",IFERROR(INDEX(tbSKUs[Unidade],MATCH(C97,tbSKUs[SKU],0)),""))</f>
        <v/>
      </c>
      <c r="F97" s="22" t="n"/>
      <c r="G97" s="39" t="n"/>
      <c r="H97" s="39" t="n"/>
      <c r="I97" s="40">
        <f>IF(OR(G97="",H97=""),"",H97-G97)</f>
        <v/>
      </c>
      <c r="J97" s="24">
        <f>IF(I97="","",IF(I97&gt;0,"Entrada",IF(I97&lt;0,"Saída","Sem variação")))</f>
        <v/>
      </c>
      <c r="K97" s="22" t="n"/>
      <c r="L97" s="22" t="n"/>
      <c r="M97" s="22" t="n"/>
      <c r="N97" s="22" t="n"/>
      <c r="O97" s="22" t="n"/>
      <c r="P97" s="22" t="n"/>
      <c r="Q97" s="38" t="n"/>
      <c r="R97" s="22" t="n"/>
      <c r="S97" s="39" t="n"/>
      <c r="T97" s="38" t="n"/>
      <c r="U97" s="22" t="n"/>
      <c r="V97" s="40">
        <f>IF(X97="Executado",S97-G97,"")</f>
        <v/>
      </c>
      <c r="W97" s="40">
        <f>IF(X97="Executado",S97,"")</f>
        <v/>
      </c>
      <c r="X97" s="24">
        <f>IF(A97="","",IF(O97="Pendente","Aguardando decisão",IF(O97="Rejeitado","Rejeitado",IF(O97="Aprovado",IF(AND(S97&lt;&gt;"",T97&lt;&gt;"",U97&lt;&gt;""),"Executado","Aguardando execução"),"Revisar"))))</f>
        <v/>
      </c>
      <c r="Y97" s="27">
        <f>IF(OR(A97="",O97&lt;&gt;"Pendente",B97=""),"",MAX(0,INT(Resumo!$B$3)-INT(B97)))</f>
        <v/>
      </c>
      <c r="Z97" s="24">
        <f>IF(A97="","",IF(COUNTIF($A$7:$A$206,A97)&gt;1,"ID duplicado",IF(D97="SKU não cadastrado","SKU não cadastrado",IF(OR(B97="",C97="",F97="",G97="",H97="",K97="",M97="",N97="",O97=""),"Preencher campos da solicitação",IF(OR(G97&lt;0,H97&lt;0,AND(S97&lt;&gt;"",S97&lt;0)),"Quantidade inválida",IF(H97=G97,"Sem alteração de quantidade",IF(AND(K97="Outro",L97=""),"Detalhar motivo Outro",IF(OR(LEFT(LOWER(M97),7)="http://",LEFT(LOWER(M97),8)="https://"),"Usar referência interna da evidência",IF(COUNTIF(Listas!$Q$8:$Q$10,O97)=0,"Decisão inválida","OK")))))))))</f>
        <v/>
      </c>
      <c r="AA97" s="24">
        <f>IF(A97="","",IF(AND(O97="Pendente",OR(P97&lt;&gt;"",Q97&lt;&gt;"")),"Pendente com dados de decisão",IF(AND(O97&lt;&gt;"Aprovado",OR(S97&lt;&gt;"",T97&lt;&gt;"",U97&lt;&gt;"")),"Execução sem aprovação",IF(AND(O97="Pendente",Y97&gt;Listas!$R$4),"Aprovação em atraso",IF(AND(OR(O97="Aprovado",O97="Rejeitado"),OR(P97="",Q97="")),"Completar decisão",IF(AND(Q97&lt;&gt;"",Q97&lt;B97),"Data da decisão anterior à solicitação",IF(AND(O97="Aprovado",S97="",T97="",U97=""),"Execução pendente",IF(AND(O97="Aprovado",OR(S97="",T97="",U97="")),"Completar execução",IF(AND(T97&lt;&gt;"",Q97&lt;&gt;"",T97&lt;Q97),"Data da execução anterior à decisão",IF(AND(X97="Executado",ABS(S97-H97)&gt;Listas!$R$5),"Quantidade executada difere da aprovada","OK"))))))))))</f>
        <v/>
      </c>
      <c r="AB97" s="24">
        <f>IF(A97="","",IF(Z97&lt;&gt;"OK",Z97,AA97))</f>
        <v/>
      </c>
    </row>
    <row r="98">
      <c r="A98" s="22" t="n"/>
      <c r="B98" s="38" t="n"/>
      <c r="C98" s="22" t="n"/>
      <c r="D98" s="28">
        <f>IF(C98="","",IFERROR(INDEX(tbSKUs[Produto],MATCH(C98,tbSKUs[SKU],0)),"SKU não cadastrado"))</f>
        <v/>
      </c>
      <c r="E98" s="28">
        <f>IF(C98="","",IFERROR(INDEX(tbSKUs[Unidade],MATCH(C98,tbSKUs[SKU],0)),""))</f>
        <v/>
      </c>
      <c r="F98" s="22" t="n"/>
      <c r="G98" s="39" t="n"/>
      <c r="H98" s="39" t="n"/>
      <c r="I98" s="41">
        <f>IF(OR(G98="",H98=""),"",H98-G98)</f>
        <v/>
      </c>
      <c r="J98" s="28">
        <f>IF(I98="","",IF(I98&gt;0,"Entrada",IF(I98&lt;0,"Saída","Sem variação")))</f>
        <v/>
      </c>
      <c r="K98" s="22" t="n"/>
      <c r="L98" s="22" t="n"/>
      <c r="M98" s="22" t="n"/>
      <c r="N98" s="22" t="n"/>
      <c r="O98" s="22" t="n"/>
      <c r="P98" s="22" t="n"/>
      <c r="Q98" s="38" t="n"/>
      <c r="R98" s="22" t="n"/>
      <c r="S98" s="39" t="n"/>
      <c r="T98" s="38" t="n"/>
      <c r="U98" s="22" t="n"/>
      <c r="V98" s="41">
        <f>IF(X98="Executado",S98-G98,"")</f>
        <v/>
      </c>
      <c r="W98" s="41">
        <f>IF(X98="Executado",S98,"")</f>
        <v/>
      </c>
      <c r="X98" s="28">
        <f>IF(A98="","",IF(O98="Pendente","Aguardando decisão",IF(O98="Rejeitado","Rejeitado",IF(O98="Aprovado",IF(AND(S98&lt;&gt;"",T98&lt;&gt;"",U98&lt;&gt;""),"Executado","Aguardando execução"),"Revisar"))))</f>
        <v/>
      </c>
      <c r="Y98" s="30">
        <f>IF(OR(A98="",O98&lt;&gt;"Pendente",B98=""),"",MAX(0,INT(Resumo!$B$3)-INT(B98)))</f>
        <v/>
      </c>
      <c r="Z98" s="28">
        <f>IF(A98="","",IF(COUNTIF($A$7:$A$206,A98)&gt;1,"ID duplicado",IF(D98="SKU não cadastrado","SKU não cadastrado",IF(OR(B98="",C98="",F98="",G98="",H98="",K98="",M98="",N98="",O98=""),"Preencher campos da solicitação",IF(OR(G98&lt;0,H98&lt;0,AND(S98&lt;&gt;"",S98&lt;0)),"Quantidade inválida",IF(H98=G98,"Sem alteração de quantidade",IF(AND(K98="Outro",L98=""),"Detalhar motivo Outro",IF(OR(LEFT(LOWER(M98),7)="http://",LEFT(LOWER(M98),8)="https://"),"Usar referência interna da evidência",IF(COUNTIF(Listas!$Q$8:$Q$10,O98)=0,"Decisão inválida","OK")))))))))</f>
        <v/>
      </c>
      <c r="AA98" s="28">
        <f>IF(A98="","",IF(AND(O98="Pendente",OR(P98&lt;&gt;"",Q98&lt;&gt;"")),"Pendente com dados de decisão",IF(AND(O98&lt;&gt;"Aprovado",OR(S98&lt;&gt;"",T98&lt;&gt;"",U98&lt;&gt;"")),"Execução sem aprovação",IF(AND(O98="Pendente",Y98&gt;Listas!$R$4),"Aprovação em atraso",IF(AND(OR(O98="Aprovado",O98="Rejeitado"),OR(P98="",Q98="")),"Completar decisão",IF(AND(Q98&lt;&gt;"",Q98&lt;B98),"Data da decisão anterior à solicitação",IF(AND(O98="Aprovado",S98="",T98="",U98=""),"Execução pendente",IF(AND(O98="Aprovado",OR(S98="",T98="",U98="")),"Completar execução",IF(AND(T98&lt;&gt;"",Q98&lt;&gt;"",T98&lt;Q98),"Data da execução anterior à decisão",IF(AND(X98="Executado",ABS(S98-H98)&gt;Listas!$R$5),"Quantidade executada difere da aprovada","OK"))))))))))</f>
        <v/>
      </c>
      <c r="AB98" s="28">
        <f>IF(A98="","",IF(Z98&lt;&gt;"OK",Z98,AA98))</f>
        <v/>
      </c>
    </row>
    <row r="99">
      <c r="A99" s="22" t="n"/>
      <c r="B99" s="38" t="n"/>
      <c r="C99" s="22" t="n"/>
      <c r="D99" s="24">
        <f>IF(C99="","",IFERROR(INDEX(tbSKUs[Produto],MATCH(C99,tbSKUs[SKU],0)),"SKU não cadastrado"))</f>
        <v/>
      </c>
      <c r="E99" s="24">
        <f>IF(C99="","",IFERROR(INDEX(tbSKUs[Unidade],MATCH(C99,tbSKUs[SKU],0)),""))</f>
        <v/>
      </c>
      <c r="F99" s="22" t="n"/>
      <c r="G99" s="39" t="n"/>
      <c r="H99" s="39" t="n"/>
      <c r="I99" s="40">
        <f>IF(OR(G99="",H99=""),"",H99-G99)</f>
        <v/>
      </c>
      <c r="J99" s="24">
        <f>IF(I99="","",IF(I99&gt;0,"Entrada",IF(I99&lt;0,"Saída","Sem variação")))</f>
        <v/>
      </c>
      <c r="K99" s="22" t="n"/>
      <c r="L99" s="22" t="n"/>
      <c r="M99" s="22" t="n"/>
      <c r="N99" s="22" t="n"/>
      <c r="O99" s="22" t="n"/>
      <c r="P99" s="22" t="n"/>
      <c r="Q99" s="38" t="n"/>
      <c r="R99" s="22" t="n"/>
      <c r="S99" s="39" t="n"/>
      <c r="T99" s="38" t="n"/>
      <c r="U99" s="22" t="n"/>
      <c r="V99" s="40">
        <f>IF(X99="Executado",S99-G99,"")</f>
        <v/>
      </c>
      <c r="W99" s="40">
        <f>IF(X99="Executado",S99,"")</f>
        <v/>
      </c>
      <c r="X99" s="24">
        <f>IF(A99="","",IF(O99="Pendente","Aguardando decisão",IF(O99="Rejeitado","Rejeitado",IF(O99="Aprovado",IF(AND(S99&lt;&gt;"",T99&lt;&gt;"",U99&lt;&gt;""),"Executado","Aguardando execução"),"Revisar"))))</f>
        <v/>
      </c>
      <c r="Y99" s="27">
        <f>IF(OR(A99="",O99&lt;&gt;"Pendente",B99=""),"",MAX(0,INT(Resumo!$B$3)-INT(B99)))</f>
        <v/>
      </c>
      <c r="Z99" s="24">
        <f>IF(A99="","",IF(COUNTIF($A$7:$A$206,A99)&gt;1,"ID duplicado",IF(D99="SKU não cadastrado","SKU não cadastrado",IF(OR(B99="",C99="",F99="",G99="",H99="",K99="",M99="",N99="",O99=""),"Preencher campos da solicitação",IF(OR(G99&lt;0,H99&lt;0,AND(S99&lt;&gt;"",S99&lt;0)),"Quantidade inválida",IF(H99=G99,"Sem alteração de quantidade",IF(AND(K99="Outro",L99=""),"Detalhar motivo Outro",IF(OR(LEFT(LOWER(M99),7)="http://",LEFT(LOWER(M99),8)="https://"),"Usar referência interna da evidência",IF(COUNTIF(Listas!$Q$8:$Q$10,O99)=0,"Decisão inválida","OK")))))))))</f>
        <v/>
      </c>
      <c r="AA99" s="24">
        <f>IF(A99="","",IF(AND(O99="Pendente",OR(P99&lt;&gt;"",Q99&lt;&gt;"")),"Pendente com dados de decisão",IF(AND(O99&lt;&gt;"Aprovado",OR(S99&lt;&gt;"",T99&lt;&gt;"",U99&lt;&gt;"")),"Execução sem aprovação",IF(AND(O99="Pendente",Y99&gt;Listas!$R$4),"Aprovação em atraso",IF(AND(OR(O99="Aprovado",O99="Rejeitado"),OR(P99="",Q99="")),"Completar decisão",IF(AND(Q99&lt;&gt;"",Q99&lt;B99),"Data da decisão anterior à solicitação",IF(AND(O99="Aprovado",S99="",T99="",U99=""),"Execução pendente",IF(AND(O99="Aprovado",OR(S99="",T99="",U99="")),"Completar execução",IF(AND(T99&lt;&gt;"",Q99&lt;&gt;"",T99&lt;Q99),"Data da execução anterior à decisão",IF(AND(X99="Executado",ABS(S99-H99)&gt;Listas!$R$5),"Quantidade executada difere da aprovada","OK"))))))))))</f>
        <v/>
      </c>
      <c r="AB99" s="24">
        <f>IF(A99="","",IF(Z99&lt;&gt;"OK",Z99,AA99))</f>
        <v/>
      </c>
    </row>
    <row r="100">
      <c r="A100" s="22" t="n"/>
      <c r="B100" s="38" t="n"/>
      <c r="C100" s="22" t="n"/>
      <c r="D100" s="28">
        <f>IF(C100="","",IFERROR(INDEX(tbSKUs[Produto],MATCH(C100,tbSKUs[SKU],0)),"SKU não cadastrado"))</f>
        <v/>
      </c>
      <c r="E100" s="28">
        <f>IF(C100="","",IFERROR(INDEX(tbSKUs[Unidade],MATCH(C100,tbSKUs[SKU],0)),""))</f>
        <v/>
      </c>
      <c r="F100" s="22" t="n"/>
      <c r="G100" s="39" t="n"/>
      <c r="H100" s="39" t="n"/>
      <c r="I100" s="41">
        <f>IF(OR(G100="",H100=""),"",H100-G100)</f>
        <v/>
      </c>
      <c r="J100" s="28">
        <f>IF(I100="","",IF(I100&gt;0,"Entrada",IF(I100&lt;0,"Saída","Sem variação")))</f>
        <v/>
      </c>
      <c r="K100" s="22" t="n"/>
      <c r="L100" s="22" t="n"/>
      <c r="M100" s="22" t="n"/>
      <c r="N100" s="22" t="n"/>
      <c r="O100" s="22" t="n"/>
      <c r="P100" s="22" t="n"/>
      <c r="Q100" s="38" t="n"/>
      <c r="R100" s="22" t="n"/>
      <c r="S100" s="39" t="n"/>
      <c r="T100" s="38" t="n"/>
      <c r="U100" s="22" t="n"/>
      <c r="V100" s="41">
        <f>IF(X100="Executado",S100-G100,"")</f>
        <v/>
      </c>
      <c r="W100" s="41">
        <f>IF(X100="Executado",S100,"")</f>
        <v/>
      </c>
      <c r="X100" s="28">
        <f>IF(A100="","",IF(O100="Pendente","Aguardando decisão",IF(O100="Rejeitado","Rejeitado",IF(O100="Aprovado",IF(AND(S100&lt;&gt;"",T100&lt;&gt;"",U100&lt;&gt;""),"Executado","Aguardando execução"),"Revisar"))))</f>
        <v/>
      </c>
      <c r="Y100" s="30">
        <f>IF(OR(A100="",O100&lt;&gt;"Pendente",B100=""),"",MAX(0,INT(Resumo!$B$3)-INT(B100)))</f>
        <v/>
      </c>
      <c r="Z100" s="28">
        <f>IF(A100="","",IF(COUNTIF($A$7:$A$206,A100)&gt;1,"ID duplicado",IF(D100="SKU não cadastrado","SKU não cadastrado",IF(OR(B100="",C100="",F100="",G100="",H100="",K100="",M100="",N100="",O100=""),"Preencher campos da solicitação",IF(OR(G100&lt;0,H100&lt;0,AND(S100&lt;&gt;"",S100&lt;0)),"Quantidade inválida",IF(H100=G100,"Sem alteração de quantidade",IF(AND(K100="Outro",L100=""),"Detalhar motivo Outro",IF(OR(LEFT(LOWER(M100),7)="http://",LEFT(LOWER(M100),8)="https://"),"Usar referência interna da evidência",IF(COUNTIF(Listas!$Q$8:$Q$10,O100)=0,"Decisão inválida","OK")))))))))</f>
        <v/>
      </c>
      <c r="AA100" s="28">
        <f>IF(A100="","",IF(AND(O100="Pendente",OR(P100&lt;&gt;"",Q100&lt;&gt;"")),"Pendente com dados de decisão",IF(AND(O100&lt;&gt;"Aprovado",OR(S100&lt;&gt;"",T100&lt;&gt;"",U100&lt;&gt;"")),"Execução sem aprovação",IF(AND(O100="Pendente",Y100&gt;Listas!$R$4),"Aprovação em atraso",IF(AND(OR(O100="Aprovado",O100="Rejeitado"),OR(P100="",Q100="")),"Completar decisão",IF(AND(Q100&lt;&gt;"",Q100&lt;B100),"Data da decisão anterior à solicitação",IF(AND(O100="Aprovado",S100="",T100="",U100=""),"Execução pendente",IF(AND(O100="Aprovado",OR(S100="",T100="",U100="")),"Completar execução",IF(AND(T100&lt;&gt;"",Q100&lt;&gt;"",T100&lt;Q100),"Data da execução anterior à decisão",IF(AND(X100="Executado",ABS(S100-H100)&gt;Listas!$R$5),"Quantidade executada difere da aprovada","OK"))))))))))</f>
        <v/>
      </c>
      <c r="AB100" s="28">
        <f>IF(A100="","",IF(Z100&lt;&gt;"OK",Z100,AA100))</f>
        <v/>
      </c>
    </row>
    <row r="101">
      <c r="A101" s="22" t="n"/>
      <c r="B101" s="38" t="n"/>
      <c r="C101" s="22" t="n"/>
      <c r="D101" s="24">
        <f>IF(C101="","",IFERROR(INDEX(tbSKUs[Produto],MATCH(C101,tbSKUs[SKU],0)),"SKU não cadastrado"))</f>
        <v/>
      </c>
      <c r="E101" s="24">
        <f>IF(C101="","",IFERROR(INDEX(tbSKUs[Unidade],MATCH(C101,tbSKUs[SKU],0)),""))</f>
        <v/>
      </c>
      <c r="F101" s="22" t="n"/>
      <c r="G101" s="39" t="n"/>
      <c r="H101" s="39" t="n"/>
      <c r="I101" s="40">
        <f>IF(OR(G101="",H101=""),"",H101-G101)</f>
        <v/>
      </c>
      <c r="J101" s="24">
        <f>IF(I101="","",IF(I101&gt;0,"Entrada",IF(I101&lt;0,"Saída","Sem variação")))</f>
        <v/>
      </c>
      <c r="K101" s="22" t="n"/>
      <c r="L101" s="22" t="n"/>
      <c r="M101" s="22" t="n"/>
      <c r="N101" s="22" t="n"/>
      <c r="O101" s="22" t="n"/>
      <c r="P101" s="22" t="n"/>
      <c r="Q101" s="38" t="n"/>
      <c r="R101" s="22" t="n"/>
      <c r="S101" s="39" t="n"/>
      <c r="T101" s="38" t="n"/>
      <c r="U101" s="22" t="n"/>
      <c r="V101" s="40">
        <f>IF(X101="Executado",S101-G101,"")</f>
        <v/>
      </c>
      <c r="W101" s="40">
        <f>IF(X101="Executado",S101,"")</f>
        <v/>
      </c>
      <c r="X101" s="24">
        <f>IF(A101="","",IF(O101="Pendente","Aguardando decisão",IF(O101="Rejeitado","Rejeitado",IF(O101="Aprovado",IF(AND(S101&lt;&gt;"",T101&lt;&gt;"",U101&lt;&gt;""),"Executado","Aguardando execução"),"Revisar"))))</f>
        <v/>
      </c>
      <c r="Y101" s="27">
        <f>IF(OR(A101="",O101&lt;&gt;"Pendente",B101=""),"",MAX(0,INT(Resumo!$B$3)-INT(B101)))</f>
        <v/>
      </c>
      <c r="Z101" s="24">
        <f>IF(A101="","",IF(COUNTIF($A$7:$A$206,A101)&gt;1,"ID duplicado",IF(D101="SKU não cadastrado","SKU não cadastrado",IF(OR(B101="",C101="",F101="",G101="",H101="",K101="",M101="",N101="",O101=""),"Preencher campos da solicitação",IF(OR(G101&lt;0,H101&lt;0,AND(S101&lt;&gt;"",S101&lt;0)),"Quantidade inválida",IF(H101=G101,"Sem alteração de quantidade",IF(AND(K101="Outro",L101=""),"Detalhar motivo Outro",IF(OR(LEFT(LOWER(M101),7)="http://",LEFT(LOWER(M101),8)="https://"),"Usar referência interna da evidência",IF(COUNTIF(Listas!$Q$8:$Q$10,O101)=0,"Decisão inválida","OK")))))))))</f>
        <v/>
      </c>
      <c r="AA101" s="24">
        <f>IF(A101="","",IF(AND(O101="Pendente",OR(P101&lt;&gt;"",Q101&lt;&gt;"")),"Pendente com dados de decisão",IF(AND(O101&lt;&gt;"Aprovado",OR(S101&lt;&gt;"",T101&lt;&gt;"",U101&lt;&gt;"")),"Execução sem aprovação",IF(AND(O101="Pendente",Y101&gt;Listas!$R$4),"Aprovação em atraso",IF(AND(OR(O101="Aprovado",O101="Rejeitado"),OR(P101="",Q101="")),"Completar decisão",IF(AND(Q101&lt;&gt;"",Q101&lt;B101),"Data da decisão anterior à solicitação",IF(AND(O101="Aprovado",S101="",T101="",U101=""),"Execução pendente",IF(AND(O101="Aprovado",OR(S101="",T101="",U101="")),"Completar execução",IF(AND(T101&lt;&gt;"",Q101&lt;&gt;"",T101&lt;Q101),"Data da execução anterior à decisão",IF(AND(X101="Executado",ABS(S101-H101)&gt;Listas!$R$5),"Quantidade executada difere da aprovada","OK"))))))))))</f>
        <v/>
      </c>
      <c r="AB101" s="24">
        <f>IF(A101="","",IF(Z101&lt;&gt;"OK",Z101,AA101))</f>
        <v/>
      </c>
    </row>
    <row r="102">
      <c r="A102" s="22" t="n"/>
      <c r="B102" s="38" t="n"/>
      <c r="C102" s="22" t="n"/>
      <c r="D102" s="28">
        <f>IF(C102="","",IFERROR(INDEX(tbSKUs[Produto],MATCH(C102,tbSKUs[SKU],0)),"SKU não cadastrado"))</f>
        <v/>
      </c>
      <c r="E102" s="28">
        <f>IF(C102="","",IFERROR(INDEX(tbSKUs[Unidade],MATCH(C102,tbSKUs[SKU],0)),""))</f>
        <v/>
      </c>
      <c r="F102" s="22" t="n"/>
      <c r="G102" s="39" t="n"/>
      <c r="H102" s="39" t="n"/>
      <c r="I102" s="41">
        <f>IF(OR(G102="",H102=""),"",H102-G102)</f>
        <v/>
      </c>
      <c r="J102" s="28">
        <f>IF(I102="","",IF(I102&gt;0,"Entrada",IF(I102&lt;0,"Saída","Sem variação")))</f>
        <v/>
      </c>
      <c r="K102" s="22" t="n"/>
      <c r="L102" s="22" t="n"/>
      <c r="M102" s="22" t="n"/>
      <c r="N102" s="22" t="n"/>
      <c r="O102" s="22" t="n"/>
      <c r="P102" s="22" t="n"/>
      <c r="Q102" s="38" t="n"/>
      <c r="R102" s="22" t="n"/>
      <c r="S102" s="39" t="n"/>
      <c r="T102" s="38" t="n"/>
      <c r="U102" s="22" t="n"/>
      <c r="V102" s="41">
        <f>IF(X102="Executado",S102-G102,"")</f>
        <v/>
      </c>
      <c r="W102" s="41">
        <f>IF(X102="Executado",S102,"")</f>
        <v/>
      </c>
      <c r="X102" s="28">
        <f>IF(A102="","",IF(O102="Pendente","Aguardando decisão",IF(O102="Rejeitado","Rejeitado",IF(O102="Aprovado",IF(AND(S102&lt;&gt;"",T102&lt;&gt;"",U102&lt;&gt;""),"Executado","Aguardando execução"),"Revisar"))))</f>
        <v/>
      </c>
      <c r="Y102" s="30">
        <f>IF(OR(A102="",O102&lt;&gt;"Pendente",B102=""),"",MAX(0,INT(Resumo!$B$3)-INT(B102)))</f>
        <v/>
      </c>
      <c r="Z102" s="28">
        <f>IF(A102="","",IF(COUNTIF($A$7:$A$206,A102)&gt;1,"ID duplicado",IF(D102="SKU não cadastrado","SKU não cadastrado",IF(OR(B102="",C102="",F102="",G102="",H102="",K102="",M102="",N102="",O102=""),"Preencher campos da solicitação",IF(OR(G102&lt;0,H102&lt;0,AND(S102&lt;&gt;"",S102&lt;0)),"Quantidade inválida",IF(H102=G102,"Sem alteração de quantidade",IF(AND(K102="Outro",L102=""),"Detalhar motivo Outro",IF(OR(LEFT(LOWER(M102),7)="http://",LEFT(LOWER(M102),8)="https://"),"Usar referência interna da evidência",IF(COUNTIF(Listas!$Q$8:$Q$10,O102)=0,"Decisão inválida","OK")))))))))</f>
        <v/>
      </c>
      <c r="AA102" s="28">
        <f>IF(A102="","",IF(AND(O102="Pendente",OR(P102&lt;&gt;"",Q102&lt;&gt;"")),"Pendente com dados de decisão",IF(AND(O102&lt;&gt;"Aprovado",OR(S102&lt;&gt;"",T102&lt;&gt;"",U102&lt;&gt;"")),"Execução sem aprovação",IF(AND(O102="Pendente",Y102&gt;Listas!$R$4),"Aprovação em atraso",IF(AND(OR(O102="Aprovado",O102="Rejeitado"),OR(P102="",Q102="")),"Completar decisão",IF(AND(Q102&lt;&gt;"",Q102&lt;B102),"Data da decisão anterior à solicitação",IF(AND(O102="Aprovado",S102="",T102="",U102=""),"Execução pendente",IF(AND(O102="Aprovado",OR(S102="",T102="",U102="")),"Completar execução",IF(AND(T102&lt;&gt;"",Q102&lt;&gt;"",T102&lt;Q102),"Data da execução anterior à decisão",IF(AND(X102="Executado",ABS(S102-H102)&gt;Listas!$R$5),"Quantidade executada difere da aprovada","OK"))))))))))</f>
        <v/>
      </c>
      <c r="AB102" s="28">
        <f>IF(A102="","",IF(Z102&lt;&gt;"OK",Z102,AA102))</f>
        <v/>
      </c>
    </row>
    <row r="103">
      <c r="A103" s="22" t="n"/>
      <c r="B103" s="38" t="n"/>
      <c r="C103" s="22" t="n"/>
      <c r="D103" s="24">
        <f>IF(C103="","",IFERROR(INDEX(tbSKUs[Produto],MATCH(C103,tbSKUs[SKU],0)),"SKU não cadastrado"))</f>
        <v/>
      </c>
      <c r="E103" s="24">
        <f>IF(C103="","",IFERROR(INDEX(tbSKUs[Unidade],MATCH(C103,tbSKUs[SKU],0)),""))</f>
        <v/>
      </c>
      <c r="F103" s="22" t="n"/>
      <c r="G103" s="39" t="n"/>
      <c r="H103" s="39" t="n"/>
      <c r="I103" s="40">
        <f>IF(OR(G103="",H103=""),"",H103-G103)</f>
        <v/>
      </c>
      <c r="J103" s="24">
        <f>IF(I103="","",IF(I103&gt;0,"Entrada",IF(I103&lt;0,"Saída","Sem variação")))</f>
        <v/>
      </c>
      <c r="K103" s="22" t="n"/>
      <c r="L103" s="22" t="n"/>
      <c r="M103" s="22" t="n"/>
      <c r="N103" s="22" t="n"/>
      <c r="O103" s="22" t="n"/>
      <c r="P103" s="22" t="n"/>
      <c r="Q103" s="38" t="n"/>
      <c r="R103" s="22" t="n"/>
      <c r="S103" s="39" t="n"/>
      <c r="T103" s="38" t="n"/>
      <c r="U103" s="22" t="n"/>
      <c r="V103" s="40">
        <f>IF(X103="Executado",S103-G103,"")</f>
        <v/>
      </c>
      <c r="W103" s="40">
        <f>IF(X103="Executado",S103,"")</f>
        <v/>
      </c>
      <c r="X103" s="24">
        <f>IF(A103="","",IF(O103="Pendente","Aguardando decisão",IF(O103="Rejeitado","Rejeitado",IF(O103="Aprovado",IF(AND(S103&lt;&gt;"",T103&lt;&gt;"",U103&lt;&gt;""),"Executado","Aguardando execução"),"Revisar"))))</f>
        <v/>
      </c>
      <c r="Y103" s="27">
        <f>IF(OR(A103="",O103&lt;&gt;"Pendente",B103=""),"",MAX(0,INT(Resumo!$B$3)-INT(B103)))</f>
        <v/>
      </c>
      <c r="Z103" s="24">
        <f>IF(A103="","",IF(COUNTIF($A$7:$A$206,A103)&gt;1,"ID duplicado",IF(D103="SKU não cadastrado","SKU não cadastrado",IF(OR(B103="",C103="",F103="",G103="",H103="",K103="",M103="",N103="",O103=""),"Preencher campos da solicitação",IF(OR(G103&lt;0,H103&lt;0,AND(S103&lt;&gt;"",S103&lt;0)),"Quantidade inválida",IF(H103=G103,"Sem alteração de quantidade",IF(AND(K103="Outro",L103=""),"Detalhar motivo Outro",IF(OR(LEFT(LOWER(M103),7)="http://",LEFT(LOWER(M103),8)="https://"),"Usar referência interna da evidência",IF(COUNTIF(Listas!$Q$8:$Q$10,O103)=0,"Decisão inválida","OK")))))))))</f>
        <v/>
      </c>
      <c r="AA103" s="24">
        <f>IF(A103="","",IF(AND(O103="Pendente",OR(P103&lt;&gt;"",Q103&lt;&gt;"")),"Pendente com dados de decisão",IF(AND(O103&lt;&gt;"Aprovado",OR(S103&lt;&gt;"",T103&lt;&gt;"",U103&lt;&gt;"")),"Execução sem aprovação",IF(AND(O103="Pendente",Y103&gt;Listas!$R$4),"Aprovação em atraso",IF(AND(OR(O103="Aprovado",O103="Rejeitado"),OR(P103="",Q103="")),"Completar decisão",IF(AND(Q103&lt;&gt;"",Q103&lt;B103),"Data da decisão anterior à solicitação",IF(AND(O103="Aprovado",S103="",T103="",U103=""),"Execução pendente",IF(AND(O103="Aprovado",OR(S103="",T103="",U103="")),"Completar execução",IF(AND(T103&lt;&gt;"",Q103&lt;&gt;"",T103&lt;Q103),"Data da execução anterior à decisão",IF(AND(X103="Executado",ABS(S103-H103)&gt;Listas!$R$5),"Quantidade executada difere da aprovada","OK"))))))))))</f>
        <v/>
      </c>
      <c r="AB103" s="24">
        <f>IF(A103="","",IF(Z103&lt;&gt;"OK",Z103,AA103))</f>
        <v/>
      </c>
    </row>
    <row r="104">
      <c r="A104" s="22" t="n"/>
      <c r="B104" s="38" t="n"/>
      <c r="C104" s="22" t="n"/>
      <c r="D104" s="28">
        <f>IF(C104="","",IFERROR(INDEX(tbSKUs[Produto],MATCH(C104,tbSKUs[SKU],0)),"SKU não cadastrado"))</f>
        <v/>
      </c>
      <c r="E104" s="28">
        <f>IF(C104="","",IFERROR(INDEX(tbSKUs[Unidade],MATCH(C104,tbSKUs[SKU],0)),""))</f>
        <v/>
      </c>
      <c r="F104" s="22" t="n"/>
      <c r="G104" s="39" t="n"/>
      <c r="H104" s="39" t="n"/>
      <c r="I104" s="41">
        <f>IF(OR(G104="",H104=""),"",H104-G104)</f>
        <v/>
      </c>
      <c r="J104" s="28">
        <f>IF(I104="","",IF(I104&gt;0,"Entrada",IF(I104&lt;0,"Saída","Sem variação")))</f>
        <v/>
      </c>
      <c r="K104" s="22" t="n"/>
      <c r="L104" s="22" t="n"/>
      <c r="M104" s="22" t="n"/>
      <c r="N104" s="22" t="n"/>
      <c r="O104" s="22" t="n"/>
      <c r="P104" s="22" t="n"/>
      <c r="Q104" s="38" t="n"/>
      <c r="R104" s="22" t="n"/>
      <c r="S104" s="39" t="n"/>
      <c r="T104" s="38" t="n"/>
      <c r="U104" s="22" t="n"/>
      <c r="V104" s="41">
        <f>IF(X104="Executado",S104-G104,"")</f>
        <v/>
      </c>
      <c r="W104" s="41">
        <f>IF(X104="Executado",S104,"")</f>
        <v/>
      </c>
      <c r="X104" s="28">
        <f>IF(A104="","",IF(O104="Pendente","Aguardando decisão",IF(O104="Rejeitado","Rejeitado",IF(O104="Aprovado",IF(AND(S104&lt;&gt;"",T104&lt;&gt;"",U104&lt;&gt;""),"Executado","Aguardando execução"),"Revisar"))))</f>
        <v/>
      </c>
      <c r="Y104" s="30">
        <f>IF(OR(A104="",O104&lt;&gt;"Pendente",B104=""),"",MAX(0,INT(Resumo!$B$3)-INT(B104)))</f>
        <v/>
      </c>
      <c r="Z104" s="28">
        <f>IF(A104="","",IF(COUNTIF($A$7:$A$206,A104)&gt;1,"ID duplicado",IF(D104="SKU não cadastrado","SKU não cadastrado",IF(OR(B104="",C104="",F104="",G104="",H104="",K104="",M104="",N104="",O104=""),"Preencher campos da solicitação",IF(OR(G104&lt;0,H104&lt;0,AND(S104&lt;&gt;"",S104&lt;0)),"Quantidade inválida",IF(H104=G104,"Sem alteração de quantidade",IF(AND(K104="Outro",L104=""),"Detalhar motivo Outro",IF(OR(LEFT(LOWER(M104),7)="http://",LEFT(LOWER(M104),8)="https://"),"Usar referência interna da evidência",IF(COUNTIF(Listas!$Q$8:$Q$10,O104)=0,"Decisão inválida","OK")))))))))</f>
        <v/>
      </c>
      <c r="AA104" s="28">
        <f>IF(A104="","",IF(AND(O104="Pendente",OR(P104&lt;&gt;"",Q104&lt;&gt;"")),"Pendente com dados de decisão",IF(AND(O104&lt;&gt;"Aprovado",OR(S104&lt;&gt;"",T104&lt;&gt;"",U104&lt;&gt;"")),"Execução sem aprovação",IF(AND(O104="Pendente",Y104&gt;Listas!$R$4),"Aprovação em atraso",IF(AND(OR(O104="Aprovado",O104="Rejeitado"),OR(P104="",Q104="")),"Completar decisão",IF(AND(Q104&lt;&gt;"",Q104&lt;B104),"Data da decisão anterior à solicitação",IF(AND(O104="Aprovado",S104="",T104="",U104=""),"Execução pendente",IF(AND(O104="Aprovado",OR(S104="",T104="",U104="")),"Completar execução",IF(AND(T104&lt;&gt;"",Q104&lt;&gt;"",T104&lt;Q104),"Data da execução anterior à decisão",IF(AND(X104="Executado",ABS(S104-H104)&gt;Listas!$R$5),"Quantidade executada difere da aprovada","OK"))))))))))</f>
        <v/>
      </c>
      <c r="AB104" s="28">
        <f>IF(A104="","",IF(Z104&lt;&gt;"OK",Z104,AA104))</f>
        <v/>
      </c>
    </row>
    <row r="105">
      <c r="A105" s="22" t="n"/>
      <c r="B105" s="38" t="n"/>
      <c r="C105" s="22" t="n"/>
      <c r="D105" s="24">
        <f>IF(C105="","",IFERROR(INDEX(tbSKUs[Produto],MATCH(C105,tbSKUs[SKU],0)),"SKU não cadastrado"))</f>
        <v/>
      </c>
      <c r="E105" s="24">
        <f>IF(C105="","",IFERROR(INDEX(tbSKUs[Unidade],MATCH(C105,tbSKUs[SKU],0)),""))</f>
        <v/>
      </c>
      <c r="F105" s="22" t="n"/>
      <c r="G105" s="39" t="n"/>
      <c r="H105" s="39" t="n"/>
      <c r="I105" s="40">
        <f>IF(OR(G105="",H105=""),"",H105-G105)</f>
        <v/>
      </c>
      <c r="J105" s="24">
        <f>IF(I105="","",IF(I105&gt;0,"Entrada",IF(I105&lt;0,"Saída","Sem variação")))</f>
        <v/>
      </c>
      <c r="K105" s="22" t="n"/>
      <c r="L105" s="22" t="n"/>
      <c r="M105" s="22" t="n"/>
      <c r="N105" s="22" t="n"/>
      <c r="O105" s="22" t="n"/>
      <c r="P105" s="22" t="n"/>
      <c r="Q105" s="38" t="n"/>
      <c r="R105" s="22" t="n"/>
      <c r="S105" s="39" t="n"/>
      <c r="T105" s="38" t="n"/>
      <c r="U105" s="22" t="n"/>
      <c r="V105" s="40">
        <f>IF(X105="Executado",S105-G105,"")</f>
        <v/>
      </c>
      <c r="W105" s="40">
        <f>IF(X105="Executado",S105,"")</f>
        <v/>
      </c>
      <c r="X105" s="24">
        <f>IF(A105="","",IF(O105="Pendente","Aguardando decisão",IF(O105="Rejeitado","Rejeitado",IF(O105="Aprovado",IF(AND(S105&lt;&gt;"",T105&lt;&gt;"",U105&lt;&gt;""),"Executado","Aguardando execução"),"Revisar"))))</f>
        <v/>
      </c>
      <c r="Y105" s="27">
        <f>IF(OR(A105="",O105&lt;&gt;"Pendente",B105=""),"",MAX(0,INT(Resumo!$B$3)-INT(B105)))</f>
        <v/>
      </c>
      <c r="Z105" s="24">
        <f>IF(A105="","",IF(COUNTIF($A$7:$A$206,A105)&gt;1,"ID duplicado",IF(D105="SKU não cadastrado","SKU não cadastrado",IF(OR(B105="",C105="",F105="",G105="",H105="",K105="",M105="",N105="",O105=""),"Preencher campos da solicitação",IF(OR(G105&lt;0,H105&lt;0,AND(S105&lt;&gt;"",S105&lt;0)),"Quantidade inválida",IF(H105=G105,"Sem alteração de quantidade",IF(AND(K105="Outro",L105=""),"Detalhar motivo Outro",IF(OR(LEFT(LOWER(M105),7)="http://",LEFT(LOWER(M105),8)="https://"),"Usar referência interna da evidência",IF(COUNTIF(Listas!$Q$8:$Q$10,O105)=0,"Decisão inválida","OK")))))))))</f>
        <v/>
      </c>
      <c r="AA105" s="24">
        <f>IF(A105="","",IF(AND(O105="Pendente",OR(P105&lt;&gt;"",Q105&lt;&gt;"")),"Pendente com dados de decisão",IF(AND(O105&lt;&gt;"Aprovado",OR(S105&lt;&gt;"",T105&lt;&gt;"",U105&lt;&gt;"")),"Execução sem aprovação",IF(AND(O105="Pendente",Y105&gt;Listas!$R$4),"Aprovação em atraso",IF(AND(OR(O105="Aprovado",O105="Rejeitado"),OR(P105="",Q105="")),"Completar decisão",IF(AND(Q105&lt;&gt;"",Q105&lt;B105),"Data da decisão anterior à solicitação",IF(AND(O105="Aprovado",S105="",T105="",U105=""),"Execução pendente",IF(AND(O105="Aprovado",OR(S105="",T105="",U105="")),"Completar execução",IF(AND(T105&lt;&gt;"",Q105&lt;&gt;"",T105&lt;Q105),"Data da execução anterior à decisão",IF(AND(X105="Executado",ABS(S105-H105)&gt;Listas!$R$5),"Quantidade executada difere da aprovada","OK"))))))))))</f>
        <v/>
      </c>
      <c r="AB105" s="24">
        <f>IF(A105="","",IF(Z105&lt;&gt;"OK",Z105,AA105))</f>
        <v/>
      </c>
    </row>
    <row r="106">
      <c r="A106" s="22" t="n"/>
      <c r="B106" s="38" t="n"/>
      <c r="C106" s="22" t="n"/>
      <c r="D106" s="28">
        <f>IF(C106="","",IFERROR(INDEX(tbSKUs[Produto],MATCH(C106,tbSKUs[SKU],0)),"SKU não cadastrado"))</f>
        <v/>
      </c>
      <c r="E106" s="28">
        <f>IF(C106="","",IFERROR(INDEX(tbSKUs[Unidade],MATCH(C106,tbSKUs[SKU],0)),""))</f>
        <v/>
      </c>
      <c r="F106" s="22" t="n"/>
      <c r="G106" s="39" t="n"/>
      <c r="H106" s="39" t="n"/>
      <c r="I106" s="41">
        <f>IF(OR(G106="",H106=""),"",H106-G106)</f>
        <v/>
      </c>
      <c r="J106" s="28">
        <f>IF(I106="","",IF(I106&gt;0,"Entrada",IF(I106&lt;0,"Saída","Sem variação")))</f>
        <v/>
      </c>
      <c r="K106" s="22" t="n"/>
      <c r="L106" s="22" t="n"/>
      <c r="M106" s="22" t="n"/>
      <c r="N106" s="22" t="n"/>
      <c r="O106" s="22" t="n"/>
      <c r="P106" s="22" t="n"/>
      <c r="Q106" s="38" t="n"/>
      <c r="R106" s="22" t="n"/>
      <c r="S106" s="39" t="n"/>
      <c r="T106" s="38" t="n"/>
      <c r="U106" s="22" t="n"/>
      <c r="V106" s="41">
        <f>IF(X106="Executado",S106-G106,"")</f>
        <v/>
      </c>
      <c r="W106" s="41">
        <f>IF(X106="Executado",S106,"")</f>
        <v/>
      </c>
      <c r="X106" s="28">
        <f>IF(A106="","",IF(O106="Pendente","Aguardando decisão",IF(O106="Rejeitado","Rejeitado",IF(O106="Aprovado",IF(AND(S106&lt;&gt;"",T106&lt;&gt;"",U106&lt;&gt;""),"Executado","Aguardando execução"),"Revisar"))))</f>
        <v/>
      </c>
      <c r="Y106" s="30">
        <f>IF(OR(A106="",O106&lt;&gt;"Pendente",B106=""),"",MAX(0,INT(Resumo!$B$3)-INT(B106)))</f>
        <v/>
      </c>
      <c r="Z106" s="28">
        <f>IF(A106="","",IF(COUNTIF($A$7:$A$206,A106)&gt;1,"ID duplicado",IF(D106="SKU não cadastrado","SKU não cadastrado",IF(OR(B106="",C106="",F106="",G106="",H106="",K106="",M106="",N106="",O106=""),"Preencher campos da solicitação",IF(OR(G106&lt;0,H106&lt;0,AND(S106&lt;&gt;"",S106&lt;0)),"Quantidade inválida",IF(H106=G106,"Sem alteração de quantidade",IF(AND(K106="Outro",L106=""),"Detalhar motivo Outro",IF(OR(LEFT(LOWER(M106),7)="http://",LEFT(LOWER(M106),8)="https://"),"Usar referência interna da evidência",IF(COUNTIF(Listas!$Q$8:$Q$10,O106)=0,"Decisão inválida","OK")))))))))</f>
        <v/>
      </c>
      <c r="AA106" s="28">
        <f>IF(A106="","",IF(AND(O106="Pendente",OR(P106&lt;&gt;"",Q106&lt;&gt;"")),"Pendente com dados de decisão",IF(AND(O106&lt;&gt;"Aprovado",OR(S106&lt;&gt;"",T106&lt;&gt;"",U106&lt;&gt;"")),"Execução sem aprovação",IF(AND(O106="Pendente",Y106&gt;Listas!$R$4),"Aprovação em atraso",IF(AND(OR(O106="Aprovado",O106="Rejeitado"),OR(P106="",Q106="")),"Completar decisão",IF(AND(Q106&lt;&gt;"",Q106&lt;B106),"Data da decisão anterior à solicitação",IF(AND(O106="Aprovado",S106="",T106="",U106=""),"Execução pendente",IF(AND(O106="Aprovado",OR(S106="",T106="",U106="")),"Completar execução",IF(AND(T106&lt;&gt;"",Q106&lt;&gt;"",T106&lt;Q106),"Data da execução anterior à decisão",IF(AND(X106="Executado",ABS(S106-H106)&gt;Listas!$R$5),"Quantidade executada difere da aprovada","OK"))))))))))</f>
        <v/>
      </c>
      <c r="AB106" s="28">
        <f>IF(A106="","",IF(Z106&lt;&gt;"OK",Z106,AA106))</f>
        <v/>
      </c>
    </row>
    <row r="107">
      <c r="A107" s="22" t="n"/>
      <c r="B107" s="38" t="n"/>
      <c r="C107" s="22" t="n"/>
      <c r="D107" s="24">
        <f>IF(C107="","",IFERROR(INDEX(tbSKUs[Produto],MATCH(C107,tbSKUs[SKU],0)),"SKU não cadastrado"))</f>
        <v/>
      </c>
      <c r="E107" s="24">
        <f>IF(C107="","",IFERROR(INDEX(tbSKUs[Unidade],MATCH(C107,tbSKUs[SKU],0)),""))</f>
        <v/>
      </c>
      <c r="F107" s="22" t="n"/>
      <c r="G107" s="39" t="n"/>
      <c r="H107" s="39" t="n"/>
      <c r="I107" s="40">
        <f>IF(OR(G107="",H107=""),"",H107-G107)</f>
        <v/>
      </c>
      <c r="J107" s="24">
        <f>IF(I107="","",IF(I107&gt;0,"Entrada",IF(I107&lt;0,"Saída","Sem variação")))</f>
        <v/>
      </c>
      <c r="K107" s="22" t="n"/>
      <c r="L107" s="22" t="n"/>
      <c r="M107" s="22" t="n"/>
      <c r="N107" s="22" t="n"/>
      <c r="O107" s="22" t="n"/>
      <c r="P107" s="22" t="n"/>
      <c r="Q107" s="38" t="n"/>
      <c r="R107" s="22" t="n"/>
      <c r="S107" s="39" t="n"/>
      <c r="T107" s="38" t="n"/>
      <c r="U107" s="22" t="n"/>
      <c r="V107" s="40">
        <f>IF(X107="Executado",S107-G107,"")</f>
        <v/>
      </c>
      <c r="W107" s="40">
        <f>IF(X107="Executado",S107,"")</f>
        <v/>
      </c>
      <c r="X107" s="24">
        <f>IF(A107="","",IF(O107="Pendente","Aguardando decisão",IF(O107="Rejeitado","Rejeitado",IF(O107="Aprovado",IF(AND(S107&lt;&gt;"",T107&lt;&gt;"",U107&lt;&gt;""),"Executado","Aguardando execução"),"Revisar"))))</f>
        <v/>
      </c>
      <c r="Y107" s="27">
        <f>IF(OR(A107="",O107&lt;&gt;"Pendente",B107=""),"",MAX(0,INT(Resumo!$B$3)-INT(B107)))</f>
        <v/>
      </c>
      <c r="Z107" s="24">
        <f>IF(A107="","",IF(COUNTIF($A$7:$A$206,A107)&gt;1,"ID duplicado",IF(D107="SKU não cadastrado","SKU não cadastrado",IF(OR(B107="",C107="",F107="",G107="",H107="",K107="",M107="",N107="",O107=""),"Preencher campos da solicitação",IF(OR(G107&lt;0,H107&lt;0,AND(S107&lt;&gt;"",S107&lt;0)),"Quantidade inválida",IF(H107=G107,"Sem alteração de quantidade",IF(AND(K107="Outro",L107=""),"Detalhar motivo Outro",IF(OR(LEFT(LOWER(M107),7)="http://",LEFT(LOWER(M107),8)="https://"),"Usar referência interna da evidência",IF(COUNTIF(Listas!$Q$8:$Q$10,O107)=0,"Decisão inválida","OK")))))))))</f>
        <v/>
      </c>
      <c r="AA107" s="24">
        <f>IF(A107="","",IF(AND(O107="Pendente",OR(P107&lt;&gt;"",Q107&lt;&gt;"")),"Pendente com dados de decisão",IF(AND(O107&lt;&gt;"Aprovado",OR(S107&lt;&gt;"",T107&lt;&gt;"",U107&lt;&gt;"")),"Execução sem aprovação",IF(AND(O107="Pendente",Y107&gt;Listas!$R$4),"Aprovação em atraso",IF(AND(OR(O107="Aprovado",O107="Rejeitado"),OR(P107="",Q107="")),"Completar decisão",IF(AND(Q107&lt;&gt;"",Q107&lt;B107),"Data da decisão anterior à solicitação",IF(AND(O107="Aprovado",S107="",T107="",U107=""),"Execução pendente",IF(AND(O107="Aprovado",OR(S107="",T107="",U107="")),"Completar execução",IF(AND(T107&lt;&gt;"",Q107&lt;&gt;"",T107&lt;Q107),"Data da execução anterior à decisão",IF(AND(X107="Executado",ABS(S107-H107)&gt;Listas!$R$5),"Quantidade executada difere da aprovada","OK"))))))))))</f>
        <v/>
      </c>
      <c r="AB107" s="24">
        <f>IF(A107="","",IF(Z107&lt;&gt;"OK",Z107,AA107))</f>
        <v/>
      </c>
    </row>
    <row r="108">
      <c r="A108" s="22" t="n"/>
      <c r="B108" s="38" t="n"/>
      <c r="C108" s="22" t="n"/>
      <c r="D108" s="28">
        <f>IF(C108="","",IFERROR(INDEX(tbSKUs[Produto],MATCH(C108,tbSKUs[SKU],0)),"SKU não cadastrado"))</f>
        <v/>
      </c>
      <c r="E108" s="28">
        <f>IF(C108="","",IFERROR(INDEX(tbSKUs[Unidade],MATCH(C108,tbSKUs[SKU],0)),""))</f>
        <v/>
      </c>
      <c r="F108" s="22" t="n"/>
      <c r="G108" s="39" t="n"/>
      <c r="H108" s="39" t="n"/>
      <c r="I108" s="41">
        <f>IF(OR(G108="",H108=""),"",H108-G108)</f>
        <v/>
      </c>
      <c r="J108" s="28">
        <f>IF(I108="","",IF(I108&gt;0,"Entrada",IF(I108&lt;0,"Saída","Sem variação")))</f>
        <v/>
      </c>
      <c r="K108" s="22" t="n"/>
      <c r="L108" s="22" t="n"/>
      <c r="M108" s="22" t="n"/>
      <c r="N108" s="22" t="n"/>
      <c r="O108" s="22" t="n"/>
      <c r="P108" s="22" t="n"/>
      <c r="Q108" s="38" t="n"/>
      <c r="R108" s="22" t="n"/>
      <c r="S108" s="39" t="n"/>
      <c r="T108" s="38" t="n"/>
      <c r="U108" s="22" t="n"/>
      <c r="V108" s="41">
        <f>IF(X108="Executado",S108-G108,"")</f>
        <v/>
      </c>
      <c r="W108" s="41">
        <f>IF(X108="Executado",S108,"")</f>
        <v/>
      </c>
      <c r="X108" s="28">
        <f>IF(A108="","",IF(O108="Pendente","Aguardando decisão",IF(O108="Rejeitado","Rejeitado",IF(O108="Aprovado",IF(AND(S108&lt;&gt;"",T108&lt;&gt;"",U108&lt;&gt;""),"Executado","Aguardando execução"),"Revisar"))))</f>
        <v/>
      </c>
      <c r="Y108" s="30">
        <f>IF(OR(A108="",O108&lt;&gt;"Pendente",B108=""),"",MAX(0,INT(Resumo!$B$3)-INT(B108)))</f>
        <v/>
      </c>
      <c r="Z108" s="28">
        <f>IF(A108="","",IF(COUNTIF($A$7:$A$206,A108)&gt;1,"ID duplicado",IF(D108="SKU não cadastrado","SKU não cadastrado",IF(OR(B108="",C108="",F108="",G108="",H108="",K108="",M108="",N108="",O108=""),"Preencher campos da solicitação",IF(OR(G108&lt;0,H108&lt;0,AND(S108&lt;&gt;"",S108&lt;0)),"Quantidade inválida",IF(H108=G108,"Sem alteração de quantidade",IF(AND(K108="Outro",L108=""),"Detalhar motivo Outro",IF(OR(LEFT(LOWER(M108),7)="http://",LEFT(LOWER(M108),8)="https://"),"Usar referência interna da evidência",IF(COUNTIF(Listas!$Q$8:$Q$10,O108)=0,"Decisão inválida","OK")))))))))</f>
        <v/>
      </c>
      <c r="AA108" s="28">
        <f>IF(A108="","",IF(AND(O108="Pendente",OR(P108&lt;&gt;"",Q108&lt;&gt;"")),"Pendente com dados de decisão",IF(AND(O108&lt;&gt;"Aprovado",OR(S108&lt;&gt;"",T108&lt;&gt;"",U108&lt;&gt;"")),"Execução sem aprovação",IF(AND(O108="Pendente",Y108&gt;Listas!$R$4),"Aprovação em atraso",IF(AND(OR(O108="Aprovado",O108="Rejeitado"),OR(P108="",Q108="")),"Completar decisão",IF(AND(Q108&lt;&gt;"",Q108&lt;B108),"Data da decisão anterior à solicitação",IF(AND(O108="Aprovado",S108="",T108="",U108=""),"Execução pendente",IF(AND(O108="Aprovado",OR(S108="",T108="",U108="")),"Completar execução",IF(AND(T108&lt;&gt;"",Q108&lt;&gt;"",T108&lt;Q108),"Data da execução anterior à decisão",IF(AND(X108="Executado",ABS(S108-H108)&gt;Listas!$R$5),"Quantidade executada difere da aprovada","OK"))))))))))</f>
        <v/>
      </c>
      <c r="AB108" s="28">
        <f>IF(A108="","",IF(Z108&lt;&gt;"OK",Z108,AA108))</f>
        <v/>
      </c>
    </row>
    <row r="109">
      <c r="A109" s="22" t="n"/>
      <c r="B109" s="38" t="n"/>
      <c r="C109" s="22" t="n"/>
      <c r="D109" s="24">
        <f>IF(C109="","",IFERROR(INDEX(tbSKUs[Produto],MATCH(C109,tbSKUs[SKU],0)),"SKU não cadastrado"))</f>
        <v/>
      </c>
      <c r="E109" s="24">
        <f>IF(C109="","",IFERROR(INDEX(tbSKUs[Unidade],MATCH(C109,tbSKUs[SKU],0)),""))</f>
        <v/>
      </c>
      <c r="F109" s="22" t="n"/>
      <c r="G109" s="39" t="n"/>
      <c r="H109" s="39" t="n"/>
      <c r="I109" s="40">
        <f>IF(OR(G109="",H109=""),"",H109-G109)</f>
        <v/>
      </c>
      <c r="J109" s="24">
        <f>IF(I109="","",IF(I109&gt;0,"Entrada",IF(I109&lt;0,"Saída","Sem variação")))</f>
        <v/>
      </c>
      <c r="K109" s="22" t="n"/>
      <c r="L109" s="22" t="n"/>
      <c r="M109" s="22" t="n"/>
      <c r="N109" s="22" t="n"/>
      <c r="O109" s="22" t="n"/>
      <c r="P109" s="22" t="n"/>
      <c r="Q109" s="38" t="n"/>
      <c r="R109" s="22" t="n"/>
      <c r="S109" s="39" t="n"/>
      <c r="T109" s="38" t="n"/>
      <c r="U109" s="22" t="n"/>
      <c r="V109" s="40">
        <f>IF(X109="Executado",S109-G109,"")</f>
        <v/>
      </c>
      <c r="W109" s="40">
        <f>IF(X109="Executado",S109,"")</f>
        <v/>
      </c>
      <c r="X109" s="24">
        <f>IF(A109="","",IF(O109="Pendente","Aguardando decisão",IF(O109="Rejeitado","Rejeitado",IF(O109="Aprovado",IF(AND(S109&lt;&gt;"",T109&lt;&gt;"",U109&lt;&gt;""),"Executado","Aguardando execução"),"Revisar"))))</f>
        <v/>
      </c>
      <c r="Y109" s="27">
        <f>IF(OR(A109="",O109&lt;&gt;"Pendente",B109=""),"",MAX(0,INT(Resumo!$B$3)-INT(B109)))</f>
        <v/>
      </c>
      <c r="Z109" s="24">
        <f>IF(A109="","",IF(COUNTIF($A$7:$A$206,A109)&gt;1,"ID duplicado",IF(D109="SKU não cadastrado","SKU não cadastrado",IF(OR(B109="",C109="",F109="",G109="",H109="",K109="",M109="",N109="",O109=""),"Preencher campos da solicitação",IF(OR(G109&lt;0,H109&lt;0,AND(S109&lt;&gt;"",S109&lt;0)),"Quantidade inválida",IF(H109=G109,"Sem alteração de quantidade",IF(AND(K109="Outro",L109=""),"Detalhar motivo Outro",IF(OR(LEFT(LOWER(M109),7)="http://",LEFT(LOWER(M109),8)="https://"),"Usar referência interna da evidência",IF(COUNTIF(Listas!$Q$8:$Q$10,O109)=0,"Decisão inválida","OK")))))))))</f>
        <v/>
      </c>
      <c r="AA109" s="24">
        <f>IF(A109="","",IF(AND(O109="Pendente",OR(P109&lt;&gt;"",Q109&lt;&gt;"")),"Pendente com dados de decisão",IF(AND(O109&lt;&gt;"Aprovado",OR(S109&lt;&gt;"",T109&lt;&gt;"",U109&lt;&gt;"")),"Execução sem aprovação",IF(AND(O109="Pendente",Y109&gt;Listas!$R$4),"Aprovação em atraso",IF(AND(OR(O109="Aprovado",O109="Rejeitado"),OR(P109="",Q109="")),"Completar decisão",IF(AND(Q109&lt;&gt;"",Q109&lt;B109),"Data da decisão anterior à solicitação",IF(AND(O109="Aprovado",S109="",T109="",U109=""),"Execução pendente",IF(AND(O109="Aprovado",OR(S109="",T109="",U109="")),"Completar execução",IF(AND(T109&lt;&gt;"",Q109&lt;&gt;"",T109&lt;Q109),"Data da execução anterior à decisão",IF(AND(X109="Executado",ABS(S109-H109)&gt;Listas!$R$5),"Quantidade executada difere da aprovada","OK"))))))))))</f>
        <v/>
      </c>
      <c r="AB109" s="24">
        <f>IF(A109="","",IF(Z109&lt;&gt;"OK",Z109,AA109))</f>
        <v/>
      </c>
    </row>
    <row r="110">
      <c r="A110" s="22" t="n"/>
      <c r="B110" s="38" t="n"/>
      <c r="C110" s="22" t="n"/>
      <c r="D110" s="28">
        <f>IF(C110="","",IFERROR(INDEX(tbSKUs[Produto],MATCH(C110,tbSKUs[SKU],0)),"SKU não cadastrado"))</f>
        <v/>
      </c>
      <c r="E110" s="28">
        <f>IF(C110="","",IFERROR(INDEX(tbSKUs[Unidade],MATCH(C110,tbSKUs[SKU],0)),""))</f>
        <v/>
      </c>
      <c r="F110" s="22" t="n"/>
      <c r="G110" s="39" t="n"/>
      <c r="H110" s="39" t="n"/>
      <c r="I110" s="41">
        <f>IF(OR(G110="",H110=""),"",H110-G110)</f>
        <v/>
      </c>
      <c r="J110" s="28">
        <f>IF(I110="","",IF(I110&gt;0,"Entrada",IF(I110&lt;0,"Saída","Sem variação")))</f>
        <v/>
      </c>
      <c r="K110" s="22" t="n"/>
      <c r="L110" s="22" t="n"/>
      <c r="M110" s="22" t="n"/>
      <c r="N110" s="22" t="n"/>
      <c r="O110" s="22" t="n"/>
      <c r="P110" s="22" t="n"/>
      <c r="Q110" s="38" t="n"/>
      <c r="R110" s="22" t="n"/>
      <c r="S110" s="39" t="n"/>
      <c r="T110" s="38" t="n"/>
      <c r="U110" s="22" t="n"/>
      <c r="V110" s="41">
        <f>IF(X110="Executado",S110-G110,"")</f>
        <v/>
      </c>
      <c r="W110" s="41">
        <f>IF(X110="Executado",S110,"")</f>
        <v/>
      </c>
      <c r="X110" s="28">
        <f>IF(A110="","",IF(O110="Pendente","Aguardando decisão",IF(O110="Rejeitado","Rejeitado",IF(O110="Aprovado",IF(AND(S110&lt;&gt;"",T110&lt;&gt;"",U110&lt;&gt;""),"Executado","Aguardando execução"),"Revisar"))))</f>
        <v/>
      </c>
      <c r="Y110" s="30">
        <f>IF(OR(A110="",O110&lt;&gt;"Pendente",B110=""),"",MAX(0,INT(Resumo!$B$3)-INT(B110)))</f>
        <v/>
      </c>
      <c r="Z110" s="28">
        <f>IF(A110="","",IF(COUNTIF($A$7:$A$206,A110)&gt;1,"ID duplicado",IF(D110="SKU não cadastrado","SKU não cadastrado",IF(OR(B110="",C110="",F110="",G110="",H110="",K110="",M110="",N110="",O110=""),"Preencher campos da solicitação",IF(OR(G110&lt;0,H110&lt;0,AND(S110&lt;&gt;"",S110&lt;0)),"Quantidade inválida",IF(H110=G110,"Sem alteração de quantidade",IF(AND(K110="Outro",L110=""),"Detalhar motivo Outro",IF(OR(LEFT(LOWER(M110),7)="http://",LEFT(LOWER(M110),8)="https://"),"Usar referência interna da evidência",IF(COUNTIF(Listas!$Q$8:$Q$10,O110)=0,"Decisão inválida","OK")))))))))</f>
        <v/>
      </c>
      <c r="AA110" s="28">
        <f>IF(A110="","",IF(AND(O110="Pendente",OR(P110&lt;&gt;"",Q110&lt;&gt;"")),"Pendente com dados de decisão",IF(AND(O110&lt;&gt;"Aprovado",OR(S110&lt;&gt;"",T110&lt;&gt;"",U110&lt;&gt;"")),"Execução sem aprovação",IF(AND(O110="Pendente",Y110&gt;Listas!$R$4),"Aprovação em atraso",IF(AND(OR(O110="Aprovado",O110="Rejeitado"),OR(P110="",Q110="")),"Completar decisão",IF(AND(Q110&lt;&gt;"",Q110&lt;B110),"Data da decisão anterior à solicitação",IF(AND(O110="Aprovado",S110="",T110="",U110=""),"Execução pendente",IF(AND(O110="Aprovado",OR(S110="",T110="",U110="")),"Completar execução",IF(AND(T110&lt;&gt;"",Q110&lt;&gt;"",T110&lt;Q110),"Data da execução anterior à decisão",IF(AND(X110="Executado",ABS(S110-H110)&gt;Listas!$R$5),"Quantidade executada difere da aprovada","OK"))))))))))</f>
        <v/>
      </c>
      <c r="AB110" s="28">
        <f>IF(A110="","",IF(Z110&lt;&gt;"OK",Z110,AA110))</f>
        <v/>
      </c>
    </row>
    <row r="111">
      <c r="A111" s="22" t="n"/>
      <c r="B111" s="38" t="n"/>
      <c r="C111" s="22" t="n"/>
      <c r="D111" s="24">
        <f>IF(C111="","",IFERROR(INDEX(tbSKUs[Produto],MATCH(C111,tbSKUs[SKU],0)),"SKU não cadastrado"))</f>
        <v/>
      </c>
      <c r="E111" s="24">
        <f>IF(C111="","",IFERROR(INDEX(tbSKUs[Unidade],MATCH(C111,tbSKUs[SKU],0)),""))</f>
        <v/>
      </c>
      <c r="F111" s="22" t="n"/>
      <c r="G111" s="39" t="n"/>
      <c r="H111" s="39" t="n"/>
      <c r="I111" s="40">
        <f>IF(OR(G111="",H111=""),"",H111-G111)</f>
        <v/>
      </c>
      <c r="J111" s="24">
        <f>IF(I111="","",IF(I111&gt;0,"Entrada",IF(I111&lt;0,"Saída","Sem variação")))</f>
        <v/>
      </c>
      <c r="K111" s="22" t="n"/>
      <c r="L111" s="22" t="n"/>
      <c r="M111" s="22" t="n"/>
      <c r="N111" s="22" t="n"/>
      <c r="O111" s="22" t="n"/>
      <c r="P111" s="22" t="n"/>
      <c r="Q111" s="38" t="n"/>
      <c r="R111" s="22" t="n"/>
      <c r="S111" s="39" t="n"/>
      <c r="T111" s="38" t="n"/>
      <c r="U111" s="22" t="n"/>
      <c r="V111" s="40">
        <f>IF(X111="Executado",S111-G111,"")</f>
        <v/>
      </c>
      <c r="W111" s="40">
        <f>IF(X111="Executado",S111,"")</f>
        <v/>
      </c>
      <c r="X111" s="24">
        <f>IF(A111="","",IF(O111="Pendente","Aguardando decisão",IF(O111="Rejeitado","Rejeitado",IF(O111="Aprovado",IF(AND(S111&lt;&gt;"",T111&lt;&gt;"",U111&lt;&gt;""),"Executado","Aguardando execução"),"Revisar"))))</f>
        <v/>
      </c>
      <c r="Y111" s="27">
        <f>IF(OR(A111="",O111&lt;&gt;"Pendente",B111=""),"",MAX(0,INT(Resumo!$B$3)-INT(B111)))</f>
        <v/>
      </c>
      <c r="Z111" s="24">
        <f>IF(A111="","",IF(COUNTIF($A$7:$A$206,A111)&gt;1,"ID duplicado",IF(D111="SKU não cadastrado","SKU não cadastrado",IF(OR(B111="",C111="",F111="",G111="",H111="",K111="",M111="",N111="",O111=""),"Preencher campos da solicitação",IF(OR(G111&lt;0,H111&lt;0,AND(S111&lt;&gt;"",S111&lt;0)),"Quantidade inválida",IF(H111=G111,"Sem alteração de quantidade",IF(AND(K111="Outro",L111=""),"Detalhar motivo Outro",IF(OR(LEFT(LOWER(M111),7)="http://",LEFT(LOWER(M111),8)="https://"),"Usar referência interna da evidência",IF(COUNTIF(Listas!$Q$8:$Q$10,O111)=0,"Decisão inválida","OK")))))))))</f>
        <v/>
      </c>
      <c r="AA111" s="24">
        <f>IF(A111="","",IF(AND(O111="Pendente",OR(P111&lt;&gt;"",Q111&lt;&gt;"")),"Pendente com dados de decisão",IF(AND(O111&lt;&gt;"Aprovado",OR(S111&lt;&gt;"",T111&lt;&gt;"",U111&lt;&gt;"")),"Execução sem aprovação",IF(AND(O111="Pendente",Y111&gt;Listas!$R$4),"Aprovação em atraso",IF(AND(OR(O111="Aprovado",O111="Rejeitado"),OR(P111="",Q111="")),"Completar decisão",IF(AND(Q111&lt;&gt;"",Q111&lt;B111),"Data da decisão anterior à solicitação",IF(AND(O111="Aprovado",S111="",T111="",U111=""),"Execução pendente",IF(AND(O111="Aprovado",OR(S111="",T111="",U111="")),"Completar execução",IF(AND(T111&lt;&gt;"",Q111&lt;&gt;"",T111&lt;Q111),"Data da execução anterior à decisão",IF(AND(X111="Executado",ABS(S111-H111)&gt;Listas!$R$5),"Quantidade executada difere da aprovada","OK"))))))))))</f>
        <v/>
      </c>
      <c r="AB111" s="24">
        <f>IF(A111="","",IF(Z111&lt;&gt;"OK",Z111,AA111))</f>
        <v/>
      </c>
    </row>
    <row r="112">
      <c r="A112" s="22" t="n"/>
      <c r="B112" s="38" t="n"/>
      <c r="C112" s="22" t="n"/>
      <c r="D112" s="28">
        <f>IF(C112="","",IFERROR(INDEX(tbSKUs[Produto],MATCH(C112,tbSKUs[SKU],0)),"SKU não cadastrado"))</f>
        <v/>
      </c>
      <c r="E112" s="28">
        <f>IF(C112="","",IFERROR(INDEX(tbSKUs[Unidade],MATCH(C112,tbSKUs[SKU],0)),""))</f>
        <v/>
      </c>
      <c r="F112" s="22" t="n"/>
      <c r="G112" s="39" t="n"/>
      <c r="H112" s="39" t="n"/>
      <c r="I112" s="41">
        <f>IF(OR(G112="",H112=""),"",H112-G112)</f>
        <v/>
      </c>
      <c r="J112" s="28">
        <f>IF(I112="","",IF(I112&gt;0,"Entrada",IF(I112&lt;0,"Saída","Sem variação")))</f>
        <v/>
      </c>
      <c r="K112" s="22" t="n"/>
      <c r="L112" s="22" t="n"/>
      <c r="M112" s="22" t="n"/>
      <c r="N112" s="22" t="n"/>
      <c r="O112" s="22" t="n"/>
      <c r="P112" s="22" t="n"/>
      <c r="Q112" s="38" t="n"/>
      <c r="R112" s="22" t="n"/>
      <c r="S112" s="39" t="n"/>
      <c r="T112" s="38" t="n"/>
      <c r="U112" s="22" t="n"/>
      <c r="V112" s="41">
        <f>IF(X112="Executado",S112-G112,"")</f>
        <v/>
      </c>
      <c r="W112" s="41">
        <f>IF(X112="Executado",S112,"")</f>
        <v/>
      </c>
      <c r="X112" s="28">
        <f>IF(A112="","",IF(O112="Pendente","Aguardando decisão",IF(O112="Rejeitado","Rejeitado",IF(O112="Aprovado",IF(AND(S112&lt;&gt;"",T112&lt;&gt;"",U112&lt;&gt;""),"Executado","Aguardando execução"),"Revisar"))))</f>
        <v/>
      </c>
      <c r="Y112" s="30">
        <f>IF(OR(A112="",O112&lt;&gt;"Pendente",B112=""),"",MAX(0,INT(Resumo!$B$3)-INT(B112)))</f>
        <v/>
      </c>
      <c r="Z112" s="28">
        <f>IF(A112="","",IF(COUNTIF($A$7:$A$206,A112)&gt;1,"ID duplicado",IF(D112="SKU não cadastrado","SKU não cadastrado",IF(OR(B112="",C112="",F112="",G112="",H112="",K112="",M112="",N112="",O112=""),"Preencher campos da solicitação",IF(OR(G112&lt;0,H112&lt;0,AND(S112&lt;&gt;"",S112&lt;0)),"Quantidade inválida",IF(H112=G112,"Sem alteração de quantidade",IF(AND(K112="Outro",L112=""),"Detalhar motivo Outro",IF(OR(LEFT(LOWER(M112),7)="http://",LEFT(LOWER(M112),8)="https://"),"Usar referência interna da evidência",IF(COUNTIF(Listas!$Q$8:$Q$10,O112)=0,"Decisão inválida","OK")))))))))</f>
        <v/>
      </c>
      <c r="AA112" s="28">
        <f>IF(A112="","",IF(AND(O112="Pendente",OR(P112&lt;&gt;"",Q112&lt;&gt;"")),"Pendente com dados de decisão",IF(AND(O112&lt;&gt;"Aprovado",OR(S112&lt;&gt;"",T112&lt;&gt;"",U112&lt;&gt;"")),"Execução sem aprovação",IF(AND(O112="Pendente",Y112&gt;Listas!$R$4),"Aprovação em atraso",IF(AND(OR(O112="Aprovado",O112="Rejeitado"),OR(P112="",Q112="")),"Completar decisão",IF(AND(Q112&lt;&gt;"",Q112&lt;B112),"Data da decisão anterior à solicitação",IF(AND(O112="Aprovado",S112="",T112="",U112=""),"Execução pendente",IF(AND(O112="Aprovado",OR(S112="",T112="",U112="")),"Completar execução",IF(AND(T112&lt;&gt;"",Q112&lt;&gt;"",T112&lt;Q112),"Data da execução anterior à decisão",IF(AND(X112="Executado",ABS(S112-H112)&gt;Listas!$R$5),"Quantidade executada difere da aprovada","OK"))))))))))</f>
        <v/>
      </c>
      <c r="AB112" s="28">
        <f>IF(A112="","",IF(Z112&lt;&gt;"OK",Z112,AA112))</f>
        <v/>
      </c>
    </row>
    <row r="113">
      <c r="A113" s="22" t="n"/>
      <c r="B113" s="38" t="n"/>
      <c r="C113" s="22" t="n"/>
      <c r="D113" s="24">
        <f>IF(C113="","",IFERROR(INDEX(tbSKUs[Produto],MATCH(C113,tbSKUs[SKU],0)),"SKU não cadastrado"))</f>
        <v/>
      </c>
      <c r="E113" s="24">
        <f>IF(C113="","",IFERROR(INDEX(tbSKUs[Unidade],MATCH(C113,tbSKUs[SKU],0)),""))</f>
        <v/>
      </c>
      <c r="F113" s="22" t="n"/>
      <c r="G113" s="39" t="n"/>
      <c r="H113" s="39" t="n"/>
      <c r="I113" s="40">
        <f>IF(OR(G113="",H113=""),"",H113-G113)</f>
        <v/>
      </c>
      <c r="J113" s="24">
        <f>IF(I113="","",IF(I113&gt;0,"Entrada",IF(I113&lt;0,"Saída","Sem variação")))</f>
        <v/>
      </c>
      <c r="K113" s="22" t="n"/>
      <c r="L113" s="22" t="n"/>
      <c r="M113" s="22" t="n"/>
      <c r="N113" s="22" t="n"/>
      <c r="O113" s="22" t="n"/>
      <c r="P113" s="22" t="n"/>
      <c r="Q113" s="38" t="n"/>
      <c r="R113" s="22" t="n"/>
      <c r="S113" s="39" t="n"/>
      <c r="T113" s="38" t="n"/>
      <c r="U113" s="22" t="n"/>
      <c r="V113" s="40">
        <f>IF(X113="Executado",S113-G113,"")</f>
        <v/>
      </c>
      <c r="W113" s="40">
        <f>IF(X113="Executado",S113,"")</f>
        <v/>
      </c>
      <c r="X113" s="24">
        <f>IF(A113="","",IF(O113="Pendente","Aguardando decisão",IF(O113="Rejeitado","Rejeitado",IF(O113="Aprovado",IF(AND(S113&lt;&gt;"",T113&lt;&gt;"",U113&lt;&gt;""),"Executado","Aguardando execução"),"Revisar"))))</f>
        <v/>
      </c>
      <c r="Y113" s="27">
        <f>IF(OR(A113="",O113&lt;&gt;"Pendente",B113=""),"",MAX(0,INT(Resumo!$B$3)-INT(B113)))</f>
        <v/>
      </c>
      <c r="Z113" s="24">
        <f>IF(A113="","",IF(COUNTIF($A$7:$A$206,A113)&gt;1,"ID duplicado",IF(D113="SKU não cadastrado","SKU não cadastrado",IF(OR(B113="",C113="",F113="",G113="",H113="",K113="",M113="",N113="",O113=""),"Preencher campos da solicitação",IF(OR(G113&lt;0,H113&lt;0,AND(S113&lt;&gt;"",S113&lt;0)),"Quantidade inválida",IF(H113=G113,"Sem alteração de quantidade",IF(AND(K113="Outro",L113=""),"Detalhar motivo Outro",IF(OR(LEFT(LOWER(M113),7)="http://",LEFT(LOWER(M113),8)="https://"),"Usar referência interna da evidência",IF(COUNTIF(Listas!$Q$8:$Q$10,O113)=0,"Decisão inválida","OK")))))))))</f>
        <v/>
      </c>
      <c r="AA113" s="24">
        <f>IF(A113="","",IF(AND(O113="Pendente",OR(P113&lt;&gt;"",Q113&lt;&gt;"")),"Pendente com dados de decisão",IF(AND(O113&lt;&gt;"Aprovado",OR(S113&lt;&gt;"",T113&lt;&gt;"",U113&lt;&gt;"")),"Execução sem aprovação",IF(AND(O113="Pendente",Y113&gt;Listas!$R$4),"Aprovação em atraso",IF(AND(OR(O113="Aprovado",O113="Rejeitado"),OR(P113="",Q113="")),"Completar decisão",IF(AND(Q113&lt;&gt;"",Q113&lt;B113),"Data da decisão anterior à solicitação",IF(AND(O113="Aprovado",S113="",T113="",U113=""),"Execução pendente",IF(AND(O113="Aprovado",OR(S113="",T113="",U113="")),"Completar execução",IF(AND(T113&lt;&gt;"",Q113&lt;&gt;"",T113&lt;Q113),"Data da execução anterior à decisão",IF(AND(X113="Executado",ABS(S113-H113)&gt;Listas!$R$5),"Quantidade executada difere da aprovada","OK"))))))))))</f>
        <v/>
      </c>
      <c r="AB113" s="24">
        <f>IF(A113="","",IF(Z113&lt;&gt;"OK",Z113,AA113))</f>
        <v/>
      </c>
    </row>
    <row r="114">
      <c r="A114" s="22" t="n"/>
      <c r="B114" s="38" t="n"/>
      <c r="C114" s="22" t="n"/>
      <c r="D114" s="28">
        <f>IF(C114="","",IFERROR(INDEX(tbSKUs[Produto],MATCH(C114,tbSKUs[SKU],0)),"SKU não cadastrado"))</f>
        <v/>
      </c>
      <c r="E114" s="28">
        <f>IF(C114="","",IFERROR(INDEX(tbSKUs[Unidade],MATCH(C114,tbSKUs[SKU],0)),""))</f>
        <v/>
      </c>
      <c r="F114" s="22" t="n"/>
      <c r="G114" s="39" t="n"/>
      <c r="H114" s="39" t="n"/>
      <c r="I114" s="41">
        <f>IF(OR(G114="",H114=""),"",H114-G114)</f>
        <v/>
      </c>
      <c r="J114" s="28">
        <f>IF(I114="","",IF(I114&gt;0,"Entrada",IF(I114&lt;0,"Saída","Sem variação")))</f>
        <v/>
      </c>
      <c r="K114" s="22" t="n"/>
      <c r="L114" s="22" t="n"/>
      <c r="M114" s="22" t="n"/>
      <c r="N114" s="22" t="n"/>
      <c r="O114" s="22" t="n"/>
      <c r="P114" s="22" t="n"/>
      <c r="Q114" s="38" t="n"/>
      <c r="R114" s="22" t="n"/>
      <c r="S114" s="39" t="n"/>
      <c r="T114" s="38" t="n"/>
      <c r="U114" s="22" t="n"/>
      <c r="V114" s="41">
        <f>IF(X114="Executado",S114-G114,"")</f>
        <v/>
      </c>
      <c r="W114" s="41">
        <f>IF(X114="Executado",S114,"")</f>
        <v/>
      </c>
      <c r="X114" s="28">
        <f>IF(A114="","",IF(O114="Pendente","Aguardando decisão",IF(O114="Rejeitado","Rejeitado",IF(O114="Aprovado",IF(AND(S114&lt;&gt;"",T114&lt;&gt;"",U114&lt;&gt;""),"Executado","Aguardando execução"),"Revisar"))))</f>
        <v/>
      </c>
      <c r="Y114" s="30">
        <f>IF(OR(A114="",O114&lt;&gt;"Pendente",B114=""),"",MAX(0,INT(Resumo!$B$3)-INT(B114)))</f>
        <v/>
      </c>
      <c r="Z114" s="28">
        <f>IF(A114="","",IF(COUNTIF($A$7:$A$206,A114)&gt;1,"ID duplicado",IF(D114="SKU não cadastrado","SKU não cadastrado",IF(OR(B114="",C114="",F114="",G114="",H114="",K114="",M114="",N114="",O114=""),"Preencher campos da solicitação",IF(OR(G114&lt;0,H114&lt;0,AND(S114&lt;&gt;"",S114&lt;0)),"Quantidade inválida",IF(H114=G114,"Sem alteração de quantidade",IF(AND(K114="Outro",L114=""),"Detalhar motivo Outro",IF(OR(LEFT(LOWER(M114),7)="http://",LEFT(LOWER(M114),8)="https://"),"Usar referência interna da evidência",IF(COUNTIF(Listas!$Q$8:$Q$10,O114)=0,"Decisão inválida","OK")))))))))</f>
        <v/>
      </c>
      <c r="AA114" s="28">
        <f>IF(A114="","",IF(AND(O114="Pendente",OR(P114&lt;&gt;"",Q114&lt;&gt;"")),"Pendente com dados de decisão",IF(AND(O114&lt;&gt;"Aprovado",OR(S114&lt;&gt;"",T114&lt;&gt;"",U114&lt;&gt;"")),"Execução sem aprovação",IF(AND(O114="Pendente",Y114&gt;Listas!$R$4),"Aprovação em atraso",IF(AND(OR(O114="Aprovado",O114="Rejeitado"),OR(P114="",Q114="")),"Completar decisão",IF(AND(Q114&lt;&gt;"",Q114&lt;B114),"Data da decisão anterior à solicitação",IF(AND(O114="Aprovado",S114="",T114="",U114=""),"Execução pendente",IF(AND(O114="Aprovado",OR(S114="",T114="",U114="")),"Completar execução",IF(AND(T114&lt;&gt;"",Q114&lt;&gt;"",T114&lt;Q114),"Data da execução anterior à decisão",IF(AND(X114="Executado",ABS(S114-H114)&gt;Listas!$R$5),"Quantidade executada difere da aprovada","OK"))))))))))</f>
        <v/>
      </c>
      <c r="AB114" s="28">
        <f>IF(A114="","",IF(Z114&lt;&gt;"OK",Z114,AA114))</f>
        <v/>
      </c>
    </row>
    <row r="115">
      <c r="A115" s="22" t="n"/>
      <c r="B115" s="38" t="n"/>
      <c r="C115" s="22" t="n"/>
      <c r="D115" s="24">
        <f>IF(C115="","",IFERROR(INDEX(tbSKUs[Produto],MATCH(C115,tbSKUs[SKU],0)),"SKU não cadastrado"))</f>
        <v/>
      </c>
      <c r="E115" s="24">
        <f>IF(C115="","",IFERROR(INDEX(tbSKUs[Unidade],MATCH(C115,tbSKUs[SKU],0)),""))</f>
        <v/>
      </c>
      <c r="F115" s="22" t="n"/>
      <c r="G115" s="39" t="n"/>
      <c r="H115" s="39" t="n"/>
      <c r="I115" s="40">
        <f>IF(OR(G115="",H115=""),"",H115-G115)</f>
        <v/>
      </c>
      <c r="J115" s="24">
        <f>IF(I115="","",IF(I115&gt;0,"Entrada",IF(I115&lt;0,"Saída","Sem variação")))</f>
        <v/>
      </c>
      <c r="K115" s="22" t="n"/>
      <c r="L115" s="22" t="n"/>
      <c r="M115" s="22" t="n"/>
      <c r="N115" s="22" t="n"/>
      <c r="O115" s="22" t="n"/>
      <c r="P115" s="22" t="n"/>
      <c r="Q115" s="38" t="n"/>
      <c r="R115" s="22" t="n"/>
      <c r="S115" s="39" t="n"/>
      <c r="T115" s="38" t="n"/>
      <c r="U115" s="22" t="n"/>
      <c r="V115" s="40">
        <f>IF(X115="Executado",S115-G115,"")</f>
        <v/>
      </c>
      <c r="W115" s="40">
        <f>IF(X115="Executado",S115,"")</f>
        <v/>
      </c>
      <c r="X115" s="24">
        <f>IF(A115="","",IF(O115="Pendente","Aguardando decisão",IF(O115="Rejeitado","Rejeitado",IF(O115="Aprovado",IF(AND(S115&lt;&gt;"",T115&lt;&gt;"",U115&lt;&gt;""),"Executado","Aguardando execução"),"Revisar"))))</f>
        <v/>
      </c>
      <c r="Y115" s="27">
        <f>IF(OR(A115="",O115&lt;&gt;"Pendente",B115=""),"",MAX(0,INT(Resumo!$B$3)-INT(B115)))</f>
        <v/>
      </c>
      <c r="Z115" s="24">
        <f>IF(A115="","",IF(COUNTIF($A$7:$A$206,A115)&gt;1,"ID duplicado",IF(D115="SKU não cadastrado","SKU não cadastrado",IF(OR(B115="",C115="",F115="",G115="",H115="",K115="",M115="",N115="",O115=""),"Preencher campos da solicitação",IF(OR(G115&lt;0,H115&lt;0,AND(S115&lt;&gt;"",S115&lt;0)),"Quantidade inválida",IF(H115=G115,"Sem alteração de quantidade",IF(AND(K115="Outro",L115=""),"Detalhar motivo Outro",IF(OR(LEFT(LOWER(M115),7)="http://",LEFT(LOWER(M115),8)="https://"),"Usar referência interna da evidência",IF(COUNTIF(Listas!$Q$8:$Q$10,O115)=0,"Decisão inválida","OK")))))))))</f>
        <v/>
      </c>
      <c r="AA115" s="24">
        <f>IF(A115="","",IF(AND(O115="Pendente",OR(P115&lt;&gt;"",Q115&lt;&gt;"")),"Pendente com dados de decisão",IF(AND(O115&lt;&gt;"Aprovado",OR(S115&lt;&gt;"",T115&lt;&gt;"",U115&lt;&gt;"")),"Execução sem aprovação",IF(AND(O115="Pendente",Y115&gt;Listas!$R$4),"Aprovação em atraso",IF(AND(OR(O115="Aprovado",O115="Rejeitado"),OR(P115="",Q115="")),"Completar decisão",IF(AND(Q115&lt;&gt;"",Q115&lt;B115),"Data da decisão anterior à solicitação",IF(AND(O115="Aprovado",S115="",T115="",U115=""),"Execução pendente",IF(AND(O115="Aprovado",OR(S115="",T115="",U115="")),"Completar execução",IF(AND(T115&lt;&gt;"",Q115&lt;&gt;"",T115&lt;Q115),"Data da execução anterior à decisão",IF(AND(X115="Executado",ABS(S115-H115)&gt;Listas!$R$5),"Quantidade executada difere da aprovada","OK"))))))))))</f>
        <v/>
      </c>
      <c r="AB115" s="24">
        <f>IF(A115="","",IF(Z115&lt;&gt;"OK",Z115,AA115))</f>
        <v/>
      </c>
    </row>
    <row r="116">
      <c r="A116" s="22" t="n"/>
      <c r="B116" s="38" t="n"/>
      <c r="C116" s="22" t="n"/>
      <c r="D116" s="28">
        <f>IF(C116="","",IFERROR(INDEX(tbSKUs[Produto],MATCH(C116,tbSKUs[SKU],0)),"SKU não cadastrado"))</f>
        <v/>
      </c>
      <c r="E116" s="28">
        <f>IF(C116="","",IFERROR(INDEX(tbSKUs[Unidade],MATCH(C116,tbSKUs[SKU],0)),""))</f>
        <v/>
      </c>
      <c r="F116" s="22" t="n"/>
      <c r="G116" s="39" t="n"/>
      <c r="H116" s="39" t="n"/>
      <c r="I116" s="41">
        <f>IF(OR(G116="",H116=""),"",H116-G116)</f>
        <v/>
      </c>
      <c r="J116" s="28">
        <f>IF(I116="","",IF(I116&gt;0,"Entrada",IF(I116&lt;0,"Saída","Sem variação")))</f>
        <v/>
      </c>
      <c r="K116" s="22" t="n"/>
      <c r="L116" s="22" t="n"/>
      <c r="M116" s="22" t="n"/>
      <c r="N116" s="22" t="n"/>
      <c r="O116" s="22" t="n"/>
      <c r="P116" s="22" t="n"/>
      <c r="Q116" s="38" t="n"/>
      <c r="R116" s="22" t="n"/>
      <c r="S116" s="39" t="n"/>
      <c r="T116" s="38" t="n"/>
      <c r="U116" s="22" t="n"/>
      <c r="V116" s="41">
        <f>IF(X116="Executado",S116-G116,"")</f>
        <v/>
      </c>
      <c r="W116" s="41">
        <f>IF(X116="Executado",S116,"")</f>
        <v/>
      </c>
      <c r="X116" s="28">
        <f>IF(A116="","",IF(O116="Pendente","Aguardando decisão",IF(O116="Rejeitado","Rejeitado",IF(O116="Aprovado",IF(AND(S116&lt;&gt;"",T116&lt;&gt;"",U116&lt;&gt;""),"Executado","Aguardando execução"),"Revisar"))))</f>
        <v/>
      </c>
      <c r="Y116" s="30">
        <f>IF(OR(A116="",O116&lt;&gt;"Pendente",B116=""),"",MAX(0,INT(Resumo!$B$3)-INT(B116)))</f>
        <v/>
      </c>
      <c r="Z116" s="28">
        <f>IF(A116="","",IF(COUNTIF($A$7:$A$206,A116)&gt;1,"ID duplicado",IF(D116="SKU não cadastrado","SKU não cadastrado",IF(OR(B116="",C116="",F116="",G116="",H116="",K116="",M116="",N116="",O116=""),"Preencher campos da solicitação",IF(OR(G116&lt;0,H116&lt;0,AND(S116&lt;&gt;"",S116&lt;0)),"Quantidade inválida",IF(H116=G116,"Sem alteração de quantidade",IF(AND(K116="Outro",L116=""),"Detalhar motivo Outro",IF(OR(LEFT(LOWER(M116),7)="http://",LEFT(LOWER(M116),8)="https://"),"Usar referência interna da evidência",IF(COUNTIF(Listas!$Q$8:$Q$10,O116)=0,"Decisão inválida","OK")))))))))</f>
        <v/>
      </c>
      <c r="AA116" s="28">
        <f>IF(A116="","",IF(AND(O116="Pendente",OR(P116&lt;&gt;"",Q116&lt;&gt;"")),"Pendente com dados de decisão",IF(AND(O116&lt;&gt;"Aprovado",OR(S116&lt;&gt;"",T116&lt;&gt;"",U116&lt;&gt;"")),"Execução sem aprovação",IF(AND(O116="Pendente",Y116&gt;Listas!$R$4),"Aprovação em atraso",IF(AND(OR(O116="Aprovado",O116="Rejeitado"),OR(P116="",Q116="")),"Completar decisão",IF(AND(Q116&lt;&gt;"",Q116&lt;B116),"Data da decisão anterior à solicitação",IF(AND(O116="Aprovado",S116="",T116="",U116=""),"Execução pendente",IF(AND(O116="Aprovado",OR(S116="",T116="",U116="")),"Completar execução",IF(AND(T116&lt;&gt;"",Q116&lt;&gt;"",T116&lt;Q116),"Data da execução anterior à decisão",IF(AND(X116="Executado",ABS(S116-H116)&gt;Listas!$R$5),"Quantidade executada difere da aprovada","OK"))))))))))</f>
        <v/>
      </c>
      <c r="AB116" s="28">
        <f>IF(A116="","",IF(Z116&lt;&gt;"OK",Z116,AA116))</f>
        <v/>
      </c>
    </row>
    <row r="117">
      <c r="A117" s="22" t="n"/>
      <c r="B117" s="38" t="n"/>
      <c r="C117" s="22" t="n"/>
      <c r="D117" s="24">
        <f>IF(C117="","",IFERROR(INDEX(tbSKUs[Produto],MATCH(C117,tbSKUs[SKU],0)),"SKU não cadastrado"))</f>
        <v/>
      </c>
      <c r="E117" s="24">
        <f>IF(C117="","",IFERROR(INDEX(tbSKUs[Unidade],MATCH(C117,tbSKUs[SKU],0)),""))</f>
        <v/>
      </c>
      <c r="F117" s="22" t="n"/>
      <c r="G117" s="39" t="n"/>
      <c r="H117" s="39" t="n"/>
      <c r="I117" s="40">
        <f>IF(OR(G117="",H117=""),"",H117-G117)</f>
        <v/>
      </c>
      <c r="J117" s="24">
        <f>IF(I117="","",IF(I117&gt;0,"Entrada",IF(I117&lt;0,"Saída","Sem variação")))</f>
        <v/>
      </c>
      <c r="K117" s="22" t="n"/>
      <c r="L117" s="22" t="n"/>
      <c r="M117" s="22" t="n"/>
      <c r="N117" s="22" t="n"/>
      <c r="O117" s="22" t="n"/>
      <c r="P117" s="22" t="n"/>
      <c r="Q117" s="38" t="n"/>
      <c r="R117" s="22" t="n"/>
      <c r="S117" s="39" t="n"/>
      <c r="T117" s="38" t="n"/>
      <c r="U117" s="22" t="n"/>
      <c r="V117" s="40">
        <f>IF(X117="Executado",S117-G117,"")</f>
        <v/>
      </c>
      <c r="W117" s="40">
        <f>IF(X117="Executado",S117,"")</f>
        <v/>
      </c>
      <c r="X117" s="24">
        <f>IF(A117="","",IF(O117="Pendente","Aguardando decisão",IF(O117="Rejeitado","Rejeitado",IF(O117="Aprovado",IF(AND(S117&lt;&gt;"",T117&lt;&gt;"",U117&lt;&gt;""),"Executado","Aguardando execução"),"Revisar"))))</f>
        <v/>
      </c>
      <c r="Y117" s="27">
        <f>IF(OR(A117="",O117&lt;&gt;"Pendente",B117=""),"",MAX(0,INT(Resumo!$B$3)-INT(B117)))</f>
        <v/>
      </c>
      <c r="Z117" s="24">
        <f>IF(A117="","",IF(COUNTIF($A$7:$A$206,A117)&gt;1,"ID duplicado",IF(D117="SKU não cadastrado","SKU não cadastrado",IF(OR(B117="",C117="",F117="",G117="",H117="",K117="",M117="",N117="",O117=""),"Preencher campos da solicitação",IF(OR(G117&lt;0,H117&lt;0,AND(S117&lt;&gt;"",S117&lt;0)),"Quantidade inválida",IF(H117=G117,"Sem alteração de quantidade",IF(AND(K117="Outro",L117=""),"Detalhar motivo Outro",IF(OR(LEFT(LOWER(M117),7)="http://",LEFT(LOWER(M117),8)="https://"),"Usar referência interna da evidência",IF(COUNTIF(Listas!$Q$8:$Q$10,O117)=0,"Decisão inválida","OK")))))))))</f>
        <v/>
      </c>
      <c r="AA117" s="24">
        <f>IF(A117="","",IF(AND(O117="Pendente",OR(P117&lt;&gt;"",Q117&lt;&gt;"")),"Pendente com dados de decisão",IF(AND(O117&lt;&gt;"Aprovado",OR(S117&lt;&gt;"",T117&lt;&gt;"",U117&lt;&gt;"")),"Execução sem aprovação",IF(AND(O117="Pendente",Y117&gt;Listas!$R$4),"Aprovação em atraso",IF(AND(OR(O117="Aprovado",O117="Rejeitado"),OR(P117="",Q117="")),"Completar decisão",IF(AND(Q117&lt;&gt;"",Q117&lt;B117),"Data da decisão anterior à solicitação",IF(AND(O117="Aprovado",S117="",T117="",U117=""),"Execução pendente",IF(AND(O117="Aprovado",OR(S117="",T117="",U117="")),"Completar execução",IF(AND(T117&lt;&gt;"",Q117&lt;&gt;"",T117&lt;Q117),"Data da execução anterior à decisão",IF(AND(X117="Executado",ABS(S117-H117)&gt;Listas!$R$5),"Quantidade executada difere da aprovada","OK"))))))))))</f>
        <v/>
      </c>
      <c r="AB117" s="24">
        <f>IF(A117="","",IF(Z117&lt;&gt;"OK",Z117,AA117))</f>
        <v/>
      </c>
    </row>
    <row r="118">
      <c r="A118" s="22" t="n"/>
      <c r="B118" s="38" t="n"/>
      <c r="C118" s="22" t="n"/>
      <c r="D118" s="28">
        <f>IF(C118="","",IFERROR(INDEX(tbSKUs[Produto],MATCH(C118,tbSKUs[SKU],0)),"SKU não cadastrado"))</f>
        <v/>
      </c>
      <c r="E118" s="28">
        <f>IF(C118="","",IFERROR(INDEX(tbSKUs[Unidade],MATCH(C118,tbSKUs[SKU],0)),""))</f>
        <v/>
      </c>
      <c r="F118" s="22" t="n"/>
      <c r="G118" s="39" t="n"/>
      <c r="H118" s="39" t="n"/>
      <c r="I118" s="41">
        <f>IF(OR(G118="",H118=""),"",H118-G118)</f>
        <v/>
      </c>
      <c r="J118" s="28">
        <f>IF(I118="","",IF(I118&gt;0,"Entrada",IF(I118&lt;0,"Saída","Sem variação")))</f>
        <v/>
      </c>
      <c r="K118" s="22" t="n"/>
      <c r="L118" s="22" t="n"/>
      <c r="M118" s="22" t="n"/>
      <c r="N118" s="22" t="n"/>
      <c r="O118" s="22" t="n"/>
      <c r="P118" s="22" t="n"/>
      <c r="Q118" s="38" t="n"/>
      <c r="R118" s="22" t="n"/>
      <c r="S118" s="39" t="n"/>
      <c r="T118" s="38" t="n"/>
      <c r="U118" s="22" t="n"/>
      <c r="V118" s="41">
        <f>IF(X118="Executado",S118-G118,"")</f>
        <v/>
      </c>
      <c r="W118" s="41">
        <f>IF(X118="Executado",S118,"")</f>
        <v/>
      </c>
      <c r="X118" s="28">
        <f>IF(A118="","",IF(O118="Pendente","Aguardando decisão",IF(O118="Rejeitado","Rejeitado",IF(O118="Aprovado",IF(AND(S118&lt;&gt;"",T118&lt;&gt;"",U118&lt;&gt;""),"Executado","Aguardando execução"),"Revisar"))))</f>
        <v/>
      </c>
      <c r="Y118" s="30">
        <f>IF(OR(A118="",O118&lt;&gt;"Pendente",B118=""),"",MAX(0,INT(Resumo!$B$3)-INT(B118)))</f>
        <v/>
      </c>
      <c r="Z118" s="28">
        <f>IF(A118="","",IF(COUNTIF($A$7:$A$206,A118)&gt;1,"ID duplicado",IF(D118="SKU não cadastrado","SKU não cadastrado",IF(OR(B118="",C118="",F118="",G118="",H118="",K118="",M118="",N118="",O118=""),"Preencher campos da solicitação",IF(OR(G118&lt;0,H118&lt;0,AND(S118&lt;&gt;"",S118&lt;0)),"Quantidade inválida",IF(H118=G118,"Sem alteração de quantidade",IF(AND(K118="Outro",L118=""),"Detalhar motivo Outro",IF(OR(LEFT(LOWER(M118),7)="http://",LEFT(LOWER(M118),8)="https://"),"Usar referência interna da evidência",IF(COUNTIF(Listas!$Q$8:$Q$10,O118)=0,"Decisão inválida","OK")))))))))</f>
        <v/>
      </c>
      <c r="AA118" s="28">
        <f>IF(A118="","",IF(AND(O118="Pendente",OR(P118&lt;&gt;"",Q118&lt;&gt;"")),"Pendente com dados de decisão",IF(AND(O118&lt;&gt;"Aprovado",OR(S118&lt;&gt;"",T118&lt;&gt;"",U118&lt;&gt;"")),"Execução sem aprovação",IF(AND(O118="Pendente",Y118&gt;Listas!$R$4),"Aprovação em atraso",IF(AND(OR(O118="Aprovado",O118="Rejeitado"),OR(P118="",Q118="")),"Completar decisão",IF(AND(Q118&lt;&gt;"",Q118&lt;B118),"Data da decisão anterior à solicitação",IF(AND(O118="Aprovado",S118="",T118="",U118=""),"Execução pendente",IF(AND(O118="Aprovado",OR(S118="",T118="",U118="")),"Completar execução",IF(AND(T118&lt;&gt;"",Q118&lt;&gt;"",T118&lt;Q118),"Data da execução anterior à decisão",IF(AND(X118="Executado",ABS(S118-H118)&gt;Listas!$R$5),"Quantidade executada difere da aprovada","OK"))))))))))</f>
        <v/>
      </c>
      <c r="AB118" s="28">
        <f>IF(A118="","",IF(Z118&lt;&gt;"OK",Z118,AA118))</f>
        <v/>
      </c>
    </row>
    <row r="119">
      <c r="A119" s="22" t="n"/>
      <c r="B119" s="38" t="n"/>
      <c r="C119" s="22" t="n"/>
      <c r="D119" s="24">
        <f>IF(C119="","",IFERROR(INDEX(tbSKUs[Produto],MATCH(C119,tbSKUs[SKU],0)),"SKU não cadastrado"))</f>
        <v/>
      </c>
      <c r="E119" s="24">
        <f>IF(C119="","",IFERROR(INDEX(tbSKUs[Unidade],MATCH(C119,tbSKUs[SKU],0)),""))</f>
        <v/>
      </c>
      <c r="F119" s="22" t="n"/>
      <c r="G119" s="39" t="n"/>
      <c r="H119" s="39" t="n"/>
      <c r="I119" s="40">
        <f>IF(OR(G119="",H119=""),"",H119-G119)</f>
        <v/>
      </c>
      <c r="J119" s="24">
        <f>IF(I119="","",IF(I119&gt;0,"Entrada",IF(I119&lt;0,"Saída","Sem variação")))</f>
        <v/>
      </c>
      <c r="K119" s="22" t="n"/>
      <c r="L119" s="22" t="n"/>
      <c r="M119" s="22" t="n"/>
      <c r="N119" s="22" t="n"/>
      <c r="O119" s="22" t="n"/>
      <c r="P119" s="22" t="n"/>
      <c r="Q119" s="38" t="n"/>
      <c r="R119" s="22" t="n"/>
      <c r="S119" s="39" t="n"/>
      <c r="T119" s="38" t="n"/>
      <c r="U119" s="22" t="n"/>
      <c r="V119" s="40">
        <f>IF(X119="Executado",S119-G119,"")</f>
        <v/>
      </c>
      <c r="W119" s="40">
        <f>IF(X119="Executado",S119,"")</f>
        <v/>
      </c>
      <c r="X119" s="24">
        <f>IF(A119="","",IF(O119="Pendente","Aguardando decisão",IF(O119="Rejeitado","Rejeitado",IF(O119="Aprovado",IF(AND(S119&lt;&gt;"",T119&lt;&gt;"",U119&lt;&gt;""),"Executado","Aguardando execução"),"Revisar"))))</f>
        <v/>
      </c>
      <c r="Y119" s="27">
        <f>IF(OR(A119="",O119&lt;&gt;"Pendente",B119=""),"",MAX(0,INT(Resumo!$B$3)-INT(B119)))</f>
        <v/>
      </c>
      <c r="Z119" s="24">
        <f>IF(A119="","",IF(COUNTIF($A$7:$A$206,A119)&gt;1,"ID duplicado",IF(D119="SKU não cadastrado","SKU não cadastrado",IF(OR(B119="",C119="",F119="",G119="",H119="",K119="",M119="",N119="",O119=""),"Preencher campos da solicitação",IF(OR(G119&lt;0,H119&lt;0,AND(S119&lt;&gt;"",S119&lt;0)),"Quantidade inválida",IF(H119=G119,"Sem alteração de quantidade",IF(AND(K119="Outro",L119=""),"Detalhar motivo Outro",IF(OR(LEFT(LOWER(M119),7)="http://",LEFT(LOWER(M119),8)="https://"),"Usar referência interna da evidência",IF(COUNTIF(Listas!$Q$8:$Q$10,O119)=0,"Decisão inválida","OK")))))))))</f>
        <v/>
      </c>
      <c r="AA119" s="24">
        <f>IF(A119="","",IF(AND(O119="Pendente",OR(P119&lt;&gt;"",Q119&lt;&gt;"")),"Pendente com dados de decisão",IF(AND(O119&lt;&gt;"Aprovado",OR(S119&lt;&gt;"",T119&lt;&gt;"",U119&lt;&gt;"")),"Execução sem aprovação",IF(AND(O119="Pendente",Y119&gt;Listas!$R$4),"Aprovação em atraso",IF(AND(OR(O119="Aprovado",O119="Rejeitado"),OR(P119="",Q119="")),"Completar decisão",IF(AND(Q119&lt;&gt;"",Q119&lt;B119),"Data da decisão anterior à solicitação",IF(AND(O119="Aprovado",S119="",T119="",U119=""),"Execução pendente",IF(AND(O119="Aprovado",OR(S119="",T119="",U119="")),"Completar execução",IF(AND(T119&lt;&gt;"",Q119&lt;&gt;"",T119&lt;Q119),"Data da execução anterior à decisão",IF(AND(X119="Executado",ABS(S119-H119)&gt;Listas!$R$5),"Quantidade executada difere da aprovada","OK"))))))))))</f>
        <v/>
      </c>
      <c r="AB119" s="24">
        <f>IF(A119="","",IF(Z119&lt;&gt;"OK",Z119,AA119))</f>
        <v/>
      </c>
    </row>
    <row r="120">
      <c r="A120" s="22" t="n"/>
      <c r="B120" s="38" t="n"/>
      <c r="C120" s="22" t="n"/>
      <c r="D120" s="28">
        <f>IF(C120="","",IFERROR(INDEX(tbSKUs[Produto],MATCH(C120,tbSKUs[SKU],0)),"SKU não cadastrado"))</f>
        <v/>
      </c>
      <c r="E120" s="28">
        <f>IF(C120="","",IFERROR(INDEX(tbSKUs[Unidade],MATCH(C120,tbSKUs[SKU],0)),""))</f>
        <v/>
      </c>
      <c r="F120" s="22" t="n"/>
      <c r="G120" s="39" t="n"/>
      <c r="H120" s="39" t="n"/>
      <c r="I120" s="41">
        <f>IF(OR(G120="",H120=""),"",H120-G120)</f>
        <v/>
      </c>
      <c r="J120" s="28">
        <f>IF(I120="","",IF(I120&gt;0,"Entrada",IF(I120&lt;0,"Saída","Sem variação")))</f>
        <v/>
      </c>
      <c r="K120" s="22" t="n"/>
      <c r="L120" s="22" t="n"/>
      <c r="M120" s="22" t="n"/>
      <c r="N120" s="22" t="n"/>
      <c r="O120" s="22" t="n"/>
      <c r="P120" s="22" t="n"/>
      <c r="Q120" s="38" t="n"/>
      <c r="R120" s="22" t="n"/>
      <c r="S120" s="39" t="n"/>
      <c r="T120" s="38" t="n"/>
      <c r="U120" s="22" t="n"/>
      <c r="V120" s="41">
        <f>IF(X120="Executado",S120-G120,"")</f>
        <v/>
      </c>
      <c r="W120" s="41">
        <f>IF(X120="Executado",S120,"")</f>
        <v/>
      </c>
      <c r="X120" s="28">
        <f>IF(A120="","",IF(O120="Pendente","Aguardando decisão",IF(O120="Rejeitado","Rejeitado",IF(O120="Aprovado",IF(AND(S120&lt;&gt;"",T120&lt;&gt;"",U120&lt;&gt;""),"Executado","Aguardando execução"),"Revisar"))))</f>
        <v/>
      </c>
      <c r="Y120" s="30">
        <f>IF(OR(A120="",O120&lt;&gt;"Pendente",B120=""),"",MAX(0,INT(Resumo!$B$3)-INT(B120)))</f>
        <v/>
      </c>
      <c r="Z120" s="28">
        <f>IF(A120="","",IF(COUNTIF($A$7:$A$206,A120)&gt;1,"ID duplicado",IF(D120="SKU não cadastrado","SKU não cadastrado",IF(OR(B120="",C120="",F120="",G120="",H120="",K120="",M120="",N120="",O120=""),"Preencher campos da solicitação",IF(OR(G120&lt;0,H120&lt;0,AND(S120&lt;&gt;"",S120&lt;0)),"Quantidade inválida",IF(H120=G120,"Sem alteração de quantidade",IF(AND(K120="Outro",L120=""),"Detalhar motivo Outro",IF(OR(LEFT(LOWER(M120),7)="http://",LEFT(LOWER(M120),8)="https://"),"Usar referência interna da evidência",IF(COUNTIF(Listas!$Q$8:$Q$10,O120)=0,"Decisão inválida","OK")))))))))</f>
        <v/>
      </c>
      <c r="AA120" s="28">
        <f>IF(A120="","",IF(AND(O120="Pendente",OR(P120&lt;&gt;"",Q120&lt;&gt;"")),"Pendente com dados de decisão",IF(AND(O120&lt;&gt;"Aprovado",OR(S120&lt;&gt;"",T120&lt;&gt;"",U120&lt;&gt;"")),"Execução sem aprovação",IF(AND(O120="Pendente",Y120&gt;Listas!$R$4),"Aprovação em atraso",IF(AND(OR(O120="Aprovado",O120="Rejeitado"),OR(P120="",Q120="")),"Completar decisão",IF(AND(Q120&lt;&gt;"",Q120&lt;B120),"Data da decisão anterior à solicitação",IF(AND(O120="Aprovado",S120="",T120="",U120=""),"Execução pendente",IF(AND(O120="Aprovado",OR(S120="",T120="",U120="")),"Completar execução",IF(AND(T120&lt;&gt;"",Q120&lt;&gt;"",T120&lt;Q120),"Data da execução anterior à decisão",IF(AND(X120="Executado",ABS(S120-H120)&gt;Listas!$R$5),"Quantidade executada difere da aprovada","OK"))))))))))</f>
        <v/>
      </c>
      <c r="AB120" s="28">
        <f>IF(A120="","",IF(Z120&lt;&gt;"OK",Z120,AA120))</f>
        <v/>
      </c>
    </row>
    <row r="121">
      <c r="A121" s="22" t="n"/>
      <c r="B121" s="38" t="n"/>
      <c r="C121" s="22" t="n"/>
      <c r="D121" s="24">
        <f>IF(C121="","",IFERROR(INDEX(tbSKUs[Produto],MATCH(C121,tbSKUs[SKU],0)),"SKU não cadastrado"))</f>
        <v/>
      </c>
      <c r="E121" s="24">
        <f>IF(C121="","",IFERROR(INDEX(tbSKUs[Unidade],MATCH(C121,tbSKUs[SKU],0)),""))</f>
        <v/>
      </c>
      <c r="F121" s="22" t="n"/>
      <c r="G121" s="39" t="n"/>
      <c r="H121" s="39" t="n"/>
      <c r="I121" s="40">
        <f>IF(OR(G121="",H121=""),"",H121-G121)</f>
        <v/>
      </c>
      <c r="J121" s="24">
        <f>IF(I121="","",IF(I121&gt;0,"Entrada",IF(I121&lt;0,"Saída","Sem variação")))</f>
        <v/>
      </c>
      <c r="K121" s="22" t="n"/>
      <c r="L121" s="22" t="n"/>
      <c r="M121" s="22" t="n"/>
      <c r="N121" s="22" t="n"/>
      <c r="O121" s="22" t="n"/>
      <c r="P121" s="22" t="n"/>
      <c r="Q121" s="38" t="n"/>
      <c r="R121" s="22" t="n"/>
      <c r="S121" s="39" t="n"/>
      <c r="T121" s="38" t="n"/>
      <c r="U121" s="22" t="n"/>
      <c r="V121" s="40">
        <f>IF(X121="Executado",S121-G121,"")</f>
        <v/>
      </c>
      <c r="W121" s="40">
        <f>IF(X121="Executado",S121,"")</f>
        <v/>
      </c>
      <c r="X121" s="24">
        <f>IF(A121="","",IF(O121="Pendente","Aguardando decisão",IF(O121="Rejeitado","Rejeitado",IF(O121="Aprovado",IF(AND(S121&lt;&gt;"",T121&lt;&gt;"",U121&lt;&gt;""),"Executado","Aguardando execução"),"Revisar"))))</f>
        <v/>
      </c>
      <c r="Y121" s="27">
        <f>IF(OR(A121="",O121&lt;&gt;"Pendente",B121=""),"",MAX(0,INT(Resumo!$B$3)-INT(B121)))</f>
        <v/>
      </c>
      <c r="Z121" s="24">
        <f>IF(A121="","",IF(COUNTIF($A$7:$A$206,A121)&gt;1,"ID duplicado",IF(D121="SKU não cadastrado","SKU não cadastrado",IF(OR(B121="",C121="",F121="",G121="",H121="",K121="",M121="",N121="",O121=""),"Preencher campos da solicitação",IF(OR(G121&lt;0,H121&lt;0,AND(S121&lt;&gt;"",S121&lt;0)),"Quantidade inválida",IF(H121=G121,"Sem alteração de quantidade",IF(AND(K121="Outro",L121=""),"Detalhar motivo Outro",IF(OR(LEFT(LOWER(M121),7)="http://",LEFT(LOWER(M121),8)="https://"),"Usar referência interna da evidência",IF(COUNTIF(Listas!$Q$8:$Q$10,O121)=0,"Decisão inválida","OK")))))))))</f>
        <v/>
      </c>
      <c r="AA121" s="24">
        <f>IF(A121="","",IF(AND(O121="Pendente",OR(P121&lt;&gt;"",Q121&lt;&gt;"")),"Pendente com dados de decisão",IF(AND(O121&lt;&gt;"Aprovado",OR(S121&lt;&gt;"",T121&lt;&gt;"",U121&lt;&gt;"")),"Execução sem aprovação",IF(AND(O121="Pendente",Y121&gt;Listas!$R$4),"Aprovação em atraso",IF(AND(OR(O121="Aprovado",O121="Rejeitado"),OR(P121="",Q121="")),"Completar decisão",IF(AND(Q121&lt;&gt;"",Q121&lt;B121),"Data da decisão anterior à solicitação",IF(AND(O121="Aprovado",S121="",T121="",U121=""),"Execução pendente",IF(AND(O121="Aprovado",OR(S121="",T121="",U121="")),"Completar execução",IF(AND(T121&lt;&gt;"",Q121&lt;&gt;"",T121&lt;Q121),"Data da execução anterior à decisão",IF(AND(X121="Executado",ABS(S121-H121)&gt;Listas!$R$5),"Quantidade executada difere da aprovada","OK"))))))))))</f>
        <v/>
      </c>
      <c r="AB121" s="24">
        <f>IF(A121="","",IF(Z121&lt;&gt;"OK",Z121,AA121))</f>
        <v/>
      </c>
    </row>
    <row r="122">
      <c r="A122" s="22" t="n"/>
      <c r="B122" s="38" t="n"/>
      <c r="C122" s="22" t="n"/>
      <c r="D122" s="28">
        <f>IF(C122="","",IFERROR(INDEX(tbSKUs[Produto],MATCH(C122,tbSKUs[SKU],0)),"SKU não cadastrado"))</f>
        <v/>
      </c>
      <c r="E122" s="28">
        <f>IF(C122="","",IFERROR(INDEX(tbSKUs[Unidade],MATCH(C122,tbSKUs[SKU],0)),""))</f>
        <v/>
      </c>
      <c r="F122" s="22" t="n"/>
      <c r="G122" s="39" t="n"/>
      <c r="H122" s="39" t="n"/>
      <c r="I122" s="41">
        <f>IF(OR(G122="",H122=""),"",H122-G122)</f>
        <v/>
      </c>
      <c r="J122" s="28">
        <f>IF(I122="","",IF(I122&gt;0,"Entrada",IF(I122&lt;0,"Saída","Sem variação")))</f>
        <v/>
      </c>
      <c r="K122" s="22" t="n"/>
      <c r="L122" s="22" t="n"/>
      <c r="M122" s="22" t="n"/>
      <c r="N122" s="22" t="n"/>
      <c r="O122" s="22" t="n"/>
      <c r="P122" s="22" t="n"/>
      <c r="Q122" s="38" t="n"/>
      <c r="R122" s="22" t="n"/>
      <c r="S122" s="39" t="n"/>
      <c r="T122" s="38" t="n"/>
      <c r="U122" s="22" t="n"/>
      <c r="V122" s="41">
        <f>IF(X122="Executado",S122-G122,"")</f>
        <v/>
      </c>
      <c r="W122" s="41">
        <f>IF(X122="Executado",S122,"")</f>
        <v/>
      </c>
      <c r="X122" s="28">
        <f>IF(A122="","",IF(O122="Pendente","Aguardando decisão",IF(O122="Rejeitado","Rejeitado",IF(O122="Aprovado",IF(AND(S122&lt;&gt;"",T122&lt;&gt;"",U122&lt;&gt;""),"Executado","Aguardando execução"),"Revisar"))))</f>
        <v/>
      </c>
      <c r="Y122" s="30">
        <f>IF(OR(A122="",O122&lt;&gt;"Pendente",B122=""),"",MAX(0,INT(Resumo!$B$3)-INT(B122)))</f>
        <v/>
      </c>
      <c r="Z122" s="28">
        <f>IF(A122="","",IF(COUNTIF($A$7:$A$206,A122)&gt;1,"ID duplicado",IF(D122="SKU não cadastrado","SKU não cadastrado",IF(OR(B122="",C122="",F122="",G122="",H122="",K122="",M122="",N122="",O122=""),"Preencher campos da solicitação",IF(OR(G122&lt;0,H122&lt;0,AND(S122&lt;&gt;"",S122&lt;0)),"Quantidade inválida",IF(H122=G122,"Sem alteração de quantidade",IF(AND(K122="Outro",L122=""),"Detalhar motivo Outro",IF(OR(LEFT(LOWER(M122),7)="http://",LEFT(LOWER(M122),8)="https://"),"Usar referência interna da evidência",IF(COUNTIF(Listas!$Q$8:$Q$10,O122)=0,"Decisão inválida","OK")))))))))</f>
        <v/>
      </c>
      <c r="AA122" s="28">
        <f>IF(A122="","",IF(AND(O122="Pendente",OR(P122&lt;&gt;"",Q122&lt;&gt;"")),"Pendente com dados de decisão",IF(AND(O122&lt;&gt;"Aprovado",OR(S122&lt;&gt;"",T122&lt;&gt;"",U122&lt;&gt;"")),"Execução sem aprovação",IF(AND(O122="Pendente",Y122&gt;Listas!$R$4),"Aprovação em atraso",IF(AND(OR(O122="Aprovado",O122="Rejeitado"),OR(P122="",Q122="")),"Completar decisão",IF(AND(Q122&lt;&gt;"",Q122&lt;B122),"Data da decisão anterior à solicitação",IF(AND(O122="Aprovado",S122="",T122="",U122=""),"Execução pendente",IF(AND(O122="Aprovado",OR(S122="",T122="",U122="")),"Completar execução",IF(AND(T122&lt;&gt;"",Q122&lt;&gt;"",T122&lt;Q122),"Data da execução anterior à decisão",IF(AND(X122="Executado",ABS(S122-H122)&gt;Listas!$R$5),"Quantidade executada difere da aprovada","OK"))))))))))</f>
        <v/>
      </c>
      <c r="AB122" s="28">
        <f>IF(A122="","",IF(Z122&lt;&gt;"OK",Z122,AA122))</f>
        <v/>
      </c>
    </row>
    <row r="123">
      <c r="A123" s="22" t="n"/>
      <c r="B123" s="38" t="n"/>
      <c r="C123" s="22" t="n"/>
      <c r="D123" s="24">
        <f>IF(C123="","",IFERROR(INDEX(tbSKUs[Produto],MATCH(C123,tbSKUs[SKU],0)),"SKU não cadastrado"))</f>
        <v/>
      </c>
      <c r="E123" s="24">
        <f>IF(C123="","",IFERROR(INDEX(tbSKUs[Unidade],MATCH(C123,tbSKUs[SKU],0)),""))</f>
        <v/>
      </c>
      <c r="F123" s="22" t="n"/>
      <c r="G123" s="39" t="n"/>
      <c r="H123" s="39" t="n"/>
      <c r="I123" s="40">
        <f>IF(OR(G123="",H123=""),"",H123-G123)</f>
        <v/>
      </c>
      <c r="J123" s="24">
        <f>IF(I123="","",IF(I123&gt;0,"Entrada",IF(I123&lt;0,"Saída","Sem variação")))</f>
        <v/>
      </c>
      <c r="K123" s="22" t="n"/>
      <c r="L123" s="22" t="n"/>
      <c r="M123" s="22" t="n"/>
      <c r="N123" s="22" t="n"/>
      <c r="O123" s="22" t="n"/>
      <c r="P123" s="22" t="n"/>
      <c r="Q123" s="38" t="n"/>
      <c r="R123" s="22" t="n"/>
      <c r="S123" s="39" t="n"/>
      <c r="T123" s="38" t="n"/>
      <c r="U123" s="22" t="n"/>
      <c r="V123" s="40">
        <f>IF(X123="Executado",S123-G123,"")</f>
        <v/>
      </c>
      <c r="W123" s="40">
        <f>IF(X123="Executado",S123,"")</f>
        <v/>
      </c>
      <c r="X123" s="24">
        <f>IF(A123="","",IF(O123="Pendente","Aguardando decisão",IF(O123="Rejeitado","Rejeitado",IF(O123="Aprovado",IF(AND(S123&lt;&gt;"",T123&lt;&gt;"",U123&lt;&gt;""),"Executado","Aguardando execução"),"Revisar"))))</f>
        <v/>
      </c>
      <c r="Y123" s="27">
        <f>IF(OR(A123="",O123&lt;&gt;"Pendente",B123=""),"",MAX(0,INT(Resumo!$B$3)-INT(B123)))</f>
        <v/>
      </c>
      <c r="Z123" s="24">
        <f>IF(A123="","",IF(COUNTIF($A$7:$A$206,A123)&gt;1,"ID duplicado",IF(D123="SKU não cadastrado","SKU não cadastrado",IF(OR(B123="",C123="",F123="",G123="",H123="",K123="",M123="",N123="",O123=""),"Preencher campos da solicitação",IF(OR(G123&lt;0,H123&lt;0,AND(S123&lt;&gt;"",S123&lt;0)),"Quantidade inválida",IF(H123=G123,"Sem alteração de quantidade",IF(AND(K123="Outro",L123=""),"Detalhar motivo Outro",IF(OR(LEFT(LOWER(M123),7)="http://",LEFT(LOWER(M123),8)="https://"),"Usar referência interna da evidência",IF(COUNTIF(Listas!$Q$8:$Q$10,O123)=0,"Decisão inválida","OK")))))))))</f>
        <v/>
      </c>
      <c r="AA123" s="24">
        <f>IF(A123="","",IF(AND(O123="Pendente",OR(P123&lt;&gt;"",Q123&lt;&gt;"")),"Pendente com dados de decisão",IF(AND(O123&lt;&gt;"Aprovado",OR(S123&lt;&gt;"",T123&lt;&gt;"",U123&lt;&gt;"")),"Execução sem aprovação",IF(AND(O123="Pendente",Y123&gt;Listas!$R$4),"Aprovação em atraso",IF(AND(OR(O123="Aprovado",O123="Rejeitado"),OR(P123="",Q123="")),"Completar decisão",IF(AND(Q123&lt;&gt;"",Q123&lt;B123),"Data da decisão anterior à solicitação",IF(AND(O123="Aprovado",S123="",T123="",U123=""),"Execução pendente",IF(AND(O123="Aprovado",OR(S123="",T123="",U123="")),"Completar execução",IF(AND(T123&lt;&gt;"",Q123&lt;&gt;"",T123&lt;Q123),"Data da execução anterior à decisão",IF(AND(X123="Executado",ABS(S123-H123)&gt;Listas!$R$5),"Quantidade executada difere da aprovada","OK"))))))))))</f>
        <v/>
      </c>
      <c r="AB123" s="24">
        <f>IF(A123="","",IF(Z123&lt;&gt;"OK",Z123,AA123))</f>
        <v/>
      </c>
    </row>
    <row r="124">
      <c r="A124" s="22" t="n"/>
      <c r="B124" s="38" t="n"/>
      <c r="C124" s="22" t="n"/>
      <c r="D124" s="28">
        <f>IF(C124="","",IFERROR(INDEX(tbSKUs[Produto],MATCH(C124,tbSKUs[SKU],0)),"SKU não cadastrado"))</f>
        <v/>
      </c>
      <c r="E124" s="28">
        <f>IF(C124="","",IFERROR(INDEX(tbSKUs[Unidade],MATCH(C124,tbSKUs[SKU],0)),""))</f>
        <v/>
      </c>
      <c r="F124" s="22" t="n"/>
      <c r="G124" s="39" t="n"/>
      <c r="H124" s="39" t="n"/>
      <c r="I124" s="41">
        <f>IF(OR(G124="",H124=""),"",H124-G124)</f>
        <v/>
      </c>
      <c r="J124" s="28">
        <f>IF(I124="","",IF(I124&gt;0,"Entrada",IF(I124&lt;0,"Saída","Sem variação")))</f>
        <v/>
      </c>
      <c r="K124" s="22" t="n"/>
      <c r="L124" s="22" t="n"/>
      <c r="M124" s="22" t="n"/>
      <c r="N124" s="22" t="n"/>
      <c r="O124" s="22" t="n"/>
      <c r="P124" s="22" t="n"/>
      <c r="Q124" s="38" t="n"/>
      <c r="R124" s="22" t="n"/>
      <c r="S124" s="39" t="n"/>
      <c r="T124" s="38" t="n"/>
      <c r="U124" s="22" t="n"/>
      <c r="V124" s="41">
        <f>IF(X124="Executado",S124-G124,"")</f>
        <v/>
      </c>
      <c r="W124" s="41">
        <f>IF(X124="Executado",S124,"")</f>
        <v/>
      </c>
      <c r="X124" s="28">
        <f>IF(A124="","",IF(O124="Pendente","Aguardando decisão",IF(O124="Rejeitado","Rejeitado",IF(O124="Aprovado",IF(AND(S124&lt;&gt;"",T124&lt;&gt;"",U124&lt;&gt;""),"Executado","Aguardando execução"),"Revisar"))))</f>
        <v/>
      </c>
      <c r="Y124" s="30">
        <f>IF(OR(A124="",O124&lt;&gt;"Pendente",B124=""),"",MAX(0,INT(Resumo!$B$3)-INT(B124)))</f>
        <v/>
      </c>
      <c r="Z124" s="28">
        <f>IF(A124="","",IF(COUNTIF($A$7:$A$206,A124)&gt;1,"ID duplicado",IF(D124="SKU não cadastrado","SKU não cadastrado",IF(OR(B124="",C124="",F124="",G124="",H124="",K124="",M124="",N124="",O124=""),"Preencher campos da solicitação",IF(OR(G124&lt;0,H124&lt;0,AND(S124&lt;&gt;"",S124&lt;0)),"Quantidade inválida",IF(H124=G124,"Sem alteração de quantidade",IF(AND(K124="Outro",L124=""),"Detalhar motivo Outro",IF(OR(LEFT(LOWER(M124),7)="http://",LEFT(LOWER(M124),8)="https://"),"Usar referência interna da evidência",IF(COUNTIF(Listas!$Q$8:$Q$10,O124)=0,"Decisão inválida","OK")))))))))</f>
        <v/>
      </c>
      <c r="AA124" s="28">
        <f>IF(A124="","",IF(AND(O124="Pendente",OR(P124&lt;&gt;"",Q124&lt;&gt;"")),"Pendente com dados de decisão",IF(AND(O124&lt;&gt;"Aprovado",OR(S124&lt;&gt;"",T124&lt;&gt;"",U124&lt;&gt;"")),"Execução sem aprovação",IF(AND(O124="Pendente",Y124&gt;Listas!$R$4),"Aprovação em atraso",IF(AND(OR(O124="Aprovado",O124="Rejeitado"),OR(P124="",Q124="")),"Completar decisão",IF(AND(Q124&lt;&gt;"",Q124&lt;B124),"Data da decisão anterior à solicitação",IF(AND(O124="Aprovado",S124="",T124="",U124=""),"Execução pendente",IF(AND(O124="Aprovado",OR(S124="",T124="",U124="")),"Completar execução",IF(AND(T124&lt;&gt;"",Q124&lt;&gt;"",T124&lt;Q124),"Data da execução anterior à decisão",IF(AND(X124="Executado",ABS(S124-H124)&gt;Listas!$R$5),"Quantidade executada difere da aprovada","OK"))))))))))</f>
        <v/>
      </c>
      <c r="AB124" s="28">
        <f>IF(A124="","",IF(Z124&lt;&gt;"OK",Z124,AA124))</f>
        <v/>
      </c>
    </row>
    <row r="125">
      <c r="A125" s="22" t="n"/>
      <c r="B125" s="38" t="n"/>
      <c r="C125" s="22" t="n"/>
      <c r="D125" s="24">
        <f>IF(C125="","",IFERROR(INDEX(tbSKUs[Produto],MATCH(C125,tbSKUs[SKU],0)),"SKU não cadastrado"))</f>
        <v/>
      </c>
      <c r="E125" s="24">
        <f>IF(C125="","",IFERROR(INDEX(tbSKUs[Unidade],MATCH(C125,tbSKUs[SKU],0)),""))</f>
        <v/>
      </c>
      <c r="F125" s="22" t="n"/>
      <c r="G125" s="39" t="n"/>
      <c r="H125" s="39" t="n"/>
      <c r="I125" s="40">
        <f>IF(OR(G125="",H125=""),"",H125-G125)</f>
        <v/>
      </c>
      <c r="J125" s="24">
        <f>IF(I125="","",IF(I125&gt;0,"Entrada",IF(I125&lt;0,"Saída","Sem variação")))</f>
        <v/>
      </c>
      <c r="K125" s="22" t="n"/>
      <c r="L125" s="22" t="n"/>
      <c r="M125" s="22" t="n"/>
      <c r="N125" s="22" t="n"/>
      <c r="O125" s="22" t="n"/>
      <c r="P125" s="22" t="n"/>
      <c r="Q125" s="38" t="n"/>
      <c r="R125" s="22" t="n"/>
      <c r="S125" s="39" t="n"/>
      <c r="T125" s="38" t="n"/>
      <c r="U125" s="22" t="n"/>
      <c r="V125" s="40">
        <f>IF(X125="Executado",S125-G125,"")</f>
        <v/>
      </c>
      <c r="W125" s="40">
        <f>IF(X125="Executado",S125,"")</f>
        <v/>
      </c>
      <c r="X125" s="24">
        <f>IF(A125="","",IF(O125="Pendente","Aguardando decisão",IF(O125="Rejeitado","Rejeitado",IF(O125="Aprovado",IF(AND(S125&lt;&gt;"",T125&lt;&gt;"",U125&lt;&gt;""),"Executado","Aguardando execução"),"Revisar"))))</f>
        <v/>
      </c>
      <c r="Y125" s="27">
        <f>IF(OR(A125="",O125&lt;&gt;"Pendente",B125=""),"",MAX(0,INT(Resumo!$B$3)-INT(B125)))</f>
        <v/>
      </c>
      <c r="Z125" s="24">
        <f>IF(A125="","",IF(COUNTIF($A$7:$A$206,A125)&gt;1,"ID duplicado",IF(D125="SKU não cadastrado","SKU não cadastrado",IF(OR(B125="",C125="",F125="",G125="",H125="",K125="",M125="",N125="",O125=""),"Preencher campos da solicitação",IF(OR(G125&lt;0,H125&lt;0,AND(S125&lt;&gt;"",S125&lt;0)),"Quantidade inválida",IF(H125=G125,"Sem alteração de quantidade",IF(AND(K125="Outro",L125=""),"Detalhar motivo Outro",IF(OR(LEFT(LOWER(M125),7)="http://",LEFT(LOWER(M125),8)="https://"),"Usar referência interna da evidência",IF(COUNTIF(Listas!$Q$8:$Q$10,O125)=0,"Decisão inválida","OK")))))))))</f>
        <v/>
      </c>
      <c r="AA125" s="24">
        <f>IF(A125="","",IF(AND(O125="Pendente",OR(P125&lt;&gt;"",Q125&lt;&gt;"")),"Pendente com dados de decisão",IF(AND(O125&lt;&gt;"Aprovado",OR(S125&lt;&gt;"",T125&lt;&gt;"",U125&lt;&gt;"")),"Execução sem aprovação",IF(AND(O125="Pendente",Y125&gt;Listas!$R$4),"Aprovação em atraso",IF(AND(OR(O125="Aprovado",O125="Rejeitado"),OR(P125="",Q125="")),"Completar decisão",IF(AND(Q125&lt;&gt;"",Q125&lt;B125),"Data da decisão anterior à solicitação",IF(AND(O125="Aprovado",S125="",T125="",U125=""),"Execução pendente",IF(AND(O125="Aprovado",OR(S125="",T125="",U125="")),"Completar execução",IF(AND(T125&lt;&gt;"",Q125&lt;&gt;"",T125&lt;Q125),"Data da execução anterior à decisão",IF(AND(X125="Executado",ABS(S125-H125)&gt;Listas!$R$5),"Quantidade executada difere da aprovada","OK"))))))))))</f>
        <v/>
      </c>
      <c r="AB125" s="24">
        <f>IF(A125="","",IF(Z125&lt;&gt;"OK",Z125,AA125))</f>
        <v/>
      </c>
    </row>
    <row r="126">
      <c r="A126" s="22" t="n"/>
      <c r="B126" s="38" t="n"/>
      <c r="C126" s="22" t="n"/>
      <c r="D126" s="28">
        <f>IF(C126="","",IFERROR(INDEX(tbSKUs[Produto],MATCH(C126,tbSKUs[SKU],0)),"SKU não cadastrado"))</f>
        <v/>
      </c>
      <c r="E126" s="28">
        <f>IF(C126="","",IFERROR(INDEX(tbSKUs[Unidade],MATCH(C126,tbSKUs[SKU],0)),""))</f>
        <v/>
      </c>
      <c r="F126" s="22" t="n"/>
      <c r="G126" s="39" t="n"/>
      <c r="H126" s="39" t="n"/>
      <c r="I126" s="41">
        <f>IF(OR(G126="",H126=""),"",H126-G126)</f>
        <v/>
      </c>
      <c r="J126" s="28">
        <f>IF(I126="","",IF(I126&gt;0,"Entrada",IF(I126&lt;0,"Saída","Sem variação")))</f>
        <v/>
      </c>
      <c r="K126" s="22" t="n"/>
      <c r="L126" s="22" t="n"/>
      <c r="M126" s="22" t="n"/>
      <c r="N126" s="22" t="n"/>
      <c r="O126" s="22" t="n"/>
      <c r="P126" s="22" t="n"/>
      <c r="Q126" s="38" t="n"/>
      <c r="R126" s="22" t="n"/>
      <c r="S126" s="39" t="n"/>
      <c r="T126" s="38" t="n"/>
      <c r="U126" s="22" t="n"/>
      <c r="V126" s="41">
        <f>IF(X126="Executado",S126-G126,"")</f>
        <v/>
      </c>
      <c r="W126" s="41">
        <f>IF(X126="Executado",S126,"")</f>
        <v/>
      </c>
      <c r="X126" s="28">
        <f>IF(A126="","",IF(O126="Pendente","Aguardando decisão",IF(O126="Rejeitado","Rejeitado",IF(O126="Aprovado",IF(AND(S126&lt;&gt;"",T126&lt;&gt;"",U126&lt;&gt;""),"Executado","Aguardando execução"),"Revisar"))))</f>
        <v/>
      </c>
      <c r="Y126" s="30">
        <f>IF(OR(A126="",O126&lt;&gt;"Pendente",B126=""),"",MAX(0,INT(Resumo!$B$3)-INT(B126)))</f>
        <v/>
      </c>
      <c r="Z126" s="28">
        <f>IF(A126="","",IF(COUNTIF($A$7:$A$206,A126)&gt;1,"ID duplicado",IF(D126="SKU não cadastrado","SKU não cadastrado",IF(OR(B126="",C126="",F126="",G126="",H126="",K126="",M126="",N126="",O126=""),"Preencher campos da solicitação",IF(OR(G126&lt;0,H126&lt;0,AND(S126&lt;&gt;"",S126&lt;0)),"Quantidade inválida",IF(H126=G126,"Sem alteração de quantidade",IF(AND(K126="Outro",L126=""),"Detalhar motivo Outro",IF(OR(LEFT(LOWER(M126),7)="http://",LEFT(LOWER(M126),8)="https://"),"Usar referência interna da evidência",IF(COUNTIF(Listas!$Q$8:$Q$10,O126)=0,"Decisão inválida","OK")))))))))</f>
        <v/>
      </c>
      <c r="AA126" s="28">
        <f>IF(A126="","",IF(AND(O126="Pendente",OR(P126&lt;&gt;"",Q126&lt;&gt;"")),"Pendente com dados de decisão",IF(AND(O126&lt;&gt;"Aprovado",OR(S126&lt;&gt;"",T126&lt;&gt;"",U126&lt;&gt;"")),"Execução sem aprovação",IF(AND(O126="Pendente",Y126&gt;Listas!$R$4),"Aprovação em atraso",IF(AND(OR(O126="Aprovado",O126="Rejeitado"),OR(P126="",Q126="")),"Completar decisão",IF(AND(Q126&lt;&gt;"",Q126&lt;B126),"Data da decisão anterior à solicitação",IF(AND(O126="Aprovado",S126="",T126="",U126=""),"Execução pendente",IF(AND(O126="Aprovado",OR(S126="",T126="",U126="")),"Completar execução",IF(AND(T126&lt;&gt;"",Q126&lt;&gt;"",T126&lt;Q126),"Data da execução anterior à decisão",IF(AND(X126="Executado",ABS(S126-H126)&gt;Listas!$R$5),"Quantidade executada difere da aprovada","OK"))))))))))</f>
        <v/>
      </c>
      <c r="AB126" s="28">
        <f>IF(A126="","",IF(Z126&lt;&gt;"OK",Z126,AA126))</f>
        <v/>
      </c>
    </row>
    <row r="127">
      <c r="A127" s="22" t="n"/>
      <c r="B127" s="38" t="n"/>
      <c r="C127" s="22" t="n"/>
      <c r="D127" s="24">
        <f>IF(C127="","",IFERROR(INDEX(tbSKUs[Produto],MATCH(C127,tbSKUs[SKU],0)),"SKU não cadastrado"))</f>
        <v/>
      </c>
      <c r="E127" s="24">
        <f>IF(C127="","",IFERROR(INDEX(tbSKUs[Unidade],MATCH(C127,tbSKUs[SKU],0)),""))</f>
        <v/>
      </c>
      <c r="F127" s="22" t="n"/>
      <c r="G127" s="39" t="n"/>
      <c r="H127" s="39" t="n"/>
      <c r="I127" s="40">
        <f>IF(OR(G127="",H127=""),"",H127-G127)</f>
        <v/>
      </c>
      <c r="J127" s="24">
        <f>IF(I127="","",IF(I127&gt;0,"Entrada",IF(I127&lt;0,"Saída","Sem variação")))</f>
        <v/>
      </c>
      <c r="K127" s="22" t="n"/>
      <c r="L127" s="22" t="n"/>
      <c r="M127" s="22" t="n"/>
      <c r="N127" s="22" t="n"/>
      <c r="O127" s="22" t="n"/>
      <c r="P127" s="22" t="n"/>
      <c r="Q127" s="38" t="n"/>
      <c r="R127" s="22" t="n"/>
      <c r="S127" s="39" t="n"/>
      <c r="T127" s="38" t="n"/>
      <c r="U127" s="22" t="n"/>
      <c r="V127" s="40">
        <f>IF(X127="Executado",S127-G127,"")</f>
        <v/>
      </c>
      <c r="W127" s="40">
        <f>IF(X127="Executado",S127,"")</f>
        <v/>
      </c>
      <c r="X127" s="24">
        <f>IF(A127="","",IF(O127="Pendente","Aguardando decisão",IF(O127="Rejeitado","Rejeitado",IF(O127="Aprovado",IF(AND(S127&lt;&gt;"",T127&lt;&gt;"",U127&lt;&gt;""),"Executado","Aguardando execução"),"Revisar"))))</f>
        <v/>
      </c>
      <c r="Y127" s="27">
        <f>IF(OR(A127="",O127&lt;&gt;"Pendente",B127=""),"",MAX(0,INT(Resumo!$B$3)-INT(B127)))</f>
        <v/>
      </c>
      <c r="Z127" s="24">
        <f>IF(A127="","",IF(COUNTIF($A$7:$A$206,A127)&gt;1,"ID duplicado",IF(D127="SKU não cadastrado","SKU não cadastrado",IF(OR(B127="",C127="",F127="",G127="",H127="",K127="",M127="",N127="",O127=""),"Preencher campos da solicitação",IF(OR(G127&lt;0,H127&lt;0,AND(S127&lt;&gt;"",S127&lt;0)),"Quantidade inválida",IF(H127=G127,"Sem alteração de quantidade",IF(AND(K127="Outro",L127=""),"Detalhar motivo Outro",IF(OR(LEFT(LOWER(M127),7)="http://",LEFT(LOWER(M127),8)="https://"),"Usar referência interna da evidência",IF(COUNTIF(Listas!$Q$8:$Q$10,O127)=0,"Decisão inválida","OK")))))))))</f>
        <v/>
      </c>
      <c r="AA127" s="24">
        <f>IF(A127="","",IF(AND(O127="Pendente",OR(P127&lt;&gt;"",Q127&lt;&gt;"")),"Pendente com dados de decisão",IF(AND(O127&lt;&gt;"Aprovado",OR(S127&lt;&gt;"",T127&lt;&gt;"",U127&lt;&gt;"")),"Execução sem aprovação",IF(AND(O127="Pendente",Y127&gt;Listas!$R$4),"Aprovação em atraso",IF(AND(OR(O127="Aprovado",O127="Rejeitado"),OR(P127="",Q127="")),"Completar decisão",IF(AND(Q127&lt;&gt;"",Q127&lt;B127),"Data da decisão anterior à solicitação",IF(AND(O127="Aprovado",S127="",T127="",U127=""),"Execução pendente",IF(AND(O127="Aprovado",OR(S127="",T127="",U127="")),"Completar execução",IF(AND(T127&lt;&gt;"",Q127&lt;&gt;"",T127&lt;Q127),"Data da execução anterior à decisão",IF(AND(X127="Executado",ABS(S127-H127)&gt;Listas!$R$5),"Quantidade executada difere da aprovada","OK"))))))))))</f>
        <v/>
      </c>
      <c r="AB127" s="24">
        <f>IF(A127="","",IF(Z127&lt;&gt;"OK",Z127,AA127))</f>
        <v/>
      </c>
    </row>
    <row r="128">
      <c r="A128" s="22" t="n"/>
      <c r="B128" s="38" t="n"/>
      <c r="C128" s="22" t="n"/>
      <c r="D128" s="28">
        <f>IF(C128="","",IFERROR(INDEX(tbSKUs[Produto],MATCH(C128,tbSKUs[SKU],0)),"SKU não cadastrado"))</f>
        <v/>
      </c>
      <c r="E128" s="28">
        <f>IF(C128="","",IFERROR(INDEX(tbSKUs[Unidade],MATCH(C128,tbSKUs[SKU],0)),""))</f>
        <v/>
      </c>
      <c r="F128" s="22" t="n"/>
      <c r="G128" s="39" t="n"/>
      <c r="H128" s="39" t="n"/>
      <c r="I128" s="41">
        <f>IF(OR(G128="",H128=""),"",H128-G128)</f>
        <v/>
      </c>
      <c r="J128" s="28">
        <f>IF(I128="","",IF(I128&gt;0,"Entrada",IF(I128&lt;0,"Saída","Sem variação")))</f>
        <v/>
      </c>
      <c r="K128" s="22" t="n"/>
      <c r="L128" s="22" t="n"/>
      <c r="M128" s="22" t="n"/>
      <c r="N128" s="22" t="n"/>
      <c r="O128" s="22" t="n"/>
      <c r="P128" s="22" t="n"/>
      <c r="Q128" s="38" t="n"/>
      <c r="R128" s="22" t="n"/>
      <c r="S128" s="39" t="n"/>
      <c r="T128" s="38" t="n"/>
      <c r="U128" s="22" t="n"/>
      <c r="V128" s="41">
        <f>IF(X128="Executado",S128-G128,"")</f>
        <v/>
      </c>
      <c r="W128" s="41">
        <f>IF(X128="Executado",S128,"")</f>
        <v/>
      </c>
      <c r="X128" s="28">
        <f>IF(A128="","",IF(O128="Pendente","Aguardando decisão",IF(O128="Rejeitado","Rejeitado",IF(O128="Aprovado",IF(AND(S128&lt;&gt;"",T128&lt;&gt;"",U128&lt;&gt;""),"Executado","Aguardando execução"),"Revisar"))))</f>
        <v/>
      </c>
      <c r="Y128" s="30">
        <f>IF(OR(A128="",O128&lt;&gt;"Pendente",B128=""),"",MAX(0,INT(Resumo!$B$3)-INT(B128)))</f>
        <v/>
      </c>
      <c r="Z128" s="28">
        <f>IF(A128="","",IF(COUNTIF($A$7:$A$206,A128)&gt;1,"ID duplicado",IF(D128="SKU não cadastrado","SKU não cadastrado",IF(OR(B128="",C128="",F128="",G128="",H128="",K128="",M128="",N128="",O128=""),"Preencher campos da solicitação",IF(OR(G128&lt;0,H128&lt;0,AND(S128&lt;&gt;"",S128&lt;0)),"Quantidade inválida",IF(H128=G128,"Sem alteração de quantidade",IF(AND(K128="Outro",L128=""),"Detalhar motivo Outro",IF(OR(LEFT(LOWER(M128),7)="http://",LEFT(LOWER(M128),8)="https://"),"Usar referência interna da evidência",IF(COUNTIF(Listas!$Q$8:$Q$10,O128)=0,"Decisão inválida","OK")))))))))</f>
        <v/>
      </c>
      <c r="AA128" s="28">
        <f>IF(A128="","",IF(AND(O128="Pendente",OR(P128&lt;&gt;"",Q128&lt;&gt;"")),"Pendente com dados de decisão",IF(AND(O128&lt;&gt;"Aprovado",OR(S128&lt;&gt;"",T128&lt;&gt;"",U128&lt;&gt;"")),"Execução sem aprovação",IF(AND(O128="Pendente",Y128&gt;Listas!$R$4),"Aprovação em atraso",IF(AND(OR(O128="Aprovado",O128="Rejeitado"),OR(P128="",Q128="")),"Completar decisão",IF(AND(Q128&lt;&gt;"",Q128&lt;B128),"Data da decisão anterior à solicitação",IF(AND(O128="Aprovado",S128="",T128="",U128=""),"Execução pendente",IF(AND(O128="Aprovado",OR(S128="",T128="",U128="")),"Completar execução",IF(AND(T128&lt;&gt;"",Q128&lt;&gt;"",T128&lt;Q128),"Data da execução anterior à decisão",IF(AND(X128="Executado",ABS(S128-H128)&gt;Listas!$R$5),"Quantidade executada difere da aprovada","OK"))))))))))</f>
        <v/>
      </c>
      <c r="AB128" s="28">
        <f>IF(A128="","",IF(Z128&lt;&gt;"OK",Z128,AA128))</f>
        <v/>
      </c>
    </row>
    <row r="129">
      <c r="A129" s="22" t="n"/>
      <c r="B129" s="38" t="n"/>
      <c r="C129" s="22" t="n"/>
      <c r="D129" s="24">
        <f>IF(C129="","",IFERROR(INDEX(tbSKUs[Produto],MATCH(C129,tbSKUs[SKU],0)),"SKU não cadastrado"))</f>
        <v/>
      </c>
      <c r="E129" s="24">
        <f>IF(C129="","",IFERROR(INDEX(tbSKUs[Unidade],MATCH(C129,tbSKUs[SKU],0)),""))</f>
        <v/>
      </c>
      <c r="F129" s="22" t="n"/>
      <c r="G129" s="39" t="n"/>
      <c r="H129" s="39" t="n"/>
      <c r="I129" s="40">
        <f>IF(OR(G129="",H129=""),"",H129-G129)</f>
        <v/>
      </c>
      <c r="J129" s="24">
        <f>IF(I129="","",IF(I129&gt;0,"Entrada",IF(I129&lt;0,"Saída","Sem variação")))</f>
        <v/>
      </c>
      <c r="K129" s="22" t="n"/>
      <c r="L129" s="22" t="n"/>
      <c r="M129" s="22" t="n"/>
      <c r="N129" s="22" t="n"/>
      <c r="O129" s="22" t="n"/>
      <c r="P129" s="22" t="n"/>
      <c r="Q129" s="38" t="n"/>
      <c r="R129" s="22" t="n"/>
      <c r="S129" s="39" t="n"/>
      <c r="T129" s="38" t="n"/>
      <c r="U129" s="22" t="n"/>
      <c r="V129" s="40">
        <f>IF(X129="Executado",S129-G129,"")</f>
        <v/>
      </c>
      <c r="W129" s="40">
        <f>IF(X129="Executado",S129,"")</f>
        <v/>
      </c>
      <c r="X129" s="24">
        <f>IF(A129="","",IF(O129="Pendente","Aguardando decisão",IF(O129="Rejeitado","Rejeitado",IF(O129="Aprovado",IF(AND(S129&lt;&gt;"",T129&lt;&gt;"",U129&lt;&gt;""),"Executado","Aguardando execução"),"Revisar"))))</f>
        <v/>
      </c>
      <c r="Y129" s="27">
        <f>IF(OR(A129="",O129&lt;&gt;"Pendente",B129=""),"",MAX(0,INT(Resumo!$B$3)-INT(B129)))</f>
        <v/>
      </c>
      <c r="Z129" s="24">
        <f>IF(A129="","",IF(COUNTIF($A$7:$A$206,A129)&gt;1,"ID duplicado",IF(D129="SKU não cadastrado","SKU não cadastrado",IF(OR(B129="",C129="",F129="",G129="",H129="",K129="",M129="",N129="",O129=""),"Preencher campos da solicitação",IF(OR(G129&lt;0,H129&lt;0,AND(S129&lt;&gt;"",S129&lt;0)),"Quantidade inválida",IF(H129=G129,"Sem alteração de quantidade",IF(AND(K129="Outro",L129=""),"Detalhar motivo Outro",IF(OR(LEFT(LOWER(M129),7)="http://",LEFT(LOWER(M129),8)="https://"),"Usar referência interna da evidência",IF(COUNTIF(Listas!$Q$8:$Q$10,O129)=0,"Decisão inválida","OK")))))))))</f>
        <v/>
      </c>
      <c r="AA129" s="24">
        <f>IF(A129="","",IF(AND(O129="Pendente",OR(P129&lt;&gt;"",Q129&lt;&gt;"")),"Pendente com dados de decisão",IF(AND(O129&lt;&gt;"Aprovado",OR(S129&lt;&gt;"",T129&lt;&gt;"",U129&lt;&gt;"")),"Execução sem aprovação",IF(AND(O129="Pendente",Y129&gt;Listas!$R$4),"Aprovação em atraso",IF(AND(OR(O129="Aprovado",O129="Rejeitado"),OR(P129="",Q129="")),"Completar decisão",IF(AND(Q129&lt;&gt;"",Q129&lt;B129),"Data da decisão anterior à solicitação",IF(AND(O129="Aprovado",S129="",T129="",U129=""),"Execução pendente",IF(AND(O129="Aprovado",OR(S129="",T129="",U129="")),"Completar execução",IF(AND(T129&lt;&gt;"",Q129&lt;&gt;"",T129&lt;Q129),"Data da execução anterior à decisão",IF(AND(X129="Executado",ABS(S129-H129)&gt;Listas!$R$5),"Quantidade executada difere da aprovada","OK"))))))))))</f>
        <v/>
      </c>
      <c r="AB129" s="24">
        <f>IF(A129="","",IF(Z129&lt;&gt;"OK",Z129,AA129))</f>
        <v/>
      </c>
    </row>
    <row r="130">
      <c r="A130" s="22" t="n"/>
      <c r="B130" s="38" t="n"/>
      <c r="C130" s="22" t="n"/>
      <c r="D130" s="28">
        <f>IF(C130="","",IFERROR(INDEX(tbSKUs[Produto],MATCH(C130,tbSKUs[SKU],0)),"SKU não cadastrado"))</f>
        <v/>
      </c>
      <c r="E130" s="28">
        <f>IF(C130="","",IFERROR(INDEX(tbSKUs[Unidade],MATCH(C130,tbSKUs[SKU],0)),""))</f>
        <v/>
      </c>
      <c r="F130" s="22" t="n"/>
      <c r="G130" s="39" t="n"/>
      <c r="H130" s="39" t="n"/>
      <c r="I130" s="41">
        <f>IF(OR(G130="",H130=""),"",H130-G130)</f>
        <v/>
      </c>
      <c r="J130" s="28">
        <f>IF(I130="","",IF(I130&gt;0,"Entrada",IF(I130&lt;0,"Saída","Sem variação")))</f>
        <v/>
      </c>
      <c r="K130" s="22" t="n"/>
      <c r="L130" s="22" t="n"/>
      <c r="M130" s="22" t="n"/>
      <c r="N130" s="22" t="n"/>
      <c r="O130" s="22" t="n"/>
      <c r="P130" s="22" t="n"/>
      <c r="Q130" s="38" t="n"/>
      <c r="R130" s="22" t="n"/>
      <c r="S130" s="39" t="n"/>
      <c r="T130" s="38" t="n"/>
      <c r="U130" s="22" t="n"/>
      <c r="V130" s="41">
        <f>IF(X130="Executado",S130-G130,"")</f>
        <v/>
      </c>
      <c r="W130" s="41">
        <f>IF(X130="Executado",S130,"")</f>
        <v/>
      </c>
      <c r="X130" s="28">
        <f>IF(A130="","",IF(O130="Pendente","Aguardando decisão",IF(O130="Rejeitado","Rejeitado",IF(O130="Aprovado",IF(AND(S130&lt;&gt;"",T130&lt;&gt;"",U130&lt;&gt;""),"Executado","Aguardando execução"),"Revisar"))))</f>
        <v/>
      </c>
      <c r="Y130" s="30">
        <f>IF(OR(A130="",O130&lt;&gt;"Pendente",B130=""),"",MAX(0,INT(Resumo!$B$3)-INT(B130)))</f>
        <v/>
      </c>
      <c r="Z130" s="28">
        <f>IF(A130="","",IF(COUNTIF($A$7:$A$206,A130)&gt;1,"ID duplicado",IF(D130="SKU não cadastrado","SKU não cadastrado",IF(OR(B130="",C130="",F130="",G130="",H130="",K130="",M130="",N130="",O130=""),"Preencher campos da solicitação",IF(OR(G130&lt;0,H130&lt;0,AND(S130&lt;&gt;"",S130&lt;0)),"Quantidade inválida",IF(H130=G130,"Sem alteração de quantidade",IF(AND(K130="Outro",L130=""),"Detalhar motivo Outro",IF(OR(LEFT(LOWER(M130),7)="http://",LEFT(LOWER(M130),8)="https://"),"Usar referência interna da evidência",IF(COUNTIF(Listas!$Q$8:$Q$10,O130)=0,"Decisão inválida","OK")))))))))</f>
        <v/>
      </c>
      <c r="AA130" s="28">
        <f>IF(A130="","",IF(AND(O130="Pendente",OR(P130&lt;&gt;"",Q130&lt;&gt;"")),"Pendente com dados de decisão",IF(AND(O130&lt;&gt;"Aprovado",OR(S130&lt;&gt;"",T130&lt;&gt;"",U130&lt;&gt;"")),"Execução sem aprovação",IF(AND(O130="Pendente",Y130&gt;Listas!$R$4),"Aprovação em atraso",IF(AND(OR(O130="Aprovado",O130="Rejeitado"),OR(P130="",Q130="")),"Completar decisão",IF(AND(Q130&lt;&gt;"",Q130&lt;B130),"Data da decisão anterior à solicitação",IF(AND(O130="Aprovado",S130="",T130="",U130=""),"Execução pendente",IF(AND(O130="Aprovado",OR(S130="",T130="",U130="")),"Completar execução",IF(AND(T130&lt;&gt;"",Q130&lt;&gt;"",T130&lt;Q130),"Data da execução anterior à decisão",IF(AND(X130="Executado",ABS(S130-H130)&gt;Listas!$R$5),"Quantidade executada difere da aprovada","OK"))))))))))</f>
        <v/>
      </c>
      <c r="AB130" s="28">
        <f>IF(A130="","",IF(Z130&lt;&gt;"OK",Z130,AA130))</f>
        <v/>
      </c>
    </row>
    <row r="131">
      <c r="A131" s="22" t="n"/>
      <c r="B131" s="38" t="n"/>
      <c r="C131" s="22" t="n"/>
      <c r="D131" s="24">
        <f>IF(C131="","",IFERROR(INDEX(tbSKUs[Produto],MATCH(C131,tbSKUs[SKU],0)),"SKU não cadastrado"))</f>
        <v/>
      </c>
      <c r="E131" s="24">
        <f>IF(C131="","",IFERROR(INDEX(tbSKUs[Unidade],MATCH(C131,tbSKUs[SKU],0)),""))</f>
        <v/>
      </c>
      <c r="F131" s="22" t="n"/>
      <c r="G131" s="39" t="n"/>
      <c r="H131" s="39" t="n"/>
      <c r="I131" s="40">
        <f>IF(OR(G131="",H131=""),"",H131-G131)</f>
        <v/>
      </c>
      <c r="J131" s="24">
        <f>IF(I131="","",IF(I131&gt;0,"Entrada",IF(I131&lt;0,"Saída","Sem variação")))</f>
        <v/>
      </c>
      <c r="K131" s="22" t="n"/>
      <c r="L131" s="22" t="n"/>
      <c r="M131" s="22" t="n"/>
      <c r="N131" s="22" t="n"/>
      <c r="O131" s="22" t="n"/>
      <c r="P131" s="22" t="n"/>
      <c r="Q131" s="38" t="n"/>
      <c r="R131" s="22" t="n"/>
      <c r="S131" s="39" t="n"/>
      <c r="T131" s="38" t="n"/>
      <c r="U131" s="22" t="n"/>
      <c r="V131" s="40">
        <f>IF(X131="Executado",S131-G131,"")</f>
        <v/>
      </c>
      <c r="W131" s="40">
        <f>IF(X131="Executado",S131,"")</f>
        <v/>
      </c>
      <c r="X131" s="24">
        <f>IF(A131="","",IF(O131="Pendente","Aguardando decisão",IF(O131="Rejeitado","Rejeitado",IF(O131="Aprovado",IF(AND(S131&lt;&gt;"",T131&lt;&gt;"",U131&lt;&gt;""),"Executado","Aguardando execução"),"Revisar"))))</f>
        <v/>
      </c>
      <c r="Y131" s="27">
        <f>IF(OR(A131="",O131&lt;&gt;"Pendente",B131=""),"",MAX(0,INT(Resumo!$B$3)-INT(B131)))</f>
        <v/>
      </c>
      <c r="Z131" s="24">
        <f>IF(A131="","",IF(COUNTIF($A$7:$A$206,A131)&gt;1,"ID duplicado",IF(D131="SKU não cadastrado","SKU não cadastrado",IF(OR(B131="",C131="",F131="",G131="",H131="",K131="",M131="",N131="",O131=""),"Preencher campos da solicitação",IF(OR(G131&lt;0,H131&lt;0,AND(S131&lt;&gt;"",S131&lt;0)),"Quantidade inválida",IF(H131=G131,"Sem alteração de quantidade",IF(AND(K131="Outro",L131=""),"Detalhar motivo Outro",IF(OR(LEFT(LOWER(M131),7)="http://",LEFT(LOWER(M131),8)="https://"),"Usar referência interna da evidência",IF(COUNTIF(Listas!$Q$8:$Q$10,O131)=0,"Decisão inválida","OK")))))))))</f>
        <v/>
      </c>
      <c r="AA131" s="24">
        <f>IF(A131="","",IF(AND(O131="Pendente",OR(P131&lt;&gt;"",Q131&lt;&gt;"")),"Pendente com dados de decisão",IF(AND(O131&lt;&gt;"Aprovado",OR(S131&lt;&gt;"",T131&lt;&gt;"",U131&lt;&gt;"")),"Execução sem aprovação",IF(AND(O131="Pendente",Y131&gt;Listas!$R$4),"Aprovação em atraso",IF(AND(OR(O131="Aprovado",O131="Rejeitado"),OR(P131="",Q131="")),"Completar decisão",IF(AND(Q131&lt;&gt;"",Q131&lt;B131),"Data da decisão anterior à solicitação",IF(AND(O131="Aprovado",S131="",T131="",U131=""),"Execução pendente",IF(AND(O131="Aprovado",OR(S131="",T131="",U131="")),"Completar execução",IF(AND(T131&lt;&gt;"",Q131&lt;&gt;"",T131&lt;Q131),"Data da execução anterior à decisão",IF(AND(X131="Executado",ABS(S131-H131)&gt;Listas!$R$5),"Quantidade executada difere da aprovada","OK"))))))))))</f>
        <v/>
      </c>
      <c r="AB131" s="24">
        <f>IF(A131="","",IF(Z131&lt;&gt;"OK",Z131,AA131))</f>
        <v/>
      </c>
    </row>
    <row r="132">
      <c r="A132" s="22" t="n"/>
      <c r="B132" s="38" t="n"/>
      <c r="C132" s="22" t="n"/>
      <c r="D132" s="28">
        <f>IF(C132="","",IFERROR(INDEX(tbSKUs[Produto],MATCH(C132,tbSKUs[SKU],0)),"SKU não cadastrado"))</f>
        <v/>
      </c>
      <c r="E132" s="28">
        <f>IF(C132="","",IFERROR(INDEX(tbSKUs[Unidade],MATCH(C132,tbSKUs[SKU],0)),""))</f>
        <v/>
      </c>
      <c r="F132" s="22" t="n"/>
      <c r="G132" s="39" t="n"/>
      <c r="H132" s="39" t="n"/>
      <c r="I132" s="41">
        <f>IF(OR(G132="",H132=""),"",H132-G132)</f>
        <v/>
      </c>
      <c r="J132" s="28">
        <f>IF(I132="","",IF(I132&gt;0,"Entrada",IF(I132&lt;0,"Saída","Sem variação")))</f>
        <v/>
      </c>
      <c r="K132" s="22" t="n"/>
      <c r="L132" s="22" t="n"/>
      <c r="M132" s="22" t="n"/>
      <c r="N132" s="22" t="n"/>
      <c r="O132" s="22" t="n"/>
      <c r="P132" s="22" t="n"/>
      <c r="Q132" s="38" t="n"/>
      <c r="R132" s="22" t="n"/>
      <c r="S132" s="39" t="n"/>
      <c r="T132" s="38" t="n"/>
      <c r="U132" s="22" t="n"/>
      <c r="V132" s="41">
        <f>IF(X132="Executado",S132-G132,"")</f>
        <v/>
      </c>
      <c r="W132" s="41">
        <f>IF(X132="Executado",S132,"")</f>
        <v/>
      </c>
      <c r="X132" s="28">
        <f>IF(A132="","",IF(O132="Pendente","Aguardando decisão",IF(O132="Rejeitado","Rejeitado",IF(O132="Aprovado",IF(AND(S132&lt;&gt;"",T132&lt;&gt;"",U132&lt;&gt;""),"Executado","Aguardando execução"),"Revisar"))))</f>
        <v/>
      </c>
      <c r="Y132" s="30">
        <f>IF(OR(A132="",O132&lt;&gt;"Pendente",B132=""),"",MAX(0,INT(Resumo!$B$3)-INT(B132)))</f>
        <v/>
      </c>
      <c r="Z132" s="28">
        <f>IF(A132="","",IF(COUNTIF($A$7:$A$206,A132)&gt;1,"ID duplicado",IF(D132="SKU não cadastrado","SKU não cadastrado",IF(OR(B132="",C132="",F132="",G132="",H132="",K132="",M132="",N132="",O132=""),"Preencher campos da solicitação",IF(OR(G132&lt;0,H132&lt;0,AND(S132&lt;&gt;"",S132&lt;0)),"Quantidade inválida",IF(H132=G132,"Sem alteração de quantidade",IF(AND(K132="Outro",L132=""),"Detalhar motivo Outro",IF(OR(LEFT(LOWER(M132),7)="http://",LEFT(LOWER(M132),8)="https://"),"Usar referência interna da evidência",IF(COUNTIF(Listas!$Q$8:$Q$10,O132)=0,"Decisão inválida","OK")))))))))</f>
        <v/>
      </c>
      <c r="AA132" s="28">
        <f>IF(A132="","",IF(AND(O132="Pendente",OR(P132&lt;&gt;"",Q132&lt;&gt;"")),"Pendente com dados de decisão",IF(AND(O132&lt;&gt;"Aprovado",OR(S132&lt;&gt;"",T132&lt;&gt;"",U132&lt;&gt;"")),"Execução sem aprovação",IF(AND(O132="Pendente",Y132&gt;Listas!$R$4),"Aprovação em atraso",IF(AND(OR(O132="Aprovado",O132="Rejeitado"),OR(P132="",Q132="")),"Completar decisão",IF(AND(Q132&lt;&gt;"",Q132&lt;B132),"Data da decisão anterior à solicitação",IF(AND(O132="Aprovado",S132="",T132="",U132=""),"Execução pendente",IF(AND(O132="Aprovado",OR(S132="",T132="",U132="")),"Completar execução",IF(AND(T132&lt;&gt;"",Q132&lt;&gt;"",T132&lt;Q132),"Data da execução anterior à decisão",IF(AND(X132="Executado",ABS(S132-H132)&gt;Listas!$R$5),"Quantidade executada difere da aprovada","OK"))))))))))</f>
        <v/>
      </c>
      <c r="AB132" s="28">
        <f>IF(A132="","",IF(Z132&lt;&gt;"OK",Z132,AA132))</f>
        <v/>
      </c>
    </row>
    <row r="133">
      <c r="A133" s="22" t="n"/>
      <c r="B133" s="38" t="n"/>
      <c r="C133" s="22" t="n"/>
      <c r="D133" s="24">
        <f>IF(C133="","",IFERROR(INDEX(tbSKUs[Produto],MATCH(C133,tbSKUs[SKU],0)),"SKU não cadastrado"))</f>
        <v/>
      </c>
      <c r="E133" s="24">
        <f>IF(C133="","",IFERROR(INDEX(tbSKUs[Unidade],MATCH(C133,tbSKUs[SKU],0)),""))</f>
        <v/>
      </c>
      <c r="F133" s="22" t="n"/>
      <c r="G133" s="39" t="n"/>
      <c r="H133" s="39" t="n"/>
      <c r="I133" s="40">
        <f>IF(OR(G133="",H133=""),"",H133-G133)</f>
        <v/>
      </c>
      <c r="J133" s="24">
        <f>IF(I133="","",IF(I133&gt;0,"Entrada",IF(I133&lt;0,"Saída","Sem variação")))</f>
        <v/>
      </c>
      <c r="K133" s="22" t="n"/>
      <c r="L133" s="22" t="n"/>
      <c r="M133" s="22" t="n"/>
      <c r="N133" s="22" t="n"/>
      <c r="O133" s="22" t="n"/>
      <c r="P133" s="22" t="n"/>
      <c r="Q133" s="38" t="n"/>
      <c r="R133" s="22" t="n"/>
      <c r="S133" s="39" t="n"/>
      <c r="T133" s="38" t="n"/>
      <c r="U133" s="22" t="n"/>
      <c r="V133" s="40">
        <f>IF(X133="Executado",S133-G133,"")</f>
        <v/>
      </c>
      <c r="W133" s="40">
        <f>IF(X133="Executado",S133,"")</f>
        <v/>
      </c>
      <c r="X133" s="24">
        <f>IF(A133="","",IF(O133="Pendente","Aguardando decisão",IF(O133="Rejeitado","Rejeitado",IF(O133="Aprovado",IF(AND(S133&lt;&gt;"",T133&lt;&gt;"",U133&lt;&gt;""),"Executado","Aguardando execução"),"Revisar"))))</f>
        <v/>
      </c>
      <c r="Y133" s="27">
        <f>IF(OR(A133="",O133&lt;&gt;"Pendente",B133=""),"",MAX(0,INT(Resumo!$B$3)-INT(B133)))</f>
        <v/>
      </c>
      <c r="Z133" s="24">
        <f>IF(A133="","",IF(COUNTIF($A$7:$A$206,A133)&gt;1,"ID duplicado",IF(D133="SKU não cadastrado","SKU não cadastrado",IF(OR(B133="",C133="",F133="",G133="",H133="",K133="",M133="",N133="",O133=""),"Preencher campos da solicitação",IF(OR(G133&lt;0,H133&lt;0,AND(S133&lt;&gt;"",S133&lt;0)),"Quantidade inválida",IF(H133=G133,"Sem alteração de quantidade",IF(AND(K133="Outro",L133=""),"Detalhar motivo Outro",IF(OR(LEFT(LOWER(M133),7)="http://",LEFT(LOWER(M133),8)="https://"),"Usar referência interna da evidência",IF(COUNTIF(Listas!$Q$8:$Q$10,O133)=0,"Decisão inválida","OK")))))))))</f>
        <v/>
      </c>
      <c r="AA133" s="24">
        <f>IF(A133="","",IF(AND(O133="Pendente",OR(P133&lt;&gt;"",Q133&lt;&gt;"")),"Pendente com dados de decisão",IF(AND(O133&lt;&gt;"Aprovado",OR(S133&lt;&gt;"",T133&lt;&gt;"",U133&lt;&gt;"")),"Execução sem aprovação",IF(AND(O133="Pendente",Y133&gt;Listas!$R$4),"Aprovação em atraso",IF(AND(OR(O133="Aprovado",O133="Rejeitado"),OR(P133="",Q133="")),"Completar decisão",IF(AND(Q133&lt;&gt;"",Q133&lt;B133),"Data da decisão anterior à solicitação",IF(AND(O133="Aprovado",S133="",T133="",U133=""),"Execução pendente",IF(AND(O133="Aprovado",OR(S133="",T133="",U133="")),"Completar execução",IF(AND(T133&lt;&gt;"",Q133&lt;&gt;"",T133&lt;Q133),"Data da execução anterior à decisão",IF(AND(X133="Executado",ABS(S133-H133)&gt;Listas!$R$5),"Quantidade executada difere da aprovada","OK"))))))))))</f>
        <v/>
      </c>
      <c r="AB133" s="24">
        <f>IF(A133="","",IF(Z133&lt;&gt;"OK",Z133,AA133))</f>
        <v/>
      </c>
    </row>
    <row r="134">
      <c r="A134" s="22" t="n"/>
      <c r="B134" s="38" t="n"/>
      <c r="C134" s="22" t="n"/>
      <c r="D134" s="28">
        <f>IF(C134="","",IFERROR(INDEX(tbSKUs[Produto],MATCH(C134,tbSKUs[SKU],0)),"SKU não cadastrado"))</f>
        <v/>
      </c>
      <c r="E134" s="28">
        <f>IF(C134="","",IFERROR(INDEX(tbSKUs[Unidade],MATCH(C134,tbSKUs[SKU],0)),""))</f>
        <v/>
      </c>
      <c r="F134" s="22" t="n"/>
      <c r="G134" s="39" t="n"/>
      <c r="H134" s="39" t="n"/>
      <c r="I134" s="41">
        <f>IF(OR(G134="",H134=""),"",H134-G134)</f>
        <v/>
      </c>
      <c r="J134" s="28">
        <f>IF(I134="","",IF(I134&gt;0,"Entrada",IF(I134&lt;0,"Saída","Sem variação")))</f>
        <v/>
      </c>
      <c r="K134" s="22" t="n"/>
      <c r="L134" s="22" t="n"/>
      <c r="M134" s="22" t="n"/>
      <c r="N134" s="22" t="n"/>
      <c r="O134" s="22" t="n"/>
      <c r="P134" s="22" t="n"/>
      <c r="Q134" s="38" t="n"/>
      <c r="R134" s="22" t="n"/>
      <c r="S134" s="39" t="n"/>
      <c r="T134" s="38" t="n"/>
      <c r="U134" s="22" t="n"/>
      <c r="V134" s="41">
        <f>IF(X134="Executado",S134-G134,"")</f>
        <v/>
      </c>
      <c r="W134" s="41">
        <f>IF(X134="Executado",S134,"")</f>
        <v/>
      </c>
      <c r="X134" s="28">
        <f>IF(A134="","",IF(O134="Pendente","Aguardando decisão",IF(O134="Rejeitado","Rejeitado",IF(O134="Aprovado",IF(AND(S134&lt;&gt;"",T134&lt;&gt;"",U134&lt;&gt;""),"Executado","Aguardando execução"),"Revisar"))))</f>
        <v/>
      </c>
      <c r="Y134" s="30">
        <f>IF(OR(A134="",O134&lt;&gt;"Pendente",B134=""),"",MAX(0,INT(Resumo!$B$3)-INT(B134)))</f>
        <v/>
      </c>
      <c r="Z134" s="28">
        <f>IF(A134="","",IF(COUNTIF($A$7:$A$206,A134)&gt;1,"ID duplicado",IF(D134="SKU não cadastrado","SKU não cadastrado",IF(OR(B134="",C134="",F134="",G134="",H134="",K134="",M134="",N134="",O134=""),"Preencher campos da solicitação",IF(OR(G134&lt;0,H134&lt;0,AND(S134&lt;&gt;"",S134&lt;0)),"Quantidade inválida",IF(H134=G134,"Sem alteração de quantidade",IF(AND(K134="Outro",L134=""),"Detalhar motivo Outro",IF(OR(LEFT(LOWER(M134),7)="http://",LEFT(LOWER(M134),8)="https://"),"Usar referência interna da evidência",IF(COUNTIF(Listas!$Q$8:$Q$10,O134)=0,"Decisão inválida","OK")))))))))</f>
        <v/>
      </c>
      <c r="AA134" s="28">
        <f>IF(A134="","",IF(AND(O134="Pendente",OR(P134&lt;&gt;"",Q134&lt;&gt;"")),"Pendente com dados de decisão",IF(AND(O134&lt;&gt;"Aprovado",OR(S134&lt;&gt;"",T134&lt;&gt;"",U134&lt;&gt;"")),"Execução sem aprovação",IF(AND(O134="Pendente",Y134&gt;Listas!$R$4),"Aprovação em atraso",IF(AND(OR(O134="Aprovado",O134="Rejeitado"),OR(P134="",Q134="")),"Completar decisão",IF(AND(Q134&lt;&gt;"",Q134&lt;B134),"Data da decisão anterior à solicitação",IF(AND(O134="Aprovado",S134="",T134="",U134=""),"Execução pendente",IF(AND(O134="Aprovado",OR(S134="",T134="",U134="")),"Completar execução",IF(AND(T134&lt;&gt;"",Q134&lt;&gt;"",T134&lt;Q134),"Data da execução anterior à decisão",IF(AND(X134="Executado",ABS(S134-H134)&gt;Listas!$R$5),"Quantidade executada difere da aprovada","OK"))))))))))</f>
        <v/>
      </c>
      <c r="AB134" s="28">
        <f>IF(A134="","",IF(Z134&lt;&gt;"OK",Z134,AA134))</f>
        <v/>
      </c>
    </row>
    <row r="135">
      <c r="A135" s="22" t="n"/>
      <c r="B135" s="38" t="n"/>
      <c r="C135" s="22" t="n"/>
      <c r="D135" s="24">
        <f>IF(C135="","",IFERROR(INDEX(tbSKUs[Produto],MATCH(C135,tbSKUs[SKU],0)),"SKU não cadastrado"))</f>
        <v/>
      </c>
      <c r="E135" s="24">
        <f>IF(C135="","",IFERROR(INDEX(tbSKUs[Unidade],MATCH(C135,tbSKUs[SKU],0)),""))</f>
        <v/>
      </c>
      <c r="F135" s="22" t="n"/>
      <c r="G135" s="39" t="n"/>
      <c r="H135" s="39" t="n"/>
      <c r="I135" s="40">
        <f>IF(OR(G135="",H135=""),"",H135-G135)</f>
        <v/>
      </c>
      <c r="J135" s="24">
        <f>IF(I135="","",IF(I135&gt;0,"Entrada",IF(I135&lt;0,"Saída","Sem variação")))</f>
        <v/>
      </c>
      <c r="K135" s="22" t="n"/>
      <c r="L135" s="22" t="n"/>
      <c r="M135" s="22" t="n"/>
      <c r="N135" s="22" t="n"/>
      <c r="O135" s="22" t="n"/>
      <c r="P135" s="22" t="n"/>
      <c r="Q135" s="38" t="n"/>
      <c r="R135" s="22" t="n"/>
      <c r="S135" s="39" t="n"/>
      <c r="T135" s="38" t="n"/>
      <c r="U135" s="22" t="n"/>
      <c r="V135" s="40">
        <f>IF(X135="Executado",S135-G135,"")</f>
        <v/>
      </c>
      <c r="W135" s="40">
        <f>IF(X135="Executado",S135,"")</f>
        <v/>
      </c>
      <c r="X135" s="24">
        <f>IF(A135="","",IF(O135="Pendente","Aguardando decisão",IF(O135="Rejeitado","Rejeitado",IF(O135="Aprovado",IF(AND(S135&lt;&gt;"",T135&lt;&gt;"",U135&lt;&gt;""),"Executado","Aguardando execução"),"Revisar"))))</f>
        <v/>
      </c>
      <c r="Y135" s="27">
        <f>IF(OR(A135="",O135&lt;&gt;"Pendente",B135=""),"",MAX(0,INT(Resumo!$B$3)-INT(B135)))</f>
        <v/>
      </c>
      <c r="Z135" s="24">
        <f>IF(A135="","",IF(COUNTIF($A$7:$A$206,A135)&gt;1,"ID duplicado",IF(D135="SKU não cadastrado","SKU não cadastrado",IF(OR(B135="",C135="",F135="",G135="",H135="",K135="",M135="",N135="",O135=""),"Preencher campos da solicitação",IF(OR(G135&lt;0,H135&lt;0,AND(S135&lt;&gt;"",S135&lt;0)),"Quantidade inválida",IF(H135=G135,"Sem alteração de quantidade",IF(AND(K135="Outro",L135=""),"Detalhar motivo Outro",IF(OR(LEFT(LOWER(M135),7)="http://",LEFT(LOWER(M135),8)="https://"),"Usar referência interna da evidência",IF(COUNTIF(Listas!$Q$8:$Q$10,O135)=0,"Decisão inválida","OK")))))))))</f>
        <v/>
      </c>
      <c r="AA135" s="24">
        <f>IF(A135="","",IF(AND(O135="Pendente",OR(P135&lt;&gt;"",Q135&lt;&gt;"")),"Pendente com dados de decisão",IF(AND(O135&lt;&gt;"Aprovado",OR(S135&lt;&gt;"",T135&lt;&gt;"",U135&lt;&gt;"")),"Execução sem aprovação",IF(AND(O135="Pendente",Y135&gt;Listas!$R$4),"Aprovação em atraso",IF(AND(OR(O135="Aprovado",O135="Rejeitado"),OR(P135="",Q135="")),"Completar decisão",IF(AND(Q135&lt;&gt;"",Q135&lt;B135),"Data da decisão anterior à solicitação",IF(AND(O135="Aprovado",S135="",T135="",U135=""),"Execução pendente",IF(AND(O135="Aprovado",OR(S135="",T135="",U135="")),"Completar execução",IF(AND(T135&lt;&gt;"",Q135&lt;&gt;"",T135&lt;Q135),"Data da execução anterior à decisão",IF(AND(X135="Executado",ABS(S135-H135)&gt;Listas!$R$5),"Quantidade executada difere da aprovada","OK"))))))))))</f>
        <v/>
      </c>
      <c r="AB135" s="24">
        <f>IF(A135="","",IF(Z135&lt;&gt;"OK",Z135,AA135))</f>
        <v/>
      </c>
    </row>
    <row r="136">
      <c r="A136" s="22" t="n"/>
      <c r="B136" s="38" t="n"/>
      <c r="C136" s="22" t="n"/>
      <c r="D136" s="28">
        <f>IF(C136="","",IFERROR(INDEX(tbSKUs[Produto],MATCH(C136,tbSKUs[SKU],0)),"SKU não cadastrado"))</f>
        <v/>
      </c>
      <c r="E136" s="28">
        <f>IF(C136="","",IFERROR(INDEX(tbSKUs[Unidade],MATCH(C136,tbSKUs[SKU],0)),""))</f>
        <v/>
      </c>
      <c r="F136" s="22" t="n"/>
      <c r="G136" s="39" t="n"/>
      <c r="H136" s="39" t="n"/>
      <c r="I136" s="41">
        <f>IF(OR(G136="",H136=""),"",H136-G136)</f>
        <v/>
      </c>
      <c r="J136" s="28">
        <f>IF(I136="","",IF(I136&gt;0,"Entrada",IF(I136&lt;0,"Saída","Sem variação")))</f>
        <v/>
      </c>
      <c r="K136" s="22" t="n"/>
      <c r="L136" s="22" t="n"/>
      <c r="M136" s="22" t="n"/>
      <c r="N136" s="22" t="n"/>
      <c r="O136" s="22" t="n"/>
      <c r="P136" s="22" t="n"/>
      <c r="Q136" s="38" t="n"/>
      <c r="R136" s="22" t="n"/>
      <c r="S136" s="39" t="n"/>
      <c r="T136" s="38" t="n"/>
      <c r="U136" s="22" t="n"/>
      <c r="V136" s="41">
        <f>IF(X136="Executado",S136-G136,"")</f>
        <v/>
      </c>
      <c r="W136" s="41">
        <f>IF(X136="Executado",S136,"")</f>
        <v/>
      </c>
      <c r="X136" s="28">
        <f>IF(A136="","",IF(O136="Pendente","Aguardando decisão",IF(O136="Rejeitado","Rejeitado",IF(O136="Aprovado",IF(AND(S136&lt;&gt;"",T136&lt;&gt;"",U136&lt;&gt;""),"Executado","Aguardando execução"),"Revisar"))))</f>
        <v/>
      </c>
      <c r="Y136" s="30">
        <f>IF(OR(A136="",O136&lt;&gt;"Pendente",B136=""),"",MAX(0,INT(Resumo!$B$3)-INT(B136)))</f>
        <v/>
      </c>
      <c r="Z136" s="28">
        <f>IF(A136="","",IF(COUNTIF($A$7:$A$206,A136)&gt;1,"ID duplicado",IF(D136="SKU não cadastrado","SKU não cadastrado",IF(OR(B136="",C136="",F136="",G136="",H136="",K136="",M136="",N136="",O136=""),"Preencher campos da solicitação",IF(OR(G136&lt;0,H136&lt;0,AND(S136&lt;&gt;"",S136&lt;0)),"Quantidade inválida",IF(H136=G136,"Sem alteração de quantidade",IF(AND(K136="Outro",L136=""),"Detalhar motivo Outro",IF(OR(LEFT(LOWER(M136),7)="http://",LEFT(LOWER(M136),8)="https://"),"Usar referência interna da evidência",IF(COUNTIF(Listas!$Q$8:$Q$10,O136)=0,"Decisão inválida","OK")))))))))</f>
        <v/>
      </c>
      <c r="AA136" s="28">
        <f>IF(A136="","",IF(AND(O136="Pendente",OR(P136&lt;&gt;"",Q136&lt;&gt;"")),"Pendente com dados de decisão",IF(AND(O136&lt;&gt;"Aprovado",OR(S136&lt;&gt;"",T136&lt;&gt;"",U136&lt;&gt;"")),"Execução sem aprovação",IF(AND(O136="Pendente",Y136&gt;Listas!$R$4),"Aprovação em atraso",IF(AND(OR(O136="Aprovado",O136="Rejeitado"),OR(P136="",Q136="")),"Completar decisão",IF(AND(Q136&lt;&gt;"",Q136&lt;B136),"Data da decisão anterior à solicitação",IF(AND(O136="Aprovado",S136="",T136="",U136=""),"Execução pendente",IF(AND(O136="Aprovado",OR(S136="",T136="",U136="")),"Completar execução",IF(AND(T136&lt;&gt;"",Q136&lt;&gt;"",T136&lt;Q136),"Data da execução anterior à decisão",IF(AND(X136="Executado",ABS(S136-H136)&gt;Listas!$R$5),"Quantidade executada difere da aprovada","OK"))))))))))</f>
        <v/>
      </c>
      <c r="AB136" s="28">
        <f>IF(A136="","",IF(Z136&lt;&gt;"OK",Z136,AA136))</f>
        <v/>
      </c>
    </row>
    <row r="137">
      <c r="A137" s="22" t="n"/>
      <c r="B137" s="38" t="n"/>
      <c r="C137" s="22" t="n"/>
      <c r="D137" s="24">
        <f>IF(C137="","",IFERROR(INDEX(tbSKUs[Produto],MATCH(C137,tbSKUs[SKU],0)),"SKU não cadastrado"))</f>
        <v/>
      </c>
      <c r="E137" s="24">
        <f>IF(C137="","",IFERROR(INDEX(tbSKUs[Unidade],MATCH(C137,tbSKUs[SKU],0)),""))</f>
        <v/>
      </c>
      <c r="F137" s="22" t="n"/>
      <c r="G137" s="39" t="n"/>
      <c r="H137" s="39" t="n"/>
      <c r="I137" s="40">
        <f>IF(OR(G137="",H137=""),"",H137-G137)</f>
        <v/>
      </c>
      <c r="J137" s="24">
        <f>IF(I137="","",IF(I137&gt;0,"Entrada",IF(I137&lt;0,"Saída","Sem variação")))</f>
        <v/>
      </c>
      <c r="K137" s="22" t="n"/>
      <c r="L137" s="22" t="n"/>
      <c r="M137" s="22" t="n"/>
      <c r="N137" s="22" t="n"/>
      <c r="O137" s="22" t="n"/>
      <c r="P137" s="22" t="n"/>
      <c r="Q137" s="38" t="n"/>
      <c r="R137" s="22" t="n"/>
      <c r="S137" s="39" t="n"/>
      <c r="T137" s="38" t="n"/>
      <c r="U137" s="22" t="n"/>
      <c r="V137" s="40">
        <f>IF(X137="Executado",S137-G137,"")</f>
        <v/>
      </c>
      <c r="W137" s="40">
        <f>IF(X137="Executado",S137,"")</f>
        <v/>
      </c>
      <c r="X137" s="24">
        <f>IF(A137="","",IF(O137="Pendente","Aguardando decisão",IF(O137="Rejeitado","Rejeitado",IF(O137="Aprovado",IF(AND(S137&lt;&gt;"",T137&lt;&gt;"",U137&lt;&gt;""),"Executado","Aguardando execução"),"Revisar"))))</f>
        <v/>
      </c>
      <c r="Y137" s="27">
        <f>IF(OR(A137="",O137&lt;&gt;"Pendente",B137=""),"",MAX(0,INT(Resumo!$B$3)-INT(B137)))</f>
        <v/>
      </c>
      <c r="Z137" s="24">
        <f>IF(A137="","",IF(COUNTIF($A$7:$A$206,A137)&gt;1,"ID duplicado",IF(D137="SKU não cadastrado","SKU não cadastrado",IF(OR(B137="",C137="",F137="",G137="",H137="",K137="",M137="",N137="",O137=""),"Preencher campos da solicitação",IF(OR(G137&lt;0,H137&lt;0,AND(S137&lt;&gt;"",S137&lt;0)),"Quantidade inválida",IF(H137=G137,"Sem alteração de quantidade",IF(AND(K137="Outro",L137=""),"Detalhar motivo Outro",IF(OR(LEFT(LOWER(M137),7)="http://",LEFT(LOWER(M137),8)="https://"),"Usar referência interna da evidência",IF(COUNTIF(Listas!$Q$8:$Q$10,O137)=0,"Decisão inválida","OK")))))))))</f>
        <v/>
      </c>
      <c r="AA137" s="24">
        <f>IF(A137="","",IF(AND(O137="Pendente",OR(P137&lt;&gt;"",Q137&lt;&gt;"")),"Pendente com dados de decisão",IF(AND(O137&lt;&gt;"Aprovado",OR(S137&lt;&gt;"",T137&lt;&gt;"",U137&lt;&gt;"")),"Execução sem aprovação",IF(AND(O137="Pendente",Y137&gt;Listas!$R$4),"Aprovação em atraso",IF(AND(OR(O137="Aprovado",O137="Rejeitado"),OR(P137="",Q137="")),"Completar decisão",IF(AND(Q137&lt;&gt;"",Q137&lt;B137),"Data da decisão anterior à solicitação",IF(AND(O137="Aprovado",S137="",T137="",U137=""),"Execução pendente",IF(AND(O137="Aprovado",OR(S137="",T137="",U137="")),"Completar execução",IF(AND(T137&lt;&gt;"",Q137&lt;&gt;"",T137&lt;Q137),"Data da execução anterior à decisão",IF(AND(X137="Executado",ABS(S137-H137)&gt;Listas!$R$5),"Quantidade executada difere da aprovada","OK"))))))))))</f>
        <v/>
      </c>
      <c r="AB137" s="24">
        <f>IF(A137="","",IF(Z137&lt;&gt;"OK",Z137,AA137))</f>
        <v/>
      </c>
    </row>
    <row r="138">
      <c r="A138" s="22" t="n"/>
      <c r="B138" s="38" t="n"/>
      <c r="C138" s="22" t="n"/>
      <c r="D138" s="28">
        <f>IF(C138="","",IFERROR(INDEX(tbSKUs[Produto],MATCH(C138,tbSKUs[SKU],0)),"SKU não cadastrado"))</f>
        <v/>
      </c>
      <c r="E138" s="28">
        <f>IF(C138="","",IFERROR(INDEX(tbSKUs[Unidade],MATCH(C138,tbSKUs[SKU],0)),""))</f>
        <v/>
      </c>
      <c r="F138" s="22" t="n"/>
      <c r="G138" s="39" t="n"/>
      <c r="H138" s="39" t="n"/>
      <c r="I138" s="41">
        <f>IF(OR(G138="",H138=""),"",H138-G138)</f>
        <v/>
      </c>
      <c r="J138" s="28">
        <f>IF(I138="","",IF(I138&gt;0,"Entrada",IF(I138&lt;0,"Saída","Sem variação")))</f>
        <v/>
      </c>
      <c r="K138" s="22" t="n"/>
      <c r="L138" s="22" t="n"/>
      <c r="M138" s="22" t="n"/>
      <c r="N138" s="22" t="n"/>
      <c r="O138" s="22" t="n"/>
      <c r="P138" s="22" t="n"/>
      <c r="Q138" s="38" t="n"/>
      <c r="R138" s="22" t="n"/>
      <c r="S138" s="39" t="n"/>
      <c r="T138" s="38" t="n"/>
      <c r="U138" s="22" t="n"/>
      <c r="V138" s="41">
        <f>IF(X138="Executado",S138-G138,"")</f>
        <v/>
      </c>
      <c r="W138" s="41">
        <f>IF(X138="Executado",S138,"")</f>
        <v/>
      </c>
      <c r="X138" s="28">
        <f>IF(A138="","",IF(O138="Pendente","Aguardando decisão",IF(O138="Rejeitado","Rejeitado",IF(O138="Aprovado",IF(AND(S138&lt;&gt;"",T138&lt;&gt;"",U138&lt;&gt;""),"Executado","Aguardando execução"),"Revisar"))))</f>
        <v/>
      </c>
      <c r="Y138" s="30">
        <f>IF(OR(A138="",O138&lt;&gt;"Pendente",B138=""),"",MAX(0,INT(Resumo!$B$3)-INT(B138)))</f>
        <v/>
      </c>
      <c r="Z138" s="28">
        <f>IF(A138="","",IF(COUNTIF($A$7:$A$206,A138)&gt;1,"ID duplicado",IF(D138="SKU não cadastrado","SKU não cadastrado",IF(OR(B138="",C138="",F138="",G138="",H138="",K138="",M138="",N138="",O138=""),"Preencher campos da solicitação",IF(OR(G138&lt;0,H138&lt;0,AND(S138&lt;&gt;"",S138&lt;0)),"Quantidade inválida",IF(H138=G138,"Sem alteração de quantidade",IF(AND(K138="Outro",L138=""),"Detalhar motivo Outro",IF(OR(LEFT(LOWER(M138),7)="http://",LEFT(LOWER(M138),8)="https://"),"Usar referência interna da evidência",IF(COUNTIF(Listas!$Q$8:$Q$10,O138)=0,"Decisão inválida","OK")))))))))</f>
        <v/>
      </c>
      <c r="AA138" s="28">
        <f>IF(A138="","",IF(AND(O138="Pendente",OR(P138&lt;&gt;"",Q138&lt;&gt;"")),"Pendente com dados de decisão",IF(AND(O138&lt;&gt;"Aprovado",OR(S138&lt;&gt;"",T138&lt;&gt;"",U138&lt;&gt;"")),"Execução sem aprovação",IF(AND(O138="Pendente",Y138&gt;Listas!$R$4),"Aprovação em atraso",IF(AND(OR(O138="Aprovado",O138="Rejeitado"),OR(P138="",Q138="")),"Completar decisão",IF(AND(Q138&lt;&gt;"",Q138&lt;B138),"Data da decisão anterior à solicitação",IF(AND(O138="Aprovado",S138="",T138="",U138=""),"Execução pendente",IF(AND(O138="Aprovado",OR(S138="",T138="",U138="")),"Completar execução",IF(AND(T138&lt;&gt;"",Q138&lt;&gt;"",T138&lt;Q138),"Data da execução anterior à decisão",IF(AND(X138="Executado",ABS(S138-H138)&gt;Listas!$R$5),"Quantidade executada difere da aprovada","OK"))))))))))</f>
        <v/>
      </c>
      <c r="AB138" s="28">
        <f>IF(A138="","",IF(Z138&lt;&gt;"OK",Z138,AA138))</f>
        <v/>
      </c>
    </row>
    <row r="139">
      <c r="A139" s="22" t="n"/>
      <c r="B139" s="38" t="n"/>
      <c r="C139" s="22" t="n"/>
      <c r="D139" s="24">
        <f>IF(C139="","",IFERROR(INDEX(tbSKUs[Produto],MATCH(C139,tbSKUs[SKU],0)),"SKU não cadastrado"))</f>
        <v/>
      </c>
      <c r="E139" s="24">
        <f>IF(C139="","",IFERROR(INDEX(tbSKUs[Unidade],MATCH(C139,tbSKUs[SKU],0)),""))</f>
        <v/>
      </c>
      <c r="F139" s="22" t="n"/>
      <c r="G139" s="39" t="n"/>
      <c r="H139" s="39" t="n"/>
      <c r="I139" s="40">
        <f>IF(OR(G139="",H139=""),"",H139-G139)</f>
        <v/>
      </c>
      <c r="J139" s="24">
        <f>IF(I139="","",IF(I139&gt;0,"Entrada",IF(I139&lt;0,"Saída","Sem variação")))</f>
        <v/>
      </c>
      <c r="K139" s="22" t="n"/>
      <c r="L139" s="22" t="n"/>
      <c r="M139" s="22" t="n"/>
      <c r="N139" s="22" t="n"/>
      <c r="O139" s="22" t="n"/>
      <c r="P139" s="22" t="n"/>
      <c r="Q139" s="38" t="n"/>
      <c r="R139" s="22" t="n"/>
      <c r="S139" s="39" t="n"/>
      <c r="T139" s="38" t="n"/>
      <c r="U139" s="22" t="n"/>
      <c r="V139" s="40">
        <f>IF(X139="Executado",S139-G139,"")</f>
        <v/>
      </c>
      <c r="W139" s="40">
        <f>IF(X139="Executado",S139,"")</f>
        <v/>
      </c>
      <c r="X139" s="24">
        <f>IF(A139="","",IF(O139="Pendente","Aguardando decisão",IF(O139="Rejeitado","Rejeitado",IF(O139="Aprovado",IF(AND(S139&lt;&gt;"",T139&lt;&gt;"",U139&lt;&gt;""),"Executado","Aguardando execução"),"Revisar"))))</f>
        <v/>
      </c>
      <c r="Y139" s="27">
        <f>IF(OR(A139="",O139&lt;&gt;"Pendente",B139=""),"",MAX(0,INT(Resumo!$B$3)-INT(B139)))</f>
        <v/>
      </c>
      <c r="Z139" s="24">
        <f>IF(A139="","",IF(COUNTIF($A$7:$A$206,A139)&gt;1,"ID duplicado",IF(D139="SKU não cadastrado","SKU não cadastrado",IF(OR(B139="",C139="",F139="",G139="",H139="",K139="",M139="",N139="",O139=""),"Preencher campos da solicitação",IF(OR(G139&lt;0,H139&lt;0,AND(S139&lt;&gt;"",S139&lt;0)),"Quantidade inválida",IF(H139=G139,"Sem alteração de quantidade",IF(AND(K139="Outro",L139=""),"Detalhar motivo Outro",IF(OR(LEFT(LOWER(M139),7)="http://",LEFT(LOWER(M139),8)="https://"),"Usar referência interna da evidência",IF(COUNTIF(Listas!$Q$8:$Q$10,O139)=0,"Decisão inválida","OK")))))))))</f>
        <v/>
      </c>
      <c r="AA139" s="24">
        <f>IF(A139="","",IF(AND(O139="Pendente",OR(P139&lt;&gt;"",Q139&lt;&gt;"")),"Pendente com dados de decisão",IF(AND(O139&lt;&gt;"Aprovado",OR(S139&lt;&gt;"",T139&lt;&gt;"",U139&lt;&gt;"")),"Execução sem aprovação",IF(AND(O139="Pendente",Y139&gt;Listas!$R$4),"Aprovação em atraso",IF(AND(OR(O139="Aprovado",O139="Rejeitado"),OR(P139="",Q139="")),"Completar decisão",IF(AND(Q139&lt;&gt;"",Q139&lt;B139),"Data da decisão anterior à solicitação",IF(AND(O139="Aprovado",S139="",T139="",U139=""),"Execução pendente",IF(AND(O139="Aprovado",OR(S139="",T139="",U139="")),"Completar execução",IF(AND(T139&lt;&gt;"",Q139&lt;&gt;"",T139&lt;Q139),"Data da execução anterior à decisão",IF(AND(X139="Executado",ABS(S139-H139)&gt;Listas!$R$5),"Quantidade executada difere da aprovada","OK"))))))))))</f>
        <v/>
      </c>
      <c r="AB139" s="24">
        <f>IF(A139="","",IF(Z139&lt;&gt;"OK",Z139,AA139))</f>
        <v/>
      </c>
    </row>
    <row r="140">
      <c r="A140" s="22" t="n"/>
      <c r="B140" s="38" t="n"/>
      <c r="C140" s="22" t="n"/>
      <c r="D140" s="28">
        <f>IF(C140="","",IFERROR(INDEX(tbSKUs[Produto],MATCH(C140,tbSKUs[SKU],0)),"SKU não cadastrado"))</f>
        <v/>
      </c>
      <c r="E140" s="28">
        <f>IF(C140="","",IFERROR(INDEX(tbSKUs[Unidade],MATCH(C140,tbSKUs[SKU],0)),""))</f>
        <v/>
      </c>
      <c r="F140" s="22" t="n"/>
      <c r="G140" s="39" t="n"/>
      <c r="H140" s="39" t="n"/>
      <c r="I140" s="41">
        <f>IF(OR(G140="",H140=""),"",H140-G140)</f>
        <v/>
      </c>
      <c r="J140" s="28">
        <f>IF(I140="","",IF(I140&gt;0,"Entrada",IF(I140&lt;0,"Saída","Sem variação")))</f>
        <v/>
      </c>
      <c r="K140" s="22" t="n"/>
      <c r="L140" s="22" t="n"/>
      <c r="M140" s="22" t="n"/>
      <c r="N140" s="22" t="n"/>
      <c r="O140" s="22" t="n"/>
      <c r="P140" s="22" t="n"/>
      <c r="Q140" s="38" t="n"/>
      <c r="R140" s="22" t="n"/>
      <c r="S140" s="39" t="n"/>
      <c r="T140" s="38" t="n"/>
      <c r="U140" s="22" t="n"/>
      <c r="V140" s="41">
        <f>IF(X140="Executado",S140-G140,"")</f>
        <v/>
      </c>
      <c r="W140" s="41">
        <f>IF(X140="Executado",S140,"")</f>
        <v/>
      </c>
      <c r="X140" s="28">
        <f>IF(A140="","",IF(O140="Pendente","Aguardando decisão",IF(O140="Rejeitado","Rejeitado",IF(O140="Aprovado",IF(AND(S140&lt;&gt;"",T140&lt;&gt;"",U140&lt;&gt;""),"Executado","Aguardando execução"),"Revisar"))))</f>
        <v/>
      </c>
      <c r="Y140" s="30">
        <f>IF(OR(A140="",O140&lt;&gt;"Pendente",B140=""),"",MAX(0,INT(Resumo!$B$3)-INT(B140)))</f>
        <v/>
      </c>
      <c r="Z140" s="28">
        <f>IF(A140="","",IF(COUNTIF($A$7:$A$206,A140)&gt;1,"ID duplicado",IF(D140="SKU não cadastrado","SKU não cadastrado",IF(OR(B140="",C140="",F140="",G140="",H140="",K140="",M140="",N140="",O140=""),"Preencher campos da solicitação",IF(OR(G140&lt;0,H140&lt;0,AND(S140&lt;&gt;"",S140&lt;0)),"Quantidade inválida",IF(H140=G140,"Sem alteração de quantidade",IF(AND(K140="Outro",L140=""),"Detalhar motivo Outro",IF(OR(LEFT(LOWER(M140),7)="http://",LEFT(LOWER(M140),8)="https://"),"Usar referência interna da evidência",IF(COUNTIF(Listas!$Q$8:$Q$10,O140)=0,"Decisão inválida","OK")))))))))</f>
        <v/>
      </c>
      <c r="AA140" s="28">
        <f>IF(A140="","",IF(AND(O140="Pendente",OR(P140&lt;&gt;"",Q140&lt;&gt;"")),"Pendente com dados de decisão",IF(AND(O140&lt;&gt;"Aprovado",OR(S140&lt;&gt;"",T140&lt;&gt;"",U140&lt;&gt;"")),"Execução sem aprovação",IF(AND(O140="Pendente",Y140&gt;Listas!$R$4),"Aprovação em atraso",IF(AND(OR(O140="Aprovado",O140="Rejeitado"),OR(P140="",Q140="")),"Completar decisão",IF(AND(Q140&lt;&gt;"",Q140&lt;B140),"Data da decisão anterior à solicitação",IF(AND(O140="Aprovado",S140="",T140="",U140=""),"Execução pendente",IF(AND(O140="Aprovado",OR(S140="",T140="",U140="")),"Completar execução",IF(AND(T140&lt;&gt;"",Q140&lt;&gt;"",T140&lt;Q140),"Data da execução anterior à decisão",IF(AND(X140="Executado",ABS(S140-H140)&gt;Listas!$R$5),"Quantidade executada difere da aprovada","OK"))))))))))</f>
        <v/>
      </c>
      <c r="AB140" s="28">
        <f>IF(A140="","",IF(Z140&lt;&gt;"OK",Z140,AA140))</f>
        <v/>
      </c>
    </row>
    <row r="141">
      <c r="A141" s="22" t="n"/>
      <c r="B141" s="38" t="n"/>
      <c r="C141" s="22" t="n"/>
      <c r="D141" s="24">
        <f>IF(C141="","",IFERROR(INDEX(tbSKUs[Produto],MATCH(C141,tbSKUs[SKU],0)),"SKU não cadastrado"))</f>
        <v/>
      </c>
      <c r="E141" s="24">
        <f>IF(C141="","",IFERROR(INDEX(tbSKUs[Unidade],MATCH(C141,tbSKUs[SKU],0)),""))</f>
        <v/>
      </c>
      <c r="F141" s="22" t="n"/>
      <c r="G141" s="39" t="n"/>
      <c r="H141" s="39" t="n"/>
      <c r="I141" s="40">
        <f>IF(OR(G141="",H141=""),"",H141-G141)</f>
        <v/>
      </c>
      <c r="J141" s="24">
        <f>IF(I141="","",IF(I141&gt;0,"Entrada",IF(I141&lt;0,"Saída","Sem variação")))</f>
        <v/>
      </c>
      <c r="K141" s="22" t="n"/>
      <c r="L141" s="22" t="n"/>
      <c r="M141" s="22" t="n"/>
      <c r="N141" s="22" t="n"/>
      <c r="O141" s="22" t="n"/>
      <c r="P141" s="22" t="n"/>
      <c r="Q141" s="38" t="n"/>
      <c r="R141" s="22" t="n"/>
      <c r="S141" s="39" t="n"/>
      <c r="T141" s="38" t="n"/>
      <c r="U141" s="22" t="n"/>
      <c r="V141" s="40">
        <f>IF(X141="Executado",S141-G141,"")</f>
        <v/>
      </c>
      <c r="W141" s="40">
        <f>IF(X141="Executado",S141,"")</f>
        <v/>
      </c>
      <c r="X141" s="24">
        <f>IF(A141="","",IF(O141="Pendente","Aguardando decisão",IF(O141="Rejeitado","Rejeitado",IF(O141="Aprovado",IF(AND(S141&lt;&gt;"",T141&lt;&gt;"",U141&lt;&gt;""),"Executado","Aguardando execução"),"Revisar"))))</f>
        <v/>
      </c>
      <c r="Y141" s="27">
        <f>IF(OR(A141="",O141&lt;&gt;"Pendente",B141=""),"",MAX(0,INT(Resumo!$B$3)-INT(B141)))</f>
        <v/>
      </c>
      <c r="Z141" s="24">
        <f>IF(A141="","",IF(COUNTIF($A$7:$A$206,A141)&gt;1,"ID duplicado",IF(D141="SKU não cadastrado","SKU não cadastrado",IF(OR(B141="",C141="",F141="",G141="",H141="",K141="",M141="",N141="",O141=""),"Preencher campos da solicitação",IF(OR(G141&lt;0,H141&lt;0,AND(S141&lt;&gt;"",S141&lt;0)),"Quantidade inválida",IF(H141=G141,"Sem alteração de quantidade",IF(AND(K141="Outro",L141=""),"Detalhar motivo Outro",IF(OR(LEFT(LOWER(M141),7)="http://",LEFT(LOWER(M141),8)="https://"),"Usar referência interna da evidência",IF(COUNTIF(Listas!$Q$8:$Q$10,O141)=0,"Decisão inválida","OK")))))))))</f>
        <v/>
      </c>
      <c r="AA141" s="24">
        <f>IF(A141="","",IF(AND(O141="Pendente",OR(P141&lt;&gt;"",Q141&lt;&gt;"")),"Pendente com dados de decisão",IF(AND(O141&lt;&gt;"Aprovado",OR(S141&lt;&gt;"",T141&lt;&gt;"",U141&lt;&gt;"")),"Execução sem aprovação",IF(AND(O141="Pendente",Y141&gt;Listas!$R$4),"Aprovação em atraso",IF(AND(OR(O141="Aprovado",O141="Rejeitado"),OR(P141="",Q141="")),"Completar decisão",IF(AND(Q141&lt;&gt;"",Q141&lt;B141),"Data da decisão anterior à solicitação",IF(AND(O141="Aprovado",S141="",T141="",U141=""),"Execução pendente",IF(AND(O141="Aprovado",OR(S141="",T141="",U141="")),"Completar execução",IF(AND(T141&lt;&gt;"",Q141&lt;&gt;"",T141&lt;Q141),"Data da execução anterior à decisão",IF(AND(X141="Executado",ABS(S141-H141)&gt;Listas!$R$5),"Quantidade executada difere da aprovada","OK"))))))))))</f>
        <v/>
      </c>
      <c r="AB141" s="24">
        <f>IF(A141="","",IF(Z141&lt;&gt;"OK",Z141,AA141))</f>
        <v/>
      </c>
    </row>
    <row r="142">
      <c r="A142" s="22" t="n"/>
      <c r="B142" s="38" t="n"/>
      <c r="C142" s="22" t="n"/>
      <c r="D142" s="28">
        <f>IF(C142="","",IFERROR(INDEX(tbSKUs[Produto],MATCH(C142,tbSKUs[SKU],0)),"SKU não cadastrado"))</f>
        <v/>
      </c>
      <c r="E142" s="28">
        <f>IF(C142="","",IFERROR(INDEX(tbSKUs[Unidade],MATCH(C142,tbSKUs[SKU],0)),""))</f>
        <v/>
      </c>
      <c r="F142" s="22" t="n"/>
      <c r="G142" s="39" t="n"/>
      <c r="H142" s="39" t="n"/>
      <c r="I142" s="41">
        <f>IF(OR(G142="",H142=""),"",H142-G142)</f>
        <v/>
      </c>
      <c r="J142" s="28">
        <f>IF(I142="","",IF(I142&gt;0,"Entrada",IF(I142&lt;0,"Saída","Sem variação")))</f>
        <v/>
      </c>
      <c r="K142" s="22" t="n"/>
      <c r="L142" s="22" t="n"/>
      <c r="M142" s="22" t="n"/>
      <c r="N142" s="22" t="n"/>
      <c r="O142" s="22" t="n"/>
      <c r="P142" s="22" t="n"/>
      <c r="Q142" s="38" t="n"/>
      <c r="R142" s="22" t="n"/>
      <c r="S142" s="39" t="n"/>
      <c r="T142" s="38" t="n"/>
      <c r="U142" s="22" t="n"/>
      <c r="V142" s="41">
        <f>IF(X142="Executado",S142-G142,"")</f>
        <v/>
      </c>
      <c r="W142" s="41">
        <f>IF(X142="Executado",S142,"")</f>
        <v/>
      </c>
      <c r="X142" s="28">
        <f>IF(A142="","",IF(O142="Pendente","Aguardando decisão",IF(O142="Rejeitado","Rejeitado",IF(O142="Aprovado",IF(AND(S142&lt;&gt;"",T142&lt;&gt;"",U142&lt;&gt;""),"Executado","Aguardando execução"),"Revisar"))))</f>
        <v/>
      </c>
      <c r="Y142" s="30">
        <f>IF(OR(A142="",O142&lt;&gt;"Pendente",B142=""),"",MAX(0,INT(Resumo!$B$3)-INT(B142)))</f>
        <v/>
      </c>
      <c r="Z142" s="28">
        <f>IF(A142="","",IF(COUNTIF($A$7:$A$206,A142)&gt;1,"ID duplicado",IF(D142="SKU não cadastrado","SKU não cadastrado",IF(OR(B142="",C142="",F142="",G142="",H142="",K142="",M142="",N142="",O142=""),"Preencher campos da solicitação",IF(OR(G142&lt;0,H142&lt;0,AND(S142&lt;&gt;"",S142&lt;0)),"Quantidade inválida",IF(H142=G142,"Sem alteração de quantidade",IF(AND(K142="Outro",L142=""),"Detalhar motivo Outro",IF(OR(LEFT(LOWER(M142),7)="http://",LEFT(LOWER(M142),8)="https://"),"Usar referência interna da evidência",IF(COUNTIF(Listas!$Q$8:$Q$10,O142)=0,"Decisão inválida","OK")))))))))</f>
        <v/>
      </c>
      <c r="AA142" s="28">
        <f>IF(A142="","",IF(AND(O142="Pendente",OR(P142&lt;&gt;"",Q142&lt;&gt;"")),"Pendente com dados de decisão",IF(AND(O142&lt;&gt;"Aprovado",OR(S142&lt;&gt;"",T142&lt;&gt;"",U142&lt;&gt;"")),"Execução sem aprovação",IF(AND(O142="Pendente",Y142&gt;Listas!$R$4),"Aprovação em atraso",IF(AND(OR(O142="Aprovado",O142="Rejeitado"),OR(P142="",Q142="")),"Completar decisão",IF(AND(Q142&lt;&gt;"",Q142&lt;B142),"Data da decisão anterior à solicitação",IF(AND(O142="Aprovado",S142="",T142="",U142=""),"Execução pendente",IF(AND(O142="Aprovado",OR(S142="",T142="",U142="")),"Completar execução",IF(AND(T142&lt;&gt;"",Q142&lt;&gt;"",T142&lt;Q142),"Data da execução anterior à decisão",IF(AND(X142="Executado",ABS(S142-H142)&gt;Listas!$R$5),"Quantidade executada difere da aprovada","OK"))))))))))</f>
        <v/>
      </c>
      <c r="AB142" s="28">
        <f>IF(A142="","",IF(Z142&lt;&gt;"OK",Z142,AA142))</f>
        <v/>
      </c>
    </row>
    <row r="143">
      <c r="A143" s="22" t="n"/>
      <c r="B143" s="38" t="n"/>
      <c r="C143" s="22" t="n"/>
      <c r="D143" s="24">
        <f>IF(C143="","",IFERROR(INDEX(tbSKUs[Produto],MATCH(C143,tbSKUs[SKU],0)),"SKU não cadastrado"))</f>
        <v/>
      </c>
      <c r="E143" s="24">
        <f>IF(C143="","",IFERROR(INDEX(tbSKUs[Unidade],MATCH(C143,tbSKUs[SKU],0)),""))</f>
        <v/>
      </c>
      <c r="F143" s="22" t="n"/>
      <c r="G143" s="39" t="n"/>
      <c r="H143" s="39" t="n"/>
      <c r="I143" s="40">
        <f>IF(OR(G143="",H143=""),"",H143-G143)</f>
        <v/>
      </c>
      <c r="J143" s="24">
        <f>IF(I143="","",IF(I143&gt;0,"Entrada",IF(I143&lt;0,"Saída","Sem variação")))</f>
        <v/>
      </c>
      <c r="K143" s="22" t="n"/>
      <c r="L143" s="22" t="n"/>
      <c r="M143" s="22" t="n"/>
      <c r="N143" s="22" t="n"/>
      <c r="O143" s="22" t="n"/>
      <c r="P143" s="22" t="n"/>
      <c r="Q143" s="38" t="n"/>
      <c r="R143" s="22" t="n"/>
      <c r="S143" s="39" t="n"/>
      <c r="T143" s="38" t="n"/>
      <c r="U143" s="22" t="n"/>
      <c r="V143" s="40">
        <f>IF(X143="Executado",S143-G143,"")</f>
        <v/>
      </c>
      <c r="W143" s="40">
        <f>IF(X143="Executado",S143,"")</f>
        <v/>
      </c>
      <c r="X143" s="24">
        <f>IF(A143="","",IF(O143="Pendente","Aguardando decisão",IF(O143="Rejeitado","Rejeitado",IF(O143="Aprovado",IF(AND(S143&lt;&gt;"",T143&lt;&gt;"",U143&lt;&gt;""),"Executado","Aguardando execução"),"Revisar"))))</f>
        <v/>
      </c>
      <c r="Y143" s="27">
        <f>IF(OR(A143="",O143&lt;&gt;"Pendente",B143=""),"",MAX(0,INT(Resumo!$B$3)-INT(B143)))</f>
        <v/>
      </c>
      <c r="Z143" s="24">
        <f>IF(A143="","",IF(COUNTIF($A$7:$A$206,A143)&gt;1,"ID duplicado",IF(D143="SKU não cadastrado","SKU não cadastrado",IF(OR(B143="",C143="",F143="",G143="",H143="",K143="",M143="",N143="",O143=""),"Preencher campos da solicitação",IF(OR(G143&lt;0,H143&lt;0,AND(S143&lt;&gt;"",S143&lt;0)),"Quantidade inválida",IF(H143=G143,"Sem alteração de quantidade",IF(AND(K143="Outro",L143=""),"Detalhar motivo Outro",IF(OR(LEFT(LOWER(M143),7)="http://",LEFT(LOWER(M143),8)="https://"),"Usar referência interna da evidência",IF(COUNTIF(Listas!$Q$8:$Q$10,O143)=0,"Decisão inválida","OK")))))))))</f>
        <v/>
      </c>
      <c r="AA143" s="24">
        <f>IF(A143="","",IF(AND(O143="Pendente",OR(P143&lt;&gt;"",Q143&lt;&gt;"")),"Pendente com dados de decisão",IF(AND(O143&lt;&gt;"Aprovado",OR(S143&lt;&gt;"",T143&lt;&gt;"",U143&lt;&gt;"")),"Execução sem aprovação",IF(AND(O143="Pendente",Y143&gt;Listas!$R$4),"Aprovação em atraso",IF(AND(OR(O143="Aprovado",O143="Rejeitado"),OR(P143="",Q143="")),"Completar decisão",IF(AND(Q143&lt;&gt;"",Q143&lt;B143),"Data da decisão anterior à solicitação",IF(AND(O143="Aprovado",S143="",T143="",U143=""),"Execução pendente",IF(AND(O143="Aprovado",OR(S143="",T143="",U143="")),"Completar execução",IF(AND(T143&lt;&gt;"",Q143&lt;&gt;"",T143&lt;Q143),"Data da execução anterior à decisão",IF(AND(X143="Executado",ABS(S143-H143)&gt;Listas!$R$5),"Quantidade executada difere da aprovada","OK"))))))))))</f>
        <v/>
      </c>
      <c r="AB143" s="24">
        <f>IF(A143="","",IF(Z143&lt;&gt;"OK",Z143,AA143))</f>
        <v/>
      </c>
    </row>
    <row r="144">
      <c r="A144" s="22" t="n"/>
      <c r="B144" s="38" t="n"/>
      <c r="C144" s="22" t="n"/>
      <c r="D144" s="28">
        <f>IF(C144="","",IFERROR(INDEX(tbSKUs[Produto],MATCH(C144,tbSKUs[SKU],0)),"SKU não cadastrado"))</f>
        <v/>
      </c>
      <c r="E144" s="28">
        <f>IF(C144="","",IFERROR(INDEX(tbSKUs[Unidade],MATCH(C144,tbSKUs[SKU],0)),""))</f>
        <v/>
      </c>
      <c r="F144" s="22" t="n"/>
      <c r="G144" s="39" t="n"/>
      <c r="H144" s="39" t="n"/>
      <c r="I144" s="41">
        <f>IF(OR(G144="",H144=""),"",H144-G144)</f>
        <v/>
      </c>
      <c r="J144" s="28">
        <f>IF(I144="","",IF(I144&gt;0,"Entrada",IF(I144&lt;0,"Saída","Sem variação")))</f>
        <v/>
      </c>
      <c r="K144" s="22" t="n"/>
      <c r="L144" s="22" t="n"/>
      <c r="M144" s="22" t="n"/>
      <c r="N144" s="22" t="n"/>
      <c r="O144" s="22" t="n"/>
      <c r="P144" s="22" t="n"/>
      <c r="Q144" s="38" t="n"/>
      <c r="R144" s="22" t="n"/>
      <c r="S144" s="39" t="n"/>
      <c r="T144" s="38" t="n"/>
      <c r="U144" s="22" t="n"/>
      <c r="V144" s="41">
        <f>IF(X144="Executado",S144-G144,"")</f>
        <v/>
      </c>
      <c r="W144" s="41">
        <f>IF(X144="Executado",S144,"")</f>
        <v/>
      </c>
      <c r="X144" s="28">
        <f>IF(A144="","",IF(O144="Pendente","Aguardando decisão",IF(O144="Rejeitado","Rejeitado",IF(O144="Aprovado",IF(AND(S144&lt;&gt;"",T144&lt;&gt;"",U144&lt;&gt;""),"Executado","Aguardando execução"),"Revisar"))))</f>
        <v/>
      </c>
      <c r="Y144" s="30">
        <f>IF(OR(A144="",O144&lt;&gt;"Pendente",B144=""),"",MAX(0,INT(Resumo!$B$3)-INT(B144)))</f>
        <v/>
      </c>
      <c r="Z144" s="28">
        <f>IF(A144="","",IF(COUNTIF($A$7:$A$206,A144)&gt;1,"ID duplicado",IF(D144="SKU não cadastrado","SKU não cadastrado",IF(OR(B144="",C144="",F144="",G144="",H144="",K144="",M144="",N144="",O144=""),"Preencher campos da solicitação",IF(OR(G144&lt;0,H144&lt;0,AND(S144&lt;&gt;"",S144&lt;0)),"Quantidade inválida",IF(H144=G144,"Sem alteração de quantidade",IF(AND(K144="Outro",L144=""),"Detalhar motivo Outro",IF(OR(LEFT(LOWER(M144),7)="http://",LEFT(LOWER(M144),8)="https://"),"Usar referência interna da evidência",IF(COUNTIF(Listas!$Q$8:$Q$10,O144)=0,"Decisão inválida","OK")))))))))</f>
        <v/>
      </c>
      <c r="AA144" s="28">
        <f>IF(A144="","",IF(AND(O144="Pendente",OR(P144&lt;&gt;"",Q144&lt;&gt;"")),"Pendente com dados de decisão",IF(AND(O144&lt;&gt;"Aprovado",OR(S144&lt;&gt;"",T144&lt;&gt;"",U144&lt;&gt;"")),"Execução sem aprovação",IF(AND(O144="Pendente",Y144&gt;Listas!$R$4),"Aprovação em atraso",IF(AND(OR(O144="Aprovado",O144="Rejeitado"),OR(P144="",Q144="")),"Completar decisão",IF(AND(Q144&lt;&gt;"",Q144&lt;B144),"Data da decisão anterior à solicitação",IF(AND(O144="Aprovado",S144="",T144="",U144=""),"Execução pendente",IF(AND(O144="Aprovado",OR(S144="",T144="",U144="")),"Completar execução",IF(AND(T144&lt;&gt;"",Q144&lt;&gt;"",T144&lt;Q144),"Data da execução anterior à decisão",IF(AND(X144="Executado",ABS(S144-H144)&gt;Listas!$R$5),"Quantidade executada difere da aprovada","OK"))))))))))</f>
        <v/>
      </c>
      <c r="AB144" s="28">
        <f>IF(A144="","",IF(Z144&lt;&gt;"OK",Z144,AA144))</f>
        <v/>
      </c>
    </row>
    <row r="145">
      <c r="A145" s="22" t="n"/>
      <c r="B145" s="38" t="n"/>
      <c r="C145" s="22" t="n"/>
      <c r="D145" s="24">
        <f>IF(C145="","",IFERROR(INDEX(tbSKUs[Produto],MATCH(C145,tbSKUs[SKU],0)),"SKU não cadastrado"))</f>
        <v/>
      </c>
      <c r="E145" s="24">
        <f>IF(C145="","",IFERROR(INDEX(tbSKUs[Unidade],MATCH(C145,tbSKUs[SKU],0)),""))</f>
        <v/>
      </c>
      <c r="F145" s="22" t="n"/>
      <c r="G145" s="39" t="n"/>
      <c r="H145" s="39" t="n"/>
      <c r="I145" s="40">
        <f>IF(OR(G145="",H145=""),"",H145-G145)</f>
        <v/>
      </c>
      <c r="J145" s="24">
        <f>IF(I145="","",IF(I145&gt;0,"Entrada",IF(I145&lt;0,"Saída","Sem variação")))</f>
        <v/>
      </c>
      <c r="K145" s="22" t="n"/>
      <c r="L145" s="22" t="n"/>
      <c r="M145" s="22" t="n"/>
      <c r="N145" s="22" t="n"/>
      <c r="O145" s="22" t="n"/>
      <c r="P145" s="22" t="n"/>
      <c r="Q145" s="38" t="n"/>
      <c r="R145" s="22" t="n"/>
      <c r="S145" s="39" t="n"/>
      <c r="T145" s="38" t="n"/>
      <c r="U145" s="22" t="n"/>
      <c r="V145" s="40">
        <f>IF(X145="Executado",S145-G145,"")</f>
        <v/>
      </c>
      <c r="W145" s="40">
        <f>IF(X145="Executado",S145,"")</f>
        <v/>
      </c>
      <c r="X145" s="24">
        <f>IF(A145="","",IF(O145="Pendente","Aguardando decisão",IF(O145="Rejeitado","Rejeitado",IF(O145="Aprovado",IF(AND(S145&lt;&gt;"",T145&lt;&gt;"",U145&lt;&gt;""),"Executado","Aguardando execução"),"Revisar"))))</f>
        <v/>
      </c>
      <c r="Y145" s="27">
        <f>IF(OR(A145="",O145&lt;&gt;"Pendente",B145=""),"",MAX(0,INT(Resumo!$B$3)-INT(B145)))</f>
        <v/>
      </c>
      <c r="Z145" s="24">
        <f>IF(A145="","",IF(COUNTIF($A$7:$A$206,A145)&gt;1,"ID duplicado",IF(D145="SKU não cadastrado","SKU não cadastrado",IF(OR(B145="",C145="",F145="",G145="",H145="",K145="",M145="",N145="",O145=""),"Preencher campos da solicitação",IF(OR(G145&lt;0,H145&lt;0,AND(S145&lt;&gt;"",S145&lt;0)),"Quantidade inválida",IF(H145=G145,"Sem alteração de quantidade",IF(AND(K145="Outro",L145=""),"Detalhar motivo Outro",IF(OR(LEFT(LOWER(M145),7)="http://",LEFT(LOWER(M145),8)="https://"),"Usar referência interna da evidência",IF(COUNTIF(Listas!$Q$8:$Q$10,O145)=0,"Decisão inválida","OK")))))))))</f>
        <v/>
      </c>
      <c r="AA145" s="24">
        <f>IF(A145="","",IF(AND(O145="Pendente",OR(P145&lt;&gt;"",Q145&lt;&gt;"")),"Pendente com dados de decisão",IF(AND(O145&lt;&gt;"Aprovado",OR(S145&lt;&gt;"",T145&lt;&gt;"",U145&lt;&gt;"")),"Execução sem aprovação",IF(AND(O145="Pendente",Y145&gt;Listas!$R$4),"Aprovação em atraso",IF(AND(OR(O145="Aprovado",O145="Rejeitado"),OR(P145="",Q145="")),"Completar decisão",IF(AND(Q145&lt;&gt;"",Q145&lt;B145),"Data da decisão anterior à solicitação",IF(AND(O145="Aprovado",S145="",T145="",U145=""),"Execução pendente",IF(AND(O145="Aprovado",OR(S145="",T145="",U145="")),"Completar execução",IF(AND(T145&lt;&gt;"",Q145&lt;&gt;"",T145&lt;Q145),"Data da execução anterior à decisão",IF(AND(X145="Executado",ABS(S145-H145)&gt;Listas!$R$5),"Quantidade executada difere da aprovada","OK"))))))))))</f>
        <v/>
      </c>
      <c r="AB145" s="24">
        <f>IF(A145="","",IF(Z145&lt;&gt;"OK",Z145,AA145))</f>
        <v/>
      </c>
    </row>
    <row r="146">
      <c r="A146" s="22" t="n"/>
      <c r="B146" s="38" t="n"/>
      <c r="C146" s="22" t="n"/>
      <c r="D146" s="28">
        <f>IF(C146="","",IFERROR(INDEX(tbSKUs[Produto],MATCH(C146,tbSKUs[SKU],0)),"SKU não cadastrado"))</f>
        <v/>
      </c>
      <c r="E146" s="28">
        <f>IF(C146="","",IFERROR(INDEX(tbSKUs[Unidade],MATCH(C146,tbSKUs[SKU],0)),""))</f>
        <v/>
      </c>
      <c r="F146" s="22" t="n"/>
      <c r="G146" s="39" t="n"/>
      <c r="H146" s="39" t="n"/>
      <c r="I146" s="41">
        <f>IF(OR(G146="",H146=""),"",H146-G146)</f>
        <v/>
      </c>
      <c r="J146" s="28">
        <f>IF(I146="","",IF(I146&gt;0,"Entrada",IF(I146&lt;0,"Saída","Sem variação")))</f>
        <v/>
      </c>
      <c r="K146" s="22" t="n"/>
      <c r="L146" s="22" t="n"/>
      <c r="M146" s="22" t="n"/>
      <c r="N146" s="22" t="n"/>
      <c r="O146" s="22" t="n"/>
      <c r="P146" s="22" t="n"/>
      <c r="Q146" s="38" t="n"/>
      <c r="R146" s="22" t="n"/>
      <c r="S146" s="39" t="n"/>
      <c r="T146" s="38" t="n"/>
      <c r="U146" s="22" t="n"/>
      <c r="V146" s="41">
        <f>IF(X146="Executado",S146-G146,"")</f>
        <v/>
      </c>
      <c r="W146" s="41">
        <f>IF(X146="Executado",S146,"")</f>
        <v/>
      </c>
      <c r="X146" s="28">
        <f>IF(A146="","",IF(O146="Pendente","Aguardando decisão",IF(O146="Rejeitado","Rejeitado",IF(O146="Aprovado",IF(AND(S146&lt;&gt;"",T146&lt;&gt;"",U146&lt;&gt;""),"Executado","Aguardando execução"),"Revisar"))))</f>
        <v/>
      </c>
      <c r="Y146" s="30">
        <f>IF(OR(A146="",O146&lt;&gt;"Pendente",B146=""),"",MAX(0,INT(Resumo!$B$3)-INT(B146)))</f>
        <v/>
      </c>
      <c r="Z146" s="28">
        <f>IF(A146="","",IF(COUNTIF($A$7:$A$206,A146)&gt;1,"ID duplicado",IF(D146="SKU não cadastrado","SKU não cadastrado",IF(OR(B146="",C146="",F146="",G146="",H146="",K146="",M146="",N146="",O146=""),"Preencher campos da solicitação",IF(OR(G146&lt;0,H146&lt;0,AND(S146&lt;&gt;"",S146&lt;0)),"Quantidade inválida",IF(H146=G146,"Sem alteração de quantidade",IF(AND(K146="Outro",L146=""),"Detalhar motivo Outro",IF(OR(LEFT(LOWER(M146),7)="http://",LEFT(LOWER(M146),8)="https://"),"Usar referência interna da evidência",IF(COUNTIF(Listas!$Q$8:$Q$10,O146)=0,"Decisão inválida","OK")))))))))</f>
        <v/>
      </c>
      <c r="AA146" s="28">
        <f>IF(A146="","",IF(AND(O146="Pendente",OR(P146&lt;&gt;"",Q146&lt;&gt;"")),"Pendente com dados de decisão",IF(AND(O146&lt;&gt;"Aprovado",OR(S146&lt;&gt;"",T146&lt;&gt;"",U146&lt;&gt;"")),"Execução sem aprovação",IF(AND(O146="Pendente",Y146&gt;Listas!$R$4),"Aprovação em atraso",IF(AND(OR(O146="Aprovado",O146="Rejeitado"),OR(P146="",Q146="")),"Completar decisão",IF(AND(Q146&lt;&gt;"",Q146&lt;B146),"Data da decisão anterior à solicitação",IF(AND(O146="Aprovado",S146="",T146="",U146=""),"Execução pendente",IF(AND(O146="Aprovado",OR(S146="",T146="",U146="")),"Completar execução",IF(AND(T146&lt;&gt;"",Q146&lt;&gt;"",T146&lt;Q146),"Data da execução anterior à decisão",IF(AND(X146="Executado",ABS(S146-H146)&gt;Listas!$R$5),"Quantidade executada difere da aprovada","OK"))))))))))</f>
        <v/>
      </c>
      <c r="AB146" s="28">
        <f>IF(A146="","",IF(Z146&lt;&gt;"OK",Z146,AA146))</f>
        <v/>
      </c>
    </row>
    <row r="147">
      <c r="A147" s="22" t="n"/>
      <c r="B147" s="38" t="n"/>
      <c r="C147" s="22" t="n"/>
      <c r="D147" s="24">
        <f>IF(C147="","",IFERROR(INDEX(tbSKUs[Produto],MATCH(C147,tbSKUs[SKU],0)),"SKU não cadastrado"))</f>
        <v/>
      </c>
      <c r="E147" s="24">
        <f>IF(C147="","",IFERROR(INDEX(tbSKUs[Unidade],MATCH(C147,tbSKUs[SKU],0)),""))</f>
        <v/>
      </c>
      <c r="F147" s="22" t="n"/>
      <c r="G147" s="39" t="n"/>
      <c r="H147" s="39" t="n"/>
      <c r="I147" s="40">
        <f>IF(OR(G147="",H147=""),"",H147-G147)</f>
        <v/>
      </c>
      <c r="J147" s="24">
        <f>IF(I147="","",IF(I147&gt;0,"Entrada",IF(I147&lt;0,"Saída","Sem variação")))</f>
        <v/>
      </c>
      <c r="K147" s="22" t="n"/>
      <c r="L147" s="22" t="n"/>
      <c r="M147" s="22" t="n"/>
      <c r="N147" s="22" t="n"/>
      <c r="O147" s="22" t="n"/>
      <c r="P147" s="22" t="n"/>
      <c r="Q147" s="38" t="n"/>
      <c r="R147" s="22" t="n"/>
      <c r="S147" s="39" t="n"/>
      <c r="T147" s="38" t="n"/>
      <c r="U147" s="22" t="n"/>
      <c r="V147" s="40">
        <f>IF(X147="Executado",S147-G147,"")</f>
        <v/>
      </c>
      <c r="W147" s="40">
        <f>IF(X147="Executado",S147,"")</f>
        <v/>
      </c>
      <c r="X147" s="24">
        <f>IF(A147="","",IF(O147="Pendente","Aguardando decisão",IF(O147="Rejeitado","Rejeitado",IF(O147="Aprovado",IF(AND(S147&lt;&gt;"",T147&lt;&gt;"",U147&lt;&gt;""),"Executado","Aguardando execução"),"Revisar"))))</f>
        <v/>
      </c>
      <c r="Y147" s="27">
        <f>IF(OR(A147="",O147&lt;&gt;"Pendente",B147=""),"",MAX(0,INT(Resumo!$B$3)-INT(B147)))</f>
        <v/>
      </c>
      <c r="Z147" s="24">
        <f>IF(A147="","",IF(COUNTIF($A$7:$A$206,A147)&gt;1,"ID duplicado",IF(D147="SKU não cadastrado","SKU não cadastrado",IF(OR(B147="",C147="",F147="",G147="",H147="",K147="",M147="",N147="",O147=""),"Preencher campos da solicitação",IF(OR(G147&lt;0,H147&lt;0,AND(S147&lt;&gt;"",S147&lt;0)),"Quantidade inválida",IF(H147=G147,"Sem alteração de quantidade",IF(AND(K147="Outro",L147=""),"Detalhar motivo Outro",IF(OR(LEFT(LOWER(M147),7)="http://",LEFT(LOWER(M147),8)="https://"),"Usar referência interna da evidência",IF(COUNTIF(Listas!$Q$8:$Q$10,O147)=0,"Decisão inválida","OK")))))))))</f>
        <v/>
      </c>
      <c r="AA147" s="24">
        <f>IF(A147="","",IF(AND(O147="Pendente",OR(P147&lt;&gt;"",Q147&lt;&gt;"")),"Pendente com dados de decisão",IF(AND(O147&lt;&gt;"Aprovado",OR(S147&lt;&gt;"",T147&lt;&gt;"",U147&lt;&gt;"")),"Execução sem aprovação",IF(AND(O147="Pendente",Y147&gt;Listas!$R$4),"Aprovação em atraso",IF(AND(OR(O147="Aprovado",O147="Rejeitado"),OR(P147="",Q147="")),"Completar decisão",IF(AND(Q147&lt;&gt;"",Q147&lt;B147),"Data da decisão anterior à solicitação",IF(AND(O147="Aprovado",S147="",T147="",U147=""),"Execução pendente",IF(AND(O147="Aprovado",OR(S147="",T147="",U147="")),"Completar execução",IF(AND(T147&lt;&gt;"",Q147&lt;&gt;"",T147&lt;Q147),"Data da execução anterior à decisão",IF(AND(X147="Executado",ABS(S147-H147)&gt;Listas!$R$5),"Quantidade executada difere da aprovada","OK"))))))))))</f>
        <v/>
      </c>
      <c r="AB147" s="24">
        <f>IF(A147="","",IF(Z147&lt;&gt;"OK",Z147,AA147))</f>
        <v/>
      </c>
    </row>
    <row r="148">
      <c r="A148" s="22" t="n"/>
      <c r="B148" s="38" t="n"/>
      <c r="C148" s="22" t="n"/>
      <c r="D148" s="28">
        <f>IF(C148="","",IFERROR(INDEX(tbSKUs[Produto],MATCH(C148,tbSKUs[SKU],0)),"SKU não cadastrado"))</f>
        <v/>
      </c>
      <c r="E148" s="28">
        <f>IF(C148="","",IFERROR(INDEX(tbSKUs[Unidade],MATCH(C148,tbSKUs[SKU],0)),""))</f>
        <v/>
      </c>
      <c r="F148" s="22" t="n"/>
      <c r="G148" s="39" t="n"/>
      <c r="H148" s="39" t="n"/>
      <c r="I148" s="41">
        <f>IF(OR(G148="",H148=""),"",H148-G148)</f>
        <v/>
      </c>
      <c r="J148" s="28">
        <f>IF(I148="","",IF(I148&gt;0,"Entrada",IF(I148&lt;0,"Saída","Sem variação")))</f>
        <v/>
      </c>
      <c r="K148" s="22" t="n"/>
      <c r="L148" s="22" t="n"/>
      <c r="M148" s="22" t="n"/>
      <c r="N148" s="22" t="n"/>
      <c r="O148" s="22" t="n"/>
      <c r="P148" s="22" t="n"/>
      <c r="Q148" s="38" t="n"/>
      <c r="R148" s="22" t="n"/>
      <c r="S148" s="39" t="n"/>
      <c r="T148" s="38" t="n"/>
      <c r="U148" s="22" t="n"/>
      <c r="V148" s="41">
        <f>IF(X148="Executado",S148-G148,"")</f>
        <v/>
      </c>
      <c r="W148" s="41">
        <f>IF(X148="Executado",S148,"")</f>
        <v/>
      </c>
      <c r="X148" s="28">
        <f>IF(A148="","",IF(O148="Pendente","Aguardando decisão",IF(O148="Rejeitado","Rejeitado",IF(O148="Aprovado",IF(AND(S148&lt;&gt;"",T148&lt;&gt;"",U148&lt;&gt;""),"Executado","Aguardando execução"),"Revisar"))))</f>
        <v/>
      </c>
      <c r="Y148" s="30">
        <f>IF(OR(A148="",O148&lt;&gt;"Pendente",B148=""),"",MAX(0,INT(Resumo!$B$3)-INT(B148)))</f>
        <v/>
      </c>
      <c r="Z148" s="28">
        <f>IF(A148="","",IF(COUNTIF($A$7:$A$206,A148)&gt;1,"ID duplicado",IF(D148="SKU não cadastrado","SKU não cadastrado",IF(OR(B148="",C148="",F148="",G148="",H148="",K148="",M148="",N148="",O148=""),"Preencher campos da solicitação",IF(OR(G148&lt;0,H148&lt;0,AND(S148&lt;&gt;"",S148&lt;0)),"Quantidade inválida",IF(H148=G148,"Sem alteração de quantidade",IF(AND(K148="Outro",L148=""),"Detalhar motivo Outro",IF(OR(LEFT(LOWER(M148),7)="http://",LEFT(LOWER(M148),8)="https://"),"Usar referência interna da evidência",IF(COUNTIF(Listas!$Q$8:$Q$10,O148)=0,"Decisão inválida","OK")))))))))</f>
        <v/>
      </c>
      <c r="AA148" s="28">
        <f>IF(A148="","",IF(AND(O148="Pendente",OR(P148&lt;&gt;"",Q148&lt;&gt;"")),"Pendente com dados de decisão",IF(AND(O148&lt;&gt;"Aprovado",OR(S148&lt;&gt;"",T148&lt;&gt;"",U148&lt;&gt;"")),"Execução sem aprovação",IF(AND(O148="Pendente",Y148&gt;Listas!$R$4),"Aprovação em atraso",IF(AND(OR(O148="Aprovado",O148="Rejeitado"),OR(P148="",Q148="")),"Completar decisão",IF(AND(Q148&lt;&gt;"",Q148&lt;B148),"Data da decisão anterior à solicitação",IF(AND(O148="Aprovado",S148="",T148="",U148=""),"Execução pendente",IF(AND(O148="Aprovado",OR(S148="",T148="",U148="")),"Completar execução",IF(AND(T148&lt;&gt;"",Q148&lt;&gt;"",T148&lt;Q148),"Data da execução anterior à decisão",IF(AND(X148="Executado",ABS(S148-H148)&gt;Listas!$R$5),"Quantidade executada difere da aprovada","OK"))))))))))</f>
        <v/>
      </c>
      <c r="AB148" s="28">
        <f>IF(A148="","",IF(Z148&lt;&gt;"OK",Z148,AA148))</f>
        <v/>
      </c>
    </row>
    <row r="149">
      <c r="A149" s="22" t="n"/>
      <c r="B149" s="38" t="n"/>
      <c r="C149" s="22" t="n"/>
      <c r="D149" s="24">
        <f>IF(C149="","",IFERROR(INDEX(tbSKUs[Produto],MATCH(C149,tbSKUs[SKU],0)),"SKU não cadastrado"))</f>
        <v/>
      </c>
      <c r="E149" s="24">
        <f>IF(C149="","",IFERROR(INDEX(tbSKUs[Unidade],MATCH(C149,tbSKUs[SKU],0)),""))</f>
        <v/>
      </c>
      <c r="F149" s="22" t="n"/>
      <c r="G149" s="39" t="n"/>
      <c r="H149" s="39" t="n"/>
      <c r="I149" s="40">
        <f>IF(OR(G149="",H149=""),"",H149-G149)</f>
        <v/>
      </c>
      <c r="J149" s="24">
        <f>IF(I149="","",IF(I149&gt;0,"Entrada",IF(I149&lt;0,"Saída","Sem variação")))</f>
        <v/>
      </c>
      <c r="K149" s="22" t="n"/>
      <c r="L149" s="22" t="n"/>
      <c r="M149" s="22" t="n"/>
      <c r="N149" s="22" t="n"/>
      <c r="O149" s="22" t="n"/>
      <c r="P149" s="22" t="n"/>
      <c r="Q149" s="38" t="n"/>
      <c r="R149" s="22" t="n"/>
      <c r="S149" s="39" t="n"/>
      <c r="T149" s="38" t="n"/>
      <c r="U149" s="22" t="n"/>
      <c r="V149" s="40">
        <f>IF(X149="Executado",S149-G149,"")</f>
        <v/>
      </c>
      <c r="W149" s="40">
        <f>IF(X149="Executado",S149,"")</f>
        <v/>
      </c>
      <c r="X149" s="24">
        <f>IF(A149="","",IF(O149="Pendente","Aguardando decisão",IF(O149="Rejeitado","Rejeitado",IF(O149="Aprovado",IF(AND(S149&lt;&gt;"",T149&lt;&gt;"",U149&lt;&gt;""),"Executado","Aguardando execução"),"Revisar"))))</f>
        <v/>
      </c>
      <c r="Y149" s="27">
        <f>IF(OR(A149="",O149&lt;&gt;"Pendente",B149=""),"",MAX(0,INT(Resumo!$B$3)-INT(B149)))</f>
        <v/>
      </c>
      <c r="Z149" s="24">
        <f>IF(A149="","",IF(COUNTIF($A$7:$A$206,A149)&gt;1,"ID duplicado",IF(D149="SKU não cadastrado","SKU não cadastrado",IF(OR(B149="",C149="",F149="",G149="",H149="",K149="",M149="",N149="",O149=""),"Preencher campos da solicitação",IF(OR(G149&lt;0,H149&lt;0,AND(S149&lt;&gt;"",S149&lt;0)),"Quantidade inválida",IF(H149=G149,"Sem alteração de quantidade",IF(AND(K149="Outro",L149=""),"Detalhar motivo Outro",IF(OR(LEFT(LOWER(M149),7)="http://",LEFT(LOWER(M149),8)="https://"),"Usar referência interna da evidência",IF(COUNTIF(Listas!$Q$8:$Q$10,O149)=0,"Decisão inválida","OK")))))))))</f>
        <v/>
      </c>
      <c r="AA149" s="24">
        <f>IF(A149="","",IF(AND(O149="Pendente",OR(P149&lt;&gt;"",Q149&lt;&gt;"")),"Pendente com dados de decisão",IF(AND(O149&lt;&gt;"Aprovado",OR(S149&lt;&gt;"",T149&lt;&gt;"",U149&lt;&gt;"")),"Execução sem aprovação",IF(AND(O149="Pendente",Y149&gt;Listas!$R$4),"Aprovação em atraso",IF(AND(OR(O149="Aprovado",O149="Rejeitado"),OR(P149="",Q149="")),"Completar decisão",IF(AND(Q149&lt;&gt;"",Q149&lt;B149),"Data da decisão anterior à solicitação",IF(AND(O149="Aprovado",S149="",T149="",U149=""),"Execução pendente",IF(AND(O149="Aprovado",OR(S149="",T149="",U149="")),"Completar execução",IF(AND(T149&lt;&gt;"",Q149&lt;&gt;"",T149&lt;Q149),"Data da execução anterior à decisão",IF(AND(X149="Executado",ABS(S149-H149)&gt;Listas!$R$5),"Quantidade executada difere da aprovada","OK"))))))))))</f>
        <v/>
      </c>
      <c r="AB149" s="24">
        <f>IF(A149="","",IF(Z149&lt;&gt;"OK",Z149,AA149))</f>
        <v/>
      </c>
    </row>
    <row r="150">
      <c r="A150" s="22" t="n"/>
      <c r="B150" s="38" t="n"/>
      <c r="C150" s="22" t="n"/>
      <c r="D150" s="28">
        <f>IF(C150="","",IFERROR(INDEX(tbSKUs[Produto],MATCH(C150,tbSKUs[SKU],0)),"SKU não cadastrado"))</f>
        <v/>
      </c>
      <c r="E150" s="28">
        <f>IF(C150="","",IFERROR(INDEX(tbSKUs[Unidade],MATCH(C150,tbSKUs[SKU],0)),""))</f>
        <v/>
      </c>
      <c r="F150" s="22" t="n"/>
      <c r="G150" s="39" t="n"/>
      <c r="H150" s="39" t="n"/>
      <c r="I150" s="41">
        <f>IF(OR(G150="",H150=""),"",H150-G150)</f>
        <v/>
      </c>
      <c r="J150" s="28">
        <f>IF(I150="","",IF(I150&gt;0,"Entrada",IF(I150&lt;0,"Saída","Sem variação")))</f>
        <v/>
      </c>
      <c r="K150" s="22" t="n"/>
      <c r="L150" s="22" t="n"/>
      <c r="M150" s="22" t="n"/>
      <c r="N150" s="22" t="n"/>
      <c r="O150" s="22" t="n"/>
      <c r="P150" s="22" t="n"/>
      <c r="Q150" s="38" t="n"/>
      <c r="R150" s="22" t="n"/>
      <c r="S150" s="39" t="n"/>
      <c r="T150" s="38" t="n"/>
      <c r="U150" s="22" t="n"/>
      <c r="V150" s="41">
        <f>IF(X150="Executado",S150-G150,"")</f>
        <v/>
      </c>
      <c r="W150" s="41">
        <f>IF(X150="Executado",S150,"")</f>
        <v/>
      </c>
      <c r="X150" s="28">
        <f>IF(A150="","",IF(O150="Pendente","Aguardando decisão",IF(O150="Rejeitado","Rejeitado",IF(O150="Aprovado",IF(AND(S150&lt;&gt;"",T150&lt;&gt;"",U150&lt;&gt;""),"Executado","Aguardando execução"),"Revisar"))))</f>
        <v/>
      </c>
      <c r="Y150" s="30">
        <f>IF(OR(A150="",O150&lt;&gt;"Pendente",B150=""),"",MAX(0,INT(Resumo!$B$3)-INT(B150)))</f>
        <v/>
      </c>
      <c r="Z150" s="28">
        <f>IF(A150="","",IF(COUNTIF($A$7:$A$206,A150)&gt;1,"ID duplicado",IF(D150="SKU não cadastrado","SKU não cadastrado",IF(OR(B150="",C150="",F150="",G150="",H150="",K150="",M150="",N150="",O150=""),"Preencher campos da solicitação",IF(OR(G150&lt;0,H150&lt;0,AND(S150&lt;&gt;"",S150&lt;0)),"Quantidade inválida",IF(H150=G150,"Sem alteração de quantidade",IF(AND(K150="Outro",L150=""),"Detalhar motivo Outro",IF(OR(LEFT(LOWER(M150),7)="http://",LEFT(LOWER(M150),8)="https://"),"Usar referência interna da evidência",IF(COUNTIF(Listas!$Q$8:$Q$10,O150)=0,"Decisão inválida","OK")))))))))</f>
        <v/>
      </c>
      <c r="AA150" s="28">
        <f>IF(A150="","",IF(AND(O150="Pendente",OR(P150&lt;&gt;"",Q150&lt;&gt;"")),"Pendente com dados de decisão",IF(AND(O150&lt;&gt;"Aprovado",OR(S150&lt;&gt;"",T150&lt;&gt;"",U150&lt;&gt;"")),"Execução sem aprovação",IF(AND(O150="Pendente",Y150&gt;Listas!$R$4),"Aprovação em atraso",IF(AND(OR(O150="Aprovado",O150="Rejeitado"),OR(P150="",Q150="")),"Completar decisão",IF(AND(Q150&lt;&gt;"",Q150&lt;B150),"Data da decisão anterior à solicitação",IF(AND(O150="Aprovado",S150="",T150="",U150=""),"Execução pendente",IF(AND(O150="Aprovado",OR(S150="",T150="",U150="")),"Completar execução",IF(AND(T150&lt;&gt;"",Q150&lt;&gt;"",T150&lt;Q150),"Data da execução anterior à decisão",IF(AND(X150="Executado",ABS(S150-H150)&gt;Listas!$R$5),"Quantidade executada difere da aprovada","OK"))))))))))</f>
        <v/>
      </c>
      <c r="AB150" s="28">
        <f>IF(A150="","",IF(Z150&lt;&gt;"OK",Z150,AA150))</f>
        <v/>
      </c>
    </row>
    <row r="151">
      <c r="A151" s="22" t="n"/>
      <c r="B151" s="38" t="n"/>
      <c r="C151" s="22" t="n"/>
      <c r="D151" s="24">
        <f>IF(C151="","",IFERROR(INDEX(tbSKUs[Produto],MATCH(C151,tbSKUs[SKU],0)),"SKU não cadastrado"))</f>
        <v/>
      </c>
      <c r="E151" s="24">
        <f>IF(C151="","",IFERROR(INDEX(tbSKUs[Unidade],MATCH(C151,tbSKUs[SKU],0)),""))</f>
        <v/>
      </c>
      <c r="F151" s="22" t="n"/>
      <c r="G151" s="39" t="n"/>
      <c r="H151" s="39" t="n"/>
      <c r="I151" s="40">
        <f>IF(OR(G151="",H151=""),"",H151-G151)</f>
        <v/>
      </c>
      <c r="J151" s="24">
        <f>IF(I151="","",IF(I151&gt;0,"Entrada",IF(I151&lt;0,"Saída","Sem variação")))</f>
        <v/>
      </c>
      <c r="K151" s="22" t="n"/>
      <c r="L151" s="22" t="n"/>
      <c r="M151" s="22" t="n"/>
      <c r="N151" s="22" t="n"/>
      <c r="O151" s="22" t="n"/>
      <c r="P151" s="22" t="n"/>
      <c r="Q151" s="38" t="n"/>
      <c r="R151" s="22" t="n"/>
      <c r="S151" s="39" t="n"/>
      <c r="T151" s="38" t="n"/>
      <c r="U151" s="22" t="n"/>
      <c r="V151" s="40">
        <f>IF(X151="Executado",S151-G151,"")</f>
        <v/>
      </c>
      <c r="W151" s="40">
        <f>IF(X151="Executado",S151,"")</f>
        <v/>
      </c>
      <c r="X151" s="24">
        <f>IF(A151="","",IF(O151="Pendente","Aguardando decisão",IF(O151="Rejeitado","Rejeitado",IF(O151="Aprovado",IF(AND(S151&lt;&gt;"",T151&lt;&gt;"",U151&lt;&gt;""),"Executado","Aguardando execução"),"Revisar"))))</f>
        <v/>
      </c>
      <c r="Y151" s="27">
        <f>IF(OR(A151="",O151&lt;&gt;"Pendente",B151=""),"",MAX(0,INT(Resumo!$B$3)-INT(B151)))</f>
        <v/>
      </c>
      <c r="Z151" s="24">
        <f>IF(A151="","",IF(COUNTIF($A$7:$A$206,A151)&gt;1,"ID duplicado",IF(D151="SKU não cadastrado","SKU não cadastrado",IF(OR(B151="",C151="",F151="",G151="",H151="",K151="",M151="",N151="",O151=""),"Preencher campos da solicitação",IF(OR(G151&lt;0,H151&lt;0,AND(S151&lt;&gt;"",S151&lt;0)),"Quantidade inválida",IF(H151=G151,"Sem alteração de quantidade",IF(AND(K151="Outro",L151=""),"Detalhar motivo Outro",IF(OR(LEFT(LOWER(M151),7)="http://",LEFT(LOWER(M151),8)="https://"),"Usar referência interna da evidência",IF(COUNTIF(Listas!$Q$8:$Q$10,O151)=0,"Decisão inválida","OK")))))))))</f>
        <v/>
      </c>
      <c r="AA151" s="24">
        <f>IF(A151="","",IF(AND(O151="Pendente",OR(P151&lt;&gt;"",Q151&lt;&gt;"")),"Pendente com dados de decisão",IF(AND(O151&lt;&gt;"Aprovado",OR(S151&lt;&gt;"",T151&lt;&gt;"",U151&lt;&gt;"")),"Execução sem aprovação",IF(AND(O151="Pendente",Y151&gt;Listas!$R$4),"Aprovação em atraso",IF(AND(OR(O151="Aprovado",O151="Rejeitado"),OR(P151="",Q151="")),"Completar decisão",IF(AND(Q151&lt;&gt;"",Q151&lt;B151),"Data da decisão anterior à solicitação",IF(AND(O151="Aprovado",S151="",T151="",U151=""),"Execução pendente",IF(AND(O151="Aprovado",OR(S151="",T151="",U151="")),"Completar execução",IF(AND(T151&lt;&gt;"",Q151&lt;&gt;"",T151&lt;Q151),"Data da execução anterior à decisão",IF(AND(X151="Executado",ABS(S151-H151)&gt;Listas!$R$5),"Quantidade executada difere da aprovada","OK"))))))))))</f>
        <v/>
      </c>
      <c r="AB151" s="24">
        <f>IF(A151="","",IF(Z151&lt;&gt;"OK",Z151,AA151))</f>
        <v/>
      </c>
    </row>
    <row r="152">
      <c r="A152" s="22" t="n"/>
      <c r="B152" s="38" t="n"/>
      <c r="C152" s="22" t="n"/>
      <c r="D152" s="28">
        <f>IF(C152="","",IFERROR(INDEX(tbSKUs[Produto],MATCH(C152,tbSKUs[SKU],0)),"SKU não cadastrado"))</f>
        <v/>
      </c>
      <c r="E152" s="28">
        <f>IF(C152="","",IFERROR(INDEX(tbSKUs[Unidade],MATCH(C152,tbSKUs[SKU],0)),""))</f>
        <v/>
      </c>
      <c r="F152" s="22" t="n"/>
      <c r="G152" s="39" t="n"/>
      <c r="H152" s="39" t="n"/>
      <c r="I152" s="41">
        <f>IF(OR(G152="",H152=""),"",H152-G152)</f>
        <v/>
      </c>
      <c r="J152" s="28">
        <f>IF(I152="","",IF(I152&gt;0,"Entrada",IF(I152&lt;0,"Saída","Sem variação")))</f>
        <v/>
      </c>
      <c r="K152" s="22" t="n"/>
      <c r="L152" s="22" t="n"/>
      <c r="M152" s="22" t="n"/>
      <c r="N152" s="22" t="n"/>
      <c r="O152" s="22" t="n"/>
      <c r="P152" s="22" t="n"/>
      <c r="Q152" s="38" t="n"/>
      <c r="R152" s="22" t="n"/>
      <c r="S152" s="39" t="n"/>
      <c r="T152" s="38" t="n"/>
      <c r="U152" s="22" t="n"/>
      <c r="V152" s="41">
        <f>IF(X152="Executado",S152-G152,"")</f>
        <v/>
      </c>
      <c r="W152" s="41">
        <f>IF(X152="Executado",S152,"")</f>
        <v/>
      </c>
      <c r="X152" s="28">
        <f>IF(A152="","",IF(O152="Pendente","Aguardando decisão",IF(O152="Rejeitado","Rejeitado",IF(O152="Aprovado",IF(AND(S152&lt;&gt;"",T152&lt;&gt;"",U152&lt;&gt;""),"Executado","Aguardando execução"),"Revisar"))))</f>
        <v/>
      </c>
      <c r="Y152" s="30">
        <f>IF(OR(A152="",O152&lt;&gt;"Pendente",B152=""),"",MAX(0,INT(Resumo!$B$3)-INT(B152)))</f>
        <v/>
      </c>
      <c r="Z152" s="28">
        <f>IF(A152="","",IF(COUNTIF($A$7:$A$206,A152)&gt;1,"ID duplicado",IF(D152="SKU não cadastrado","SKU não cadastrado",IF(OR(B152="",C152="",F152="",G152="",H152="",K152="",M152="",N152="",O152=""),"Preencher campos da solicitação",IF(OR(G152&lt;0,H152&lt;0,AND(S152&lt;&gt;"",S152&lt;0)),"Quantidade inválida",IF(H152=G152,"Sem alteração de quantidade",IF(AND(K152="Outro",L152=""),"Detalhar motivo Outro",IF(OR(LEFT(LOWER(M152),7)="http://",LEFT(LOWER(M152),8)="https://"),"Usar referência interna da evidência",IF(COUNTIF(Listas!$Q$8:$Q$10,O152)=0,"Decisão inválida","OK")))))))))</f>
        <v/>
      </c>
      <c r="AA152" s="28">
        <f>IF(A152="","",IF(AND(O152="Pendente",OR(P152&lt;&gt;"",Q152&lt;&gt;"")),"Pendente com dados de decisão",IF(AND(O152&lt;&gt;"Aprovado",OR(S152&lt;&gt;"",T152&lt;&gt;"",U152&lt;&gt;"")),"Execução sem aprovação",IF(AND(O152="Pendente",Y152&gt;Listas!$R$4),"Aprovação em atraso",IF(AND(OR(O152="Aprovado",O152="Rejeitado"),OR(P152="",Q152="")),"Completar decisão",IF(AND(Q152&lt;&gt;"",Q152&lt;B152),"Data da decisão anterior à solicitação",IF(AND(O152="Aprovado",S152="",T152="",U152=""),"Execução pendente",IF(AND(O152="Aprovado",OR(S152="",T152="",U152="")),"Completar execução",IF(AND(T152&lt;&gt;"",Q152&lt;&gt;"",T152&lt;Q152),"Data da execução anterior à decisão",IF(AND(X152="Executado",ABS(S152-H152)&gt;Listas!$R$5),"Quantidade executada difere da aprovada","OK"))))))))))</f>
        <v/>
      </c>
      <c r="AB152" s="28">
        <f>IF(A152="","",IF(Z152&lt;&gt;"OK",Z152,AA152))</f>
        <v/>
      </c>
    </row>
    <row r="153">
      <c r="A153" s="22" t="n"/>
      <c r="B153" s="38" t="n"/>
      <c r="C153" s="22" t="n"/>
      <c r="D153" s="24">
        <f>IF(C153="","",IFERROR(INDEX(tbSKUs[Produto],MATCH(C153,tbSKUs[SKU],0)),"SKU não cadastrado"))</f>
        <v/>
      </c>
      <c r="E153" s="24">
        <f>IF(C153="","",IFERROR(INDEX(tbSKUs[Unidade],MATCH(C153,tbSKUs[SKU],0)),""))</f>
        <v/>
      </c>
      <c r="F153" s="22" t="n"/>
      <c r="G153" s="39" t="n"/>
      <c r="H153" s="39" t="n"/>
      <c r="I153" s="40">
        <f>IF(OR(G153="",H153=""),"",H153-G153)</f>
        <v/>
      </c>
      <c r="J153" s="24">
        <f>IF(I153="","",IF(I153&gt;0,"Entrada",IF(I153&lt;0,"Saída","Sem variação")))</f>
        <v/>
      </c>
      <c r="K153" s="22" t="n"/>
      <c r="L153" s="22" t="n"/>
      <c r="M153" s="22" t="n"/>
      <c r="N153" s="22" t="n"/>
      <c r="O153" s="22" t="n"/>
      <c r="P153" s="22" t="n"/>
      <c r="Q153" s="38" t="n"/>
      <c r="R153" s="22" t="n"/>
      <c r="S153" s="39" t="n"/>
      <c r="T153" s="38" t="n"/>
      <c r="U153" s="22" t="n"/>
      <c r="V153" s="40">
        <f>IF(X153="Executado",S153-G153,"")</f>
        <v/>
      </c>
      <c r="W153" s="40">
        <f>IF(X153="Executado",S153,"")</f>
        <v/>
      </c>
      <c r="X153" s="24">
        <f>IF(A153="","",IF(O153="Pendente","Aguardando decisão",IF(O153="Rejeitado","Rejeitado",IF(O153="Aprovado",IF(AND(S153&lt;&gt;"",T153&lt;&gt;"",U153&lt;&gt;""),"Executado","Aguardando execução"),"Revisar"))))</f>
        <v/>
      </c>
      <c r="Y153" s="27">
        <f>IF(OR(A153="",O153&lt;&gt;"Pendente",B153=""),"",MAX(0,INT(Resumo!$B$3)-INT(B153)))</f>
        <v/>
      </c>
      <c r="Z153" s="24">
        <f>IF(A153="","",IF(COUNTIF($A$7:$A$206,A153)&gt;1,"ID duplicado",IF(D153="SKU não cadastrado","SKU não cadastrado",IF(OR(B153="",C153="",F153="",G153="",H153="",K153="",M153="",N153="",O153=""),"Preencher campos da solicitação",IF(OR(G153&lt;0,H153&lt;0,AND(S153&lt;&gt;"",S153&lt;0)),"Quantidade inválida",IF(H153=G153,"Sem alteração de quantidade",IF(AND(K153="Outro",L153=""),"Detalhar motivo Outro",IF(OR(LEFT(LOWER(M153),7)="http://",LEFT(LOWER(M153),8)="https://"),"Usar referência interna da evidência",IF(COUNTIF(Listas!$Q$8:$Q$10,O153)=0,"Decisão inválida","OK")))))))))</f>
        <v/>
      </c>
      <c r="AA153" s="24">
        <f>IF(A153="","",IF(AND(O153="Pendente",OR(P153&lt;&gt;"",Q153&lt;&gt;"")),"Pendente com dados de decisão",IF(AND(O153&lt;&gt;"Aprovado",OR(S153&lt;&gt;"",T153&lt;&gt;"",U153&lt;&gt;"")),"Execução sem aprovação",IF(AND(O153="Pendente",Y153&gt;Listas!$R$4),"Aprovação em atraso",IF(AND(OR(O153="Aprovado",O153="Rejeitado"),OR(P153="",Q153="")),"Completar decisão",IF(AND(Q153&lt;&gt;"",Q153&lt;B153),"Data da decisão anterior à solicitação",IF(AND(O153="Aprovado",S153="",T153="",U153=""),"Execução pendente",IF(AND(O153="Aprovado",OR(S153="",T153="",U153="")),"Completar execução",IF(AND(T153&lt;&gt;"",Q153&lt;&gt;"",T153&lt;Q153),"Data da execução anterior à decisão",IF(AND(X153="Executado",ABS(S153-H153)&gt;Listas!$R$5),"Quantidade executada difere da aprovada","OK"))))))))))</f>
        <v/>
      </c>
      <c r="AB153" s="24">
        <f>IF(A153="","",IF(Z153&lt;&gt;"OK",Z153,AA153))</f>
        <v/>
      </c>
    </row>
    <row r="154">
      <c r="A154" s="22" t="n"/>
      <c r="B154" s="38" t="n"/>
      <c r="C154" s="22" t="n"/>
      <c r="D154" s="28">
        <f>IF(C154="","",IFERROR(INDEX(tbSKUs[Produto],MATCH(C154,tbSKUs[SKU],0)),"SKU não cadastrado"))</f>
        <v/>
      </c>
      <c r="E154" s="28">
        <f>IF(C154="","",IFERROR(INDEX(tbSKUs[Unidade],MATCH(C154,tbSKUs[SKU],0)),""))</f>
        <v/>
      </c>
      <c r="F154" s="22" t="n"/>
      <c r="G154" s="39" t="n"/>
      <c r="H154" s="39" t="n"/>
      <c r="I154" s="41">
        <f>IF(OR(G154="",H154=""),"",H154-G154)</f>
        <v/>
      </c>
      <c r="J154" s="28">
        <f>IF(I154="","",IF(I154&gt;0,"Entrada",IF(I154&lt;0,"Saída","Sem variação")))</f>
        <v/>
      </c>
      <c r="K154" s="22" t="n"/>
      <c r="L154" s="22" t="n"/>
      <c r="M154" s="22" t="n"/>
      <c r="N154" s="22" t="n"/>
      <c r="O154" s="22" t="n"/>
      <c r="P154" s="22" t="n"/>
      <c r="Q154" s="38" t="n"/>
      <c r="R154" s="22" t="n"/>
      <c r="S154" s="39" t="n"/>
      <c r="T154" s="38" t="n"/>
      <c r="U154" s="22" t="n"/>
      <c r="V154" s="41">
        <f>IF(X154="Executado",S154-G154,"")</f>
        <v/>
      </c>
      <c r="W154" s="41">
        <f>IF(X154="Executado",S154,"")</f>
        <v/>
      </c>
      <c r="X154" s="28">
        <f>IF(A154="","",IF(O154="Pendente","Aguardando decisão",IF(O154="Rejeitado","Rejeitado",IF(O154="Aprovado",IF(AND(S154&lt;&gt;"",T154&lt;&gt;"",U154&lt;&gt;""),"Executado","Aguardando execução"),"Revisar"))))</f>
        <v/>
      </c>
      <c r="Y154" s="30">
        <f>IF(OR(A154="",O154&lt;&gt;"Pendente",B154=""),"",MAX(0,INT(Resumo!$B$3)-INT(B154)))</f>
        <v/>
      </c>
      <c r="Z154" s="28">
        <f>IF(A154="","",IF(COUNTIF($A$7:$A$206,A154)&gt;1,"ID duplicado",IF(D154="SKU não cadastrado","SKU não cadastrado",IF(OR(B154="",C154="",F154="",G154="",H154="",K154="",M154="",N154="",O154=""),"Preencher campos da solicitação",IF(OR(G154&lt;0,H154&lt;0,AND(S154&lt;&gt;"",S154&lt;0)),"Quantidade inválida",IF(H154=G154,"Sem alteração de quantidade",IF(AND(K154="Outro",L154=""),"Detalhar motivo Outro",IF(OR(LEFT(LOWER(M154),7)="http://",LEFT(LOWER(M154),8)="https://"),"Usar referência interna da evidência",IF(COUNTIF(Listas!$Q$8:$Q$10,O154)=0,"Decisão inválida","OK")))))))))</f>
        <v/>
      </c>
      <c r="AA154" s="28">
        <f>IF(A154="","",IF(AND(O154="Pendente",OR(P154&lt;&gt;"",Q154&lt;&gt;"")),"Pendente com dados de decisão",IF(AND(O154&lt;&gt;"Aprovado",OR(S154&lt;&gt;"",T154&lt;&gt;"",U154&lt;&gt;"")),"Execução sem aprovação",IF(AND(O154="Pendente",Y154&gt;Listas!$R$4),"Aprovação em atraso",IF(AND(OR(O154="Aprovado",O154="Rejeitado"),OR(P154="",Q154="")),"Completar decisão",IF(AND(Q154&lt;&gt;"",Q154&lt;B154),"Data da decisão anterior à solicitação",IF(AND(O154="Aprovado",S154="",T154="",U154=""),"Execução pendente",IF(AND(O154="Aprovado",OR(S154="",T154="",U154="")),"Completar execução",IF(AND(T154&lt;&gt;"",Q154&lt;&gt;"",T154&lt;Q154),"Data da execução anterior à decisão",IF(AND(X154="Executado",ABS(S154-H154)&gt;Listas!$R$5),"Quantidade executada difere da aprovada","OK"))))))))))</f>
        <v/>
      </c>
      <c r="AB154" s="28">
        <f>IF(A154="","",IF(Z154&lt;&gt;"OK",Z154,AA154))</f>
        <v/>
      </c>
    </row>
    <row r="155">
      <c r="A155" s="22" t="n"/>
      <c r="B155" s="38" t="n"/>
      <c r="C155" s="22" t="n"/>
      <c r="D155" s="24">
        <f>IF(C155="","",IFERROR(INDEX(tbSKUs[Produto],MATCH(C155,tbSKUs[SKU],0)),"SKU não cadastrado"))</f>
        <v/>
      </c>
      <c r="E155" s="24">
        <f>IF(C155="","",IFERROR(INDEX(tbSKUs[Unidade],MATCH(C155,tbSKUs[SKU],0)),""))</f>
        <v/>
      </c>
      <c r="F155" s="22" t="n"/>
      <c r="G155" s="39" t="n"/>
      <c r="H155" s="39" t="n"/>
      <c r="I155" s="40">
        <f>IF(OR(G155="",H155=""),"",H155-G155)</f>
        <v/>
      </c>
      <c r="J155" s="24">
        <f>IF(I155="","",IF(I155&gt;0,"Entrada",IF(I155&lt;0,"Saída","Sem variação")))</f>
        <v/>
      </c>
      <c r="K155" s="22" t="n"/>
      <c r="L155" s="22" t="n"/>
      <c r="M155" s="22" t="n"/>
      <c r="N155" s="22" t="n"/>
      <c r="O155" s="22" t="n"/>
      <c r="P155" s="22" t="n"/>
      <c r="Q155" s="38" t="n"/>
      <c r="R155" s="22" t="n"/>
      <c r="S155" s="39" t="n"/>
      <c r="T155" s="38" t="n"/>
      <c r="U155" s="22" t="n"/>
      <c r="V155" s="40">
        <f>IF(X155="Executado",S155-G155,"")</f>
        <v/>
      </c>
      <c r="W155" s="40">
        <f>IF(X155="Executado",S155,"")</f>
        <v/>
      </c>
      <c r="X155" s="24">
        <f>IF(A155="","",IF(O155="Pendente","Aguardando decisão",IF(O155="Rejeitado","Rejeitado",IF(O155="Aprovado",IF(AND(S155&lt;&gt;"",T155&lt;&gt;"",U155&lt;&gt;""),"Executado","Aguardando execução"),"Revisar"))))</f>
        <v/>
      </c>
      <c r="Y155" s="27">
        <f>IF(OR(A155="",O155&lt;&gt;"Pendente",B155=""),"",MAX(0,INT(Resumo!$B$3)-INT(B155)))</f>
        <v/>
      </c>
      <c r="Z155" s="24">
        <f>IF(A155="","",IF(COUNTIF($A$7:$A$206,A155)&gt;1,"ID duplicado",IF(D155="SKU não cadastrado","SKU não cadastrado",IF(OR(B155="",C155="",F155="",G155="",H155="",K155="",M155="",N155="",O155=""),"Preencher campos da solicitação",IF(OR(G155&lt;0,H155&lt;0,AND(S155&lt;&gt;"",S155&lt;0)),"Quantidade inválida",IF(H155=G155,"Sem alteração de quantidade",IF(AND(K155="Outro",L155=""),"Detalhar motivo Outro",IF(OR(LEFT(LOWER(M155),7)="http://",LEFT(LOWER(M155),8)="https://"),"Usar referência interna da evidência",IF(COUNTIF(Listas!$Q$8:$Q$10,O155)=0,"Decisão inválida","OK")))))))))</f>
        <v/>
      </c>
      <c r="AA155" s="24">
        <f>IF(A155="","",IF(AND(O155="Pendente",OR(P155&lt;&gt;"",Q155&lt;&gt;"")),"Pendente com dados de decisão",IF(AND(O155&lt;&gt;"Aprovado",OR(S155&lt;&gt;"",T155&lt;&gt;"",U155&lt;&gt;"")),"Execução sem aprovação",IF(AND(O155="Pendente",Y155&gt;Listas!$R$4),"Aprovação em atraso",IF(AND(OR(O155="Aprovado",O155="Rejeitado"),OR(P155="",Q155="")),"Completar decisão",IF(AND(Q155&lt;&gt;"",Q155&lt;B155),"Data da decisão anterior à solicitação",IF(AND(O155="Aprovado",S155="",T155="",U155=""),"Execução pendente",IF(AND(O155="Aprovado",OR(S155="",T155="",U155="")),"Completar execução",IF(AND(T155&lt;&gt;"",Q155&lt;&gt;"",T155&lt;Q155),"Data da execução anterior à decisão",IF(AND(X155="Executado",ABS(S155-H155)&gt;Listas!$R$5),"Quantidade executada difere da aprovada","OK"))))))))))</f>
        <v/>
      </c>
      <c r="AB155" s="24">
        <f>IF(A155="","",IF(Z155&lt;&gt;"OK",Z155,AA155))</f>
        <v/>
      </c>
    </row>
    <row r="156">
      <c r="A156" s="22" t="n"/>
      <c r="B156" s="38" t="n"/>
      <c r="C156" s="22" t="n"/>
      <c r="D156" s="28">
        <f>IF(C156="","",IFERROR(INDEX(tbSKUs[Produto],MATCH(C156,tbSKUs[SKU],0)),"SKU não cadastrado"))</f>
        <v/>
      </c>
      <c r="E156" s="28">
        <f>IF(C156="","",IFERROR(INDEX(tbSKUs[Unidade],MATCH(C156,tbSKUs[SKU],0)),""))</f>
        <v/>
      </c>
      <c r="F156" s="22" t="n"/>
      <c r="G156" s="39" t="n"/>
      <c r="H156" s="39" t="n"/>
      <c r="I156" s="41">
        <f>IF(OR(G156="",H156=""),"",H156-G156)</f>
        <v/>
      </c>
      <c r="J156" s="28">
        <f>IF(I156="","",IF(I156&gt;0,"Entrada",IF(I156&lt;0,"Saída","Sem variação")))</f>
        <v/>
      </c>
      <c r="K156" s="22" t="n"/>
      <c r="L156" s="22" t="n"/>
      <c r="M156" s="22" t="n"/>
      <c r="N156" s="22" t="n"/>
      <c r="O156" s="22" t="n"/>
      <c r="P156" s="22" t="n"/>
      <c r="Q156" s="38" t="n"/>
      <c r="R156" s="22" t="n"/>
      <c r="S156" s="39" t="n"/>
      <c r="T156" s="38" t="n"/>
      <c r="U156" s="22" t="n"/>
      <c r="V156" s="41">
        <f>IF(X156="Executado",S156-G156,"")</f>
        <v/>
      </c>
      <c r="W156" s="41">
        <f>IF(X156="Executado",S156,"")</f>
        <v/>
      </c>
      <c r="X156" s="28">
        <f>IF(A156="","",IF(O156="Pendente","Aguardando decisão",IF(O156="Rejeitado","Rejeitado",IF(O156="Aprovado",IF(AND(S156&lt;&gt;"",T156&lt;&gt;"",U156&lt;&gt;""),"Executado","Aguardando execução"),"Revisar"))))</f>
        <v/>
      </c>
      <c r="Y156" s="30">
        <f>IF(OR(A156="",O156&lt;&gt;"Pendente",B156=""),"",MAX(0,INT(Resumo!$B$3)-INT(B156)))</f>
        <v/>
      </c>
      <c r="Z156" s="28">
        <f>IF(A156="","",IF(COUNTIF($A$7:$A$206,A156)&gt;1,"ID duplicado",IF(D156="SKU não cadastrado","SKU não cadastrado",IF(OR(B156="",C156="",F156="",G156="",H156="",K156="",M156="",N156="",O156=""),"Preencher campos da solicitação",IF(OR(G156&lt;0,H156&lt;0,AND(S156&lt;&gt;"",S156&lt;0)),"Quantidade inválida",IF(H156=G156,"Sem alteração de quantidade",IF(AND(K156="Outro",L156=""),"Detalhar motivo Outro",IF(OR(LEFT(LOWER(M156),7)="http://",LEFT(LOWER(M156),8)="https://"),"Usar referência interna da evidência",IF(COUNTIF(Listas!$Q$8:$Q$10,O156)=0,"Decisão inválida","OK")))))))))</f>
        <v/>
      </c>
      <c r="AA156" s="28">
        <f>IF(A156="","",IF(AND(O156="Pendente",OR(P156&lt;&gt;"",Q156&lt;&gt;"")),"Pendente com dados de decisão",IF(AND(O156&lt;&gt;"Aprovado",OR(S156&lt;&gt;"",T156&lt;&gt;"",U156&lt;&gt;"")),"Execução sem aprovação",IF(AND(O156="Pendente",Y156&gt;Listas!$R$4),"Aprovação em atraso",IF(AND(OR(O156="Aprovado",O156="Rejeitado"),OR(P156="",Q156="")),"Completar decisão",IF(AND(Q156&lt;&gt;"",Q156&lt;B156),"Data da decisão anterior à solicitação",IF(AND(O156="Aprovado",S156="",T156="",U156=""),"Execução pendente",IF(AND(O156="Aprovado",OR(S156="",T156="",U156="")),"Completar execução",IF(AND(T156&lt;&gt;"",Q156&lt;&gt;"",T156&lt;Q156),"Data da execução anterior à decisão",IF(AND(X156="Executado",ABS(S156-H156)&gt;Listas!$R$5),"Quantidade executada difere da aprovada","OK"))))))))))</f>
        <v/>
      </c>
      <c r="AB156" s="28">
        <f>IF(A156="","",IF(Z156&lt;&gt;"OK",Z156,AA156))</f>
        <v/>
      </c>
    </row>
    <row r="157">
      <c r="A157" s="22" t="n"/>
      <c r="B157" s="38" t="n"/>
      <c r="C157" s="22" t="n"/>
      <c r="D157" s="24">
        <f>IF(C157="","",IFERROR(INDEX(tbSKUs[Produto],MATCH(C157,tbSKUs[SKU],0)),"SKU não cadastrado"))</f>
        <v/>
      </c>
      <c r="E157" s="24">
        <f>IF(C157="","",IFERROR(INDEX(tbSKUs[Unidade],MATCH(C157,tbSKUs[SKU],0)),""))</f>
        <v/>
      </c>
      <c r="F157" s="22" t="n"/>
      <c r="G157" s="39" t="n"/>
      <c r="H157" s="39" t="n"/>
      <c r="I157" s="40">
        <f>IF(OR(G157="",H157=""),"",H157-G157)</f>
        <v/>
      </c>
      <c r="J157" s="24">
        <f>IF(I157="","",IF(I157&gt;0,"Entrada",IF(I157&lt;0,"Saída","Sem variação")))</f>
        <v/>
      </c>
      <c r="K157" s="22" t="n"/>
      <c r="L157" s="22" t="n"/>
      <c r="M157" s="22" t="n"/>
      <c r="N157" s="22" t="n"/>
      <c r="O157" s="22" t="n"/>
      <c r="P157" s="22" t="n"/>
      <c r="Q157" s="38" t="n"/>
      <c r="R157" s="22" t="n"/>
      <c r="S157" s="39" t="n"/>
      <c r="T157" s="38" t="n"/>
      <c r="U157" s="22" t="n"/>
      <c r="V157" s="40">
        <f>IF(X157="Executado",S157-G157,"")</f>
        <v/>
      </c>
      <c r="W157" s="40">
        <f>IF(X157="Executado",S157,"")</f>
        <v/>
      </c>
      <c r="X157" s="24">
        <f>IF(A157="","",IF(O157="Pendente","Aguardando decisão",IF(O157="Rejeitado","Rejeitado",IF(O157="Aprovado",IF(AND(S157&lt;&gt;"",T157&lt;&gt;"",U157&lt;&gt;""),"Executado","Aguardando execução"),"Revisar"))))</f>
        <v/>
      </c>
      <c r="Y157" s="27">
        <f>IF(OR(A157="",O157&lt;&gt;"Pendente",B157=""),"",MAX(0,INT(Resumo!$B$3)-INT(B157)))</f>
        <v/>
      </c>
      <c r="Z157" s="24">
        <f>IF(A157="","",IF(COUNTIF($A$7:$A$206,A157)&gt;1,"ID duplicado",IF(D157="SKU não cadastrado","SKU não cadastrado",IF(OR(B157="",C157="",F157="",G157="",H157="",K157="",M157="",N157="",O157=""),"Preencher campos da solicitação",IF(OR(G157&lt;0,H157&lt;0,AND(S157&lt;&gt;"",S157&lt;0)),"Quantidade inválida",IF(H157=G157,"Sem alteração de quantidade",IF(AND(K157="Outro",L157=""),"Detalhar motivo Outro",IF(OR(LEFT(LOWER(M157),7)="http://",LEFT(LOWER(M157),8)="https://"),"Usar referência interna da evidência",IF(COUNTIF(Listas!$Q$8:$Q$10,O157)=0,"Decisão inválida","OK")))))))))</f>
        <v/>
      </c>
      <c r="AA157" s="24">
        <f>IF(A157="","",IF(AND(O157="Pendente",OR(P157&lt;&gt;"",Q157&lt;&gt;"")),"Pendente com dados de decisão",IF(AND(O157&lt;&gt;"Aprovado",OR(S157&lt;&gt;"",T157&lt;&gt;"",U157&lt;&gt;"")),"Execução sem aprovação",IF(AND(O157="Pendente",Y157&gt;Listas!$R$4),"Aprovação em atraso",IF(AND(OR(O157="Aprovado",O157="Rejeitado"),OR(P157="",Q157="")),"Completar decisão",IF(AND(Q157&lt;&gt;"",Q157&lt;B157),"Data da decisão anterior à solicitação",IF(AND(O157="Aprovado",S157="",T157="",U157=""),"Execução pendente",IF(AND(O157="Aprovado",OR(S157="",T157="",U157="")),"Completar execução",IF(AND(T157&lt;&gt;"",Q157&lt;&gt;"",T157&lt;Q157),"Data da execução anterior à decisão",IF(AND(X157="Executado",ABS(S157-H157)&gt;Listas!$R$5),"Quantidade executada difere da aprovada","OK"))))))))))</f>
        <v/>
      </c>
      <c r="AB157" s="24">
        <f>IF(A157="","",IF(Z157&lt;&gt;"OK",Z157,AA157))</f>
        <v/>
      </c>
    </row>
    <row r="158">
      <c r="A158" s="22" t="n"/>
      <c r="B158" s="38" t="n"/>
      <c r="C158" s="22" t="n"/>
      <c r="D158" s="28">
        <f>IF(C158="","",IFERROR(INDEX(tbSKUs[Produto],MATCH(C158,tbSKUs[SKU],0)),"SKU não cadastrado"))</f>
        <v/>
      </c>
      <c r="E158" s="28">
        <f>IF(C158="","",IFERROR(INDEX(tbSKUs[Unidade],MATCH(C158,tbSKUs[SKU],0)),""))</f>
        <v/>
      </c>
      <c r="F158" s="22" t="n"/>
      <c r="G158" s="39" t="n"/>
      <c r="H158" s="39" t="n"/>
      <c r="I158" s="41">
        <f>IF(OR(G158="",H158=""),"",H158-G158)</f>
        <v/>
      </c>
      <c r="J158" s="28">
        <f>IF(I158="","",IF(I158&gt;0,"Entrada",IF(I158&lt;0,"Saída","Sem variação")))</f>
        <v/>
      </c>
      <c r="K158" s="22" t="n"/>
      <c r="L158" s="22" t="n"/>
      <c r="M158" s="22" t="n"/>
      <c r="N158" s="22" t="n"/>
      <c r="O158" s="22" t="n"/>
      <c r="P158" s="22" t="n"/>
      <c r="Q158" s="38" t="n"/>
      <c r="R158" s="22" t="n"/>
      <c r="S158" s="39" t="n"/>
      <c r="T158" s="38" t="n"/>
      <c r="U158" s="22" t="n"/>
      <c r="V158" s="41">
        <f>IF(X158="Executado",S158-G158,"")</f>
        <v/>
      </c>
      <c r="W158" s="41">
        <f>IF(X158="Executado",S158,"")</f>
        <v/>
      </c>
      <c r="X158" s="28">
        <f>IF(A158="","",IF(O158="Pendente","Aguardando decisão",IF(O158="Rejeitado","Rejeitado",IF(O158="Aprovado",IF(AND(S158&lt;&gt;"",T158&lt;&gt;"",U158&lt;&gt;""),"Executado","Aguardando execução"),"Revisar"))))</f>
        <v/>
      </c>
      <c r="Y158" s="30">
        <f>IF(OR(A158="",O158&lt;&gt;"Pendente",B158=""),"",MAX(0,INT(Resumo!$B$3)-INT(B158)))</f>
        <v/>
      </c>
      <c r="Z158" s="28">
        <f>IF(A158="","",IF(COUNTIF($A$7:$A$206,A158)&gt;1,"ID duplicado",IF(D158="SKU não cadastrado","SKU não cadastrado",IF(OR(B158="",C158="",F158="",G158="",H158="",K158="",M158="",N158="",O158=""),"Preencher campos da solicitação",IF(OR(G158&lt;0,H158&lt;0,AND(S158&lt;&gt;"",S158&lt;0)),"Quantidade inválida",IF(H158=G158,"Sem alteração de quantidade",IF(AND(K158="Outro",L158=""),"Detalhar motivo Outro",IF(OR(LEFT(LOWER(M158),7)="http://",LEFT(LOWER(M158),8)="https://"),"Usar referência interna da evidência",IF(COUNTIF(Listas!$Q$8:$Q$10,O158)=0,"Decisão inválida","OK")))))))))</f>
        <v/>
      </c>
      <c r="AA158" s="28">
        <f>IF(A158="","",IF(AND(O158="Pendente",OR(P158&lt;&gt;"",Q158&lt;&gt;"")),"Pendente com dados de decisão",IF(AND(O158&lt;&gt;"Aprovado",OR(S158&lt;&gt;"",T158&lt;&gt;"",U158&lt;&gt;"")),"Execução sem aprovação",IF(AND(O158="Pendente",Y158&gt;Listas!$R$4),"Aprovação em atraso",IF(AND(OR(O158="Aprovado",O158="Rejeitado"),OR(P158="",Q158="")),"Completar decisão",IF(AND(Q158&lt;&gt;"",Q158&lt;B158),"Data da decisão anterior à solicitação",IF(AND(O158="Aprovado",S158="",T158="",U158=""),"Execução pendente",IF(AND(O158="Aprovado",OR(S158="",T158="",U158="")),"Completar execução",IF(AND(T158&lt;&gt;"",Q158&lt;&gt;"",T158&lt;Q158),"Data da execução anterior à decisão",IF(AND(X158="Executado",ABS(S158-H158)&gt;Listas!$R$5),"Quantidade executada difere da aprovada","OK"))))))))))</f>
        <v/>
      </c>
      <c r="AB158" s="28">
        <f>IF(A158="","",IF(Z158&lt;&gt;"OK",Z158,AA158))</f>
        <v/>
      </c>
    </row>
    <row r="159">
      <c r="A159" s="22" t="n"/>
      <c r="B159" s="38" t="n"/>
      <c r="C159" s="22" t="n"/>
      <c r="D159" s="24">
        <f>IF(C159="","",IFERROR(INDEX(tbSKUs[Produto],MATCH(C159,tbSKUs[SKU],0)),"SKU não cadastrado"))</f>
        <v/>
      </c>
      <c r="E159" s="24">
        <f>IF(C159="","",IFERROR(INDEX(tbSKUs[Unidade],MATCH(C159,tbSKUs[SKU],0)),""))</f>
        <v/>
      </c>
      <c r="F159" s="22" t="n"/>
      <c r="G159" s="39" t="n"/>
      <c r="H159" s="39" t="n"/>
      <c r="I159" s="40">
        <f>IF(OR(G159="",H159=""),"",H159-G159)</f>
        <v/>
      </c>
      <c r="J159" s="24">
        <f>IF(I159="","",IF(I159&gt;0,"Entrada",IF(I159&lt;0,"Saída","Sem variação")))</f>
        <v/>
      </c>
      <c r="K159" s="22" t="n"/>
      <c r="L159" s="22" t="n"/>
      <c r="M159" s="22" t="n"/>
      <c r="N159" s="22" t="n"/>
      <c r="O159" s="22" t="n"/>
      <c r="P159" s="22" t="n"/>
      <c r="Q159" s="38" t="n"/>
      <c r="R159" s="22" t="n"/>
      <c r="S159" s="39" t="n"/>
      <c r="T159" s="38" t="n"/>
      <c r="U159" s="22" t="n"/>
      <c r="V159" s="40">
        <f>IF(X159="Executado",S159-G159,"")</f>
        <v/>
      </c>
      <c r="W159" s="40">
        <f>IF(X159="Executado",S159,"")</f>
        <v/>
      </c>
      <c r="X159" s="24">
        <f>IF(A159="","",IF(O159="Pendente","Aguardando decisão",IF(O159="Rejeitado","Rejeitado",IF(O159="Aprovado",IF(AND(S159&lt;&gt;"",T159&lt;&gt;"",U159&lt;&gt;""),"Executado","Aguardando execução"),"Revisar"))))</f>
        <v/>
      </c>
      <c r="Y159" s="27">
        <f>IF(OR(A159="",O159&lt;&gt;"Pendente",B159=""),"",MAX(0,INT(Resumo!$B$3)-INT(B159)))</f>
        <v/>
      </c>
      <c r="Z159" s="24">
        <f>IF(A159="","",IF(COUNTIF($A$7:$A$206,A159)&gt;1,"ID duplicado",IF(D159="SKU não cadastrado","SKU não cadastrado",IF(OR(B159="",C159="",F159="",G159="",H159="",K159="",M159="",N159="",O159=""),"Preencher campos da solicitação",IF(OR(G159&lt;0,H159&lt;0,AND(S159&lt;&gt;"",S159&lt;0)),"Quantidade inválida",IF(H159=G159,"Sem alteração de quantidade",IF(AND(K159="Outro",L159=""),"Detalhar motivo Outro",IF(OR(LEFT(LOWER(M159),7)="http://",LEFT(LOWER(M159),8)="https://"),"Usar referência interna da evidência",IF(COUNTIF(Listas!$Q$8:$Q$10,O159)=0,"Decisão inválida","OK")))))))))</f>
        <v/>
      </c>
      <c r="AA159" s="24">
        <f>IF(A159="","",IF(AND(O159="Pendente",OR(P159&lt;&gt;"",Q159&lt;&gt;"")),"Pendente com dados de decisão",IF(AND(O159&lt;&gt;"Aprovado",OR(S159&lt;&gt;"",T159&lt;&gt;"",U159&lt;&gt;"")),"Execução sem aprovação",IF(AND(O159="Pendente",Y159&gt;Listas!$R$4),"Aprovação em atraso",IF(AND(OR(O159="Aprovado",O159="Rejeitado"),OR(P159="",Q159="")),"Completar decisão",IF(AND(Q159&lt;&gt;"",Q159&lt;B159),"Data da decisão anterior à solicitação",IF(AND(O159="Aprovado",S159="",T159="",U159=""),"Execução pendente",IF(AND(O159="Aprovado",OR(S159="",T159="",U159="")),"Completar execução",IF(AND(T159&lt;&gt;"",Q159&lt;&gt;"",T159&lt;Q159),"Data da execução anterior à decisão",IF(AND(X159="Executado",ABS(S159-H159)&gt;Listas!$R$5),"Quantidade executada difere da aprovada","OK"))))))))))</f>
        <v/>
      </c>
      <c r="AB159" s="24">
        <f>IF(A159="","",IF(Z159&lt;&gt;"OK",Z159,AA159))</f>
        <v/>
      </c>
    </row>
    <row r="160">
      <c r="A160" s="22" t="n"/>
      <c r="B160" s="38" t="n"/>
      <c r="C160" s="22" t="n"/>
      <c r="D160" s="28">
        <f>IF(C160="","",IFERROR(INDEX(tbSKUs[Produto],MATCH(C160,tbSKUs[SKU],0)),"SKU não cadastrado"))</f>
        <v/>
      </c>
      <c r="E160" s="28">
        <f>IF(C160="","",IFERROR(INDEX(tbSKUs[Unidade],MATCH(C160,tbSKUs[SKU],0)),""))</f>
        <v/>
      </c>
      <c r="F160" s="22" t="n"/>
      <c r="G160" s="39" t="n"/>
      <c r="H160" s="39" t="n"/>
      <c r="I160" s="41">
        <f>IF(OR(G160="",H160=""),"",H160-G160)</f>
        <v/>
      </c>
      <c r="J160" s="28">
        <f>IF(I160="","",IF(I160&gt;0,"Entrada",IF(I160&lt;0,"Saída","Sem variação")))</f>
        <v/>
      </c>
      <c r="K160" s="22" t="n"/>
      <c r="L160" s="22" t="n"/>
      <c r="M160" s="22" t="n"/>
      <c r="N160" s="22" t="n"/>
      <c r="O160" s="22" t="n"/>
      <c r="P160" s="22" t="n"/>
      <c r="Q160" s="38" t="n"/>
      <c r="R160" s="22" t="n"/>
      <c r="S160" s="39" t="n"/>
      <c r="T160" s="38" t="n"/>
      <c r="U160" s="22" t="n"/>
      <c r="V160" s="41">
        <f>IF(X160="Executado",S160-G160,"")</f>
        <v/>
      </c>
      <c r="W160" s="41">
        <f>IF(X160="Executado",S160,"")</f>
        <v/>
      </c>
      <c r="X160" s="28">
        <f>IF(A160="","",IF(O160="Pendente","Aguardando decisão",IF(O160="Rejeitado","Rejeitado",IF(O160="Aprovado",IF(AND(S160&lt;&gt;"",T160&lt;&gt;"",U160&lt;&gt;""),"Executado","Aguardando execução"),"Revisar"))))</f>
        <v/>
      </c>
      <c r="Y160" s="30">
        <f>IF(OR(A160="",O160&lt;&gt;"Pendente",B160=""),"",MAX(0,INT(Resumo!$B$3)-INT(B160)))</f>
        <v/>
      </c>
      <c r="Z160" s="28">
        <f>IF(A160="","",IF(COUNTIF($A$7:$A$206,A160)&gt;1,"ID duplicado",IF(D160="SKU não cadastrado","SKU não cadastrado",IF(OR(B160="",C160="",F160="",G160="",H160="",K160="",M160="",N160="",O160=""),"Preencher campos da solicitação",IF(OR(G160&lt;0,H160&lt;0,AND(S160&lt;&gt;"",S160&lt;0)),"Quantidade inválida",IF(H160=G160,"Sem alteração de quantidade",IF(AND(K160="Outro",L160=""),"Detalhar motivo Outro",IF(OR(LEFT(LOWER(M160),7)="http://",LEFT(LOWER(M160),8)="https://"),"Usar referência interna da evidência",IF(COUNTIF(Listas!$Q$8:$Q$10,O160)=0,"Decisão inválida","OK")))))))))</f>
        <v/>
      </c>
      <c r="AA160" s="28">
        <f>IF(A160="","",IF(AND(O160="Pendente",OR(P160&lt;&gt;"",Q160&lt;&gt;"")),"Pendente com dados de decisão",IF(AND(O160&lt;&gt;"Aprovado",OR(S160&lt;&gt;"",T160&lt;&gt;"",U160&lt;&gt;"")),"Execução sem aprovação",IF(AND(O160="Pendente",Y160&gt;Listas!$R$4),"Aprovação em atraso",IF(AND(OR(O160="Aprovado",O160="Rejeitado"),OR(P160="",Q160="")),"Completar decisão",IF(AND(Q160&lt;&gt;"",Q160&lt;B160),"Data da decisão anterior à solicitação",IF(AND(O160="Aprovado",S160="",T160="",U160=""),"Execução pendente",IF(AND(O160="Aprovado",OR(S160="",T160="",U160="")),"Completar execução",IF(AND(T160&lt;&gt;"",Q160&lt;&gt;"",T160&lt;Q160),"Data da execução anterior à decisão",IF(AND(X160="Executado",ABS(S160-H160)&gt;Listas!$R$5),"Quantidade executada difere da aprovada","OK"))))))))))</f>
        <v/>
      </c>
      <c r="AB160" s="28">
        <f>IF(A160="","",IF(Z160&lt;&gt;"OK",Z160,AA160))</f>
        <v/>
      </c>
    </row>
    <row r="161">
      <c r="A161" s="22" t="n"/>
      <c r="B161" s="38" t="n"/>
      <c r="C161" s="22" t="n"/>
      <c r="D161" s="24">
        <f>IF(C161="","",IFERROR(INDEX(tbSKUs[Produto],MATCH(C161,tbSKUs[SKU],0)),"SKU não cadastrado"))</f>
        <v/>
      </c>
      <c r="E161" s="24">
        <f>IF(C161="","",IFERROR(INDEX(tbSKUs[Unidade],MATCH(C161,tbSKUs[SKU],0)),""))</f>
        <v/>
      </c>
      <c r="F161" s="22" t="n"/>
      <c r="G161" s="39" t="n"/>
      <c r="H161" s="39" t="n"/>
      <c r="I161" s="40">
        <f>IF(OR(G161="",H161=""),"",H161-G161)</f>
        <v/>
      </c>
      <c r="J161" s="24">
        <f>IF(I161="","",IF(I161&gt;0,"Entrada",IF(I161&lt;0,"Saída","Sem variação")))</f>
        <v/>
      </c>
      <c r="K161" s="22" t="n"/>
      <c r="L161" s="22" t="n"/>
      <c r="M161" s="22" t="n"/>
      <c r="N161" s="22" t="n"/>
      <c r="O161" s="22" t="n"/>
      <c r="P161" s="22" t="n"/>
      <c r="Q161" s="38" t="n"/>
      <c r="R161" s="22" t="n"/>
      <c r="S161" s="39" t="n"/>
      <c r="T161" s="38" t="n"/>
      <c r="U161" s="22" t="n"/>
      <c r="V161" s="40">
        <f>IF(X161="Executado",S161-G161,"")</f>
        <v/>
      </c>
      <c r="W161" s="40">
        <f>IF(X161="Executado",S161,"")</f>
        <v/>
      </c>
      <c r="X161" s="24">
        <f>IF(A161="","",IF(O161="Pendente","Aguardando decisão",IF(O161="Rejeitado","Rejeitado",IF(O161="Aprovado",IF(AND(S161&lt;&gt;"",T161&lt;&gt;"",U161&lt;&gt;""),"Executado","Aguardando execução"),"Revisar"))))</f>
        <v/>
      </c>
      <c r="Y161" s="27">
        <f>IF(OR(A161="",O161&lt;&gt;"Pendente",B161=""),"",MAX(0,INT(Resumo!$B$3)-INT(B161)))</f>
        <v/>
      </c>
      <c r="Z161" s="24">
        <f>IF(A161="","",IF(COUNTIF($A$7:$A$206,A161)&gt;1,"ID duplicado",IF(D161="SKU não cadastrado","SKU não cadastrado",IF(OR(B161="",C161="",F161="",G161="",H161="",K161="",M161="",N161="",O161=""),"Preencher campos da solicitação",IF(OR(G161&lt;0,H161&lt;0,AND(S161&lt;&gt;"",S161&lt;0)),"Quantidade inválida",IF(H161=G161,"Sem alteração de quantidade",IF(AND(K161="Outro",L161=""),"Detalhar motivo Outro",IF(OR(LEFT(LOWER(M161),7)="http://",LEFT(LOWER(M161),8)="https://"),"Usar referência interna da evidência",IF(COUNTIF(Listas!$Q$8:$Q$10,O161)=0,"Decisão inválida","OK")))))))))</f>
        <v/>
      </c>
      <c r="AA161" s="24">
        <f>IF(A161="","",IF(AND(O161="Pendente",OR(P161&lt;&gt;"",Q161&lt;&gt;"")),"Pendente com dados de decisão",IF(AND(O161&lt;&gt;"Aprovado",OR(S161&lt;&gt;"",T161&lt;&gt;"",U161&lt;&gt;"")),"Execução sem aprovação",IF(AND(O161="Pendente",Y161&gt;Listas!$R$4),"Aprovação em atraso",IF(AND(OR(O161="Aprovado",O161="Rejeitado"),OR(P161="",Q161="")),"Completar decisão",IF(AND(Q161&lt;&gt;"",Q161&lt;B161),"Data da decisão anterior à solicitação",IF(AND(O161="Aprovado",S161="",T161="",U161=""),"Execução pendente",IF(AND(O161="Aprovado",OR(S161="",T161="",U161="")),"Completar execução",IF(AND(T161&lt;&gt;"",Q161&lt;&gt;"",T161&lt;Q161),"Data da execução anterior à decisão",IF(AND(X161="Executado",ABS(S161-H161)&gt;Listas!$R$5),"Quantidade executada difere da aprovada","OK"))))))))))</f>
        <v/>
      </c>
      <c r="AB161" s="24">
        <f>IF(A161="","",IF(Z161&lt;&gt;"OK",Z161,AA161))</f>
        <v/>
      </c>
    </row>
    <row r="162">
      <c r="A162" s="22" t="n"/>
      <c r="B162" s="38" t="n"/>
      <c r="C162" s="22" t="n"/>
      <c r="D162" s="28">
        <f>IF(C162="","",IFERROR(INDEX(tbSKUs[Produto],MATCH(C162,tbSKUs[SKU],0)),"SKU não cadastrado"))</f>
        <v/>
      </c>
      <c r="E162" s="28">
        <f>IF(C162="","",IFERROR(INDEX(tbSKUs[Unidade],MATCH(C162,tbSKUs[SKU],0)),""))</f>
        <v/>
      </c>
      <c r="F162" s="22" t="n"/>
      <c r="G162" s="39" t="n"/>
      <c r="H162" s="39" t="n"/>
      <c r="I162" s="41">
        <f>IF(OR(G162="",H162=""),"",H162-G162)</f>
        <v/>
      </c>
      <c r="J162" s="28">
        <f>IF(I162="","",IF(I162&gt;0,"Entrada",IF(I162&lt;0,"Saída","Sem variação")))</f>
        <v/>
      </c>
      <c r="K162" s="22" t="n"/>
      <c r="L162" s="22" t="n"/>
      <c r="M162" s="22" t="n"/>
      <c r="N162" s="22" t="n"/>
      <c r="O162" s="22" t="n"/>
      <c r="P162" s="22" t="n"/>
      <c r="Q162" s="38" t="n"/>
      <c r="R162" s="22" t="n"/>
      <c r="S162" s="39" t="n"/>
      <c r="T162" s="38" t="n"/>
      <c r="U162" s="22" t="n"/>
      <c r="V162" s="41">
        <f>IF(X162="Executado",S162-G162,"")</f>
        <v/>
      </c>
      <c r="W162" s="41">
        <f>IF(X162="Executado",S162,"")</f>
        <v/>
      </c>
      <c r="X162" s="28">
        <f>IF(A162="","",IF(O162="Pendente","Aguardando decisão",IF(O162="Rejeitado","Rejeitado",IF(O162="Aprovado",IF(AND(S162&lt;&gt;"",T162&lt;&gt;"",U162&lt;&gt;""),"Executado","Aguardando execução"),"Revisar"))))</f>
        <v/>
      </c>
      <c r="Y162" s="30">
        <f>IF(OR(A162="",O162&lt;&gt;"Pendente",B162=""),"",MAX(0,INT(Resumo!$B$3)-INT(B162)))</f>
        <v/>
      </c>
      <c r="Z162" s="28">
        <f>IF(A162="","",IF(COUNTIF($A$7:$A$206,A162)&gt;1,"ID duplicado",IF(D162="SKU não cadastrado","SKU não cadastrado",IF(OR(B162="",C162="",F162="",G162="",H162="",K162="",M162="",N162="",O162=""),"Preencher campos da solicitação",IF(OR(G162&lt;0,H162&lt;0,AND(S162&lt;&gt;"",S162&lt;0)),"Quantidade inválida",IF(H162=G162,"Sem alteração de quantidade",IF(AND(K162="Outro",L162=""),"Detalhar motivo Outro",IF(OR(LEFT(LOWER(M162),7)="http://",LEFT(LOWER(M162),8)="https://"),"Usar referência interna da evidência",IF(COUNTIF(Listas!$Q$8:$Q$10,O162)=0,"Decisão inválida","OK")))))))))</f>
        <v/>
      </c>
      <c r="AA162" s="28">
        <f>IF(A162="","",IF(AND(O162="Pendente",OR(P162&lt;&gt;"",Q162&lt;&gt;"")),"Pendente com dados de decisão",IF(AND(O162&lt;&gt;"Aprovado",OR(S162&lt;&gt;"",T162&lt;&gt;"",U162&lt;&gt;"")),"Execução sem aprovação",IF(AND(O162="Pendente",Y162&gt;Listas!$R$4),"Aprovação em atraso",IF(AND(OR(O162="Aprovado",O162="Rejeitado"),OR(P162="",Q162="")),"Completar decisão",IF(AND(Q162&lt;&gt;"",Q162&lt;B162),"Data da decisão anterior à solicitação",IF(AND(O162="Aprovado",S162="",T162="",U162=""),"Execução pendente",IF(AND(O162="Aprovado",OR(S162="",T162="",U162="")),"Completar execução",IF(AND(T162&lt;&gt;"",Q162&lt;&gt;"",T162&lt;Q162),"Data da execução anterior à decisão",IF(AND(X162="Executado",ABS(S162-H162)&gt;Listas!$R$5),"Quantidade executada difere da aprovada","OK"))))))))))</f>
        <v/>
      </c>
      <c r="AB162" s="28">
        <f>IF(A162="","",IF(Z162&lt;&gt;"OK",Z162,AA162))</f>
        <v/>
      </c>
    </row>
    <row r="163">
      <c r="A163" s="22" t="n"/>
      <c r="B163" s="38" t="n"/>
      <c r="C163" s="22" t="n"/>
      <c r="D163" s="24">
        <f>IF(C163="","",IFERROR(INDEX(tbSKUs[Produto],MATCH(C163,tbSKUs[SKU],0)),"SKU não cadastrado"))</f>
        <v/>
      </c>
      <c r="E163" s="24">
        <f>IF(C163="","",IFERROR(INDEX(tbSKUs[Unidade],MATCH(C163,tbSKUs[SKU],0)),""))</f>
        <v/>
      </c>
      <c r="F163" s="22" t="n"/>
      <c r="G163" s="39" t="n"/>
      <c r="H163" s="39" t="n"/>
      <c r="I163" s="40">
        <f>IF(OR(G163="",H163=""),"",H163-G163)</f>
        <v/>
      </c>
      <c r="J163" s="24">
        <f>IF(I163="","",IF(I163&gt;0,"Entrada",IF(I163&lt;0,"Saída","Sem variação")))</f>
        <v/>
      </c>
      <c r="K163" s="22" t="n"/>
      <c r="L163" s="22" t="n"/>
      <c r="M163" s="22" t="n"/>
      <c r="N163" s="22" t="n"/>
      <c r="O163" s="22" t="n"/>
      <c r="P163" s="22" t="n"/>
      <c r="Q163" s="38" t="n"/>
      <c r="R163" s="22" t="n"/>
      <c r="S163" s="39" t="n"/>
      <c r="T163" s="38" t="n"/>
      <c r="U163" s="22" t="n"/>
      <c r="V163" s="40">
        <f>IF(X163="Executado",S163-G163,"")</f>
        <v/>
      </c>
      <c r="W163" s="40">
        <f>IF(X163="Executado",S163,"")</f>
        <v/>
      </c>
      <c r="X163" s="24">
        <f>IF(A163="","",IF(O163="Pendente","Aguardando decisão",IF(O163="Rejeitado","Rejeitado",IF(O163="Aprovado",IF(AND(S163&lt;&gt;"",T163&lt;&gt;"",U163&lt;&gt;""),"Executado","Aguardando execução"),"Revisar"))))</f>
        <v/>
      </c>
      <c r="Y163" s="27">
        <f>IF(OR(A163="",O163&lt;&gt;"Pendente",B163=""),"",MAX(0,INT(Resumo!$B$3)-INT(B163)))</f>
        <v/>
      </c>
      <c r="Z163" s="24">
        <f>IF(A163="","",IF(COUNTIF($A$7:$A$206,A163)&gt;1,"ID duplicado",IF(D163="SKU não cadastrado","SKU não cadastrado",IF(OR(B163="",C163="",F163="",G163="",H163="",K163="",M163="",N163="",O163=""),"Preencher campos da solicitação",IF(OR(G163&lt;0,H163&lt;0,AND(S163&lt;&gt;"",S163&lt;0)),"Quantidade inválida",IF(H163=G163,"Sem alteração de quantidade",IF(AND(K163="Outro",L163=""),"Detalhar motivo Outro",IF(OR(LEFT(LOWER(M163),7)="http://",LEFT(LOWER(M163),8)="https://"),"Usar referência interna da evidência",IF(COUNTIF(Listas!$Q$8:$Q$10,O163)=0,"Decisão inválida","OK")))))))))</f>
        <v/>
      </c>
      <c r="AA163" s="24">
        <f>IF(A163="","",IF(AND(O163="Pendente",OR(P163&lt;&gt;"",Q163&lt;&gt;"")),"Pendente com dados de decisão",IF(AND(O163&lt;&gt;"Aprovado",OR(S163&lt;&gt;"",T163&lt;&gt;"",U163&lt;&gt;"")),"Execução sem aprovação",IF(AND(O163="Pendente",Y163&gt;Listas!$R$4),"Aprovação em atraso",IF(AND(OR(O163="Aprovado",O163="Rejeitado"),OR(P163="",Q163="")),"Completar decisão",IF(AND(Q163&lt;&gt;"",Q163&lt;B163),"Data da decisão anterior à solicitação",IF(AND(O163="Aprovado",S163="",T163="",U163=""),"Execução pendente",IF(AND(O163="Aprovado",OR(S163="",T163="",U163="")),"Completar execução",IF(AND(T163&lt;&gt;"",Q163&lt;&gt;"",T163&lt;Q163),"Data da execução anterior à decisão",IF(AND(X163="Executado",ABS(S163-H163)&gt;Listas!$R$5),"Quantidade executada difere da aprovada","OK"))))))))))</f>
        <v/>
      </c>
      <c r="AB163" s="24">
        <f>IF(A163="","",IF(Z163&lt;&gt;"OK",Z163,AA163))</f>
        <v/>
      </c>
    </row>
    <row r="164">
      <c r="A164" s="22" t="n"/>
      <c r="B164" s="38" t="n"/>
      <c r="C164" s="22" t="n"/>
      <c r="D164" s="28">
        <f>IF(C164="","",IFERROR(INDEX(tbSKUs[Produto],MATCH(C164,tbSKUs[SKU],0)),"SKU não cadastrado"))</f>
        <v/>
      </c>
      <c r="E164" s="28">
        <f>IF(C164="","",IFERROR(INDEX(tbSKUs[Unidade],MATCH(C164,tbSKUs[SKU],0)),""))</f>
        <v/>
      </c>
      <c r="F164" s="22" t="n"/>
      <c r="G164" s="39" t="n"/>
      <c r="H164" s="39" t="n"/>
      <c r="I164" s="41">
        <f>IF(OR(G164="",H164=""),"",H164-G164)</f>
        <v/>
      </c>
      <c r="J164" s="28">
        <f>IF(I164="","",IF(I164&gt;0,"Entrada",IF(I164&lt;0,"Saída","Sem variação")))</f>
        <v/>
      </c>
      <c r="K164" s="22" t="n"/>
      <c r="L164" s="22" t="n"/>
      <c r="M164" s="22" t="n"/>
      <c r="N164" s="22" t="n"/>
      <c r="O164" s="22" t="n"/>
      <c r="P164" s="22" t="n"/>
      <c r="Q164" s="38" t="n"/>
      <c r="R164" s="22" t="n"/>
      <c r="S164" s="39" t="n"/>
      <c r="T164" s="38" t="n"/>
      <c r="U164" s="22" t="n"/>
      <c r="V164" s="41">
        <f>IF(X164="Executado",S164-G164,"")</f>
        <v/>
      </c>
      <c r="W164" s="41">
        <f>IF(X164="Executado",S164,"")</f>
        <v/>
      </c>
      <c r="X164" s="28">
        <f>IF(A164="","",IF(O164="Pendente","Aguardando decisão",IF(O164="Rejeitado","Rejeitado",IF(O164="Aprovado",IF(AND(S164&lt;&gt;"",T164&lt;&gt;"",U164&lt;&gt;""),"Executado","Aguardando execução"),"Revisar"))))</f>
        <v/>
      </c>
      <c r="Y164" s="30">
        <f>IF(OR(A164="",O164&lt;&gt;"Pendente",B164=""),"",MAX(0,INT(Resumo!$B$3)-INT(B164)))</f>
        <v/>
      </c>
      <c r="Z164" s="28">
        <f>IF(A164="","",IF(COUNTIF($A$7:$A$206,A164)&gt;1,"ID duplicado",IF(D164="SKU não cadastrado","SKU não cadastrado",IF(OR(B164="",C164="",F164="",G164="",H164="",K164="",M164="",N164="",O164=""),"Preencher campos da solicitação",IF(OR(G164&lt;0,H164&lt;0,AND(S164&lt;&gt;"",S164&lt;0)),"Quantidade inválida",IF(H164=G164,"Sem alteração de quantidade",IF(AND(K164="Outro",L164=""),"Detalhar motivo Outro",IF(OR(LEFT(LOWER(M164),7)="http://",LEFT(LOWER(M164),8)="https://"),"Usar referência interna da evidência",IF(COUNTIF(Listas!$Q$8:$Q$10,O164)=0,"Decisão inválida","OK")))))))))</f>
        <v/>
      </c>
      <c r="AA164" s="28">
        <f>IF(A164="","",IF(AND(O164="Pendente",OR(P164&lt;&gt;"",Q164&lt;&gt;"")),"Pendente com dados de decisão",IF(AND(O164&lt;&gt;"Aprovado",OR(S164&lt;&gt;"",T164&lt;&gt;"",U164&lt;&gt;"")),"Execução sem aprovação",IF(AND(O164="Pendente",Y164&gt;Listas!$R$4),"Aprovação em atraso",IF(AND(OR(O164="Aprovado",O164="Rejeitado"),OR(P164="",Q164="")),"Completar decisão",IF(AND(Q164&lt;&gt;"",Q164&lt;B164),"Data da decisão anterior à solicitação",IF(AND(O164="Aprovado",S164="",T164="",U164=""),"Execução pendente",IF(AND(O164="Aprovado",OR(S164="",T164="",U164="")),"Completar execução",IF(AND(T164&lt;&gt;"",Q164&lt;&gt;"",T164&lt;Q164),"Data da execução anterior à decisão",IF(AND(X164="Executado",ABS(S164-H164)&gt;Listas!$R$5),"Quantidade executada difere da aprovada","OK"))))))))))</f>
        <v/>
      </c>
      <c r="AB164" s="28">
        <f>IF(A164="","",IF(Z164&lt;&gt;"OK",Z164,AA164))</f>
        <v/>
      </c>
    </row>
    <row r="165">
      <c r="A165" s="22" t="n"/>
      <c r="B165" s="38" t="n"/>
      <c r="C165" s="22" t="n"/>
      <c r="D165" s="24">
        <f>IF(C165="","",IFERROR(INDEX(tbSKUs[Produto],MATCH(C165,tbSKUs[SKU],0)),"SKU não cadastrado"))</f>
        <v/>
      </c>
      <c r="E165" s="24">
        <f>IF(C165="","",IFERROR(INDEX(tbSKUs[Unidade],MATCH(C165,tbSKUs[SKU],0)),""))</f>
        <v/>
      </c>
      <c r="F165" s="22" t="n"/>
      <c r="G165" s="39" t="n"/>
      <c r="H165" s="39" t="n"/>
      <c r="I165" s="40">
        <f>IF(OR(G165="",H165=""),"",H165-G165)</f>
        <v/>
      </c>
      <c r="J165" s="24">
        <f>IF(I165="","",IF(I165&gt;0,"Entrada",IF(I165&lt;0,"Saída","Sem variação")))</f>
        <v/>
      </c>
      <c r="K165" s="22" t="n"/>
      <c r="L165" s="22" t="n"/>
      <c r="M165" s="22" t="n"/>
      <c r="N165" s="22" t="n"/>
      <c r="O165" s="22" t="n"/>
      <c r="P165" s="22" t="n"/>
      <c r="Q165" s="38" t="n"/>
      <c r="R165" s="22" t="n"/>
      <c r="S165" s="39" t="n"/>
      <c r="T165" s="38" t="n"/>
      <c r="U165" s="22" t="n"/>
      <c r="V165" s="40">
        <f>IF(X165="Executado",S165-G165,"")</f>
        <v/>
      </c>
      <c r="W165" s="40">
        <f>IF(X165="Executado",S165,"")</f>
        <v/>
      </c>
      <c r="X165" s="24">
        <f>IF(A165="","",IF(O165="Pendente","Aguardando decisão",IF(O165="Rejeitado","Rejeitado",IF(O165="Aprovado",IF(AND(S165&lt;&gt;"",T165&lt;&gt;"",U165&lt;&gt;""),"Executado","Aguardando execução"),"Revisar"))))</f>
        <v/>
      </c>
      <c r="Y165" s="27">
        <f>IF(OR(A165="",O165&lt;&gt;"Pendente",B165=""),"",MAX(0,INT(Resumo!$B$3)-INT(B165)))</f>
        <v/>
      </c>
      <c r="Z165" s="24">
        <f>IF(A165="","",IF(COUNTIF($A$7:$A$206,A165)&gt;1,"ID duplicado",IF(D165="SKU não cadastrado","SKU não cadastrado",IF(OR(B165="",C165="",F165="",G165="",H165="",K165="",M165="",N165="",O165=""),"Preencher campos da solicitação",IF(OR(G165&lt;0,H165&lt;0,AND(S165&lt;&gt;"",S165&lt;0)),"Quantidade inválida",IF(H165=G165,"Sem alteração de quantidade",IF(AND(K165="Outro",L165=""),"Detalhar motivo Outro",IF(OR(LEFT(LOWER(M165),7)="http://",LEFT(LOWER(M165),8)="https://"),"Usar referência interna da evidência",IF(COUNTIF(Listas!$Q$8:$Q$10,O165)=0,"Decisão inválida","OK")))))))))</f>
        <v/>
      </c>
      <c r="AA165" s="24">
        <f>IF(A165="","",IF(AND(O165="Pendente",OR(P165&lt;&gt;"",Q165&lt;&gt;"")),"Pendente com dados de decisão",IF(AND(O165&lt;&gt;"Aprovado",OR(S165&lt;&gt;"",T165&lt;&gt;"",U165&lt;&gt;"")),"Execução sem aprovação",IF(AND(O165="Pendente",Y165&gt;Listas!$R$4),"Aprovação em atraso",IF(AND(OR(O165="Aprovado",O165="Rejeitado"),OR(P165="",Q165="")),"Completar decisão",IF(AND(Q165&lt;&gt;"",Q165&lt;B165),"Data da decisão anterior à solicitação",IF(AND(O165="Aprovado",S165="",T165="",U165=""),"Execução pendente",IF(AND(O165="Aprovado",OR(S165="",T165="",U165="")),"Completar execução",IF(AND(T165&lt;&gt;"",Q165&lt;&gt;"",T165&lt;Q165),"Data da execução anterior à decisão",IF(AND(X165="Executado",ABS(S165-H165)&gt;Listas!$R$5),"Quantidade executada difere da aprovada","OK"))))))))))</f>
        <v/>
      </c>
      <c r="AB165" s="24">
        <f>IF(A165="","",IF(Z165&lt;&gt;"OK",Z165,AA165))</f>
        <v/>
      </c>
    </row>
    <row r="166">
      <c r="A166" s="22" t="n"/>
      <c r="B166" s="38" t="n"/>
      <c r="C166" s="22" t="n"/>
      <c r="D166" s="28">
        <f>IF(C166="","",IFERROR(INDEX(tbSKUs[Produto],MATCH(C166,tbSKUs[SKU],0)),"SKU não cadastrado"))</f>
        <v/>
      </c>
      <c r="E166" s="28">
        <f>IF(C166="","",IFERROR(INDEX(tbSKUs[Unidade],MATCH(C166,tbSKUs[SKU],0)),""))</f>
        <v/>
      </c>
      <c r="F166" s="22" t="n"/>
      <c r="G166" s="39" t="n"/>
      <c r="H166" s="39" t="n"/>
      <c r="I166" s="41">
        <f>IF(OR(G166="",H166=""),"",H166-G166)</f>
        <v/>
      </c>
      <c r="J166" s="28">
        <f>IF(I166="","",IF(I166&gt;0,"Entrada",IF(I166&lt;0,"Saída","Sem variação")))</f>
        <v/>
      </c>
      <c r="K166" s="22" t="n"/>
      <c r="L166" s="22" t="n"/>
      <c r="M166" s="22" t="n"/>
      <c r="N166" s="22" t="n"/>
      <c r="O166" s="22" t="n"/>
      <c r="P166" s="22" t="n"/>
      <c r="Q166" s="38" t="n"/>
      <c r="R166" s="22" t="n"/>
      <c r="S166" s="39" t="n"/>
      <c r="T166" s="38" t="n"/>
      <c r="U166" s="22" t="n"/>
      <c r="V166" s="41">
        <f>IF(X166="Executado",S166-G166,"")</f>
        <v/>
      </c>
      <c r="W166" s="41">
        <f>IF(X166="Executado",S166,"")</f>
        <v/>
      </c>
      <c r="X166" s="28">
        <f>IF(A166="","",IF(O166="Pendente","Aguardando decisão",IF(O166="Rejeitado","Rejeitado",IF(O166="Aprovado",IF(AND(S166&lt;&gt;"",T166&lt;&gt;"",U166&lt;&gt;""),"Executado","Aguardando execução"),"Revisar"))))</f>
        <v/>
      </c>
      <c r="Y166" s="30">
        <f>IF(OR(A166="",O166&lt;&gt;"Pendente",B166=""),"",MAX(0,INT(Resumo!$B$3)-INT(B166)))</f>
        <v/>
      </c>
      <c r="Z166" s="28">
        <f>IF(A166="","",IF(COUNTIF($A$7:$A$206,A166)&gt;1,"ID duplicado",IF(D166="SKU não cadastrado","SKU não cadastrado",IF(OR(B166="",C166="",F166="",G166="",H166="",K166="",M166="",N166="",O166=""),"Preencher campos da solicitação",IF(OR(G166&lt;0,H166&lt;0,AND(S166&lt;&gt;"",S166&lt;0)),"Quantidade inválida",IF(H166=G166,"Sem alteração de quantidade",IF(AND(K166="Outro",L166=""),"Detalhar motivo Outro",IF(OR(LEFT(LOWER(M166),7)="http://",LEFT(LOWER(M166),8)="https://"),"Usar referência interna da evidência",IF(COUNTIF(Listas!$Q$8:$Q$10,O166)=0,"Decisão inválida","OK")))))))))</f>
        <v/>
      </c>
      <c r="AA166" s="28">
        <f>IF(A166="","",IF(AND(O166="Pendente",OR(P166&lt;&gt;"",Q166&lt;&gt;"")),"Pendente com dados de decisão",IF(AND(O166&lt;&gt;"Aprovado",OR(S166&lt;&gt;"",T166&lt;&gt;"",U166&lt;&gt;"")),"Execução sem aprovação",IF(AND(O166="Pendente",Y166&gt;Listas!$R$4),"Aprovação em atraso",IF(AND(OR(O166="Aprovado",O166="Rejeitado"),OR(P166="",Q166="")),"Completar decisão",IF(AND(Q166&lt;&gt;"",Q166&lt;B166),"Data da decisão anterior à solicitação",IF(AND(O166="Aprovado",S166="",T166="",U166=""),"Execução pendente",IF(AND(O166="Aprovado",OR(S166="",T166="",U166="")),"Completar execução",IF(AND(T166&lt;&gt;"",Q166&lt;&gt;"",T166&lt;Q166),"Data da execução anterior à decisão",IF(AND(X166="Executado",ABS(S166-H166)&gt;Listas!$R$5),"Quantidade executada difere da aprovada","OK"))))))))))</f>
        <v/>
      </c>
      <c r="AB166" s="28">
        <f>IF(A166="","",IF(Z166&lt;&gt;"OK",Z166,AA166))</f>
        <v/>
      </c>
    </row>
    <row r="167">
      <c r="A167" s="22" t="n"/>
      <c r="B167" s="38" t="n"/>
      <c r="C167" s="22" t="n"/>
      <c r="D167" s="24">
        <f>IF(C167="","",IFERROR(INDEX(tbSKUs[Produto],MATCH(C167,tbSKUs[SKU],0)),"SKU não cadastrado"))</f>
        <v/>
      </c>
      <c r="E167" s="24">
        <f>IF(C167="","",IFERROR(INDEX(tbSKUs[Unidade],MATCH(C167,tbSKUs[SKU],0)),""))</f>
        <v/>
      </c>
      <c r="F167" s="22" t="n"/>
      <c r="G167" s="39" t="n"/>
      <c r="H167" s="39" t="n"/>
      <c r="I167" s="40">
        <f>IF(OR(G167="",H167=""),"",H167-G167)</f>
        <v/>
      </c>
      <c r="J167" s="24">
        <f>IF(I167="","",IF(I167&gt;0,"Entrada",IF(I167&lt;0,"Saída","Sem variação")))</f>
        <v/>
      </c>
      <c r="K167" s="22" t="n"/>
      <c r="L167" s="22" t="n"/>
      <c r="M167" s="22" t="n"/>
      <c r="N167" s="22" t="n"/>
      <c r="O167" s="22" t="n"/>
      <c r="P167" s="22" t="n"/>
      <c r="Q167" s="38" t="n"/>
      <c r="R167" s="22" t="n"/>
      <c r="S167" s="39" t="n"/>
      <c r="T167" s="38" t="n"/>
      <c r="U167" s="22" t="n"/>
      <c r="V167" s="40">
        <f>IF(X167="Executado",S167-G167,"")</f>
        <v/>
      </c>
      <c r="W167" s="40">
        <f>IF(X167="Executado",S167,"")</f>
        <v/>
      </c>
      <c r="X167" s="24">
        <f>IF(A167="","",IF(O167="Pendente","Aguardando decisão",IF(O167="Rejeitado","Rejeitado",IF(O167="Aprovado",IF(AND(S167&lt;&gt;"",T167&lt;&gt;"",U167&lt;&gt;""),"Executado","Aguardando execução"),"Revisar"))))</f>
        <v/>
      </c>
      <c r="Y167" s="27">
        <f>IF(OR(A167="",O167&lt;&gt;"Pendente",B167=""),"",MAX(0,INT(Resumo!$B$3)-INT(B167)))</f>
        <v/>
      </c>
      <c r="Z167" s="24">
        <f>IF(A167="","",IF(COUNTIF($A$7:$A$206,A167)&gt;1,"ID duplicado",IF(D167="SKU não cadastrado","SKU não cadastrado",IF(OR(B167="",C167="",F167="",G167="",H167="",K167="",M167="",N167="",O167=""),"Preencher campos da solicitação",IF(OR(G167&lt;0,H167&lt;0,AND(S167&lt;&gt;"",S167&lt;0)),"Quantidade inválida",IF(H167=G167,"Sem alteração de quantidade",IF(AND(K167="Outro",L167=""),"Detalhar motivo Outro",IF(OR(LEFT(LOWER(M167),7)="http://",LEFT(LOWER(M167),8)="https://"),"Usar referência interna da evidência",IF(COUNTIF(Listas!$Q$8:$Q$10,O167)=0,"Decisão inválida","OK")))))))))</f>
        <v/>
      </c>
      <c r="AA167" s="24">
        <f>IF(A167="","",IF(AND(O167="Pendente",OR(P167&lt;&gt;"",Q167&lt;&gt;"")),"Pendente com dados de decisão",IF(AND(O167&lt;&gt;"Aprovado",OR(S167&lt;&gt;"",T167&lt;&gt;"",U167&lt;&gt;"")),"Execução sem aprovação",IF(AND(O167="Pendente",Y167&gt;Listas!$R$4),"Aprovação em atraso",IF(AND(OR(O167="Aprovado",O167="Rejeitado"),OR(P167="",Q167="")),"Completar decisão",IF(AND(Q167&lt;&gt;"",Q167&lt;B167),"Data da decisão anterior à solicitação",IF(AND(O167="Aprovado",S167="",T167="",U167=""),"Execução pendente",IF(AND(O167="Aprovado",OR(S167="",T167="",U167="")),"Completar execução",IF(AND(T167&lt;&gt;"",Q167&lt;&gt;"",T167&lt;Q167),"Data da execução anterior à decisão",IF(AND(X167="Executado",ABS(S167-H167)&gt;Listas!$R$5),"Quantidade executada difere da aprovada","OK"))))))))))</f>
        <v/>
      </c>
      <c r="AB167" s="24">
        <f>IF(A167="","",IF(Z167&lt;&gt;"OK",Z167,AA167))</f>
        <v/>
      </c>
    </row>
    <row r="168">
      <c r="A168" s="22" t="n"/>
      <c r="B168" s="38" t="n"/>
      <c r="C168" s="22" t="n"/>
      <c r="D168" s="28">
        <f>IF(C168="","",IFERROR(INDEX(tbSKUs[Produto],MATCH(C168,tbSKUs[SKU],0)),"SKU não cadastrado"))</f>
        <v/>
      </c>
      <c r="E168" s="28">
        <f>IF(C168="","",IFERROR(INDEX(tbSKUs[Unidade],MATCH(C168,tbSKUs[SKU],0)),""))</f>
        <v/>
      </c>
      <c r="F168" s="22" t="n"/>
      <c r="G168" s="39" t="n"/>
      <c r="H168" s="39" t="n"/>
      <c r="I168" s="41">
        <f>IF(OR(G168="",H168=""),"",H168-G168)</f>
        <v/>
      </c>
      <c r="J168" s="28">
        <f>IF(I168="","",IF(I168&gt;0,"Entrada",IF(I168&lt;0,"Saída","Sem variação")))</f>
        <v/>
      </c>
      <c r="K168" s="22" t="n"/>
      <c r="L168" s="22" t="n"/>
      <c r="M168" s="22" t="n"/>
      <c r="N168" s="22" t="n"/>
      <c r="O168" s="22" t="n"/>
      <c r="P168" s="22" t="n"/>
      <c r="Q168" s="38" t="n"/>
      <c r="R168" s="22" t="n"/>
      <c r="S168" s="39" t="n"/>
      <c r="T168" s="38" t="n"/>
      <c r="U168" s="22" t="n"/>
      <c r="V168" s="41">
        <f>IF(X168="Executado",S168-G168,"")</f>
        <v/>
      </c>
      <c r="W168" s="41">
        <f>IF(X168="Executado",S168,"")</f>
        <v/>
      </c>
      <c r="X168" s="28">
        <f>IF(A168="","",IF(O168="Pendente","Aguardando decisão",IF(O168="Rejeitado","Rejeitado",IF(O168="Aprovado",IF(AND(S168&lt;&gt;"",T168&lt;&gt;"",U168&lt;&gt;""),"Executado","Aguardando execução"),"Revisar"))))</f>
        <v/>
      </c>
      <c r="Y168" s="30">
        <f>IF(OR(A168="",O168&lt;&gt;"Pendente",B168=""),"",MAX(0,INT(Resumo!$B$3)-INT(B168)))</f>
        <v/>
      </c>
      <c r="Z168" s="28">
        <f>IF(A168="","",IF(COUNTIF($A$7:$A$206,A168)&gt;1,"ID duplicado",IF(D168="SKU não cadastrado","SKU não cadastrado",IF(OR(B168="",C168="",F168="",G168="",H168="",K168="",M168="",N168="",O168=""),"Preencher campos da solicitação",IF(OR(G168&lt;0,H168&lt;0,AND(S168&lt;&gt;"",S168&lt;0)),"Quantidade inválida",IF(H168=G168,"Sem alteração de quantidade",IF(AND(K168="Outro",L168=""),"Detalhar motivo Outro",IF(OR(LEFT(LOWER(M168),7)="http://",LEFT(LOWER(M168),8)="https://"),"Usar referência interna da evidência",IF(COUNTIF(Listas!$Q$8:$Q$10,O168)=0,"Decisão inválida","OK")))))))))</f>
        <v/>
      </c>
      <c r="AA168" s="28">
        <f>IF(A168="","",IF(AND(O168="Pendente",OR(P168&lt;&gt;"",Q168&lt;&gt;"")),"Pendente com dados de decisão",IF(AND(O168&lt;&gt;"Aprovado",OR(S168&lt;&gt;"",T168&lt;&gt;"",U168&lt;&gt;"")),"Execução sem aprovação",IF(AND(O168="Pendente",Y168&gt;Listas!$R$4),"Aprovação em atraso",IF(AND(OR(O168="Aprovado",O168="Rejeitado"),OR(P168="",Q168="")),"Completar decisão",IF(AND(Q168&lt;&gt;"",Q168&lt;B168),"Data da decisão anterior à solicitação",IF(AND(O168="Aprovado",S168="",T168="",U168=""),"Execução pendente",IF(AND(O168="Aprovado",OR(S168="",T168="",U168="")),"Completar execução",IF(AND(T168&lt;&gt;"",Q168&lt;&gt;"",T168&lt;Q168),"Data da execução anterior à decisão",IF(AND(X168="Executado",ABS(S168-H168)&gt;Listas!$R$5),"Quantidade executada difere da aprovada","OK"))))))))))</f>
        <v/>
      </c>
      <c r="AB168" s="28">
        <f>IF(A168="","",IF(Z168&lt;&gt;"OK",Z168,AA168))</f>
        <v/>
      </c>
    </row>
    <row r="169">
      <c r="A169" s="22" t="n"/>
      <c r="B169" s="38" t="n"/>
      <c r="C169" s="22" t="n"/>
      <c r="D169" s="24">
        <f>IF(C169="","",IFERROR(INDEX(tbSKUs[Produto],MATCH(C169,tbSKUs[SKU],0)),"SKU não cadastrado"))</f>
        <v/>
      </c>
      <c r="E169" s="24">
        <f>IF(C169="","",IFERROR(INDEX(tbSKUs[Unidade],MATCH(C169,tbSKUs[SKU],0)),""))</f>
        <v/>
      </c>
      <c r="F169" s="22" t="n"/>
      <c r="G169" s="39" t="n"/>
      <c r="H169" s="39" t="n"/>
      <c r="I169" s="40">
        <f>IF(OR(G169="",H169=""),"",H169-G169)</f>
        <v/>
      </c>
      <c r="J169" s="24">
        <f>IF(I169="","",IF(I169&gt;0,"Entrada",IF(I169&lt;0,"Saída","Sem variação")))</f>
        <v/>
      </c>
      <c r="K169" s="22" t="n"/>
      <c r="L169" s="22" t="n"/>
      <c r="M169" s="22" t="n"/>
      <c r="N169" s="22" t="n"/>
      <c r="O169" s="22" t="n"/>
      <c r="P169" s="22" t="n"/>
      <c r="Q169" s="38" t="n"/>
      <c r="R169" s="22" t="n"/>
      <c r="S169" s="39" t="n"/>
      <c r="T169" s="38" t="n"/>
      <c r="U169" s="22" t="n"/>
      <c r="V169" s="40">
        <f>IF(X169="Executado",S169-G169,"")</f>
        <v/>
      </c>
      <c r="W169" s="40">
        <f>IF(X169="Executado",S169,"")</f>
        <v/>
      </c>
      <c r="X169" s="24">
        <f>IF(A169="","",IF(O169="Pendente","Aguardando decisão",IF(O169="Rejeitado","Rejeitado",IF(O169="Aprovado",IF(AND(S169&lt;&gt;"",T169&lt;&gt;"",U169&lt;&gt;""),"Executado","Aguardando execução"),"Revisar"))))</f>
        <v/>
      </c>
      <c r="Y169" s="27">
        <f>IF(OR(A169="",O169&lt;&gt;"Pendente",B169=""),"",MAX(0,INT(Resumo!$B$3)-INT(B169)))</f>
        <v/>
      </c>
      <c r="Z169" s="24">
        <f>IF(A169="","",IF(COUNTIF($A$7:$A$206,A169)&gt;1,"ID duplicado",IF(D169="SKU não cadastrado","SKU não cadastrado",IF(OR(B169="",C169="",F169="",G169="",H169="",K169="",M169="",N169="",O169=""),"Preencher campos da solicitação",IF(OR(G169&lt;0,H169&lt;0,AND(S169&lt;&gt;"",S169&lt;0)),"Quantidade inválida",IF(H169=G169,"Sem alteração de quantidade",IF(AND(K169="Outro",L169=""),"Detalhar motivo Outro",IF(OR(LEFT(LOWER(M169),7)="http://",LEFT(LOWER(M169),8)="https://"),"Usar referência interna da evidência",IF(COUNTIF(Listas!$Q$8:$Q$10,O169)=0,"Decisão inválida","OK")))))))))</f>
        <v/>
      </c>
      <c r="AA169" s="24">
        <f>IF(A169="","",IF(AND(O169="Pendente",OR(P169&lt;&gt;"",Q169&lt;&gt;"")),"Pendente com dados de decisão",IF(AND(O169&lt;&gt;"Aprovado",OR(S169&lt;&gt;"",T169&lt;&gt;"",U169&lt;&gt;"")),"Execução sem aprovação",IF(AND(O169="Pendente",Y169&gt;Listas!$R$4),"Aprovação em atraso",IF(AND(OR(O169="Aprovado",O169="Rejeitado"),OR(P169="",Q169="")),"Completar decisão",IF(AND(Q169&lt;&gt;"",Q169&lt;B169),"Data da decisão anterior à solicitação",IF(AND(O169="Aprovado",S169="",T169="",U169=""),"Execução pendente",IF(AND(O169="Aprovado",OR(S169="",T169="",U169="")),"Completar execução",IF(AND(T169&lt;&gt;"",Q169&lt;&gt;"",T169&lt;Q169),"Data da execução anterior à decisão",IF(AND(X169="Executado",ABS(S169-H169)&gt;Listas!$R$5),"Quantidade executada difere da aprovada","OK"))))))))))</f>
        <v/>
      </c>
      <c r="AB169" s="24">
        <f>IF(A169="","",IF(Z169&lt;&gt;"OK",Z169,AA169))</f>
        <v/>
      </c>
    </row>
    <row r="170">
      <c r="A170" s="22" t="n"/>
      <c r="B170" s="38" t="n"/>
      <c r="C170" s="22" t="n"/>
      <c r="D170" s="28">
        <f>IF(C170="","",IFERROR(INDEX(tbSKUs[Produto],MATCH(C170,tbSKUs[SKU],0)),"SKU não cadastrado"))</f>
        <v/>
      </c>
      <c r="E170" s="28">
        <f>IF(C170="","",IFERROR(INDEX(tbSKUs[Unidade],MATCH(C170,tbSKUs[SKU],0)),""))</f>
        <v/>
      </c>
      <c r="F170" s="22" t="n"/>
      <c r="G170" s="39" t="n"/>
      <c r="H170" s="39" t="n"/>
      <c r="I170" s="41">
        <f>IF(OR(G170="",H170=""),"",H170-G170)</f>
        <v/>
      </c>
      <c r="J170" s="28">
        <f>IF(I170="","",IF(I170&gt;0,"Entrada",IF(I170&lt;0,"Saída","Sem variação")))</f>
        <v/>
      </c>
      <c r="K170" s="22" t="n"/>
      <c r="L170" s="22" t="n"/>
      <c r="M170" s="22" t="n"/>
      <c r="N170" s="22" t="n"/>
      <c r="O170" s="22" t="n"/>
      <c r="P170" s="22" t="n"/>
      <c r="Q170" s="38" t="n"/>
      <c r="R170" s="22" t="n"/>
      <c r="S170" s="39" t="n"/>
      <c r="T170" s="38" t="n"/>
      <c r="U170" s="22" t="n"/>
      <c r="V170" s="41">
        <f>IF(X170="Executado",S170-G170,"")</f>
        <v/>
      </c>
      <c r="W170" s="41">
        <f>IF(X170="Executado",S170,"")</f>
        <v/>
      </c>
      <c r="X170" s="28">
        <f>IF(A170="","",IF(O170="Pendente","Aguardando decisão",IF(O170="Rejeitado","Rejeitado",IF(O170="Aprovado",IF(AND(S170&lt;&gt;"",T170&lt;&gt;"",U170&lt;&gt;""),"Executado","Aguardando execução"),"Revisar"))))</f>
        <v/>
      </c>
      <c r="Y170" s="30">
        <f>IF(OR(A170="",O170&lt;&gt;"Pendente",B170=""),"",MAX(0,INT(Resumo!$B$3)-INT(B170)))</f>
        <v/>
      </c>
      <c r="Z170" s="28">
        <f>IF(A170="","",IF(COUNTIF($A$7:$A$206,A170)&gt;1,"ID duplicado",IF(D170="SKU não cadastrado","SKU não cadastrado",IF(OR(B170="",C170="",F170="",G170="",H170="",K170="",M170="",N170="",O170=""),"Preencher campos da solicitação",IF(OR(G170&lt;0,H170&lt;0,AND(S170&lt;&gt;"",S170&lt;0)),"Quantidade inválida",IF(H170=G170,"Sem alteração de quantidade",IF(AND(K170="Outro",L170=""),"Detalhar motivo Outro",IF(OR(LEFT(LOWER(M170),7)="http://",LEFT(LOWER(M170),8)="https://"),"Usar referência interna da evidência",IF(COUNTIF(Listas!$Q$8:$Q$10,O170)=0,"Decisão inválida","OK")))))))))</f>
        <v/>
      </c>
      <c r="AA170" s="28">
        <f>IF(A170="","",IF(AND(O170="Pendente",OR(P170&lt;&gt;"",Q170&lt;&gt;"")),"Pendente com dados de decisão",IF(AND(O170&lt;&gt;"Aprovado",OR(S170&lt;&gt;"",T170&lt;&gt;"",U170&lt;&gt;"")),"Execução sem aprovação",IF(AND(O170="Pendente",Y170&gt;Listas!$R$4),"Aprovação em atraso",IF(AND(OR(O170="Aprovado",O170="Rejeitado"),OR(P170="",Q170="")),"Completar decisão",IF(AND(Q170&lt;&gt;"",Q170&lt;B170),"Data da decisão anterior à solicitação",IF(AND(O170="Aprovado",S170="",T170="",U170=""),"Execução pendente",IF(AND(O170="Aprovado",OR(S170="",T170="",U170="")),"Completar execução",IF(AND(T170&lt;&gt;"",Q170&lt;&gt;"",T170&lt;Q170),"Data da execução anterior à decisão",IF(AND(X170="Executado",ABS(S170-H170)&gt;Listas!$R$5),"Quantidade executada difere da aprovada","OK"))))))))))</f>
        <v/>
      </c>
      <c r="AB170" s="28">
        <f>IF(A170="","",IF(Z170&lt;&gt;"OK",Z170,AA170))</f>
        <v/>
      </c>
    </row>
    <row r="171">
      <c r="A171" s="22" t="n"/>
      <c r="B171" s="38" t="n"/>
      <c r="C171" s="22" t="n"/>
      <c r="D171" s="24">
        <f>IF(C171="","",IFERROR(INDEX(tbSKUs[Produto],MATCH(C171,tbSKUs[SKU],0)),"SKU não cadastrado"))</f>
        <v/>
      </c>
      <c r="E171" s="24">
        <f>IF(C171="","",IFERROR(INDEX(tbSKUs[Unidade],MATCH(C171,tbSKUs[SKU],0)),""))</f>
        <v/>
      </c>
      <c r="F171" s="22" t="n"/>
      <c r="G171" s="39" t="n"/>
      <c r="H171" s="39" t="n"/>
      <c r="I171" s="40">
        <f>IF(OR(G171="",H171=""),"",H171-G171)</f>
        <v/>
      </c>
      <c r="J171" s="24">
        <f>IF(I171="","",IF(I171&gt;0,"Entrada",IF(I171&lt;0,"Saída","Sem variação")))</f>
        <v/>
      </c>
      <c r="K171" s="22" t="n"/>
      <c r="L171" s="22" t="n"/>
      <c r="M171" s="22" t="n"/>
      <c r="N171" s="22" t="n"/>
      <c r="O171" s="22" t="n"/>
      <c r="P171" s="22" t="n"/>
      <c r="Q171" s="38" t="n"/>
      <c r="R171" s="22" t="n"/>
      <c r="S171" s="39" t="n"/>
      <c r="T171" s="38" t="n"/>
      <c r="U171" s="22" t="n"/>
      <c r="V171" s="40">
        <f>IF(X171="Executado",S171-G171,"")</f>
        <v/>
      </c>
      <c r="W171" s="40">
        <f>IF(X171="Executado",S171,"")</f>
        <v/>
      </c>
      <c r="X171" s="24">
        <f>IF(A171="","",IF(O171="Pendente","Aguardando decisão",IF(O171="Rejeitado","Rejeitado",IF(O171="Aprovado",IF(AND(S171&lt;&gt;"",T171&lt;&gt;"",U171&lt;&gt;""),"Executado","Aguardando execução"),"Revisar"))))</f>
        <v/>
      </c>
      <c r="Y171" s="27">
        <f>IF(OR(A171="",O171&lt;&gt;"Pendente",B171=""),"",MAX(0,INT(Resumo!$B$3)-INT(B171)))</f>
        <v/>
      </c>
      <c r="Z171" s="24">
        <f>IF(A171="","",IF(COUNTIF($A$7:$A$206,A171)&gt;1,"ID duplicado",IF(D171="SKU não cadastrado","SKU não cadastrado",IF(OR(B171="",C171="",F171="",G171="",H171="",K171="",M171="",N171="",O171=""),"Preencher campos da solicitação",IF(OR(G171&lt;0,H171&lt;0,AND(S171&lt;&gt;"",S171&lt;0)),"Quantidade inválida",IF(H171=G171,"Sem alteração de quantidade",IF(AND(K171="Outro",L171=""),"Detalhar motivo Outro",IF(OR(LEFT(LOWER(M171),7)="http://",LEFT(LOWER(M171),8)="https://"),"Usar referência interna da evidência",IF(COUNTIF(Listas!$Q$8:$Q$10,O171)=0,"Decisão inválida","OK")))))))))</f>
        <v/>
      </c>
      <c r="AA171" s="24">
        <f>IF(A171="","",IF(AND(O171="Pendente",OR(P171&lt;&gt;"",Q171&lt;&gt;"")),"Pendente com dados de decisão",IF(AND(O171&lt;&gt;"Aprovado",OR(S171&lt;&gt;"",T171&lt;&gt;"",U171&lt;&gt;"")),"Execução sem aprovação",IF(AND(O171="Pendente",Y171&gt;Listas!$R$4),"Aprovação em atraso",IF(AND(OR(O171="Aprovado",O171="Rejeitado"),OR(P171="",Q171="")),"Completar decisão",IF(AND(Q171&lt;&gt;"",Q171&lt;B171),"Data da decisão anterior à solicitação",IF(AND(O171="Aprovado",S171="",T171="",U171=""),"Execução pendente",IF(AND(O171="Aprovado",OR(S171="",T171="",U171="")),"Completar execução",IF(AND(T171&lt;&gt;"",Q171&lt;&gt;"",T171&lt;Q171),"Data da execução anterior à decisão",IF(AND(X171="Executado",ABS(S171-H171)&gt;Listas!$R$5),"Quantidade executada difere da aprovada","OK"))))))))))</f>
        <v/>
      </c>
      <c r="AB171" s="24">
        <f>IF(A171="","",IF(Z171&lt;&gt;"OK",Z171,AA171))</f>
        <v/>
      </c>
    </row>
    <row r="172">
      <c r="A172" s="22" t="n"/>
      <c r="B172" s="38" t="n"/>
      <c r="C172" s="22" t="n"/>
      <c r="D172" s="28">
        <f>IF(C172="","",IFERROR(INDEX(tbSKUs[Produto],MATCH(C172,tbSKUs[SKU],0)),"SKU não cadastrado"))</f>
        <v/>
      </c>
      <c r="E172" s="28">
        <f>IF(C172="","",IFERROR(INDEX(tbSKUs[Unidade],MATCH(C172,tbSKUs[SKU],0)),""))</f>
        <v/>
      </c>
      <c r="F172" s="22" t="n"/>
      <c r="G172" s="39" t="n"/>
      <c r="H172" s="39" t="n"/>
      <c r="I172" s="41">
        <f>IF(OR(G172="",H172=""),"",H172-G172)</f>
        <v/>
      </c>
      <c r="J172" s="28">
        <f>IF(I172="","",IF(I172&gt;0,"Entrada",IF(I172&lt;0,"Saída","Sem variação")))</f>
        <v/>
      </c>
      <c r="K172" s="22" t="n"/>
      <c r="L172" s="22" t="n"/>
      <c r="M172" s="22" t="n"/>
      <c r="N172" s="22" t="n"/>
      <c r="O172" s="22" t="n"/>
      <c r="P172" s="22" t="n"/>
      <c r="Q172" s="38" t="n"/>
      <c r="R172" s="22" t="n"/>
      <c r="S172" s="39" t="n"/>
      <c r="T172" s="38" t="n"/>
      <c r="U172" s="22" t="n"/>
      <c r="V172" s="41">
        <f>IF(X172="Executado",S172-G172,"")</f>
        <v/>
      </c>
      <c r="W172" s="41">
        <f>IF(X172="Executado",S172,"")</f>
        <v/>
      </c>
      <c r="X172" s="28">
        <f>IF(A172="","",IF(O172="Pendente","Aguardando decisão",IF(O172="Rejeitado","Rejeitado",IF(O172="Aprovado",IF(AND(S172&lt;&gt;"",T172&lt;&gt;"",U172&lt;&gt;""),"Executado","Aguardando execução"),"Revisar"))))</f>
        <v/>
      </c>
      <c r="Y172" s="30">
        <f>IF(OR(A172="",O172&lt;&gt;"Pendente",B172=""),"",MAX(0,INT(Resumo!$B$3)-INT(B172)))</f>
        <v/>
      </c>
      <c r="Z172" s="28">
        <f>IF(A172="","",IF(COUNTIF($A$7:$A$206,A172)&gt;1,"ID duplicado",IF(D172="SKU não cadastrado","SKU não cadastrado",IF(OR(B172="",C172="",F172="",G172="",H172="",K172="",M172="",N172="",O172=""),"Preencher campos da solicitação",IF(OR(G172&lt;0,H172&lt;0,AND(S172&lt;&gt;"",S172&lt;0)),"Quantidade inválida",IF(H172=G172,"Sem alteração de quantidade",IF(AND(K172="Outro",L172=""),"Detalhar motivo Outro",IF(OR(LEFT(LOWER(M172),7)="http://",LEFT(LOWER(M172),8)="https://"),"Usar referência interna da evidência",IF(COUNTIF(Listas!$Q$8:$Q$10,O172)=0,"Decisão inválida","OK")))))))))</f>
        <v/>
      </c>
      <c r="AA172" s="28">
        <f>IF(A172="","",IF(AND(O172="Pendente",OR(P172&lt;&gt;"",Q172&lt;&gt;"")),"Pendente com dados de decisão",IF(AND(O172&lt;&gt;"Aprovado",OR(S172&lt;&gt;"",T172&lt;&gt;"",U172&lt;&gt;"")),"Execução sem aprovação",IF(AND(O172="Pendente",Y172&gt;Listas!$R$4),"Aprovação em atraso",IF(AND(OR(O172="Aprovado",O172="Rejeitado"),OR(P172="",Q172="")),"Completar decisão",IF(AND(Q172&lt;&gt;"",Q172&lt;B172),"Data da decisão anterior à solicitação",IF(AND(O172="Aprovado",S172="",T172="",U172=""),"Execução pendente",IF(AND(O172="Aprovado",OR(S172="",T172="",U172="")),"Completar execução",IF(AND(T172&lt;&gt;"",Q172&lt;&gt;"",T172&lt;Q172),"Data da execução anterior à decisão",IF(AND(X172="Executado",ABS(S172-H172)&gt;Listas!$R$5),"Quantidade executada difere da aprovada","OK"))))))))))</f>
        <v/>
      </c>
      <c r="AB172" s="28">
        <f>IF(A172="","",IF(Z172&lt;&gt;"OK",Z172,AA172))</f>
        <v/>
      </c>
    </row>
    <row r="173">
      <c r="A173" s="22" t="n"/>
      <c r="B173" s="38" t="n"/>
      <c r="C173" s="22" t="n"/>
      <c r="D173" s="24">
        <f>IF(C173="","",IFERROR(INDEX(tbSKUs[Produto],MATCH(C173,tbSKUs[SKU],0)),"SKU não cadastrado"))</f>
        <v/>
      </c>
      <c r="E173" s="24">
        <f>IF(C173="","",IFERROR(INDEX(tbSKUs[Unidade],MATCH(C173,tbSKUs[SKU],0)),""))</f>
        <v/>
      </c>
      <c r="F173" s="22" t="n"/>
      <c r="G173" s="39" t="n"/>
      <c r="H173" s="39" t="n"/>
      <c r="I173" s="40">
        <f>IF(OR(G173="",H173=""),"",H173-G173)</f>
        <v/>
      </c>
      <c r="J173" s="24">
        <f>IF(I173="","",IF(I173&gt;0,"Entrada",IF(I173&lt;0,"Saída","Sem variação")))</f>
        <v/>
      </c>
      <c r="K173" s="22" t="n"/>
      <c r="L173" s="22" t="n"/>
      <c r="M173" s="22" t="n"/>
      <c r="N173" s="22" t="n"/>
      <c r="O173" s="22" t="n"/>
      <c r="P173" s="22" t="n"/>
      <c r="Q173" s="38" t="n"/>
      <c r="R173" s="22" t="n"/>
      <c r="S173" s="39" t="n"/>
      <c r="T173" s="38" t="n"/>
      <c r="U173" s="22" t="n"/>
      <c r="V173" s="40">
        <f>IF(X173="Executado",S173-G173,"")</f>
        <v/>
      </c>
      <c r="W173" s="40">
        <f>IF(X173="Executado",S173,"")</f>
        <v/>
      </c>
      <c r="X173" s="24">
        <f>IF(A173="","",IF(O173="Pendente","Aguardando decisão",IF(O173="Rejeitado","Rejeitado",IF(O173="Aprovado",IF(AND(S173&lt;&gt;"",T173&lt;&gt;"",U173&lt;&gt;""),"Executado","Aguardando execução"),"Revisar"))))</f>
        <v/>
      </c>
      <c r="Y173" s="27">
        <f>IF(OR(A173="",O173&lt;&gt;"Pendente",B173=""),"",MAX(0,INT(Resumo!$B$3)-INT(B173)))</f>
        <v/>
      </c>
      <c r="Z173" s="24">
        <f>IF(A173="","",IF(COUNTIF($A$7:$A$206,A173)&gt;1,"ID duplicado",IF(D173="SKU não cadastrado","SKU não cadastrado",IF(OR(B173="",C173="",F173="",G173="",H173="",K173="",M173="",N173="",O173=""),"Preencher campos da solicitação",IF(OR(G173&lt;0,H173&lt;0,AND(S173&lt;&gt;"",S173&lt;0)),"Quantidade inválida",IF(H173=G173,"Sem alteração de quantidade",IF(AND(K173="Outro",L173=""),"Detalhar motivo Outro",IF(OR(LEFT(LOWER(M173),7)="http://",LEFT(LOWER(M173),8)="https://"),"Usar referência interna da evidência",IF(COUNTIF(Listas!$Q$8:$Q$10,O173)=0,"Decisão inválida","OK")))))))))</f>
        <v/>
      </c>
      <c r="AA173" s="24">
        <f>IF(A173="","",IF(AND(O173="Pendente",OR(P173&lt;&gt;"",Q173&lt;&gt;"")),"Pendente com dados de decisão",IF(AND(O173&lt;&gt;"Aprovado",OR(S173&lt;&gt;"",T173&lt;&gt;"",U173&lt;&gt;"")),"Execução sem aprovação",IF(AND(O173="Pendente",Y173&gt;Listas!$R$4),"Aprovação em atraso",IF(AND(OR(O173="Aprovado",O173="Rejeitado"),OR(P173="",Q173="")),"Completar decisão",IF(AND(Q173&lt;&gt;"",Q173&lt;B173),"Data da decisão anterior à solicitação",IF(AND(O173="Aprovado",S173="",T173="",U173=""),"Execução pendente",IF(AND(O173="Aprovado",OR(S173="",T173="",U173="")),"Completar execução",IF(AND(T173&lt;&gt;"",Q173&lt;&gt;"",T173&lt;Q173),"Data da execução anterior à decisão",IF(AND(X173="Executado",ABS(S173-H173)&gt;Listas!$R$5),"Quantidade executada difere da aprovada","OK"))))))))))</f>
        <v/>
      </c>
      <c r="AB173" s="24">
        <f>IF(A173="","",IF(Z173&lt;&gt;"OK",Z173,AA173))</f>
        <v/>
      </c>
    </row>
    <row r="174">
      <c r="A174" s="22" t="n"/>
      <c r="B174" s="38" t="n"/>
      <c r="C174" s="22" t="n"/>
      <c r="D174" s="28">
        <f>IF(C174="","",IFERROR(INDEX(tbSKUs[Produto],MATCH(C174,tbSKUs[SKU],0)),"SKU não cadastrado"))</f>
        <v/>
      </c>
      <c r="E174" s="28">
        <f>IF(C174="","",IFERROR(INDEX(tbSKUs[Unidade],MATCH(C174,tbSKUs[SKU],0)),""))</f>
        <v/>
      </c>
      <c r="F174" s="22" t="n"/>
      <c r="G174" s="39" t="n"/>
      <c r="H174" s="39" t="n"/>
      <c r="I174" s="41">
        <f>IF(OR(G174="",H174=""),"",H174-G174)</f>
        <v/>
      </c>
      <c r="J174" s="28">
        <f>IF(I174="","",IF(I174&gt;0,"Entrada",IF(I174&lt;0,"Saída","Sem variação")))</f>
        <v/>
      </c>
      <c r="K174" s="22" t="n"/>
      <c r="L174" s="22" t="n"/>
      <c r="M174" s="22" t="n"/>
      <c r="N174" s="22" t="n"/>
      <c r="O174" s="22" t="n"/>
      <c r="P174" s="22" t="n"/>
      <c r="Q174" s="38" t="n"/>
      <c r="R174" s="22" t="n"/>
      <c r="S174" s="39" t="n"/>
      <c r="T174" s="38" t="n"/>
      <c r="U174" s="22" t="n"/>
      <c r="V174" s="41">
        <f>IF(X174="Executado",S174-G174,"")</f>
        <v/>
      </c>
      <c r="W174" s="41">
        <f>IF(X174="Executado",S174,"")</f>
        <v/>
      </c>
      <c r="X174" s="28">
        <f>IF(A174="","",IF(O174="Pendente","Aguardando decisão",IF(O174="Rejeitado","Rejeitado",IF(O174="Aprovado",IF(AND(S174&lt;&gt;"",T174&lt;&gt;"",U174&lt;&gt;""),"Executado","Aguardando execução"),"Revisar"))))</f>
        <v/>
      </c>
      <c r="Y174" s="30">
        <f>IF(OR(A174="",O174&lt;&gt;"Pendente",B174=""),"",MAX(0,INT(Resumo!$B$3)-INT(B174)))</f>
        <v/>
      </c>
      <c r="Z174" s="28">
        <f>IF(A174="","",IF(COUNTIF($A$7:$A$206,A174)&gt;1,"ID duplicado",IF(D174="SKU não cadastrado","SKU não cadastrado",IF(OR(B174="",C174="",F174="",G174="",H174="",K174="",M174="",N174="",O174=""),"Preencher campos da solicitação",IF(OR(G174&lt;0,H174&lt;0,AND(S174&lt;&gt;"",S174&lt;0)),"Quantidade inválida",IF(H174=G174,"Sem alteração de quantidade",IF(AND(K174="Outro",L174=""),"Detalhar motivo Outro",IF(OR(LEFT(LOWER(M174),7)="http://",LEFT(LOWER(M174),8)="https://"),"Usar referência interna da evidência",IF(COUNTIF(Listas!$Q$8:$Q$10,O174)=0,"Decisão inválida","OK")))))))))</f>
        <v/>
      </c>
      <c r="AA174" s="28">
        <f>IF(A174="","",IF(AND(O174="Pendente",OR(P174&lt;&gt;"",Q174&lt;&gt;"")),"Pendente com dados de decisão",IF(AND(O174&lt;&gt;"Aprovado",OR(S174&lt;&gt;"",T174&lt;&gt;"",U174&lt;&gt;"")),"Execução sem aprovação",IF(AND(O174="Pendente",Y174&gt;Listas!$R$4),"Aprovação em atraso",IF(AND(OR(O174="Aprovado",O174="Rejeitado"),OR(P174="",Q174="")),"Completar decisão",IF(AND(Q174&lt;&gt;"",Q174&lt;B174),"Data da decisão anterior à solicitação",IF(AND(O174="Aprovado",S174="",T174="",U174=""),"Execução pendente",IF(AND(O174="Aprovado",OR(S174="",T174="",U174="")),"Completar execução",IF(AND(T174&lt;&gt;"",Q174&lt;&gt;"",T174&lt;Q174),"Data da execução anterior à decisão",IF(AND(X174="Executado",ABS(S174-H174)&gt;Listas!$R$5),"Quantidade executada difere da aprovada","OK"))))))))))</f>
        <v/>
      </c>
      <c r="AB174" s="28">
        <f>IF(A174="","",IF(Z174&lt;&gt;"OK",Z174,AA174))</f>
        <v/>
      </c>
    </row>
    <row r="175">
      <c r="A175" s="22" t="n"/>
      <c r="B175" s="38" t="n"/>
      <c r="C175" s="22" t="n"/>
      <c r="D175" s="24">
        <f>IF(C175="","",IFERROR(INDEX(tbSKUs[Produto],MATCH(C175,tbSKUs[SKU],0)),"SKU não cadastrado"))</f>
        <v/>
      </c>
      <c r="E175" s="24">
        <f>IF(C175="","",IFERROR(INDEX(tbSKUs[Unidade],MATCH(C175,tbSKUs[SKU],0)),""))</f>
        <v/>
      </c>
      <c r="F175" s="22" t="n"/>
      <c r="G175" s="39" t="n"/>
      <c r="H175" s="39" t="n"/>
      <c r="I175" s="40">
        <f>IF(OR(G175="",H175=""),"",H175-G175)</f>
        <v/>
      </c>
      <c r="J175" s="24">
        <f>IF(I175="","",IF(I175&gt;0,"Entrada",IF(I175&lt;0,"Saída","Sem variação")))</f>
        <v/>
      </c>
      <c r="K175" s="22" t="n"/>
      <c r="L175" s="22" t="n"/>
      <c r="M175" s="22" t="n"/>
      <c r="N175" s="22" t="n"/>
      <c r="O175" s="22" t="n"/>
      <c r="P175" s="22" t="n"/>
      <c r="Q175" s="38" t="n"/>
      <c r="R175" s="22" t="n"/>
      <c r="S175" s="39" t="n"/>
      <c r="T175" s="38" t="n"/>
      <c r="U175" s="22" t="n"/>
      <c r="V175" s="40">
        <f>IF(X175="Executado",S175-G175,"")</f>
        <v/>
      </c>
      <c r="W175" s="40">
        <f>IF(X175="Executado",S175,"")</f>
        <v/>
      </c>
      <c r="X175" s="24">
        <f>IF(A175="","",IF(O175="Pendente","Aguardando decisão",IF(O175="Rejeitado","Rejeitado",IF(O175="Aprovado",IF(AND(S175&lt;&gt;"",T175&lt;&gt;"",U175&lt;&gt;""),"Executado","Aguardando execução"),"Revisar"))))</f>
        <v/>
      </c>
      <c r="Y175" s="27">
        <f>IF(OR(A175="",O175&lt;&gt;"Pendente",B175=""),"",MAX(0,INT(Resumo!$B$3)-INT(B175)))</f>
        <v/>
      </c>
      <c r="Z175" s="24">
        <f>IF(A175="","",IF(COUNTIF($A$7:$A$206,A175)&gt;1,"ID duplicado",IF(D175="SKU não cadastrado","SKU não cadastrado",IF(OR(B175="",C175="",F175="",G175="",H175="",K175="",M175="",N175="",O175=""),"Preencher campos da solicitação",IF(OR(G175&lt;0,H175&lt;0,AND(S175&lt;&gt;"",S175&lt;0)),"Quantidade inválida",IF(H175=G175,"Sem alteração de quantidade",IF(AND(K175="Outro",L175=""),"Detalhar motivo Outro",IF(OR(LEFT(LOWER(M175),7)="http://",LEFT(LOWER(M175),8)="https://"),"Usar referência interna da evidência",IF(COUNTIF(Listas!$Q$8:$Q$10,O175)=0,"Decisão inválida","OK")))))))))</f>
        <v/>
      </c>
      <c r="AA175" s="24">
        <f>IF(A175="","",IF(AND(O175="Pendente",OR(P175&lt;&gt;"",Q175&lt;&gt;"")),"Pendente com dados de decisão",IF(AND(O175&lt;&gt;"Aprovado",OR(S175&lt;&gt;"",T175&lt;&gt;"",U175&lt;&gt;"")),"Execução sem aprovação",IF(AND(O175="Pendente",Y175&gt;Listas!$R$4),"Aprovação em atraso",IF(AND(OR(O175="Aprovado",O175="Rejeitado"),OR(P175="",Q175="")),"Completar decisão",IF(AND(Q175&lt;&gt;"",Q175&lt;B175),"Data da decisão anterior à solicitação",IF(AND(O175="Aprovado",S175="",T175="",U175=""),"Execução pendente",IF(AND(O175="Aprovado",OR(S175="",T175="",U175="")),"Completar execução",IF(AND(T175&lt;&gt;"",Q175&lt;&gt;"",T175&lt;Q175),"Data da execução anterior à decisão",IF(AND(X175="Executado",ABS(S175-H175)&gt;Listas!$R$5),"Quantidade executada difere da aprovada","OK"))))))))))</f>
        <v/>
      </c>
      <c r="AB175" s="24">
        <f>IF(A175="","",IF(Z175&lt;&gt;"OK",Z175,AA175))</f>
        <v/>
      </c>
    </row>
    <row r="176">
      <c r="A176" s="22" t="n"/>
      <c r="B176" s="38" t="n"/>
      <c r="C176" s="22" t="n"/>
      <c r="D176" s="28">
        <f>IF(C176="","",IFERROR(INDEX(tbSKUs[Produto],MATCH(C176,tbSKUs[SKU],0)),"SKU não cadastrado"))</f>
        <v/>
      </c>
      <c r="E176" s="28">
        <f>IF(C176="","",IFERROR(INDEX(tbSKUs[Unidade],MATCH(C176,tbSKUs[SKU],0)),""))</f>
        <v/>
      </c>
      <c r="F176" s="22" t="n"/>
      <c r="G176" s="39" t="n"/>
      <c r="H176" s="39" t="n"/>
      <c r="I176" s="41">
        <f>IF(OR(G176="",H176=""),"",H176-G176)</f>
        <v/>
      </c>
      <c r="J176" s="28">
        <f>IF(I176="","",IF(I176&gt;0,"Entrada",IF(I176&lt;0,"Saída","Sem variação")))</f>
        <v/>
      </c>
      <c r="K176" s="22" t="n"/>
      <c r="L176" s="22" t="n"/>
      <c r="M176" s="22" t="n"/>
      <c r="N176" s="22" t="n"/>
      <c r="O176" s="22" t="n"/>
      <c r="P176" s="22" t="n"/>
      <c r="Q176" s="38" t="n"/>
      <c r="R176" s="22" t="n"/>
      <c r="S176" s="39" t="n"/>
      <c r="T176" s="38" t="n"/>
      <c r="U176" s="22" t="n"/>
      <c r="V176" s="41">
        <f>IF(X176="Executado",S176-G176,"")</f>
        <v/>
      </c>
      <c r="W176" s="41">
        <f>IF(X176="Executado",S176,"")</f>
        <v/>
      </c>
      <c r="X176" s="28">
        <f>IF(A176="","",IF(O176="Pendente","Aguardando decisão",IF(O176="Rejeitado","Rejeitado",IF(O176="Aprovado",IF(AND(S176&lt;&gt;"",T176&lt;&gt;"",U176&lt;&gt;""),"Executado","Aguardando execução"),"Revisar"))))</f>
        <v/>
      </c>
      <c r="Y176" s="30">
        <f>IF(OR(A176="",O176&lt;&gt;"Pendente",B176=""),"",MAX(0,INT(Resumo!$B$3)-INT(B176)))</f>
        <v/>
      </c>
      <c r="Z176" s="28">
        <f>IF(A176="","",IF(COUNTIF($A$7:$A$206,A176)&gt;1,"ID duplicado",IF(D176="SKU não cadastrado","SKU não cadastrado",IF(OR(B176="",C176="",F176="",G176="",H176="",K176="",M176="",N176="",O176=""),"Preencher campos da solicitação",IF(OR(G176&lt;0,H176&lt;0,AND(S176&lt;&gt;"",S176&lt;0)),"Quantidade inválida",IF(H176=G176,"Sem alteração de quantidade",IF(AND(K176="Outro",L176=""),"Detalhar motivo Outro",IF(OR(LEFT(LOWER(M176),7)="http://",LEFT(LOWER(M176),8)="https://"),"Usar referência interna da evidência",IF(COUNTIF(Listas!$Q$8:$Q$10,O176)=0,"Decisão inválida","OK")))))))))</f>
        <v/>
      </c>
      <c r="AA176" s="28">
        <f>IF(A176="","",IF(AND(O176="Pendente",OR(P176&lt;&gt;"",Q176&lt;&gt;"")),"Pendente com dados de decisão",IF(AND(O176&lt;&gt;"Aprovado",OR(S176&lt;&gt;"",T176&lt;&gt;"",U176&lt;&gt;"")),"Execução sem aprovação",IF(AND(O176="Pendente",Y176&gt;Listas!$R$4),"Aprovação em atraso",IF(AND(OR(O176="Aprovado",O176="Rejeitado"),OR(P176="",Q176="")),"Completar decisão",IF(AND(Q176&lt;&gt;"",Q176&lt;B176),"Data da decisão anterior à solicitação",IF(AND(O176="Aprovado",S176="",T176="",U176=""),"Execução pendente",IF(AND(O176="Aprovado",OR(S176="",T176="",U176="")),"Completar execução",IF(AND(T176&lt;&gt;"",Q176&lt;&gt;"",T176&lt;Q176),"Data da execução anterior à decisão",IF(AND(X176="Executado",ABS(S176-H176)&gt;Listas!$R$5),"Quantidade executada difere da aprovada","OK"))))))))))</f>
        <v/>
      </c>
      <c r="AB176" s="28">
        <f>IF(A176="","",IF(Z176&lt;&gt;"OK",Z176,AA176))</f>
        <v/>
      </c>
    </row>
    <row r="177">
      <c r="A177" s="22" t="n"/>
      <c r="B177" s="38" t="n"/>
      <c r="C177" s="22" t="n"/>
      <c r="D177" s="24">
        <f>IF(C177="","",IFERROR(INDEX(tbSKUs[Produto],MATCH(C177,tbSKUs[SKU],0)),"SKU não cadastrado"))</f>
        <v/>
      </c>
      <c r="E177" s="24">
        <f>IF(C177="","",IFERROR(INDEX(tbSKUs[Unidade],MATCH(C177,tbSKUs[SKU],0)),""))</f>
        <v/>
      </c>
      <c r="F177" s="22" t="n"/>
      <c r="G177" s="39" t="n"/>
      <c r="H177" s="39" t="n"/>
      <c r="I177" s="40">
        <f>IF(OR(G177="",H177=""),"",H177-G177)</f>
        <v/>
      </c>
      <c r="J177" s="24">
        <f>IF(I177="","",IF(I177&gt;0,"Entrada",IF(I177&lt;0,"Saída","Sem variação")))</f>
        <v/>
      </c>
      <c r="K177" s="22" t="n"/>
      <c r="L177" s="22" t="n"/>
      <c r="M177" s="22" t="n"/>
      <c r="N177" s="22" t="n"/>
      <c r="O177" s="22" t="n"/>
      <c r="P177" s="22" t="n"/>
      <c r="Q177" s="38" t="n"/>
      <c r="R177" s="22" t="n"/>
      <c r="S177" s="39" t="n"/>
      <c r="T177" s="38" t="n"/>
      <c r="U177" s="22" t="n"/>
      <c r="V177" s="40">
        <f>IF(X177="Executado",S177-G177,"")</f>
        <v/>
      </c>
      <c r="W177" s="40">
        <f>IF(X177="Executado",S177,"")</f>
        <v/>
      </c>
      <c r="X177" s="24">
        <f>IF(A177="","",IF(O177="Pendente","Aguardando decisão",IF(O177="Rejeitado","Rejeitado",IF(O177="Aprovado",IF(AND(S177&lt;&gt;"",T177&lt;&gt;"",U177&lt;&gt;""),"Executado","Aguardando execução"),"Revisar"))))</f>
        <v/>
      </c>
      <c r="Y177" s="27">
        <f>IF(OR(A177="",O177&lt;&gt;"Pendente",B177=""),"",MAX(0,INT(Resumo!$B$3)-INT(B177)))</f>
        <v/>
      </c>
      <c r="Z177" s="24">
        <f>IF(A177="","",IF(COUNTIF($A$7:$A$206,A177)&gt;1,"ID duplicado",IF(D177="SKU não cadastrado","SKU não cadastrado",IF(OR(B177="",C177="",F177="",G177="",H177="",K177="",M177="",N177="",O177=""),"Preencher campos da solicitação",IF(OR(G177&lt;0,H177&lt;0,AND(S177&lt;&gt;"",S177&lt;0)),"Quantidade inválida",IF(H177=G177,"Sem alteração de quantidade",IF(AND(K177="Outro",L177=""),"Detalhar motivo Outro",IF(OR(LEFT(LOWER(M177),7)="http://",LEFT(LOWER(M177),8)="https://"),"Usar referência interna da evidência",IF(COUNTIF(Listas!$Q$8:$Q$10,O177)=0,"Decisão inválida","OK")))))))))</f>
        <v/>
      </c>
      <c r="AA177" s="24">
        <f>IF(A177="","",IF(AND(O177="Pendente",OR(P177&lt;&gt;"",Q177&lt;&gt;"")),"Pendente com dados de decisão",IF(AND(O177&lt;&gt;"Aprovado",OR(S177&lt;&gt;"",T177&lt;&gt;"",U177&lt;&gt;"")),"Execução sem aprovação",IF(AND(O177="Pendente",Y177&gt;Listas!$R$4),"Aprovação em atraso",IF(AND(OR(O177="Aprovado",O177="Rejeitado"),OR(P177="",Q177="")),"Completar decisão",IF(AND(Q177&lt;&gt;"",Q177&lt;B177),"Data da decisão anterior à solicitação",IF(AND(O177="Aprovado",S177="",T177="",U177=""),"Execução pendente",IF(AND(O177="Aprovado",OR(S177="",T177="",U177="")),"Completar execução",IF(AND(T177&lt;&gt;"",Q177&lt;&gt;"",T177&lt;Q177),"Data da execução anterior à decisão",IF(AND(X177="Executado",ABS(S177-H177)&gt;Listas!$R$5),"Quantidade executada difere da aprovada","OK"))))))))))</f>
        <v/>
      </c>
      <c r="AB177" s="24">
        <f>IF(A177="","",IF(Z177&lt;&gt;"OK",Z177,AA177))</f>
        <v/>
      </c>
    </row>
    <row r="178">
      <c r="A178" s="22" t="n"/>
      <c r="B178" s="38" t="n"/>
      <c r="C178" s="22" t="n"/>
      <c r="D178" s="28">
        <f>IF(C178="","",IFERROR(INDEX(tbSKUs[Produto],MATCH(C178,tbSKUs[SKU],0)),"SKU não cadastrado"))</f>
        <v/>
      </c>
      <c r="E178" s="28">
        <f>IF(C178="","",IFERROR(INDEX(tbSKUs[Unidade],MATCH(C178,tbSKUs[SKU],0)),""))</f>
        <v/>
      </c>
      <c r="F178" s="22" t="n"/>
      <c r="G178" s="39" t="n"/>
      <c r="H178" s="39" t="n"/>
      <c r="I178" s="41">
        <f>IF(OR(G178="",H178=""),"",H178-G178)</f>
        <v/>
      </c>
      <c r="J178" s="28">
        <f>IF(I178="","",IF(I178&gt;0,"Entrada",IF(I178&lt;0,"Saída","Sem variação")))</f>
        <v/>
      </c>
      <c r="K178" s="22" t="n"/>
      <c r="L178" s="22" t="n"/>
      <c r="M178" s="22" t="n"/>
      <c r="N178" s="22" t="n"/>
      <c r="O178" s="22" t="n"/>
      <c r="P178" s="22" t="n"/>
      <c r="Q178" s="38" t="n"/>
      <c r="R178" s="22" t="n"/>
      <c r="S178" s="39" t="n"/>
      <c r="T178" s="38" t="n"/>
      <c r="U178" s="22" t="n"/>
      <c r="V178" s="41">
        <f>IF(X178="Executado",S178-G178,"")</f>
        <v/>
      </c>
      <c r="W178" s="41">
        <f>IF(X178="Executado",S178,"")</f>
        <v/>
      </c>
      <c r="X178" s="28">
        <f>IF(A178="","",IF(O178="Pendente","Aguardando decisão",IF(O178="Rejeitado","Rejeitado",IF(O178="Aprovado",IF(AND(S178&lt;&gt;"",T178&lt;&gt;"",U178&lt;&gt;""),"Executado","Aguardando execução"),"Revisar"))))</f>
        <v/>
      </c>
      <c r="Y178" s="30">
        <f>IF(OR(A178="",O178&lt;&gt;"Pendente",B178=""),"",MAX(0,INT(Resumo!$B$3)-INT(B178)))</f>
        <v/>
      </c>
      <c r="Z178" s="28">
        <f>IF(A178="","",IF(COUNTIF($A$7:$A$206,A178)&gt;1,"ID duplicado",IF(D178="SKU não cadastrado","SKU não cadastrado",IF(OR(B178="",C178="",F178="",G178="",H178="",K178="",M178="",N178="",O178=""),"Preencher campos da solicitação",IF(OR(G178&lt;0,H178&lt;0,AND(S178&lt;&gt;"",S178&lt;0)),"Quantidade inválida",IF(H178=G178,"Sem alteração de quantidade",IF(AND(K178="Outro",L178=""),"Detalhar motivo Outro",IF(OR(LEFT(LOWER(M178),7)="http://",LEFT(LOWER(M178),8)="https://"),"Usar referência interna da evidência",IF(COUNTIF(Listas!$Q$8:$Q$10,O178)=0,"Decisão inválida","OK")))))))))</f>
        <v/>
      </c>
      <c r="AA178" s="28">
        <f>IF(A178="","",IF(AND(O178="Pendente",OR(P178&lt;&gt;"",Q178&lt;&gt;"")),"Pendente com dados de decisão",IF(AND(O178&lt;&gt;"Aprovado",OR(S178&lt;&gt;"",T178&lt;&gt;"",U178&lt;&gt;"")),"Execução sem aprovação",IF(AND(O178="Pendente",Y178&gt;Listas!$R$4),"Aprovação em atraso",IF(AND(OR(O178="Aprovado",O178="Rejeitado"),OR(P178="",Q178="")),"Completar decisão",IF(AND(Q178&lt;&gt;"",Q178&lt;B178),"Data da decisão anterior à solicitação",IF(AND(O178="Aprovado",S178="",T178="",U178=""),"Execução pendente",IF(AND(O178="Aprovado",OR(S178="",T178="",U178="")),"Completar execução",IF(AND(T178&lt;&gt;"",Q178&lt;&gt;"",T178&lt;Q178),"Data da execução anterior à decisão",IF(AND(X178="Executado",ABS(S178-H178)&gt;Listas!$R$5),"Quantidade executada difere da aprovada","OK"))))))))))</f>
        <v/>
      </c>
      <c r="AB178" s="28">
        <f>IF(A178="","",IF(Z178&lt;&gt;"OK",Z178,AA178))</f>
        <v/>
      </c>
    </row>
    <row r="179">
      <c r="A179" s="22" t="n"/>
      <c r="B179" s="38" t="n"/>
      <c r="C179" s="22" t="n"/>
      <c r="D179" s="24">
        <f>IF(C179="","",IFERROR(INDEX(tbSKUs[Produto],MATCH(C179,tbSKUs[SKU],0)),"SKU não cadastrado"))</f>
        <v/>
      </c>
      <c r="E179" s="24">
        <f>IF(C179="","",IFERROR(INDEX(tbSKUs[Unidade],MATCH(C179,tbSKUs[SKU],0)),""))</f>
        <v/>
      </c>
      <c r="F179" s="22" t="n"/>
      <c r="G179" s="39" t="n"/>
      <c r="H179" s="39" t="n"/>
      <c r="I179" s="40">
        <f>IF(OR(G179="",H179=""),"",H179-G179)</f>
        <v/>
      </c>
      <c r="J179" s="24">
        <f>IF(I179="","",IF(I179&gt;0,"Entrada",IF(I179&lt;0,"Saída","Sem variação")))</f>
        <v/>
      </c>
      <c r="K179" s="22" t="n"/>
      <c r="L179" s="22" t="n"/>
      <c r="M179" s="22" t="n"/>
      <c r="N179" s="22" t="n"/>
      <c r="O179" s="22" t="n"/>
      <c r="P179" s="22" t="n"/>
      <c r="Q179" s="38" t="n"/>
      <c r="R179" s="22" t="n"/>
      <c r="S179" s="39" t="n"/>
      <c r="T179" s="38" t="n"/>
      <c r="U179" s="22" t="n"/>
      <c r="V179" s="40">
        <f>IF(X179="Executado",S179-G179,"")</f>
        <v/>
      </c>
      <c r="W179" s="40">
        <f>IF(X179="Executado",S179,"")</f>
        <v/>
      </c>
      <c r="X179" s="24">
        <f>IF(A179="","",IF(O179="Pendente","Aguardando decisão",IF(O179="Rejeitado","Rejeitado",IF(O179="Aprovado",IF(AND(S179&lt;&gt;"",T179&lt;&gt;"",U179&lt;&gt;""),"Executado","Aguardando execução"),"Revisar"))))</f>
        <v/>
      </c>
      <c r="Y179" s="27">
        <f>IF(OR(A179="",O179&lt;&gt;"Pendente",B179=""),"",MAX(0,INT(Resumo!$B$3)-INT(B179)))</f>
        <v/>
      </c>
      <c r="Z179" s="24">
        <f>IF(A179="","",IF(COUNTIF($A$7:$A$206,A179)&gt;1,"ID duplicado",IF(D179="SKU não cadastrado","SKU não cadastrado",IF(OR(B179="",C179="",F179="",G179="",H179="",K179="",M179="",N179="",O179=""),"Preencher campos da solicitação",IF(OR(G179&lt;0,H179&lt;0,AND(S179&lt;&gt;"",S179&lt;0)),"Quantidade inválida",IF(H179=G179,"Sem alteração de quantidade",IF(AND(K179="Outro",L179=""),"Detalhar motivo Outro",IF(OR(LEFT(LOWER(M179),7)="http://",LEFT(LOWER(M179),8)="https://"),"Usar referência interna da evidência",IF(COUNTIF(Listas!$Q$8:$Q$10,O179)=0,"Decisão inválida","OK")))))))))</f>
        <v/>
      </c>
      <c r="AA179" s="24">
        <f>IF(A179="","",IF(AND(O179="Pendente",OR(P179&lt;&gt;"",Q179&lt;&gt;"")),"Pendente com dados de decisão",IF(AND(O179&lt;&gt;"Aprovado",OR(S179&lt;&gt;"",T179&lt;&gt;"",U179&lt;&gt;"")),"Execução sem aprovação",IF(AND(O179="Pendente",Y179&gt;Listas!$R$4),"Aprovação em atraso",IF(AND(OR(O179="Aprovado",O179="Rejeitado"),OR(P179="",Q179="")),"Completar decisão",IF(AND(Q179&lt;&gt;"",Q179&lt;B179),"Data da decisão anterior à solicitação",IF(AND(O179="Aprovado",S179="",T179="",U179=""),"Execução pendente",IF(AND(O179="Aprovado",OR(S179="",T179="",U179="")),"Completar execução",IF(AND(T179&lt;&gt;"",Q179&lt;&gt;"",T179&lt;Q179),"Data da execução anterior à decisão",IF(AND(X179="Executado",ABS(S179-H179)&gt;Listas!$R$5),"Quantidade executada difere da aprovada","OK"))))))))))</f>
        <v/>
      </c>
      <c r="AB179" s="24">
        <f>IF(A179="","",IF(Z179&lt;&gt;"OK",Z179,AA179))</f>
        <v/>
      </c>
    </row>
    <row r="180">
      <c r="A180" s="22" t="n"/>
      <c r="B180" s="38" t="n"/>
      <c r="C180" s="22" t="n"/>
      <c r="D180" s="28">
        <f>IF(C180="","",IFERROR(INDEX(tbSKUs[Produto],MATCH(C180,tbSKUs[SKU],0)),"SKU não cadastrado"))</f>
        <v/>
      </c>
      <c r="E180" s="28">
        <f>IF(C180="","",IFERROR(INDEX(tbSKUs[Unidade],MATCH(C180,tbSKUs[SKU],0)),""))</f>
        <v/>
      </c>
      <c r="F180" s="22" t="n"/>
      <c r="G180" s="39" t="n"/>
      <c r="H180" s="39" t="n"/>
      <c r="I180" s="41">
        <f>IF(OR(G180="",H180=""),"",H180-G180)</f>
        <v/>
      </c>
      <c r="J180" s="28">
        <f>IF(I180="","",IF(I180&gt;0,"Entrada",IF(I180&lt;0,"Saída","Sem variação")))</f>
        <v/>
      </c>
      <c r="K180" s="22" t="n"/>
      <c r="L180" s="22" t="n"/>
      <c r="M180" s="22" t="n"/>
      <c r="N180" s="22" t="n"/>
      <c r="O180" s="22" t="n"/>
      <c r="P180" s="22" t="n"/>
      <c r="Q180" s="38" t="n"/>
      <c r="R180" s="22" t="n"/>
      <c r="S180" s="39" t="n"/>
      <c r="T180" s="38" t="n"/>
      <c r="U180" s="22" t="n"/>
      <c r="V180" s="41">
        <f>IF(X180="Executado",S180-G180,"")</f>
        <v/>
      </c>
      <c r="W180" s="41">
        <f>IF(X180="Executado",S180,"")</f>
        <v/>
      </c>
      <c r="X180" s="28">
        <f>IF(A180="","",IF(O180="Pendente","Aguardando decisão",IF(O180="Rejeitado","Rejeitado",IF(O180="Aprovado",IF(AND(S180&lt;&gt;"",T180&lt;&gt;"",U180&lt;&gt;""),"Executado","Aguardando execução"),"Revisar"))))</f>
        <v/>
      </c>
      <c r="Y180" s="30">
        <f>IF(OR(A180="",O180&lt;&gt;"Pendente",B180=""),"",MAX(0,INT(Resumo!$B$3)-INT(B180)))</f>
        <v/>
      </c>
      <c r="Z180" s="28">
        <f>IF(A180="","",IF(COUNTIF($A$7:$A$206,A180)&gt;1,"ID duplicado",IF(D180="SKU não cadastrado","SKU não cadastrado",IF(OR(B180="",C180="",F180="",G180="",H180="",K180="",M180="",N180="",O180=""),"Preencher campos da solicitação",IF(OR(G180&lt;0,H180&lt;0,AND(S180&lt;&gt;"",S180&lt;0)),"Quantidade inválida",IF(H180=G180,"Sem alteração de quantidade",IF(AND(K180="Outro",L180=""),"Detalhar motivo Outro",IF(OR(LEFT(LOWER(M180),7)="http://",LEFT(LOWER(M180),8)="https://"),"Usar referência interna da evidência",IF(COUNTIF(Listas!$Q$8:$Q$10,O180)=0,"Decisão inválida","OK")))))))))</f>
        <v/>
      </c>
      <c r="AA180" s="28">
        <f>IF(A180="","",IF(AND(O180="Pendente",OR(P180&lt;&gt;"",Q180&lt;&gt;"")),"Pendente com dados de decisão",IF(AND(O180&lt;&gt;"Aprovado",OR(S180&lt;&gt;"",T180&lt;&gt;"",U180&lt;&gt;"")),"Execução sem aprovação",IF(AND(O180="Pendente",Y180&gt;Listas!$R$4),"Aprovação em atraso",IF(AND(OR(O180="Aprovado",O180="Rejeitado"),OR(P180="",Q180="")),"Completar decisão",IF(AND(Q180&lt;&gt;"",Q180&lt;B180),"Data da decisão anterior à solicitação",IF(AND(O180="Aprovado",S180="",T180="",U180=""),"Execução pendente",IF(AND(O180="Aprovado",OR(S180="",T180="",U180="")),"Completar execução",IF(AND(T180&lt;&gt;"",Q180&lt;&gt;"",T180&lt;Q180),"Data da execução anterior à decisão",IF(AND(X180="Executado",ABS(S180-H180)&gt;Listas!$R$5),"Quantidade executada difere da aprovada","OK"))))))))))</f>
        <v/>
      </c>
      <c r="AB180" s="28">
        <f>IF(A180="","",IF(Z180&lt;&gt;"OK",Z180,AA180))</f>
        <v/>
      </c>
    </row>
    <row r="181">
      <c r="A181" s="22" t="n"/>
      <c r="B181" s="38" t="n"/>
      <c r="C181" s="22" t="n"/>
      <c r="D181" s="24">
        <f>IF(C181="","",IFERROR(INDEX(tbSKUs[Produto],MATCH(C181,tbSKUs[SKU],0)),"SKU não cadastrado"))</f>
        <v/>
      </c>
      <c r="E181" s="24">
        <f>IF(C181="","",IFERROR(INDEX(tbSKUs[Unidade],MATCH(C181,tbSKUs[SKU],0)),""))</f>
        <v/>
      </c>
      <c r="F181" s="22" t="n"/>
      <c r="G181" s="39" t="n"/>
      <c r="H181" s="39" t="n"/>
      <c r="I181" s="40">
        <f>IF(OR(G181="",H181=""),"",H181-G181)</f>
        <v/>
      </c>
      <c r="J181" s="24">
        <f>IF(I181="","",IF(I181&gt;0,"Entrada",IF(I181&lt;0,"Saída","Sem variação")))</f>
        <v/>
      </c>
      <c r="K181" s="22" t="n"/>
      <c r="L181" s="22" t="n"/>
      <c r="M181" s="22" t="n"/>
      <c r="N181" s="22" t="n"/>
      <c r="O181" s="22" t="n"/>
      <c r="P181" s="22" t="n"/>
      <c r="Q181" s="38" t="n"/>
      <c r="R181" s="22" t="n"/>
      <c r="S181" s="39" t="n"/>
      <c r="T181" s="38" t="n"/>
      <c r="U181" s="22" t="n"/>
      <c r="V181" s="40">
        <f>IF(X181="Executado",S181-G181,"")</f>
        <v/>
      </c>
      <c r="W181" s="40">
        <f>IF(X181="Executado",S181,"")</f>
        <v/>
      </c>
      <c r="X181" s="24">
        <f>IF(A181="","",IF(O181="Pendente","Aguardando decisão",IF(O181="Rejeitado","Rejeitado",IF(O181="Aprovado",IF(AND(S181&lt;&gt;"",T181&lt;&gt;"",U181&lt;&gt;""),"Executado","Aguardando execução"),"Revisar"))))</f>
        <v/>
      </c>
      <c r="Y181" s="27">
        <f>IF(OR(A181="",O181&lt;&gt;"Pendente",B181=""),"",MAX(0,INT(Resumo!$B$3)-INT(B181)))</f>
        <v/>
      </c>
      <c r="Z181" s="24">
        <f>IF(A181="","",IF(COUNTIF($A$7:$A$206,A181)&gt;1,"ID duplicado",IF(D181="SKU não cadastrado","SKU não cadastrado",IF(OR(B181="",C181="",F181="",G181="",H181="",K181="",M181="",N181="",O181=""),"Preencher campos da solicitação",IF(OR(G181&lt;0,H181&lt;0,AND(S181&lt;&gt;"",S181&lt;0)),"Quantidade inválida",IF(H181=G181,"Sem alteração de quantidade",IF(AND(K181="Outro",L181=""),"Detalhar motivo Outro",IF(OR(LEFT(LOWER(M181),7)="http://",LEFT(LOWER(M181),8)="https://"),"Usar referência interna da evidência",IF(COUNTIF(Listas!$Q$8:$Q$10,O181)=0,"Decisão inválida","OK")))))))))</f>
        <v/>
      </c>
      <c r="AA181" s="24">
        <f>IF(A181="","",IF(AND(O181="Pendente",OR(P181&lt;&gt;"",Q181&lt;&gt;"")),"Pendente com dados de decisão",IF(AND(O181&lt;&gt;"Aprovado",OR(S181&lt;&gt;"",T181&lt;&gt;"",U181&lt;&gt;"")),"Execução sem aprovação",IF(AND(O181="Pendente",Y181&gt;Listas!$R$4),"Aprovação em atraso",IF(AND(OR(O181="Aprovado",O181="Rejeitado"),OR(P181="",Q181="")),"Completar decisão",IF(AND(Q181&lt;&gt;"",Q181&lt;B181),"Data da decisão anterior à solicitação",IF(AND(O181="Aprovado",S181="",T181="",U181=""),"Execução pendente",IF(AND(O181="Aprovado",OR(S181="",T181="",U181="")),"Completar execução",IF(AND(T181&lt;&gt;"",Q181&lt;&gt;"",T181&lt;Q181),"Data da execução anterior à decisão",IF(AND(X181="Executado",ABS(S181-H181)&gt;Listas!$R$5),"Quantidade executada difere da aprovada","OK"))))))))))</f>
        <v/>
      </c>
      <c r="AB181" s="24">
        <f>IF(A181="","",IF(Z181&lt;&gt;"OK",Z181,AA181))</f>
        <v/>
      </c>
    </row>
    <row r="182">
      <c r="A182" s="22" t="n"/>
      <c r="B182" s="38" t="n"/>
      <c r="C182" s="22" t="n"/>
      <c r="D182" s="28">
        <f>IF(C182="","",IFERROR(INDEX(tbSKUs[Produto],MATCH(C182,tbSKUs[SKU],0)),"SKU não cadastrado"))</f>
        <v/>
      </c>
      <c r="E182" s="28">
        <f>IF(C182="","",IFERROR(INDEX(tbSKUs[Unidade],MATCH(C182,tbSKUs[SKU],0)),""))</f>
        <v/>
      </c>
      <c r="F182" s="22" t="n"/>
      <c r="G182" s="39" t="n"/>
      <c r="H182" s="39" t="n"/>
      <c r="I182" s="41">
        <f>IF(OR(G182="",H182=""),"",H182-G182)</f>
        <v/>
      </c>
      <c r="J182" s="28">
        <f>IF(I182="","",IF(I182&gt;0,"Entrada",IF(I182&lt;0,"Saída","Sem variação")))</f>
        <v/>
      </c>
      <c r="K182" s="22" t="n"/>
      <c r="L182" s="22" t="n"/>
      <c r="M182" s="22" t="n"/>
      <c r="N182" s="22" t="n"/>
      <c r="O182" s="22" t="n"/>
      <c r="P182" s="22" t="n"/>
      <c r="Q182" s="38" t="n"/>
      <c r="R182" s="22" t="n"/>
      <c r="S182" s="39" t="n"/>
      <c r="T182" s="38" t="n"/>
      <c r="U182" s="22" t="n"/>
      <c r="V182" s="41">
        <f>IF(X182="Executado",S182-G182,"")</f>
        <v/>
      </c>
      <c r="W182" s="41">
        <f>IF(X182="Executado",S182,"")</f>
        <v/>
      </c>
      <c r="X182" s="28">
        <f>IF(A182="","",IF(O182="Pendente","Aguardando decisão",IF(O182="Rejeitado","Rejeitado",IF(O182="Aprovado",IF(AND(S182&lt;&gt;"",T182&lt;&gt;"",U182&lt;&gt;""),"Executado","Aguardando execução"),"Revisar"))))</f>
        <v/>
      </c>
      <c r="Y182" s="30">
        <f>IF(OR(A182="",O182&lt;&gt;"Pendente",B182=""),"",MAX(0,INT(Resumo!$B$3)-INT(B182)))</f>
        <v/>
      </c>
      <c r="Z182" s="28">
        <f>IF(A182="","",IF(COUNTIF($A$7:$A$206,A182)&gt;1,"ID duplicado",IF(D182="SKU não cadastrado","SKU não cadastrado",IF(OR(B182="",C182="",F182="",G182="",H182="",K182="",M182="",N182="",O182=""),"Preencher campos da solicitação",IF(OR(G182&lt;0,H182&lt;0,AND(S182&lt;&gt;"",S182&lt;0)),"Quantidade inválida",IF(H182=G182,"Sem alteração de quantidade",IF(AND(K182="Outro",L182=""),"Detalhar motivo Outro",IF(OR(LEFT(LOWER(M182),7)="http://",LEFT(LOWER(M182),8)="https://"),"Usar referência interna da evidência",IF(COUNTIF(Listas!$Q$8:$Q$10,O182)=0,"Decisão inválida","OK")))))))))</f>
        <v/>
      </c>
      <c r="AA182" s="28">
        <f>IF(A182="","",IF(AND(O182="Pendente",OR(P182&lt;&gt;"",Q182&lt;&gt;"")),"Pendente com dados de decisão",IF(AND(O182&lt;&gt;"Aprovado",OR(S182&lt;&gt;"",T182&lt;&gt;"",U182&lt;&gt;"")),"Execução sem aprovação",IF(AND(O182="Pendente",Y182&gt;Listas!$R$4),"Aprovação em atraso",IF(AND(OR(O182="Aprovado",O182="Rejeitado"),OR(P182="",Q182="")),"Completar decisão",IF(AND(Q182&lt;&gt;"",Q182&lt;B182),"Data da decisão anterior à solicitação",IF(AND(O182="Aprovado",S182="",T182="",U182=""),"Execução pendente",IF(AND(O182="Aprovado",OR(S182="",T182="",U182="")),"Completar execução",IF(AND(T182&lt;&gt;"",Q182&lt;&gt;"",T182&lt;Q182),"Data da execução anterior à decisão",IF(AND(X182="Executado",ABS(S182-H182)&gt;Listas!$R$5),"Quantidade executada difere da aprovada","OK"))))))))))</f>
        <v/>
      </c>
      <c r="AB182" s="28">
        <f>IF(A182="","",IF(Z182&lt;&gt;"OK",Z182,AA182))</f>
        <v/>
      </c>
    </row>
    <row r="183">
      <c r="A183" s="22" t="n"/>
      <c r="B183" s="38" t="n"/>
      <c r="C183" s="22" t="n"/>
      <c r="D183" s="24">
        <f>IF(C183="","",IFERROR(INDEX(tbSKUs[Produto],MATCH(C183,tbSKUs[SKU],0)),"SKU não cadastrado"))</f>
        <v/>
      </c>
      <c r="E183" s="24">
        <f>IF(C183="","",IFERROR(INDEX(tbSKUs[Unidade],MATCH(C183,tbSKUs[SKU],0)),""))</f>
        <v/>
      </c>
      <c r="F183" s="22" t="n"/>
      <c r="G183" s="39" t="n"/>
      <c r="H183" s="39" t="n"/>
      <c r="I183" s="40">
        <f>IF(OR(G183="",H183=""),"",H183-G183)</f>
        <v/>
      </c>
      <c r="J183" s="24">
        <f>IF(I183="","",IF(I183&gt;0,"Entrada",IF(I183&lt;0,"Saída","Sem variação")))</f>
        <v/>
      </c>
      <c r="K183" s="22" t="n"/>
      <c r="L183" s="22" t="n"/>
      <c r="M183" s="22" t="n"/>
      <c r="N183" s="22" t="n"/>
      <c r="O183" s="22" t="n"/>
      <c r="P183" s="22" t="n"/>
      <c r="Q183" s="38" t="n"/>
      <c r="R183" s="22" t="n"/>
      <c r="S183" s="39" t="n"/>
      <c r="T183" s="38" t="n"/>
      <c r="U183" s="22" t="n"/>
      <c r="V183" s="40">
        <f>IF(X183="Executado",S183-G183,"")</f>
        <v/>
      </c>
      <c r="W183" s="40">
        <f>IF(X183="Executado",S183,"")</f>
        <v/>
      </c>
      <c r="X183" s="24">
        <f>IF(A183="","",IF(O183="Pendente","Aguardando decisão",IF(O183="Rejeitado","Rejeitado",IF(O183="Aprovado",IF(AND(S183&lt;&gt;"",T183&lt;&gt;"",U183&lt;&gt;""),"Executado","Aguardando execução"),"Revisar"))))</f>
        <v/>
      </c>
      <c r="Y183" s="27">
        <f>IF(OR(A183="",O183&lt;&gt;"Pendente",B183=""),"",MAX(0,INT(Resumo!$B$3)-INT(B183)))</f>
        <v/>
      </c>
      <c r="Z183" s="24">
        <f>IF(A183="","",IF(COUNTIF($A$7:$A$206,A183)&gt;1,"ID duplicado",IF(D183="SKU não cadastrado","SKU não cadastrado",IF(OR(B183="",C183="",F183="",G183="",H183="",K183="",M183="",N183="",O183=""),"Preencher campos da solicitação",IF(OR(G183&lt;0,H183&lt;0,AND(S183&lt;&gt;"",S183&lt;0)),"Quantidade inválida",IF(H183=G183,"Sem alteração de quantidade",IF(AND(K183="Outro",L183=""),"Detalhar motivo Outro",IF(OR(LEFT(LOWER(M183),7)="http://",LEFT(LOWER(M183),8)="https://"),"Usar referência interna da evidência",IF(COUNTIF(Listas!$Q$8:$Q$10,O183)=0,"Decisão inválida","OK")))))))))</f>
        <v/>
      </c>
      <c r="AA183" s="24">
        <f>IF(A183="","",IF(AND(O183="Pendente",OR(P183&lt;&gt;"",Q183&lt;&gt;"")),"Pendente com dados de decisão",IF(AND(O183&lt;&gt;"Aprovado",OR(S183&lt;&gt;"",T183&lt;&gt;"",U183&lt;&gt;"")),"Execução sem aprovação",IF(AND(O183="Pendente",Y183&gt;Listas!$R$4),"Aprovação em atraso",IF(AND(OR(O183="Aprovado",O183="Rejeitado"),OR(P183="",Q183="")),"Completar decisão",IF(AND(Q183&lt;&gt;"",Q183&lt;B183),"Data da decisão anterior à solicitação",IF(AND(O183="Aprovado",S183="",T183="",U183=""),"Execução pendente",IF(AND(O183="Aprovado",OR(S183="",T183="",U183="")),"Completar execução",IF(AND(T183&lt;&gt;"",Q183&lt;&gt;"",T183&lt;Q183),"Data da execução anterior à decisão",IF(AND(X183="Executado",ABS(S183-H183)&gt;Listas!$R$5),"Quantidade executada difere da aprovada","OK"))))))))))</f>
        <v/>
      </c>
      <c r="AB183" s="24">
        <f>IF(A183="","",IF(Z183&lt;&gt;"OK",Z183,AA183))</f>
        <v/>
      </c>
    </row>
    <row r="184">
      <c r="A184" s="22" t="n"/>
      <c r="B184" s="38" t="n"/>
      <c r="C184" s="22" t="n"/>
      <c r="D184" s="28">
        <f>IF(C184="","",IFERROR(INDEX(tbSKUs[Produto],MATCH(C184,tbSKUs[SKU],0)),"SKU não cadastrado"))</f>
        <v/>
      </c>
      <c r="E184" s="28">
        <f>IF(C184="","",IFERROR(INDEX(tbSKUs[Unidade],MATCH(C184,tbSKUs[SKU],0)),""))</f>
        <v/>
      </c>
      <c r="F184" s="22" t="n"/>
      <c r="G184" s="39" t="n"/>
      <c r="H184" s="39" t="n"/>
      <c r="I184" s="41">
        <f>IF(OR(G184="",H184=""),"",H184-G184)</f>
        <v/>
      </c>
      <c r="J184" s="28">
        <f>IF(I184="","",IF(I184&gt;0,"Entrada",IF(I184&lt;0,"Saída","Sem variação")))</f>
        <v/>
      </c>
      <c r="K184" s="22" t="n"/>
      <c r="L184" s="22" t="n"/>
      <c r="M184" s="22" t="n"/>
      <c r="N184" s="22" t="n"/>
      <c r="O184" s="22" t="n"/>
      <c r="P184" s="22" t="n"/>
      <c r="Q184" s="38" t="n"/>
      <c r="R184" s="22" t="n"/>
      <c r="S184" s="39" t="n"/>
      <c r="T184" s="38" t="n"/>
      <c r="U184" s="22" t="n"/>
      <c r="V184" s="41">
        <f>IF(X184="Executado",S184-G184,"")</f>
        <v/>
      </c>
      <c r="W184" s="41">
        <f>IF(X184="Executado",S184,"")</f>
        <v/>
      </c>
      <c r="X184" s="28">
        <f>IF(A184="","",IF(O184="Pendente","Aguardando decisão",IF(O184="Rejeitado","Rejeitado",IF(O184="Aprovado",IF(AND(S184&lt;&gt;"",T184&lt;&gt;"",U184&lt;&gt;""),"Executado","Aguardando execução"),"Revisar"))))</f>
        <v/>
      </c>
      <c r="Y184" s="30">
        <f>IF(OR(A184="",O184&lt;&gt;"Pendente",B184=""),"",MAX(0,INT(Resumo!$B$3)-INT(B184)))</f>
        <v/>
      </c>
      <c r="Z184" s="28">
        <f>IF(A184="","",IF(COUNTIF($A$7:$A$206,A184)&gt;1,"ID duplicado",IF(D184="SKU não cadastrado","SKU não cadastrado",IF(OR(B184="",C184="",F184="",G184="",H184="",K184="",M184="",N184="",O184=""),"Preencher campos da solicitação",IF(OR(G184&lt;0,H184&lt;0,AND(S184&lt;&gt;"",S184&lt;0)),"Quantidade inválida",IF(H184=G184,"Sem alteração de quantidade",IF(AND(K184="Outro",L184=""),"Detalhar motivo Outro",IF(OR(LEFT(LOWER(M184),7)="http://",LEFT(LOWER(M184),8)="https://"),"Usar referência interna da evidência",IF(COUNTIF(Listas!$Q$8:$Q$10,O184)=0,"Decisão inválida","OK")))))))))</f>
        <v/>
      </c>
      <c r="AA184" s="28">
        <f>IF(A184="","",IF(AND(O184="Pendente",OR(P184&lt;&gt;"",Q184&lt;&gt;"")),"Pendente com dados de decisão",IF(AND(O184&lt;&gt;"Aprovado",OR(S184&lt;&gt;"",T184&lt;&gt;"",U184&lt;&gt;"")),"Execução sem aprovação",IF(AND(O184="Pendente",Y184&gt;Listas!$R$4),"Aprovação em atraso",IF(AND(OR(O184="Aprovado",O184="Rejeitado"),OR(P184="",Q184="")),"Completar decisão",IF(AND(Q184&lt;&gt;"",Q184&lt;B184),"Data da decisão anterior à solicitação",IF(AND(O184="Aprovado",S184="",T184="",U184=""),"Execução pendente",IF(AND(O184="Aprovado",OR(S184="",T184="",U184="")),"Completar execução",IF(AND(T184&lt;&gt;"",Q184&lt;&gt;"",T184&lt;Q184),"Data da execução anterior à decisão",IF(AND(X184="Executado",ABS(S184-H184)&gt;Listas!$R$5),"Quantidade executada difere da aprovada","OK"))))))))))</f>
        <v/>
      </c>
      <c r="AB184" s="28">
        <f>IF(A184="","",IF(Z184&lt;&gt;"OK",Z184,AA184))</f>
        <v/>
      </c>
    </row>
    <row r="185">
      <c r="A185" s="22" t="n"/>
      <c r="B185" s="38" t="n"/>
      <c r="C185" s="22" t="n"/>
      <c r="D185" s="24">
        <f>IF(C185="","",IFERROR(INDEX(tbSKUs[Produto],MATCH(C185,tbSKUs[SKU],0)),"SKU não cadastrado"))</f>
        <v/>
      </c>
      <c r="E185" s="24">
        <f>IF(C185="","",IFERROR(INDEX(tbSKUs[Unidade],MATCH(C185,tbSKUs[SKU],0)),""))</f>
        <v/>
      </c>
      <c r="F185" s="22" t="n"/>
      <c r="G185" s="39" t="n"/>
      <c r="H185" s="39" t="n"/>
      <c r="I185" s="40">
        <f>IF(OR(G185="",H185=""),"",H185-G185)</f>
        <v/>
      </c>
      <c r="J185" s="24">
        <f>IF(I185="","",IF(I185&gt;0,"Entrada",IF(I185&lt;0,"Saída","Sem variação")))</f>
        <v/>
      </c>
      <c r="K185" s="22" t="n"/>
      <c r="L185" s="22" t="n"/>
      <c r="M185" s="22" t="n"/>
      <c r="N185" s="22" t="n"/>
      <c r="O185" s="22" t="n"/>
      <c r="P185" s="22" t="n"/>
      <c r="Q185" s="38" t="n"/>
      <c r="R185" s="22" t="n"/>
      <c r="S185" s="39" t="n"/>
      <c r="T185" s="38" t="n"/>
      <c r="U185" s="22" t="n"/>
      <c r="V185" s="40">
        <f>IF(X185="Executado",S185-G185,"")</f>
        <v/>
      </c>
      <c r="W185" s="40">
        <f>IF(X185="Executado",S185,"")</f>
        <v/>
      </c>
      <c r="X185" s="24">
        <f>IF(A185="","",IF(O185="Pendente","Aguardando decisão",IF(O185="Rejeitado","Rejeitado",IF(O185="Aprovado",IF(AND(S185&lt;&gt;"",T185&lt;&gt;"",U185&lt;&gt;""),"Executado","Aguardando execução"),"Revisar"))))</f>
        <v/>
      </c>
      <c r="Y185" s="27">
        <f>IF(OR(A185="",O185&lt;&gt;"Pendente",B185=""),"",MAX(0,INT(Resumo!$B$3)-INT(B185)))</f>
        <v/>
      </c>
      <c r="Z185" s="24">
        <f>IF(A185="","",IF(COUNTIF($A$7:$A$206,A185)&gt;1,"ID duplicado",IF(D185="SKU não cadastrado","SKU não cadastrado",IF(OR(B185="",C185="",F185="",G185="",H185="",K185="",M185="",N185="",O185=""),"Preencher campos da solicitação",IF(OR(G185&lt;0,H185&lt;0,AND(S185&lt;&gt;"",S185&lt;0)),"Quantidade inválida",IF(H185=G185,"Sem alteração de quantidade",IF(AND(K185="Outro",L185=""),"Detalhar motivo Outro",IF(OR(LEFT(LOWER(M185),7)="http://",LEFT(LOWER(M185),8)="https://"),"Usar referência interna da evidência",IF(COUNTIF(Listas!$Q$8:$Q$10,O185)=0,"Decisão inválida","OK")))))))))</f>
        <v/>
      </c>
      <c r="AA185" s="24">
        <f>IF(A185="","",IF(AND(O185="Pendente",OR(P185&lt;&gt;"",Q185&lt;&gt;"")),"Pendente com dados de decisão",IF(AND(O185&lt;&gt;"Aprovado",OR(S185&lt;&gt;"",T185&lt;&gt;"",U185&lt;&gt;"")),"Execução sem aprovação",IF(AND(O185="Pendente",Y185&gt;Listas!$R$4),"Aprovação em atraso",IF(AND(OR(O185="Aprovado",O185="Rejeitado"),OR(P185="",Q185="")),"Completar decisão",IF(AND(Q185&lt;&gt;"",Q185&lt;B185),"Data da decisão anterior à solicitação",IF(AND(O185="Aprovado",S185="",T185="",U185=""),"Execução pendente",IF(AND(O185="Aprovado",OR(S185="",T185="",U185="")),"Completar execução",IF(AND(T185&lt;&gt;"",Q185&lt;&gt;"",T185&lt;Q185),"Data da execução anterior à decisão",IF(AND(X185="Executado",ABS(S185-H185)&gt;Listas!$R$5),"Quantidade executada difere da aprovada","OK"))))))))))</f>
        <v/>
      </c>
      <c r="AB185" s="24">
        <f>IF(A185="","",IF(Z185&lt;&gt;"OK",Z185,AA185))</f>
        <v/>
      </c>
    </row>
    <row r="186">
      <c r="A186" s="22" t="n"/>
      <c r="B186" s="38" t="n"/>
      <c r="C186" s="22" t="n"/>
      <c r="D186" s="28">
        <f>IF(C186="","",IFERROR(INDEX(tbSKUs[Produto],MATCH(C186,tbSKUs[SKU],0)),"SKU não cadastrado"))</f>
        <v/>
      </c>
      <c r="E186" s="28">
        <f>IF(C186="","",IFERROR(INDEX(tbSKUs[Unidade],MATCH(C186,tbSKUs[SKU],0)),""))</f>
        <v/>
      </c>
      <c r="F186" s="22" t="n"/>
      <c r="G186" s="39" t="n"/>
      <c r="H186" s="39" t="n"/>
      <c r="I186" s="41">
        <f>IF(OR(G186="",H186=""),"",H186-G186)</f>
        <v/>
      </c>
      <c r="J186" s="28">
        <f>IF(I186="","",IF(I186&gt;0,"Entrada",IF(I186&lt;0,"Saída","Sem variação")))</f>
        <v/>
      </c>
      <c r="K186" s="22" t="n"/>
      <c r="L186" s="22" t="n"/>
      <c r="M186" s="22" t="n"/>
      <c r="N186" s="22" t="n"/>
      <c r="O186" s="22" t="n"/>
      <c r="P186" s="22" t="n"/>
      <c r="Q186" s="38" t="n"/>
      <c r="R186" s="22" t="n"/>
      <c r="S186" s="39" t="n"/>
      <c r="T186" s="38" t="n"/>
      <c r="U186" s="22" t="n"/>
      <c r="V186" s="41">
        <f>IF(X186="Executado",S186-G186,"")</f>
        <v/>
      </c>
      <c r="W186" s="41">
        <f>IF(X186="Executado",S186,"")</f>
        <v/>
      </c>
      <c r="X186" s="28">
        <f>IF(A186="","",IF(O186="Pendente","Aguardando decisão",IF(O186="Rejeitado","Rejeitado",IF(O186="Aprovado",IF(AND(S186&lt;&gt;"",T186&lt;&gt;"",U186&lt;&gt;""),"Executado","Aguardando execução"),"Revisar"))))</f>
        <v/>
      </c>
      <c r="Y186" s="30">
        <f>IF(OR(A186="",O186&lt;&gt;"Pendente",B186=""),"",MAX(0,INT(Resumo!$B$3)-INT(B186)))</f>
        <v/>
      </c>
      <c r="Z186" s="28">
        <f>IF(A186="","",IF(COUNTIF($A$7:$A$206,A186)&gt;1,"ID duplicado",IF(D186="SKU não cadastrado","SKU não cadastrado",IF(OR(B186="",C186="",F186="",G186="",H186="",K186="",M186="",N186="",O186=""),"Preencher campos da solicitação",IF(OR(G186&lt;0,H186&lt;0,AND(S186&lt;&gt;"",S186&lt;0)),"Quantidade inválida",IF(H186=G186,"Sem alteração de quantidade",IF(AND(K186="Outro",L186=""),"Detalhar motivo Outro",IF(OR(LEFT(LOWER(M186),7)="http://",LEFT(LOWER(M186),8)="https://"),"Usar referência interna da evidência",IF(COUNTIF(Listas!$Q$8:$Q$10,O186)=0,"Decisão inválida","OK")))))))))</f>
        <v/>
      </c>
      <c r="AA186" s="28">
        <f>IF(A186="","",IF(AND(O186="Pendente",OR(P186&lt;&gt;"",Q186&lt;&gt;"")),"Pendente com dados de decisão",IF(AND(O186&lt;&gt;"Aprovado",OR(S186&lt;&gt;"",T186&lt;&gt;"",U186&lt;&gt;"")),"Execução sem aprovação",IF(AND(O186="Pendente",Y186&gt;Listas!$R$4),"Aprovação em atraso",IF(AND(OR(O186="Aprovado",O186="Rejeitado"),OR(P186="",Q186="")),"Completar decisão",IF(AND(Q186&lt;&gt;"",Q186&lt;B186),"Data da decisão anterior à solicitação",IF(AND(O186="Aprovado",S186="",T186="",U186=""),"Execução pendente",IF(AND(O186="Aprovado",OR(S186="",T186="",U186="")),"Completar execução",IF(AND(T186&lt;&gt;"",Q186&lt;&gt;"",T186&lt;Q186),"Data da execução anterior à decisão",IF(AND(X186="Executado",ABS(S186-H186)&gt;Listas!$R$5),"Quantidade executada difere da aprovada","OK"))))))))))</f>
        <v/>
      </c>
      <c r="AB186" s="28">
        <f>IF(A186="","",IF(Z186&lt;&gt;"OK",Z186,AA186))</f>
        <v/>
      </c>
    </row>
    <row r="187">
      <c r="A187" s="22" t="n"/>
      <c r="B187" s="38" t="n"/>
      <c r="C187" s="22" t="n"/>
      <c r="D187" s="24">
        <f>IF(C187="","",IFERROR(INDEX(tbSKUs[Produto],MATCH(C187,tbSKUs[SKU],0)),"SKU não cadastrado"))</f>
        <v/>
      </c>
      <c r="E187" s="24">
        <f>IF(C187="","",IFERROR(INDEX(tbSKUs[Unidade],MATCH(C187,tbSKUs[SKU],0)),""))</f>
        <v/>
      </c>
      <c r="F187" s="22" t="n"/>
      <c r="G187" s="39" t="n"/>
      <c r="H187" s="39" t="n"/>
      <c r="I187" s="40">
        <f>IF(OR(G187="",H187=""),"",H187-G187)</f>
        <v/>
      </c>
      <c r="J187" s="24">
        <f>IF(I187="","",IF(I187&gt;0,"Entrada",IF(I187&lt;0,"Saída","Sem variação")))</f>
        <v/>
      </c>
      <c r="K187" s="22" t="n"/>
      <c r="L187" s="22" t="n"/>
      <c r="M187" s="22" t="n"/>
      <c r="N187" s="22" t="n"/>
      <c r="O187" s="22" t="n"/>
      <c r="P187" s="22" t="n"/>
      <c r="Q187" s="38" t="n"/>
      <c r="R187" s="22" t="n"/>
      <c r="S187" s="39" t="n"/>
      <c r="T187" s="38" t="n"/>
      <c r="U187" s="22" t="n"/>
      <c r="V187" s="40">
        <f>IF(X187="Executado",S187-G187,"")</f>
        <v/>
      </c>
      <c r="W187" s="40">
        <f>IF(X187="Executado",S187,"")</f>
        <v/>
      </c>
      <c r="X187" s="24">
        <f>IF(A187="","",IF(O187="Pendente","Aguardando decisão",IF(O187="Rejeitado","Rejeitado",IF(O187="Aprovado",IF(AND(S187&lt;&gt;"",T187&lt;&gt;"",U187&lt;&gt;""),"Executado","Aguardando execução"),"Revisar"))))</f>
        <v/>
      </c>
      <c r="Y187" s="27">
        <f>IF(OR(A187="",O187&lt;&gt;"Pendente",B187=""),"",MAX(0,INT(Resumo!$B$3)-INT(B187)))</f>
        <v/>
      </c>
      <c r="Z187" s="24">
        <f>IF(A187="","",IF(COUNTIF($A$7:$A$206,A187)&gt;1,"ID duplicado",IF(D187="SKU não cadastrado","SKU não cadastrado",IF(OR(B187="",C187="",F187="",G187="",H187="",K187="",M187="",N187="",O187=""),"Preencher campos da solicitação",IF(OR(G187&lt;0,H187&lt;0,AND(S187&lt;&gt;"",S187&lt;0)),"Quantidade inválida",IF(H187=G187,"Sem alteração de quantidade",IF(AND(K187="Outro",L187=""),"Detalhar motivo Outro",IF(OR(LEFT(LOWER(M187),7)="http://",LEFT(LOWER(M187),8)="https://"),"Usar referência interna da evidência",IF(COUNTIF(Listas!$Q$8:$Q$10,O187)=0,"Decisão inválida","OK")))))))))</f>
        <v/>
      </c>
      <c r="AA187" s="24">
        <f>IF(A187="","",IF(AND(O187="Pendente",OR(P187&lt;&gt;"",Q187&lt;&gt;"")),"Pendente com dados de decisão",IF(AND(O187&lt;&gt;"Aprovado",OR(S187&lt;&gt;"",T187&lt;&gt;"",U187&lt;&gt;"")),"Execução sem aprovação",IF(AND(O187="Pendente",Y187&gt;Listas!$R$4),"Aprovação em atraso",IF(AND(OR(O187="Aprovado",O187="Rejeitado"),OR(P187="",Q187="")),"Completar decisão",IF(AND(Q187&lt;&gt;"",Q187&lt;B187),"Data da decisão anterior à solicitação",IF(AND(O187="Aprovado",S187="",T187="",U187=""),"Execução pendente",IF(AND(O187="Aprovado",OR(S187="",T187="",U187="")),"Completar execução",IF(AND(T187&lt;&gt;"",Q187&lt;&gt;"",T187&lt;Q187),"Data da execução anterior à decisão",IF(AND(X187="Executado",ABS(S187-H187)&gt;Listas!$R$5),"Quantidade executada difere da aprovada","OK"))))))))))</f>
        <v/>
      </c>
      <c r="AB187" s="24">
        <f>IF(A187="","",IF(Z187&lt;&gt;"OK",Z187,AA187))</f>
        <v/>
      </c>
    </row>
    <row r="188">
      <c r="A188" s="22" t="n"/>
      <c r="B188" s="38" t="n"/>
      <c r="C188" s="22" t="n"/>
      <c r="D188" s="28">
        <f>IF(C188="","",IFERROR(INDEX(tbSKUs[Produto],MATCH(C188,tbSKUs[SKU],0)),"SKU não cadastrado"))</f>
        <v/>
      </c>
      <c r="E188" s="28">
        <f>IF(C188="","",IFERROR(INDEX(tbSKUs[Unidade],MATCH(C188,tbSKUs[SKU],0)),""))</f>
        <v/>
      </c>
      <c r="F188" s="22" t="n"/>
      <c r="G188" s="39" t="n"/>
      <c r="H188" s="39" t="n"/>
      <c r="I188" s="41">
        <f>IF(OR(G188="",H188=""),"",H188-G188)</f>
        <v/>
      </c>
      <c r="J188" s="28">
        <f>IF(I188="","",IF(I188&gt;0,"Entrada",IF(I188&lt;0,"Saída","Sem variação")))</f>
        <v/>
      </c>
      <c r="K188" s="22" t="n"/>
      <c r="L188" s="22" t="n"/>
      <c r="M188" s="22" t="n"/>
      <c r="N188" s="22" t="n"/>
      <c r="O188" s="22" t="n"/>
      <c r="P188" s="22" t="n"/>
      <c r="Q188" s="38" t="n"/>
      <c r="R188" s="22" t="n"/>
      <c r="S188" s="39" t="n"/>
      <c r="T188" s="38" t="n"/>
      <c r="U188" s="22" t="n"/>
      <c r="V188" s="41">
        <f>IF(X188="Executado",S188-G188,"")</f>
        <v/>
      </c>
      <c r="W188" s="41">
        <f>IF(X188="Executado",S188,"")</f>
        <v/>
      </c>
      <c r="X188" s="28">
        <f>IF(A188="","",IF(O188="Pendente","Aguardando decisão",IF(O188="Rejeitado","Rejeitado",IF(O188="Aprovado",IF(AND(S188&lt;&gt;"",T188&lt;&gt;"",U188&lt;&gt;""),"Executado","Aguardando execução"),"Revisar"))))</f>
        <v/>
      </c>
      <c r="Y188" s="30">
        <f>IF(OR(A188="",O188&lt;&gt;"Pendente",B188=""),"",MAX(0,INT(Resumo!$B$3)-INT(B188)))</f>
        <v/>
      </c>
      <c r="Z188" s="28">
        <f>IF(A188="","",IF(COUNTIF($A$7:$A$206,A188)&gt;1,"ID duplicado",IF(D188="SKU não cadastrado","SKU não cadastrado",IF(OR(B188="",C188="",F188="",G188="",H188="",K188="",M188="",N188="",O188=""),"Preencher campos da solicitação",IF(OR(G188&lt;0,H188&lt;0,AND(S188&lt;&gt;"",S188&lt;0)),"Quantidade inválida",IF(H188=G188,"Sem alteração de quantidade",IF(AND(K188="Outro",L188=""),"Detalhar motivo Outro",IF(OR(LEFT(LOWER(M188),7)="http://",LEFT(LOWER(M188),8)="https://"),"Usar referência interna da evidência",IF(COUNTIF(Listas!$Q$8:$Q$10,O188)=0,"Decisão inválida","OK")))))))))</f>
        <v/>
      </c>
      <c r="AA188" s="28">
        <f>IF(A188="","",IF(AND(O188="Pendente",OR(P188&lt;&gt;"",Q188&lt;&gt;"")),"Pendente com dados de decisão",IF(AND(O188&lt;&gt;"Aprovado",OR(S188&lt;&gt;"",T188&lt;&gt;"",U188&lt;&gt;"")),"Execução sem aprovação",IF(AND(O188="Pendente",Y188&gt;Listas!$R$4),"Aprovação em atraso",IF(AND(OR(O188="Aprovado",O188="Rejeitado"),OR(P188="",Q188="")),"Completar decisão",IF(AND(Q188&lt;&gt;"",Q188&lt;B188),"Data da decisão anterior à solicitação",IF(AND(O188="Aprovado",S188="",T188="",U188=""),"Execução pendente",IF(AND(O188="Aprovado",OR(S188="",T188="",U188="")),"Completar execução",IF(AND(T188&lt;&gt;"",Q188&lt;&gt;"",T188&lt;Q188),"Data da execução anterior à decisão",IF(AND(X188="Executado",ABS(S188-H188)&gt;Listas!$R$5),"Quantidade executada difere da aprovada","OK"))))))))))</f>
        <v/>
      </c>
      <c r="AB188" s="28">
        <f>IF(A188="","",IF(Z188&lt;&gt;"OK",Z188,AA188))</f>
        <v/>
      </c>
    </row>
    <row r="189">
      <c r="A189" s="22" t="n"/>
      <c r="B189" s="38" t="n"/>
      <c r="C189" s="22" t="n"/>
      <c r="D189" s="24">
        <f>IF(C189="","",IFERROR(INDEX(tbSKUs[Produto],MATCH(C189,tbSKUs[SKU],0)),"SKU não cadastrado"))</f>
        <v/>
      </c>
      <c r="E189" s="24">
        <f>IF(C189="","",IFERROR(INDEX(tbSKUs[Unidade],MATCH(C189,tbSKUs[SKU],0)),""))</f>
        <v/>
      </c>
      <c r="F189" s="22" t="n"/>
      <c r="G189" s="39" t="n"/>
      <c r="H189" s="39" t="n"/>
      <c r="I189" s="40">
        <f>IF(OR(G189="",H189=""),"",H189-G189)</f>
        <v/>
      </c>
      <c r="J189" s="24">
        <f>IF(I189="","",IF(I189&gt;0,"Entrada",IF(I189&lt;0,"Saída","Sem variação")))</f>
        <v/>
      </c>
      <c r="K189" s="22" t="n"/>
      <c r="L189" s="22" t="n"/>
      <c r="M189" s="22" t="n"/>
      <c r="N189" s="22" t="n"/>
      <c r="O189" s="22" t="n"/>
      <c r="P189" s="22" t="n"/>
      <c r="Q189" s="38" t="n"/>
      <c r="R189" s="22" t="n"/>
      <c r="S189" s="39" t="n"/>
      <c r="T189" s="38" t="n"/>
      <c r="U189" s="22" t="n"/>
      <c r="V189" s="40">
        <f>IF(X189="Executado",S189-G189,"")</f>
        <v/>
      </c>
      <c r="W189" s="40">
        <f>IF(X189="Executado",S189,"")</f>
        <v/>
      </c>
      <c r="X189" s="24">
        <f>IF(A189="","",IF(O189="Pendente","Aguardando decisão",IF(O189="Rejeitado","Rejeitado",IF(O189="Aprovado",IF(AND(S189&lt;&gt;"",T189&lt;&gt;"",U189&lt;&gt;""),"Executado","Aguardando execução"),"Revisar"))))</f>
        <v/>
      </c>
      <c r="Y189" s="27">
        <f>IF(OR(A189="",O189&lt;&gt;"Pendente",B189=""),"",MAX(0,INT(Resumo!$B$3)-INT(B189)))</f>
        <v/>
      </c>
      <c r="Z189" s="24">
        <f>IF(A189="","",IF(COUNTIF($A$7:$A$206,A189)&gt;1,"ID duplicado",IF(D189="SKU não cadastrado","SKU não cadastrado",IF(OR(B189="",C189="",F189="",G189="",H189="",K189="",M189="",N189="",O189=""),"Preencher campos da solicitação",IF(OR(G189&lt;0,H189&lt;0,AND(S189&lt;&gt;"",S189&lt;0)),"Quantidade inválida",IF(H189=G189,"Sem alteração de quantidade",IF(AND(K189="Outro",L189=""),"Detalhar motivo Outro",IF(OR(LEFT(LOWER(M189),7)="http://",LEFT(LOWER(M189),8)="https://"),"Usar referência interna da evidência",IF(COUNTIF(Listas!$Q$8:$Q$10,O189)=0,"Decisão inválida","OK")))))))))</f>
        <v/>
      </c>
      <c r="AA189" s="24">
        <f>IF(A189="","",IF(AND(O189="Pendente",OR(P189&lt;&gt;"",Q189&lt;&gt;"")),"Pendente com dados de decisão",IF(AND(O189&lt;&gt;"Aprovado",OR(S189&lt;&gt;"",T189&lt;&gt;"",U189&lt;&gt;"")),"Execução sem aprovação",IF(AND(O189="Pendente",Y189&gt;Listas!$R$4),"Aprovação em atraso",IF(AND(OR(O189="Aprovado",O189="Rejeitado"),OR(P189="",Q189="")),"Completar decisão",IF(AND(Q189&lt;&gt;"",Q189&lt;B189),"Data da decisão anterior à solicitação",IF(AND(O189="Aprovado",S189="",T189="",U189=""),"Execução pendente",IF(AND(O189="Aprovado",OR(S189="",T189="",U189="")),"Completar execução",IF(AND(T189&lt;&gt;"",Q189&lt;&gt;"",T189&lt;Q189),"Data da execução anterior à decisão",IF(AND(X189="Executado",ABS(S189-H189)&gt;Listas!$R$5),"Quantidade executada difere da aprovada","OK"))))))))))</f>
        <v/>
      </c>
      <c r="AB189" s="24">
        <f>IF(A189="","",IF(Z189&lt;&gt;"OK",Z189,AA189))</f>
        <v/>
      </c>
    </row>
    <row r="190">
      <c r="A190" s="22" t="n"/>
      <c r="B190" s="38" t="n"/>
      <c r="C190" s="22" t="n"/>
      <c r="D190" s="28">
        <f>IF(C190="","",IFERROR(INDEX(tbSKUs[Produto],MATCH(C190,tbSKUs[SKU],0)),"SKU não cadastrado"))</f>
        <v/>
      </c>
      <c r="E190" s="28">
        <f>IF(C190="","",IFERROR(INDEX(tbSKUs[Unidade],MATCH(C190,tbSKUs[SKU],0)),""))</f>
        <v/>
      </c>
      <c r="F190" s="22" t="n"/>
      <c r="G190" s="39" t="n"/>
      <c r="H190" s="39" t="n"/>
      <c r="I190" s="41">
        <f>IF(OR(G190="",H190=""),"",H190-G190)</f>
        <v/>
      </c>
      <c r="J190" s="28">
        <f>IF(I190="","",IF(I190&gt;0,"Entrada",IF(I190&lt;0,"Saída","Sem variação")))</f>
        <v/>
      </c>
      <c r="K190" s="22" t="n"/>
      <c r="L190" s="22" t="n"/>
      <c r="M190" s="22" t="n"/>
      <c r="N190" s="22" t="n"/>
      <c r="O190" s="22" t="n"/>
      <c r="P190" s="22" t="n"/>
      <c r="Q190" s="38" t="n"/>
      <c r="R190" s="22" t="n"/>
      <c r="S190" s="39" t="n"/>
      <c r="T190" s="38" t="n"/>
      <c r="U190" s="22" t="n"/>
      <c r="V190" s="41">
        <f>IF(X190="Executado",S190-G190,"")</f>
        <v/>
      </c>
      <c r="W190" s="41">
        <f>IF(X190="Executado",S190,"")</f>
        <v/>
      </c>
      <c r="X190" s="28">
        <f>IF(A190="","",IF(O190="Pendente","Aguardando decisão",IF(O190="Rejeitado","Rejeitado",IF(O190="Aprovado",IF(AND(S190&lt;&gt;"",T190&lt;&gt;"",U190&lt;&gt;""),"Executado","Aguardando execução"),"Revisar"))))</f>
        <v/>
      </c>
      <c r="Y190" s="30">
        <f>IF(OR(A190="",O190&lt;&gt;"Pendente",B190=""),"",MAX(0,INT(Resumo!$B$3)-INT(B190)))</f>
        <v/>
      </c>
      <c r="Z190" s="28">
        <f>IF(A190="","",IF(COUNTIF($A$7:$A$206,A190)&gt;1,"ID duplicado",IF(D190="SKU não cadastrado","SKU não cadastrado",IF(OR(B190="",C190="",F190="",G190="",H190="",K190="",M190="",N190="",O190=""),"Preencher campos da solicitação",IF(OR(G190&lt;0,H190&lt;0,AND(S190&lt;&gt;"",S190&lt;0)),"Quantidade inválida",IF(H190=G190,"Sem alteração de quantidade",IF(AND(K190="Outro",L190=""),"Detalhar motivo Outro",IF(OR(LEFT(LOWER(M190),7)="http://",LEFT(LOWER(M190),8)="https://"),"Usar referência interna da evidência",IF(COUNTIF(Listas!$Q$8:$Q$10,O190)=0,"Decisão inválida","OK")))))))))</f>
        <v/>
      </c>
      <c r="AA190" s="28">
        <f>IF(A190="","",IF(AND(O190="Pendente",OR(P190&lt;&gt;"",Q190&lt;&gt;"")),"Pendente com dados de decisão",IF(AND(O190&lt;&gt;"Aprovado",OR(S190&lt;&gt;"",T190&lt;&gt;"",U190&lt;&gt;"")),"Execução sem aprovação",IF(AND(O190="Pendente",Y190&gt;Listas!$R$4),"Aprovação em atraso",IF(AND(OR(O190="Aprovado",O190="Rejeitado"),OR(P190="",Q190="")),"Completar decisão",IF(AND(Q190&lt;&gt;"",Q190&lt;B190),"Data da decisão anterior à solicitação",IF(AND(O190="Aprovado",S190="",T190="",U190=""),"Execução pendente",IF(AND(O190="Aprovado",OR(S190="",T190="",U190="")),"Completar execução",IF(AND(T190&lt;&gt;"",Q190&lt;&gt;"",T190&lt;Q190),"Data da execução anterior à decisão",IF(AND(X190="Executado",ABS(S190-H190)&gt;Listas!$R$5),"Quantidade executada difere da aprovada","OK"))))))))))</f>
        <v/>
      </c>
      <c r="AB190" s="28">
        <f>IF(A190="","",IF(Z190&lt;&gt;"OK",Z190,AA190))</f>
        <v/>
      </c>
    </row>
    <row r="191">
      <c r="A191" s="22" t="n"/>
      <c r="B191" s="38" t="n"/>
      <c r="C191" s="22" t="n"/>
      <c r="D191" s="24">
        <f>IF(C191="","",IFERROR(INDEX(tbSKUs[Produto],MATCH(C191,tbSKUs[SKU],0)),"SKU não cadastrado"))</f>
        <v/>
      </c>
      <c r="E191" s="24">
        <f>IF(C191="","",IFERROR(INDEX(tbSKUs[Unidade],MATCH(C191,tbSKUs[SKU],0)),""))</f>
        <v/>
      </c>
      <c r="F191" s="22" t="n"/>
      <c r="G191" s="39" t="n"/>
      <c r="H191" s="39" t="n"/>
      <c r="I191" s="40">
        <f>IF(OR(G191="",H191=""),"",H191-G191)</f>
        <v/>
      </c>
      <c r="J191" s="24">
        <f>IF(I191="","",IF(I191&gt;0,"Entrada",IF(I191&lt;0,"Saída","Sem variação")))</f>
        <v/>
      </c>
      <c r="K191" s="22" t="n"/>
      <c r="L191" s="22" t="n"/>
      <c r="M191" s="22" t="n"/>
      <c r="N191" s="22" t="n"/>
      <c r="O191" s="22" t="n"/>
      <c r="P191" s="22" t="n"/>
      <c r="Q191" s="38" t="n"/>
      <c r="R191" s="22" t="n"/>
      <c r="S191" s="39" t="n"/>
      <c r="T191" s="38" t="n"/>
      <c r="U191" s="22" t="n"/>
      <c r="V191" s="40">
        <f>IF(X191="Executado",S191-G191,"")</f>
        <v/>
      </c>
      <c r="W191" s="40">
        <f>IF(X191="Executado",S191,"")</f>
        <v/>
      </c>
      <c r="X191" s="24">
        <f>IF(A191="","",IF(O191="Pendente","Aguardando decisão",IF(O191="Rejeitado","Rejeitado",IF(O191="Aprovado",IF(AND(S191&lt;&gt;"",T191&lt;&gt;"",U191&lt;&gt;""),"Executado","Aguardando execução"),"Revisar"))))</f>
        <v/>
      </c>
      <c r="Y191" s="27">
        <f>IF(OR(A191="",O191&lt;&gt;"Pendente",B191=""),"",MAX(0,INT(Resumo!$B$3)-INT(B191)))</f>
        <v/>
      </c>
      <c r="Z191" s="24">
        <f>IF(A191="","",IF(COUNTIF($A$7:$A$206,A191)&gt;1,"ID duplicado",IF(D191="SKU não cadastrado","SKU não cadastrado",IF(OR(B191="",C191="",F191="",G191="",H191="",K191="",M191="",N191="",O191=""),"Preencher campos da solicitação",IF(OR(G191&lt;0,H191&lt;0,AND(S191&lt;&gt;"",S191&lt;0)),"Quantidade inválida",IF(H191=G191,"Sem alteração de quantidade",IF(AND(K191="Outro",L191=""),"Detalhar motivo Outro",IF(OR(LEFT(LOWER(M191),7)="http://",LEFT(LOWER(M191),8)="https://"),"Usar referência interna da evidência",IF(COUNTIF(Listas!$Q$8:$Q$10,O191)=0,"Decisão inválida","OK")))))))))</f>
        <v/>
      </c>
      <c r="AA191" s="24">
        <f>IF(A191="","",IF(AND(O191="Pendente",OR(P191&lt;&gt;"",Q191&lt;&gt;"")),"Pendente com dados de decisão",IF(AND(O191&lt;&gt;"Aprovado",OR(S191&lt;&gt;"",T191&lt;&gt;"",U191&lt;&gt;"")),"Execução sem aprovação",IF(AND(O191="Pendente",Y191&gt;Listas!$R$4),"Aprovação em atraso",IF(AND(OR(O191="Aprovado",O191="Rejeitado"),OR(P191="",Q191="")),"Completar decisão",IF(AND(Q191&lt;&gt;"",Q191&lt;B191),"Data da decisão anterior à solicitação",IF(AND(O191="Aprovado",S191="",T191="",U191=""),"Execução pendente",IF(AND(O191="Aprovado",OR(S191="",T191="",U191="")),"Completar execução",IF(AND(T191&lt;&gt;"",Q191&lt;&gt;"",T191&lt;Q191),"Data da execução anterior à decisão",IF(AND(X191="Executado",ABS(S191-H191)&gt;Listas!$R$5),"Quantidade executada difere da aprovada","OK"))))))))))</f>
        <v/>
      </c>
      <c r="AB191" s="24">
        <f>IF(A191="","",IF(Z191&lt;&gt;"OK",Z191,AA191))</f>
        <v/>
      </c>
    </row>
    <row r="192">
      <c r="A192" s="22" t="n"/>
      <c r="B192" s="38" t="n"/>
      <c r="C192" s="22" t="n"/>
      <c r="D192" s="28">
        <f>IF(C192="","",IFERROR(INDEX(tbSKUs[Produto],MATCH(C192,tbSKUs[SKU],0)),"SKU não cadastrado"))</f>
        <v/>
      </c>
      <c r="E192" s="28">
        <f>IF(C192="","",IFERROR(INDEX(tbSKUs[Unidade],MATCH(C192,tbSKUs[SKU],0)),""))</f>
        <v/>
      </c>
      <c r="F192" s="22" t="n"/>
      <c r="G192" s="39" t="n"/>
      <c r="H192" s="39" t="n"/>
      <c r="I192" s="41">
        <f>IF(OR(G192="",H192=""),"",H192-G192)</f>
        <v/>
      </c>
      <c r="J192" s="28">
        <f>IF(I192="","",IF(I192&gt;0,"Entrada",IF(I192&lt;0,"Saída","Sem variação")))</f>
        <v/>
      </c>
      <c r="K192" s="22" t="n"/>
      <c r="L192" s="22" t="n"/>
      <c r="M192" s="22" t="n"/>
      <c r="N192" s="22" t="n"/>
      <c r="O192" s="22" t="n"/>
      <c r="P192" s="22" t="n"/>
      <c r="Q192" s="38" t="n"/>
      <c r="R192" s="22" t="n"/>
      <c r="S192" s="39" t="n"/>
      <c r="T192" s="38" t="n"/>
      <c r="U192" s="22" t="n"/>
      <c r="V192" s="41">
        <f>IF(X192="Executado",S192-G192,"")</f>
        <v/>
      </c>
      <c r="W192" s="41">
        <f>IF(X192="Executado",S192,"")</f>
        <v/>
      </c>
      <c r="X192" s="28">
        <f>IF(A192="","",IF(O192="Pendente","Aguardando decisão",IF(O192="Rejeitado","Rejeitado",IF(O192="Aprovado",IF(AND(S192&lt;&gt;"",T192&lt;&gt;"",U192&lt;&gt;""),"Executado","Aguardando execução"),"Revisar"))))</f>
        <v/>
      </c>
      <c r="Y192" s="30">
        <f>IF(OR(A192="",O192&lt;&gt;"Pendente",B192=""),"",MAX(0,INT(Resumo!$B$3)-INT(B192)))</f>
        <v/>
      </c>
      <c r="Z192" s="28">
        <f>IF(A192="","",IF(COUNTIF($A$7:$A$206,A192)&gt;1,"ID duplicado",IF(D192="SKU não cadastrado","SKU não cadastrado",IF(OR(B192="",C192="",F192="",G192="",H192="",K192="",M192="",N192="",O192=""),"Preencher campos da solicitação",IF(OR(G192&lt;0,H192&lt;0,AND(S192&lt;&gt;"",S192&lt;0)),"Quantidade inválida",IF(H192=G192,"Sem alteração de quantidade",IF(AND(K192="Outro",L192=""),"Detalhar motivo Outro",IF(OR(LEFT(LOWER(M192),7)="http://",LEFT(LOWER(M192),8)="https://"),"Usar referência interna da evidência",IF(COUNTIF(Listas!$Q$8:$Q$10,O192)=0,"Decisão inválida","OK")))))))))</f>
        <v/>
      </c>
      <c r="AA192" s="28">
        <f>IF(A192="","",IF(AND(O192="Pendente",OR(P192&lt;&gt;"",Q192&lt;&gt;"")),"Pendente com dados de decisão",IF(AND(O192&lt;&gt;"Aprovado",OR(S192&lt;&gt;"",T192&lt;&gt;"",U192&lt;&gt;"")),"Execução sem aprovação",IF(AND(O192="Pendente",Y192&gt;Listas!$R$4),"Aprovação em atraso",IF(AND(OR(O192="Aprovado",O192="Rejeitado"),OR(P192="",Q192="")),"Completar decisão",IF(AND(Q192&lt;&gt;"",Q192&lt;B192),"Data da decisão anterior à solicitação",IF(AND(O192="Aprovado",S192="",T192="",U192=""),"Execução pendente",IF(AND(O192="Aprovado",OR(S192="",T192="",U192="")),"Completar execução",IF(AND(T192&lt;&gt;"",Q192&lt;&gt;"",T192&lt;Q192),"Data da execução anterior à decisão",IF(AND(X192="Executado",ABS(S192-H192)&gt;Listas!$R$5),"Quantidade executada difere da aprovada","OK"))))))))))</f>
        <v/>
      </c>
      <c r="AB192" s="28">
        <f>IF(A192="","",IF(Z192&lt;&gt;"OK",Z192,AA192))</f>
        <v/>
      </c>
    </row>
    <row r="193">
      <c r="A193" s="22" t="n"/>
      <c r="B193" s="38" t="n"/>
      <c r="C193" s="22" t="n"/>
      <c r="D193" s="24">
        <f>IF(C193="","",IFERROR(INDEX(tbSKUs[Produto],MATCH(C193,tbSKUs[SKU],0)),"SKU não cadastrado"))</f>
        <v/>
      </c>
      <c r="E193" s="24">
        <f>IF(C193="","",IFERROR(INDEX(tbSKUs[Unidade],MATCH(C193,tbSKUs[SKU],0)),""))</f>
        <v/>
      </c>
      <c r="F193" s="22" t="n"/>
      <c r="G193" s="39" t="n"/>
      <c r="H193" s="39" t="n"/>
      <c r="I193" s="40">
        <f>IF(OR(G193="",H193=""),"",H193-G193)</f>
        <v/>
      </c>
      <c r="J193" s="24">
        <f>IF(I193="","",IF(I193&gt;0,"Entrada",IF(I193&lt;0,"Saída","Sem variação")))</f>
        <v/>
      </c>
      <c r="K193" s="22" t="n"/>
      <c r="L193" s="22" t="n"/>
      <c r="M193" s="22" t="n"/>
      <c r="N193" s="22" t="n"/>
      <c r="O193" s="22" t="n"/>
      <c r="P193" s="22" t="n"/>
      <c r="Q193" s="38" t="n"/>
      <c r="R193" s="22" t="n"/>
      <c r="S193" s="39" t="n"/>
      <c r="T193" s="38" t="n"/>
      <c r="U193" s="22" t="n"/>
      <c r="V193" s="40">
        <f>IF(X193="Executado",S193-G193,"")</f>
        <v/>
      </c>
      <c r="W193" s="40">
        <f>IF(X193="Executado",S193,"")</f>
        <v/>
      </c>
      <c r="X193" s="24">
        <f>IF(A193="","",IF(O193="Pendente","Aguardando decisão",IF(O193="Rejeitado","Rejeitado",IF(O193="Aprovado",IF(AND(S193&lt;&gt;"",T193&lt;&gt;"",U193&lt;&gt;""),"Executado","Aguardando execução"),"Revisar"))))</f>
        <v/>
      </c>
      <c r="Y193" s="27">
        <f>IF(OR(A193="",O193&lt;&gt;"Pendente",B193=""),"",MAX(0,INT(Resumo!$B$3)-INT(B193)))</f>
        <v/>
      </c>
      <c r="Z193" s="24">
        <f>IF(A193="","",IF(COUNTIF($A$7:$A$206,A193)&gt;1,"ID duplicado",IF(D193="SKU não cadastrado","SKU não cadastrado",IF(OR(B193="",C193="",F193="",G193="",H193="",K193="",M193="",N193="",O193=""),"Preencher campos da solicitação",IF(OR(G193&lt;0,H193&lt;0,AND(S193&lt;&gt;"",S193&lt;0)),"Quantidade inválida",IF(H193=G193,"Sem alteração de quantidade",IF(AND(K193="Outro",L193=""),"Detalhar motivo Outro",IF(OR(LEFT(LOWER(M193),7)="http://",LEFT(LOWER(M193),8)="https://"),"Usar referência interna da evidência",IF(COUNTIF(Listas!$Q$8:$Q$10,O193)=0,"Decisão inválida","OK")))))))))</f>
        <v/>
      </c>
      <c r="AA193" s="24">
        <f>IF(A193="","",IF(AND(O193="Pendente",OR(P193&lt;&gt;"",Q193&lt;&gt;"")),"Pendente com dados de decisão",IF(AND(O193&lt;&gt;"Aprovado",OR(S193&lt;&gt;"",T193&lt;&gt;"",U193&lt;&gt;"")),"Execução sem aprovação",IF(AND(O193="Pendente",Y193&gt;Listas!$R$4),"Aprovação em atraso",IF(AND(OR(O193="Aprovado",O193="Rejeitado"),OR(P193="",Q193="")),"Completar decisão",IF(AND(Q193&lt;&gt;"",Q193&lt;B193),"Data da decisão anterior à solicitação",IF(AND(O193="Aprovado",S193="",T193="",U193=""),"Execução pendente",IF(AND(O193="Aprovado",OR(S193="",T193="",U193="")),"Completar execução",IF(AND(T193&lt;&gt;"",Q193&lt;&gt;"",T193&lt;Q193),"Data da execução anterior à decisão",IF(AND(X193="Executado",ABS(S193-H193)&gt;Listas!$R$5),"Quantidade executada difere da aprovada","OK"))))))))))</f>
        <v/>
      </c>
      <c r="AB193" s="24">
        <f>IF(A193="","",IF(Z193&lt;&gt;"OK",Z193,AA193))</f>
        <v/>
      </c>
    </row>
    <row r="194">
      <c r="A194" s="22" t="n"/>
      <c r="B194" s="38" t="n"/>
      <c r="C194" s="22" t="n"/>
      <c r="D194" s="28">
        <f>IF(C194="","",IFERROR(INDEX(tbSKUs[Produto],MATCH(C194,tbSKUs[SKU],0)),"SKU não cadastrado"))</f>
        <v/>
      </c>
      <c r="E194" s="28">
        <f>IF(C194="","",IFERROR(INDEX(tbSKUs[Unidade],MATCH(C194,tbSKUs[SKU],0)),""))</f>
        <v/>
      </c>
      <c r="F194" s="22" t="n"/>
      <c r="G194" s="39" t="n"/>
      <c r="H194" s="39" t="n"/>
      <c r="I194" s="41">
        <f>IF(OR(G194="",H194=""),"",H194-G194)</f>
        <v/>
      </c>
      <c r="J194" s="28">
        <f>IF(I194="","",IF(I194&gt;0,"Entrada",IF(I194&lt;0,"Saída","Sem variação")))</f>
        <v/>
      </c>
      <c r="K194" s="22" t="n"/>
      <c r="L194" s="22" t="n"/>
      <c r="M194" s="22" t="n"/>
      <c r="N194" s="22" t="n"/>
      <c r="O194" s="22" t="n"/>
      <c r="P194" s="22" t="n"/>
      <c r="Q194" s="38" t="n"/>
      <c r="R194" s="22" t="n"/>
      <c r="S194" s="39" t="n"/>
      <c r="T194" s="38" t="n"/>
      <c r="U194" s="22" t="n"/>
      <c r="V194" s="41">
        <f>IF(X194="Executado",S194-G194,"")</f>
        <v/>
      </c>
      <c r="W194" s="41">
        <f>IF(X194="Executado",S194,"")</f>
        <v/>
      </c>
      <c r="X194" s="28">
        <f>IF(A194="","",IF(O194="Pendente","Aguardando decisão",IF(O194="Rejeitado","Rejeitado",IF(O194="Aprovado",IF(AND(S194&lt;&gt;"",T194&lt;&gt;"",U194&lt;&gt;""),"Executado","Aguardando execução"),"Revisar"))))</f>
        <v/>
      </c>
      <c r="Y194" s="30">
        <f>IF(OR(A194="",O194&lt;&gt;"Pendente",B194=""),"",MAX(0,INT(Resumo!$B$3)-INT(B194)))</f>
        <v/>
      </c>
      <c r="Z194" s="28">
        <f>IF(A194="","",IF(COUNTIF($A$7:$A$206,A194)&gt;1,"ID duplicado",IF(D194="SKU não cadastrado","SKU não cadastrado",IF(OR(B194="",C194="",F194="",G194="",H194="",K194="",M194="",N194="",O194=""),"Preencher campos da solicitação",IF(OR(G194&lt;0,H194&lt;0,AND(S194&lt;&gt;"",S194&lt;0)),"Quantidade inválida",IF(H194=G194,"Sem alteração de quantidade",IF(AND(K194="Outro",L194=""),"Detalhar motivo Outro",IF(OR(LEFT(LOWER(M194),7)="http://",LEFT(LOWER(M194),8)="https://"),"Usar referência interna da evidência",IF(COUNTIF(Listas!$Q$8:$Q$10,O194)=0,"Decisão inválida","OK")))))))))</f>
        <v/>
      </c>
      <c r="AA194" s="28">
        <f>IF(A194="","",IF(AND(O194="Pendente",OR(P194&lt;&gt;"",Q194&lt;&gt;"")),"Pendente com dados de decisão",IF(AND(O194&lt;&gt;"Aprovado",OR(S194&lt;&gt;"",T194&lt;&gt;"",U194&lt;&gt;"")),"Execução sem aprovação",IF(AND(O194="Pendente",Y194&gt;Listas!$R$4),"Aprovação em atraso",IF(AND(OR(O194="Aprovado",O194="Rejeitado"),OR(P194="",Q194="")),"Completar decisão",IF(AND(Q194&lt;&gt;"",Q194&lt;B194),"Data da decisão anterior à solicitação",IF(AND(O194="Aprovado",S194="",T194="",U194=""),"Execução pendente",IF(AND(O194="Aprovado",OR(S194="",T194="",U194="")),"Completar execução",IF(AND(T194&lt;&gt;"",Q194&lt;&gt;"",T194&lt;Q194),"Data da execução anterior à decisão",IF(AND(X194="Executado",ABS(S194-H194)&gt;Listas!$R$5),"Quantidade executada difere da aprovada","OK"))))))))))</f>
        <v/>
      </c>
      <c r="AB194" s="28">
        <f>IF(A194="","",IF(Z194&lt;&gt;"OK",Z194,AA194))</f>
        <v/>
      </c>
    </row>
    <row r="195">
      <c r="A195" s="22" t="n"/>
      <c r="B195" s="38" t="n"/>
      <c r="C195" s="22" t="n"/>
      <c r="D195" s="24">
        <f>IF(C195="","",IFERROR(INDEX(tbSKUs[Produto],MATCH(C195,tbSKUs[SKU],0)),"SKU não cadastrado"))</f>
        <v/>
      </c>
      <c r="E195" s="24">
        <f>IF(C195="","",IFERROR(INDEX(tbSKUs[Unidade],MATCH(C195,tbSKUs[SKU],0)),""))</f>
        <v/>
      </c>
      <c r="F195" s="22" t="n"/>
      <c r="G195" s="39" t="n"/>
      <c r="H195" s="39" t="n"/>
      <c r="I195" s="40">
        <f>IF(OR(G195="",H195=""),"",H195-G195)</f>
        <v/>
      </c>
      <c r="J195" s="24">
        <f>IF(I195="","",IF(I195&gt;0,"Entrada",IF(I195&lt;0,"Saída","Sem variação")))</f>
        <v/>
      </c>
      <c r="K195" s="22" t="n"/>
      <c r="L195" s="22" t="n"/>
      <c r="M195" s="22" t="n"/>
      <c r="N195" s="22" t="n"/>
      <c r="O195" s="22" t="n"/>
      <c r="P195" s="22" t="n"/>
      <c r="Q195" s="38" t="n"/>
      <c r="R195" s="22" t="n"/>
      <c r="S195" s="39" t="n"/>
      <c r="T195" s="38" t="n"/>
      <c r="U195" s="22" t="n"/>
      <c r="V195" s="40">
        <f>IF(X195="Executado",S195-G195,"")</f>
        <v/>
      </c>
      <c r="W195" s="40">
        <f>IF(X195="Executado",S195,"")</f>
        <v/>
      </c>
      <c r="X195" s="24">
        <f>IF(A195="","",IF(O195="Pendente","Aguardando decisão",IF(O195="Rejeitado","Rejeitado",IF(O195="Aprovado",IF(AND(S195&lt;&gt;"",T195&lt;&gt;"",U195&lt;&gt;""),"Executado","Aguardando execução"),"Revisar"))))</f>
        <v/>
      </c>
      <c r="Y195" s="27">
        <f>IF(OR(A195="",O195&lt;&gt;"Pendente",B195=""),"",MAX(0,INT(Resumo!$B$3)-INT(B195)))</f>
        <v/>
      </c>
      <c r="Z195" s="24">
        <f>IF(A195="","",IF(COUNTIF($A$7:$A$206,A195)&gt;1,"ID duplicado",IF(D195="SKU não cadastrado","SKU não cadastrado",IF(OR(B195="",C195="",F195="",G195="",H195="",K195="",M195="",N195="",O195=""),"Preencher campos da solicitação",IF(OR(G195&lt;0,H195&lt;0,AND(S195&lt;&gt;"",S195&lt;0)),"Quantidade inválida",IF(H195=G195,"Sem alteração de quantidade",IF(AND(K195="Outro",L195=""),"Detalhar motivo Outro",IF(OR(LEFT(LOWER(M195),7)="http://",LEFT(LOWER(M195),8)="https://"),"Usar referência interna da evidência",IF(COUNTIF(Listas!$Q$8:$Q$10,O195)=0,"Decisão inválida","OK")))))))))</f>
        <v/>
      </c>
      <c r="AA195" s="24">
        <f>IF(A195="","",IF(AND(O195="Pendente",OR(P195&lt;&gt;"",Q195&lt;&gt;"")),"Pendente com dados de decisão",IF(AND(O195&lt;&gt;"Aprovado",OR(S195&lt;&gt;"",T195&lt;&gt;"",U195&lt;&gt;"")),"Execução sem aprovação",IF(AND(O195="Pendente",Y195&gt;Listas!$R$4),"Aprovação em atraso",IF(AND(OR(O195="Aprovado",O195="Rejeitado"),OR(P195="",Q195="")),"Completar decisão",IF(AND(Q195&lt;&gt;"",Q195&lt;B195),"Data da decisão anterior à solicitação",IF(AND(O195="Aprovado",S195="",T195="",U195=""),"Execução pendente",IF(AND(O195="Aprovado",OR(S195="",T195="",U195="")),"Completar execução",IF(AND(T195&lt;&gt;"",Q195&lt;&gt;"",T195&lt;Q195),"Data da execução anterior à decisão",IF(AND(X195="Executado",ABS(S195-H195)&gt;Listas!$R$5),"Quantidade executada difere da aprovada","OK"))))))))))</f>
        <v/>
      </c>
      <c r="AB195" s="24">
        <f>IF(A195="","",IF(Z195&lt;&gt;"OK",Z195,AA195))</f>
        <v/>
      </c>
    </row>
    <row r="196">
      <c r="A196" s="22" t="n"/>
      <c r="B196" s="38" t="n"/>
      <c r="C196" s="22" t="n"/>
      <c r="D196" s="28">
        <f>IF(C196="","",IFERROR(INDEX(tbSKUs[Produto],MATCH(C196,tbSKUs[SKU],0)),"SKU não cadastrado"))</f>
        <v/>
      </c>
      <c r="E196" s="28">
        <f>IF(C196="","",IFERROR(INDEX(tbSKUs[Unidade],MATCH(C196,tbSKUs[SKU],0)),""))</f>
        <v/>
      </c>
      <c r="F196" s="22" t="n"/>
      <c r="G196" s="39" t="n"/>
      <c r="H196" s="39" t="n"/>
      <c r="I196" s="41">
        <f>IF(OR(G196="",H196=""),"",H196-G196)</f>
        <v/>
      </c>
      <c r="J196" s="28">
        <f>IF(I196="","",IF(I196&gt;0,"Entrada",IF(I196&lt;0,"Saída","Sem variação")))</f>
        <v/>
      </c>
      <c r="K196" s="22" t="n"/>
      <c r="L196" s="22" t="n"/>
      <c r="M196" s="22" t="n"/>
      <c r="N196" s="22" t="n"/>
      <c r="O196" s="22" t="n"/>
      <c r="P196" s="22" t="n"/>
      <c r="Q196" s="38" t="n"/>
      <c r="R196" s="22" t="n"/>
      <c r="S196" s="39" t="n"/>
      <c r="T196" s="38" t="n"/>
      <c r="U196" s="22" t="n"/>
      <c r="V196" s="41">
        <f>IF(X196="Executado",S196-G196,"")</f>
        <v/>
      </c>
      <c r="W196" s="41">
        <f>IF(X196="Executado",S196,"")</f>
        <v/>
      </c>
      <c r="X196" s="28">
        <f>IF(A196="","",IF(O196="Pendente","Aguardando decisão",IF(O196="Rejeitado","Rejeitado",IF(O196="Aprovado",IF(AND(S196&lt;&gt;"",T196&lt;&gt;"",U196&lt;&gt;""),"Executado","Aguardando execução"),"Revisar"))))</f>
        <v/>
      </c>
      <c r="Y196" s="30">
        <f>IF(OR(A196="",O196&lt;&gt;"Pendente",B196=""),"",MAX(0,INT(Resumo!$B$3)-INT(B196)))</f>
        <v/>
      </c>
      <c r="Z196" s="28">
        <f>IF(A196="","",IF(COUNTIF($A$7:$A$206,A196)&gt;1,"ID duplicado",IF(D196="SKU não cadastrado","SKU não cadastrado",IF(OR(B196="",C196="",F196="",G196="",H196="",K196="",M196="",N196="",O196=""),"Preencher campos da solicitação",IF(OR(G196&lt;0,H196&lt;0,AND(S196&lt;&gt;"",S196&lt;0)),"Quantidade inválida",IF(H196=G196,"Sem alteração de quantidade",IF(AND(K196="Outro",L196=""),"Detalhar motivo Outro",IF(OR(LEFT(LOWER(M196),7)="http://",LEFT(LOWER(M196),8)="https://"),"Usar referência interna da evidência",IF(COUNTIF(Listas!$Q$8:$Q$10,O196)=0,"Decisão inválida","OK")))))))))</f>
        <v/>
      </c>
      <c r="AA196" s="28">
        <f>IF(A196="","",IF(AND(O196="Pendente",OR(P196&lt;&gt;"",Q196&lt;&gt;"")),"Pendente com dados de decisão",IF(AND(O196&lt;&gt;"Aprovado",OR(S196&lt;&gt;"",T196&lt;&gt;"",U196&lt;&gt;"")),"Execução sem aprovação",IF(AND(O196="Pendente",Y196&gt;Listas!$R$4),"Aprovação em atraso",IF(AND(OR(O196="Aprovado",O196="Rejeitado"),OR(P196="",Q196="")),"Completar decisão",IF(AND(Q196&lt;&gt;"",Q196&lt;B196),"Data da decisão anterior à solicitação",IF(AND(O196="Aprovado",S196="",T196="",U196=""),"Execução pendente",IF(AND(O196="Aprovado",OR(S196="",T196="",U196="")),"Completar execução",IF(AND(T196&lt;&gt;"",Q196&lt;&gt;"",T196&lt;Q196),"Data da execução anterior à decisão",IF(AND(X196="Executado",ABS(S196-H196)&gt;Listas!$R$5),"Quantidade executada difere da aprovada","OK"))))))))))</f>
        <v/>
      </c>
      <c r="AB196" s="28">
        <f>IF(A196="","",IF(Z196&lt;&gt;"OK",Z196,AA196))</f>
        <v/>
      </c>
    </row>
    <row r="197">
      <c r="A197" s="22" t="n"/>
      <c r="B197" s="38" t="n"/>
      <c r="C197" s="22" t="n"/>
      <c r="D197" s="24">
        <f>IF(C197="","",IFERROR(INDEX(tbSKUs[Produto],MATCH(C197,tbSKUs[SKU],0)),"SKU não cadastrado"))</f>
        <v/>
      </c>
      <c r="E197" s="24">
        <f>IF(C197="","",IFERROR(INDEX(tbSKUs[Unidade],MATCH(C197,tbSKUs[SKU],0)),""))</f>
        <v/>
      </c>
      <c r="F197" s="22" t="n"/>
      <c r="G197" s="39" t="n"/>
      <c r="H197" s="39" t="n"/>
      <c r="I197" s="40">
        <f>IF(OR(G197="",H197=""),"",H197-G197)</f>
        <v/>
      </c>
      <c r="J197" s="24">
        <f>IF(I197="","",IF(I197&gt;0,"Entrada",IF(I197&lt;0,"Saída","Sem variação")))</f>
        <v/>
      </c>
      <c r="K197" s="22" t="n"/>
      <c r="L197" s="22" t="n"/>
      <c r="M197" s="22" t="n"/>
      <c r="N197" s="22" t="n"/>
      <c r="O197" s="22" t="n"/>
      <c r="P197" s="22" t="n"/>
      <c r="Q197" s="38" t="n"/>
      <c r="R197" s="22" t="n"/>
      <c r="S197" s="39" t="n"/>
      <c r="T197" s="38" t="n"/>
      <c r="U197" s="22" t="n"/>
      <c r="V197" s="40">
        <f>IF(X197="Executado",S197-G197,"")</f>
        <v/>
      </c>
      <c r="W197" s="40">
        <f>IF(X197="Executado",S197,"")</f>
        <v/>
      </c>
      <c r="X197" s="24">
        <f>IF(A197="","",IF(O197="Pendente","Aguardando decisão",IF(O197="Rejeitado","Rejeitado",IF(O197="Aprovado",IF(AND(S197&lt;&gt;"",T197&lt;&gt;"",U197&lt;&gt;""),"Executado","Aguardando execução"),"Revisar"))))</f>
        <v/>
      </c>
      <c r="Y197" s="27">
        <f>IF(OR(A197="",O197&lt;&gt;"Pendente",B197=""),"",MAX(0,INT(Resumo!$B$3)-INT(B197)))</f>
        <v/>
      </c>
      <c r="Z197" s="24">
        <f>IF(A197="","",IF(COUNTIF($A$7:$A$206,A197)&gt;1,"ID duplicado",IF(D197="SKU não cadastrado","SKU não cadastrado",IF(OR(B197="",C197="",F197="",G197="",H197="",K197="",M197="",N197="",O197=""),"Preencher campos da solicitação",IF(OR(G197&lt;0,H197&lt;0,AND(S197&lt;&gt;"",S197&lt;0)),"Quantidade inválida",IF(H197=G197,"Sem alteração de quantidade",IF(AND(K197="Outro",L197=""),"Detalhar motivo Outro",IF(OR(LEFT(LOWER(M197),7)="http://",LEFT(LOWER(M197),8)="https://"),"Usar referência interna da evidência",IF(COUNTIF(Listas!$Q$8:$Q$10,O197)=0,"Decisão inválida","OK")))))))))</f>
        <v/>
      </c>
      <c r="AA197" s="24">
        <f>IF(A197="","",IF(AND(O197="Pendente",OR(P197&lt;&gt;"",Q197&lt;&gt;"")),"Pendente com dados de decisão",IF(AND(O197&lt;&gt;"Aprovado",OR(S197&lt;&gt;"",T197&lt;&gt;"",U197&lt;&gt;"")),"Execução sem aprovação",IF(AND(O197="Pendente",Y197&gt;Listas!$R$4),"Aprovação em atraso",IF(AND(OR(O197="Aprovado",O197="Rejeitado"),OR(P197="",Q197="")),"Completar decisão",IF(AND(Q197&lt;&gt;"",Q197&lt;B197),"Data da decisão anterior à solicitação",IF(AND(O197="Aprovado",S197="",T197="",U197=""),"Execução pendente",IF(AND(O197="Aprovado",OR(S197="",T197="",U197="")),"Completar execução",IF(AND(T197&lt;&gt;"",Q197&lt;&gt;"",T197&lt;Q197),"Data da execução anterior à decisão",IF(AND(X197="Executado",ABS(S197-H197)&gt;Listas!$R$5),"Quantidade executada difere da aprovada","OK"))))))))))</f>
        <v/>
      </c>
      <c r="AB197" s="24">
        <f>IF(A197="","",IF(Z197&lt;&gt;"OK",Z197,AA197))</f>
        <v/>
      </c>
    </row>
    <row r="198">
      <c r="A198" s="22" t="n"/>
      <c r="B198" s="38" t="n"/>
      <c r="C198" s="22" t="n"/>
      <c r="D198" s="28">
        <f>IF(C198="","",IFERROR(INDEX(tbSKUs[Produto],MATCH(C198,tbSKUs[SKU],0)),"SKU não cadastrado"))</f>
        <v/>
      </c>
      <c r="E198" s="28">
        <f>IF(C198="","",IFERROR(INDEX(tbSKUs[Unidade],MATCH(C198,tbSKUs[SKU],0)),""))</f>
        <v/>
      </c>
      <c r="F198" s="22" t="n"/>
      <c r="G198" s="39" t="n"/>
      <c r="H198" s="39" t="n"/>
      <c r="I198" s="41">
        <f>IF(OR(G198="",H198=""),"",H198-G198)</f>
        <v/>
      </c>
      <c r="J198" s="28">
        <f>IF(I198="","",IF(I198&gt;0,"Entrada",IF(I198&lt;0,"Saída","Sem variação")))</f>
        <v/>
      </c>
      <c r="K198" s="22" t="n"/>
      <c r="L198" s="22" t="n"/>
      <c r="M198" s="22" t="n"/>
      <c r="N198" s="22" t="n"/>
      <c r="O198" s="22" t="n"/>
      <c r="P198" s="22" t="n"/>
      <c r="Q198" s="38" t="n"/>
      <c r="R198" s="22" t="n"/>
      <c r="S198" s="39" t="n"/>
      <c r="T198" s="38" t="n"/>
      <c r="U198" s="22" t="n"/>
      <c r="V198" s="41">
        <f>IF(X198="Executado",S198-G198,"")</f>
        <v/>
      </c>
      <c r="W198" s="41">
        <f>IF(X198="Executado",S198,"")</f>
        <v/>
      </c>
      <c r="X198" s="28">
        <f>IF(A198="","",IF(O198="Pendente","Aguardando decisão",IF(O198="Rejeitado","Rejeitado",IF(O198="Aprovado",IF(AND(S198&lt;&gt;"",T198&lt;&gt;"",U198&lt;&gt;""),"Executado","Aguardando execução"),"Revisar"))))</f>
        <v/>
      </c>
      <c r="Y198" s="30">
        <f>IF(OR(A198="",O198&lt;&gt;"Pendente",B198=""),"",MAX(0,INT(Resumo!$B$3)-INT(B198)))</f>
        <v/>
      </c>
      <c r="Z198" s="28">
        <f>IF(A198="","",IF(COUNTIF($A$7:$A$206,A198)&gt;1,"ID duplicado",IF(D198="SKU não cadastrado","SKU não cadastrado",IF(OR(B198="",C198="",F198="",G198="",H198="",K198="",M198="",N198="",O198=""),"Preencher campos da solicitação",IF(OR(G198&lt;0,H198&lt;0,AND(S198&lt;&gt;"",S198&lt;0)),"Quantidade inválida",IF(H198=G198,"Sem alteração de quantidade",IF(AND(K198="Outro",L198=""),"Detalhar motivo Outro",IF(OR(LEFT(LOWER(M198),7)="http://",LEFT(LOWER(M198),8)="https://"),"Usar referência interna da evidência",IF(COUNTIF(Listas!$Q$8:$Q$10,O198)=0,"Decisão inválida","OK")))))))))</f>
        <v/>
      </c>
      <c r="AA198" s="28">
        <f>IF(A198="","",IF(AND(O198="Pendente",OR(P198&lt;&gt;"",Q198&lt;&gt;"")),"Pendente com dados de decisão",IF(AND(O198&lt;&gt;"Aprovado",OR(S198&lt;&gt;"",T198&lt;&gt;"",U198&lt;&gt;"")),"Execução sem aprovação",IF(AND(O198="Pendente",Y198&gt;Listas!$R$4),"Aprovação em atraso",IF(AND(OR(O198="Aprovado",O198="Rejeitado"),OR(P198="",Q198="")),"Completar decisão",IF(AND(Q198&lt;&gt;"",Q198&lt;B198),"Data da decisão anterior à solicitação",IF(AND(O198="Aprovado",S198="",T198="",U198=""),"Execução pendente",IF(AND(O198="Aprovado",OR(S198="",T198="",U198="")),"Completar execução",IF(AND(T198&lt;&gt;"",Q198&lt;&gt;"",T198&lt;Q198),"Data da execução anterior à decisão",IF(AND(X198="Executado",ABS(S198-H198)&gt;Listas!$R$5),"Quantidade executada difere da aprovada","OK"))))))))))</f>
        <v/>
      </c>
      <c r="AB198" s="28">
        <f>IF(A198="","",IF(Z198&lt;&gt;"OK",Z198,AA198))</f>
        <v/>
      </c>
    </row>
    <row r="199">
      <c r="A199" s="22" t="n"/>
      <c r="B199" s="38" t="n"/>
      <c r="C199" s="22" t="n"/>
      <c r="D199" s="24">
        <f>IF(C199="","",IFERROR(INDEX(tbSKUs[Produto],MATCH(C199,tbSKUs[SKU],0)),"SKU não cadastrado"))</f>
        <v/>
      </c>
      <c r="E199" s="24">
        <f>IF(C199="","",IFERROR(INDEX(tbSKUs[Unidade],MATCH(C199,tbSKUs[SKU],0)),""))</f>
        <v/>
      </c>
      <c r="F199" s="22" t="n"/>
      <c r="G199" s="39" t="n"/>
      <c r="H199" s="39" t="n"/>
      <c r="I199" s="40">
        <f>IF(OR(G199="",H199=""),"",H199-G199)</f>
        <v/>
      </c>
      <c r="J199" s="24">
        <f>IF(I199="","",IF(I199&gt;0,"Entrada",IF(I199&lt;0,"Saída","Sem variação")))</f>
        <v/>
      </c>
      <c r="K199" s="22" t="n"/>
      <c r="L199" s="22" t="n"/>
      <c r="M199" s="22" t="n"/>
      <c r="N199" s="22" t="n"/>
      <c r="O199" s="22" t="n"/>
      <c r="P199" s="22" t="n"/>
      <c r="Q199" s="38" t="n"/>
      <c r="R199" s="22" t="n"/>
      <c r="S199" s="39" t="n"/>
      <c r="T199" s="38" t="n"/>
      <c r="U199" s="22" t="n"/>
      <c r="V199" s="40">
        <f>IF(X199="Executado",S199-G199,"")</f>
        <v/>
      </c>
      <c r="W199" s="40">
        <f>IF(X199="Executado",S199,"")</f>
        <v/>
      </c>
      <c r="X199" s="24">
        <f>IF(A199="","",IF(O199="Pendente","Aguardando decisão",IF(O199="Rejeitado","Rejeitado",IF(O199="Aprovado",IF(AND(S199&lt;&gt;"",T199&lt;&gt;"",U199&lt;&gt;""),"Executado","Aguardando execução"),"Revisar"))))</f>
        <v/>
      </c>
      <c r="Y199" s="27">
        <f>IF(OR(A199="",O199&lt;&gt;"Pendente",B199=""),"",MAX(0,INT(Resumo!$B$3)-INT(B199)))</f>
        <v/>
      </c>
      <c r="Z199" s="24">
        <f>IF(A199="","",IF(COUNTIF($A$7:$A$206,A199)&gt;1,"ID duplicado",IF(D199="SKU não cadastrado","SKU não cadastrado",IF(OR(B199="",C199="",F199="",G199="",H199="",K199="",M199="",N199="",O199=""),"Preencher campos da solicitação",IF(OR(G199&lt;0,H199&lt;0,AND(S199&lt;&gt;"",S199&lt;0)),"Quantidade inválida",IF(H199=G199,"Sem alteração de quantidade",IF(AND(K199="Outro",L199=""),"Detalhar motivo Outro",IF(OR(LEFT(LOWER(M199),7)="http://",LEFT(LOWER(M199),8)="https://"),"Usar referência interna da evidência",IF(COUNTIF(Listas!$Q$8:$Q$10,O199)=0,"Decisão inválida","OK")))))))))</f>
        <v/>
      </c>
      <c r="AA199" s="24">
        <f>IF(A199="","",IF(AND(O199="Pendente",OR(P199&lt;&gt;"",Q199&lt;&gt;"")),"Pendente com dados de decisão",IF(AND(O199&lt;&gt;"Aprovado",OR(S199&lt;&gt;"",T199&lt;&gt;"",U199&lt;&gt;"")),"Execução sem aprovação",IF(AND(O199="Pendente",Y199&gt;Listas!$R$4),"Aprovação em atraso",IF(AND(OR(O199="Aprovado",O199="Rejeitado"),OR(P199="",Q199="")),"Completar decisão",IF(AND(Q199&lt;&gt;"",Q199&lt;B199),"Data da decisão anterior à solicitação",IF(AND(O199="Aprovado",S199="",T199="",U199=""),"Execução pendente",IF(AND(O199="Aprovado",OR(S199="",T199="",U199="")),"Completar execução",IF(AND(T199&lt;&gt;"",Q199&lt;&gt;"",T199&lt;Q199),"Data da execução anterior à decisão",IF(AND(X199="Executado",ABS(S199-H199)&gt;Listas!$R$5),"Quantidade executada difere da aprovada","OK"))))))))))</f>
        <v/>
      </c>
      <c r="AB199" s="24">
        <f>IF(A199="","",IF(Z199&lt;&gt;"OK",Z199,AA199))</f>
        <v/>
      </c>
    </row>
    <row r="200">
      <c r="A200" s="22" t="n"/>
      <c r="B200" s="38" t="n"/>
      <c r="C200" s="22" t="n"/>
      <c r="D200" s="28">
        <f>IF(C200="","",IFERROR(INDEX(tbSKUs[Produto],MATCH(C200,tbSKUs[SKU],0)),"SKU não cadastrado"))</f>
        <v/>
      </c>
      <c r="E200" s="28">
        <f>IF(C200="","",IFERROR(INDEX(tbSKUs[Unidade],MATCH(C200,tbSKUs[SKU],0)),""))</f>
        <v/>
      </c>
      <c r="F200" s="22" t="n"/>
      <c r="G200" s="39" t="n"/>
      <c r="H200" s="39" t="n"/>
      <c r="I200" s="41">
        <f>IF(OR(G200="",H200=""),"",H200-G200)</f>
        <v/>
      </c>
      <c r="J200" s="28">
        <f>IF(I200="","",IF(I200&gt;0,"Entrada",IF(I200&lt;0,"Saída","Sem variação")))</f>
        <v/>
      </c>
      <c r="K200" s="22" t="n"/>
      <c r="L200" s="22" t="n"/>
      <c r="M200" s="22" t="n"/>
      <c r="N200" s="22" t="n"/>
      <c r="O200" s="22" t="n"/>
      <c r="P200" s="22" t="n"/>
      <c r="Q200" s="38" t="n"/>
      <c r="R200" s="22" t="n"/>
      <c r="S200" s="39" t="n"/>
      <c r="T200" s="38" t="n"/>
      <c r="U200" s="22" t="n"/>
      <c r="V200" s="41">
        <f>IF(X200="Executado",S200-G200,"")</f>
        <v/>
      </c>
      <c r="W200" s="41">
        <f>IF(X200="Executado",S200,"")</f>
        <v/>
      </c>
      <c r="X200" s="28">
        <f>IF(A200="","",IF(O200="Pendente","Aguardando decisão",IF(O200="Rejeitado","Rejeitado",IF(O200="Aprovado",IF(AND(S200&lt;&gt;"",T200&lt;&gt;"",U200&lt;&gt;""),"Executado","Aguardando execução"),"Revisar"))))</f>
        <v/>
      </c>
      <c r="Y200" s="30">
        <f>IF(OR(A200="",O200&lt;&gt;"Pendente",B200=""),"",MAX(0,INT(Resumo!$B$3)-INT(B200)))</f>
        <v/>
      </c>
      <c r="Z200" s="28">
        <f>IF(A200="","",IF(COUNTIF($A$7:$A$206,A200)&gt;1,"ID duplicado",IF(D200="SKU não cadastrado","SKU não cadastrado",IF(OR(B200="",C200="",F200="",G200="",H200="",K200="",M200="",N200="",O200=""),"Preencher campos da solicitação",IF(OR(G200&lt;0,H200&lt;0,AND(S200&lt;&gt;"",S200&lt;0)),"Quantidade inválida",IF(H200=G200,"Sem alteração de quantidade",IF(AND(K200="Outro",L200=""),"Detalhar motivo Outro",IF(OR(LEFT(LOWER(M200),7)="http://",LEFT(LOWER(M200),8)="https://"),"Usar referência interna da evidência",IF(COUNTIF(Listas!$Q$8:$Q$10,O200)=0,"Decisão inválida","OK")))))))))</f>
        <v/>
      </c>
      <c r="AA200" s="28">
        <f>IF(A200="","",IF(AND(O200="Pendente",OR(P200&lt;&gt;"",Q200&lt;&gt;"")),"Pendente com dados de decisão",IF(AND(O200&lt;&gt;"Aprovado",OR(S200&lt;&gt;"",T200&lt;&gt;"",U200&lt;&gt;"")),"Execução sem aprovação",IF(AND(O200="Pendente",Y200&gt;Listas!$R$4),"Aprovação em atraso",IF(AND(OR(O200="Aprovado",O200="Rejeitado"),OR(P200="",Q200="")),"Completar decisão",IF(AND(Q200&lt;&gt;"",Q200&lt;B200),"Data da decisão anterior à solicitação",IF(AND(O200="Aprovado",S200="",T200="",U200=""),"Execução pendente",IF(AND(O200="Aprovado",OR(S200="",T200="",U200="")),"Completar execução",IF(AND(T200&lt;&gt;"",Q200&lt;&gt;"",T200&lt;Q200),"Data da execução anterior à decisão",IF(AND(X200="Executado",ABS(S200-H200)&gt;Listas!$R$5),"Quantidade executada difere da aprovada","OK"))))))))))</f>
        <v/>
      </c>
      <c r="AB200" s="28">
        <f>IF(A200="","",IF(Z200&lt;&gt;"OK",Z200,AA200))</f>
        <v/>
      </c>
    </row>
    <row r="201">
      <c r="A201" s="22" t="n"/>
      <c r="B201" s="38" t="n"/>
      <c r="C201" s="22" t="n"/>
      <c r="D201" s="24">
        <f>IF(C201="","",IFERROR(INDEX(tbSKUs[Produto],MATCH(C201,tbSKUs[SKU],0)),"SKU não cadastrado"))</f>
        <v/>
      </c>
      <c r="E201" s="24">
        <f>IF(C201="","",IFERROR(INDEX(tbSKUs[Unidade],MATCH(C201,tbSKUs[SKU],0)),""))</f>
        <v/>
      </c>
      <c r="F201" s="22" t="n"/>
      <c r="G201" s="39" t="n"/>
      <c r="H201" s="39" t="n"/>
      <c r="I201" s="40">
        <f>IF(OR(G201="",H201=""),"",H201-G201)</f>
        <v/>
      </c>
      <c r="J201" s="24">
        <f>IF(I201="","",IF(I201&gt;0,"Entrada",IF(I201&lt;0,"Saída","Sem variação")))</f>
        <v/>
      </c>
      <c r="K201" s="22" t="n"/>
      <c r="L201" s="22" t="n"/>
      <c r="M201" s="22" t="n"/>
      <c r="N201" s="22" t="n"/>
      <c r="O201" s="22" t="n"/>
      <c r="P201" s="22" t="n"/>
      <c r="Q201" s="38" t="n"/>
      <c r="R201" s="22" t="n"/>
      <c r="S201" s="39" t="n"/>
      <c r="T201" s="38" t="n"/>
      <c r="U201" s="22" t="n"/>
      <c r="V201" s="40">
        <f>IF(X201="Executado",S201-G201,"")</f>
        <v/>
      </c>
      <c r="W201" s="40">
        <f>IF(X201="Executado",S201,"")</f>
        <v/>
      </c>
      <c r="X201" s="24">
        <f>IF(A201="","",IF(O201="Pendente","Aguardando decisão",IF(O201="Rejeitado","Rejeitado",IF(O201="Aprovado",IF(AND(S201&lt;&gt;"",T201&lt;&gt;"",U201&lt;&gt;""),"Executado","Aguardando execução"),"Revisar"))))</f>
        <v/>
      </c>
      <c r="Y201" s="27">
        <f>IF(OR(A201="",O201&lt;&gt;"Pendente",B201=""),"",MAX(0,INT(Resumo!$B$3)-INT(B201)))</f>
        <v/>
      </c>
      <c r="Z201" s="24">
        <f>IF(A201="","",IF(COUNTIF($A$7:$A$206,A201)&gt;1,"ID duplicado",IF(D201="SKU não cadastrado","SKU não cadastrado",IF(OR(B201="",C201="",F201="",G201="",H201="",K201="",M201="",N201="",O201=""),"Preencher campos da solicitação",IF(OR(G201&lt;0,H201&lt;0,AND(S201&lt;&gt;"",S201&lt;0)),"Quantidade inválida",IF(H201=G201,"Sem alteração de quantidade",IF(AND(K201="Outro",L201=""),"Detalhar motivo Outro",IF(OR(LEFT(LOWER(M201),7)="http://",LEFT(LOWER(M201),8)="https://"),"Usar referência interna da evidência",IF(COUNTIF(Listas!$Q$8:$Q$10,O201)=0,"Decisão inválida","OK")))))))))</f>
        <v/>
      </c>
      <c r="AA201" s="24">
        <f>IF(A201="","",IF(AND(O201="Pendente",OR(P201&lt;&gt;"",Q201&lt;&gt;"")),"Pendente com dados de decisão",IF(AND(O201&lt;&gt;"Aprovado",OR(S201&lt;&gt;"",T201&lt;&gt;"",U201&lt;&gt;"")),"Execução sem aprovação",IF(AND(O201="Pendente",Y201&gt;Listas!$R$4),"Aprovação em atraso",IF(AND(OR(O201="Aprovado",O201="Rejeitado"),OR(P201="",Q201="")),"Completar decisão",IF(AND(Q201&lt;&gt;"",Q201&lt;B201),"Data da decisão anterior à solicitação",IF(AND(O201="Aprovado",S201="",T201="",U201=""),"Execução pendente",IF(AND(O201="Aprovado",OR(S201="",T201="",U201="")),"Completar execução",IF(AND(T201&lt;&gt;"",Q201&lt;&gt;"",T201&lt;Q201),"Data da execução anterior à decisão",IF(AND(X201="Executado",ABS(S201-H201)&gt;Listas!$R$5),"Quantidade executada difere da aprovada","OK"))))))))))</f>
        <v/>
      </c>
      <c r="AB201" s="24">
        <f>IF(A201="","",IF(Z201&lt;&gt;"OK",Z201,AA201))</f>
        <v/>
      </c>
    </row>
    <row r="202">
      <c r="A202" s="22" t="n"/>
      <c r="B202" s="38" t="n"/>
      <c r="C202" s="22" t="n"/>
      <c r="D202" s="28">
        <f>IF(C202="","",IFERROR(INDEX(tbSKUs[Produto],MATCH(C202,tbSKUs[SKU],0)),"SKU não cadastrado"))</f>
        <v/>
      </c>
      <c r="E202" s="28">
        <f>IF(C202="","",IFERROR(INDEX(tbSKUs[Unidade],MATCH(C202,tbSKUs[SKU],0)),""))</f>
        <v/>
      </c>
      <c r="F202" s="22" t="n"/>
      <c r="G202" s="39" t="n"/>
      <c r="H202" s="39" t="n"/>
      <c r="I202" s="41">
        <f>IF(OR(G202="",H202=""),"",H202-G202)</f>
        <v/>
      </c>
      <c r="J202" s="28">
        <f>IF(I202="","",IF(I202&gt;0,"Entrada",IF(I202&lt;0,"Saída","Sem variação")))</f>
        <v/>
      </c>
      <c r="K202" s="22" t="n"/>
      <c r="L202" s="22" t="n"/>
      <c r="M202" s="22" t="n"/>
      <c r="N202" s="22" t="n"/>
      <c r="O202" s="22" t="n"/>
      <c r="P202" s="22" t="n"/>
      <c r="Q202" s="38" t="n"/>
      <c r="R202" s="22" t="n"/>
      <c r="S202" s="39" t="n"/>
      <c r="T202" s="38" t="n"/>
      <c r="U202" s="22" t="n"/>
      <c r="V202" s="41">
        <f>IF(X202="Executado",S202-G202,"")</f>
        <v/>
      </c>
      <c r="W202" s="41">
        <f>IF(X202="Executado",S202,"")</f>
        <v/>
      </c>
      <c r="X202" s="28">
        <f>IF(A202="","",IF(O202="Pendente","Aguardando decisão",IF(O202="Rejeitado","Rejeitado",IF(O202="Aprovado",IF(AND(S202&lt;&gt;"",T202&lt;&gt;"",U202&lt;&gt;""),"Executado","Aguardando execução"),"Revisar"))))</f>
        <v/>
      </c>
      <c r="Y202" s="30">
        <f>IF(OR(A202="",O202&lt;&gt;"Pendente",B202=""),"",MAX(0,INT(Resumo!$B$3)-INT(B202)))</f>
        <v/>
      </c>
      <c r="Z202" s="28">
        <f>IF(A202="","",IF(COUNTIF($A$7:$A$206,A202)&gt;1,"ID duplicado",IF(D202="SKU não cadastrado","SKU não cadastrado",IF(OR(B202="",C202="",F202="",G202="",H202="",K202="",M202="",N202="",O202=""),"Preencher campos da solicitação",IF(OR(G202&lt;0,H202&lt;0,AND(S202&lt;&gt;"",S202&lt;0)),"Quantidade inválida",IF(H202=G202,"Sem alteração de quantidade",IF(AND(K202="Outro",L202=""),"Detalhar motivo Outro",IF(OR(LEFT(LOWER(M202),7)="http://",LEFT(LOWER(M202),8)="https://"),"Usar referência interna da evidência",IF(COUNTIF(Listas!$Q$8:$Q$10,O202)=0,"Decisão inválida","OK")))))))))</f>
        <v/>
      </c>
      <c r="AA202" s="28">
        <f>IF(A202="","",IF(AND(O202="Pendente",OR(P202&lt;&gt;"",Q202&lt;&gt;"")),"Pendente com dados de decisão",IF(AND(O202&lt;&gt;"Aprovado",OR(S202&lt;&gt;"",T202&lt;&gt;"",U202&lt;&gt;"")),"Execução sem aprovação",IF(AND(O202="Pendente",Y202&gt;Listas!$R$4),"Aprovação em atraso",IF(AND(OR(O202="Aprovado",O202="Rejeitado"),OR(P202="",Q202="")),"Completar decisão",IF(AND(Q202&lt;&gt;"",Q202&lt;B202),"Data da decisão anterior à solicitação",IF(AND(O202="Aprovado",S202="",T202="",U202=""),"Execução pendente",IF(AND(O202="Aprovado",OR(S202="",T202="",U202="")),"Completar execução",IF(AND(T202&lt;&gt;"",Q202&lt;&gt;"",T202&lt;Q202),"Data da execução anterior à decisão",IF(AND(X202="Executado",ABS(S202-H202)&gt;Listas!$R$5),"Quantidade executada difere da aprovada","OK"))))))))))</f>
        <v/>
      </c>
      <c r="AB202" s="28">
        <f>IF(A202="","",IF(Z202&lt;&gt;"OK",Z202,AA202))</f>
        <v/>
      </c>
    </row>
    <row r="203">
      <c r="A203" s="22" t="n"/>
      <c r="B203" s="38" t="n"/>
      <c r="C203" s="22" t="n"/>
      <c r="D203" s="24">
        <f>IF(C203="","",IFERROR(INDEX(tbSKUs[Produto],MATCH(C203,tbSKUs[SKU],0)),"SKU não cadastrado"))</f>
        <v/>
      </c>
      <c r="E203" s="24">
        <f>IF(C203="","",IFERROR(INDEX(tbSKUs[Unidade],MATCH(C203,tbSKUs[SKU],0)),""))</f>
        <v/>
      </c>
      <c r="F203" s="22" t="n"/>
      <c r="G203" s="39" t="n"/>
      <c r="H203" s="39" t="n"/>
      <c r="I203" s="40">
        <f>IF(OR(G203="",H203=""),"",H203-G203)</f>
        <v/>
      </c>
      <c r="J203" s="24">
        <f>IF(I203="","",IF(I203&gt;0,"Entrada",IF(I203&lt;0,"Saída","Sem variação")))</f>
        <v/>
      </c>
      <c r="K203" s="22" t="n"/>
      <c r="L203" s="22" t="n"/>
      <c r="M203" s="22" t="n"/>
      <c r="N203" s="22" t="n"/>
      <c r="O203" s="22" t="n"/>
      <c r="P203" s="22" t="n"/>
      <c r="Q203" s="38" t="n"/>
      <c r="R203" s="22" t="n"/>
      <c r="S203" s="39" t="n"/>
      <c r="T203" s="38" t="n"/>
      <c r="U203" s="22" t="n"/>
      <c r="V203" s="40">
        <f>IF(X203="Executado",S203-G203,"")</f>
        <v/>
      </c>
      <c r="W203" s="40">
        <f>IF(X203="Executado",S203,"")</f>
        <v/>
      </c>
      <c r="X203" s="24">
        <f>IF(A203="","",IF(O203="Pendente","Aguardando decisão",IF(O203="Rejeitado","Rejeitado",IF(O203="Aprovado",IF(AND(S203&lt;&gt;"",T203&lt;&gt;"",U203&lt;&gt;""),"Executado","Aguardando execução"),"Revisar"))))</f>
        <v/>
      </c>
      <c r="Y203" s="27">
        <f>IF(OR(A203="",O203&lt;&gt;"Pendente",B203=""),"",MAX(0,INT(Resumo!$B$3)-INT(B203)))</f>
        <v/>
      </c>
      <c r="Z203" s="24">
        <f>IF(A203="","",IF(COUNTIF($A$7:$A$206,A203)&gt;1,"ID duplicado",IF(D203="SKU não cadastrado","SKU não cadastrado",IF(OR(B203="",C203="",F203="",G203="",H203="",K203="",M203="",N203="",O203=""),"Preencher campos da solicitação",IF(OR(G203&lt;0,H203&lt;0,AND(S203&lt;&gt;"",S203&lt;0)),"Quantidade inválida",IF(H203=G203,"Sem alteração de quantidade",IF(AND(K203="Outro",L203=""),"Detalhar motivo Outro",IF(OR(LEFT(LOWER(M203),7)="http://",LEFT(LOWER(M203),8)="https://"),"Usar referência interna da evidência",IF(COUNTIF(Listas!$Q$8:$Q$10,O203)=0,"Decisão inválida","OK")))))))))</f>
        <v/>
      </c>
      <c r="AA203" s="24">
        <f>IF(A203="","",IF(AND(O203="Pendente",OR(P203&lt;&gt;"",Q203&lt;&gt;"")),"Pendente com dados de decisão",IF(AND(O203&lt;&gt;"Aprovado",OR(S203&lt;&gt;"",T203&lt;&gt;"",U203&lt;&gt;"")),"Execução sem aprovação",IF(AND(O203="Pendente",Y203&gt;Listas!$R$4),"Aprovação em atraso",IF(AND(OR(O203="Aprovado",O203="Rejeitado"),OR(P203="",Q203="")),"Completar decisão",IF(AND(Q203&lt;&gt;"",Q203&lt;B203),"Data da decisão anterior à solicitação",IF(AND(O203="Aprovado",S203="",T203="",U203=""),"Execução pendente",IF(AND(O203="Aprovado",OR(S203="",T203="",U203="")),"Completar execução",IF(AND(T203&lt;&gt;"",Q203&lt;&gt;"",T203&lt;Q203),"Data da execução anterior à decisão",IF(AND(X203="Executado",ABS(S203-H203)&gt;Listas!$R$5),"Quantidade executada difere da aprovada","OK"))))))))))</f>
        <v/>
      </c>
      <c r="AB203" s="24">
        <f>IF(A203="","",IF(Z203&lt;&gt;"OK",Z203,AA203))</f>
        <v/>
      </c>
    </row>
    <row r="204">
      <c r="A204" s="22" t="n"/>
      <c r="B204" s="38" t="n"/>
      <c r="C204" s="22" t="n"/>
      <c r="D204" s="28">
        <f>IF(C204="","",IFERROR(INDEX(tbSKUs[Produto],MATCH(C204,tbSKUs[SKU],0)),"SKU não cadastrado"))</f>
        <v/>
      </c>
      <c r="E204" s="28">
        <f>IF(C204="","",IFERROR(INDEX(tbSKUs[Unidade],MATCH(C204,tbSKUs[SKU],0)),""))</f>
        <v/>
      </c>
      <c r="F204" s="22" t="n"/>
      <c r="G204" s="39" t="n"/>
      <c r="H204" s="39" t="n"/>
      <c r="I204" s="41">
        <f>IF(OR(G204="",H204=""),"",H204-G204)</f>
        <v/>
      </c>
      <c r="J204" s="28">
        <f>IF(I204="","",IF(I204&gt;0,"Entrada",IF(I204&lt;0,"Saída","Sem variação")))</f>
        <v/>
      </c>
      <c r="K204" s="22" t="n"/>
      <c r="L204" s="22" t="n"/>
      <c r="M204" s="22" t="n"/>
      <c r="N204" s="22" t="n"/>
      <c r="O204" s="22" t="n"/>
      <c r="P204" s="22" t="n"/>
      <c r="Q204" s="38" t="n"/>
      <c r="R204" s="22" t="n"/>
      <c r="S204" s="39" t="n"/>
      <c r="T204" s="38" t="n"/>
      <c r="U204" s="22" t="n"/>
      <c r="V204" s="41">
        <f>IF(X204="Executado",S204-G204,"")</f>
        <v/>
      </c>
      <c r="W204" s="41">
        <f>IF(X204="Executado",S204,"")</f>
        <v/>
      </c>
      <c r="X204" s="28">
        <f>IF(A204="","",IF(O204="Pendente","Aguardando decisão",IF(O204="Rejeitado","Rejeitado",IF(O204="Aprovado",IF(AND(S204&lt;&gt;"",T204&lt;&gt;"",U204&lt;&gt;""),"Executado","Aguardando execução"),"Revisar"))))</f>
        <v/>
      </c>
      <c r="Y204" s="30">
        <f>IF(OR(A204="",O204&lt;&gt;"Pendente",B204=""),"",MAX(0,INT(Resumo!$B$3)-INT(B204)))</f>
        <v/>
      </c>
      <c r="Z204" s="28">
        <f>IF(A204="","",IF(COUNTIF($A$7:$A$206,A204)&gt;1,"ID duplicado",IF(D204="SKU não cadastrado","SKU não cadastrado",IF(OR(B204="",C204="",F204="",G204="",H204="",K204="",M204="",N204="",O204=""),"Preencher campos da solicitação",IF(OR(G204&lt;0,H204&lt;0,AND(S204&lt;&gt;"",S204&lt;0)),"Quantidade inválida",IF(H204=G204,"Sem alteração de quantidade",IF(AND(K204="Outro",L204=""),"Detalhar motivo Outro",IF(OR(LEFT(LOWER(M204),7)="http://",LEFT(LOWER(M204),8)="https://"),"Usar referência interna da evidência",IF(COUNTIF(Listas!$Q$8:$Q$10,O204)=0,"Decisão inválida","OK")))))))))</f>
        <v/>
      </c>
      <c r="AA204" s="28">
        <f>IF(A204="","",IF(AND(O204="Pendente",OR(P204&lt;&gt;"",Q204&lt;&gt;"")),"Pendente com dados de decisão",IF(AND(O204&lt;&gt;"Aprovado",OR(S204&lt;&gt;"",T204&lt;&gt;"",U204&lt;&gt;"")),"Execução sem aprovação",IF(AND(O204="Pendente",Y204&gt;Listas!$R$4),"Aprovação em atraso",IF(AND(OR(O204="Aprovado",O204="Rejeitado"),OR(P204="",Q204="")),"Completar decisão",IF(AND(Q204&lt;&gt;"",Q204&lt;B204),"Data da decisão anterior à solicitação",IF(AND(O204="Aprovado",S204="",T204="",U204=""),"Execução pendente",IF(AND(O204="Aprovado",OR(S204="",T204="",U204="")),"Completar execução",IF(AND(T204&lt;&gt;"",Q204&lt;&gt;"",T204&lt;Q204),"Data da execução anterior à decisão",IF(AND(X204="Executado",ABS(S204-H204)&gt;Listas!$R$5),"Quantidade executada difere da aprovada","OK"))))))))))</f>
        <v/>
      </c>
      <c r="AB204" s="28">
        <f>IF(A204="","",IF(Z204&lt;&gt;"OK",Z204,AA204))</f>
        <v/>
      </c>
    </row>
    <row r="205">
      <c r="A205" s="22" t="n"/>
      <c r="B205" s="38" t="n"/>
      <c r="C205" s="22" t="n"/>
      <c r="D205" s="24">
        <f>IF(C205="","",IFERROR(INDEX(tbSKUs[Produto],MATCH(C205,tbSKUs[SKU],0)),"SKU não cadastrado"))</f>
        <v/>
      </c>
      <c r="E205" s="24">
        <f>IF(C205="","",IFERROR(INDEX(tbSKUs[Unidade],MATCH(C205,tbSKUs[SKU],0)),""))</f>
        <v/>
      </c>
      <c r="F205" s="22" t="n"/>
      <c r="G205" s="39" t="n"/>
      <c r="H205" s="39" t="n"/>
      <c r="I205" s="40">
        <f>IF(OR(G205="",H205=""),"",H205-G205)</f>
        <v/>
      </c>
      <c r="J205" s="24">
        <f>IF(I205="","",IF(I205&gt;0,"Entrada",IF(I205&lt;0,"Saída","Sem variação")))</f>
        <v/>
      </c>
      <c r="K205" s="22" t="n"/>
      <c r="L205" s="22" t="n"/>
      <c r="M205" s="22" t="n"/>
      <c r="N205" s="22" t="n"/>
      <c r="O205" s="22" t="n"/>
      <c r="P205" s="22" t="n"/>
      <c r="Q205" s="38" t="n"/>
      <c r="R205" s="22" t="n"/>
      <c r="S205" s="39" t="n"/>
      <c r="T205" s="38" t="n"/>
      <c r="U205" s="22" t="n"/>
      <c r="V205" s="40">
        <f>IF(X205="Executado",S205-G205,"")</f>
        <v/>
      </c>
      <c r="W205" s="40">
        <f>IF(X205="Executado",S205,"")</f>
        <v/>
      </c>
      <c r="X205" s="24">
        <f>IF(A205="","",IF(O205="Pendente","Aguardando decisão",IF(O205="Rejeitado","Rejeitado",IF(O205="Aprovado",IF(AND(S205&lt;&gt;"",T205&lt;&gt;"",U205&lt;&gt;""),"Executado","Aguardando execução"),"Revisar"))))</f>
        <v/>
      </c>
      <c r="Y205" s="27">
        <f>IF(OR(A205="",O205&lt;&gt;"Pendente",B205=""),"",MAX(0,INT(Resumo!$B$3)-INT(B205)))</f>
        <v/>
      </c>
      <c r="Z205" s="24">
        <f>IF(A205="","",IF(COUNTIF($A$7:$A$206,A205)&gt;1,"ID duplicado",IF(D205="SKU não cadastrado","SKU não cadastrado",IF(OR(B205="",C205="",F205="",G205="",H205="",K205="",M205="",N205="",O205=""),"Preencher campos da solicitação",IF(OR(G205&lt;0,H205&lt;0,AND(S205&lt;&gt;"",S205&lt;0)),"Quantidade inválida",IF(H205=G205,"Sem alteração de quantidade",IF(AND(K205="Outro",L205=""),"Detalhar motivo Outro",IF(OR(LEFT(LOWER(M205),7)="http://",LEFT(LOWER(M205),8)="https://"),"Usar referência interna da evidência",IF(COUNTIF(Listas!$Q$8:$Q$10,O205)=0,"Decisão inválida","OK")))))))))</f>
        <v/>
      </c>
      <c r="AA205" s="24">
        <f>IF(A205="","",IF(AND(O205="Pendente",OR(P205&lt;&gt;"",Q205&lt;&gt;"")),"Pendente com dados de decisão",IF(AND(O205&lt;&gt;"Aprovado",OR(S205&lt;&gt;"",T205&lt;&gt;"",U205&lt;&gt;"")),"Execução sem aprovação",IF(AND(O205="Pendente",Y205&gt;Listas!$R$4),"Aprovação em atraso",IF(AND(OR(O205="Aprovado",O205="Rejeitado"),OR(P205="",Q205="")),"Completar decisão",IF(AND(Q205&lt;&gt;"",Q205&lt;B205),"Data da decisão anterior à solicitação",IF(AND(O205="Aprovado",S205="",T205="",U205=""),"Execução pendente",IF(AND(O205="Aprovado",OR(S205="",T205="",U205="")),"Completar execução",IF(AND(T205&lt;&gt;"",Q205&lt;&gt;"",T205&lt;Q205),"Data da execução anterior à decisão",IF(AND(X205="Executado",ABS(S205-H205)&gt;Listas!$R$5),"Quantidade executada difere da aprovada","OK"))))))))))</f>
        <v/>
      </c>
      <c r="AB205" s="24">
        <f>IF(A205="","",IF(Z205&lt;&gt;"OK",Z205,AA205))</f>
        <v/>
      </c>
    </row>
    <row r="206">
      <c r="A206" s="22" t="n"/>
      <c r="B206" s="38" t="n"/>
      <c r="C206" s="22" t="n"/>
      <c r="D206" s="28">
        <f>IF(C206="","",IFERROR(INDEX(tbSKUs[Produto],MATCH(C206,tbSKUs[SKU],0)),"SKU não cadastrado"))</f>
        <v/>
      </c>
      <c r="E206" s="28">
        <f>IF(C206="","",IFERROR(INDEX(tbSKUs[Unidade],MATCH(C206,tbSKUs[SKU],0)),""))</f>
        <v/>
      </c>
      <c r="F206" s="22" t="n"/>
      <c r="G206" s="39" t="n"/>
      <c r="H206" s="39" t="n"/>
      <c r="I206" s="41">
        <f>IF(OR(G206="",H206=""),"",H206-G206)</f>
        <v/>
      </c>
      <c r="J206" s="28">
        <f>IF(I206="","",IF(I206&gt;0,"Entrada",IF(I206&lt;0,"Saída","Sem variação")))</f>
        <v/>
      </c>
      <c r="K206" s="22" t="n"/>
      <c r="L206" s="22" t="n"/>
      <c r="M206" s="22" t="n"/>
      <c r="N206" s="22" t="n"/>
      <c r="O206" s="22" t="n"/>
      <c r="P206" s="22" t="n"/>
      <c r="Q206" s="38" t="n"/>
      <c r="R206" s="22" t="n"/>
      <c r="S206" s="39" t="n"/>
      <c r="T206" s="38" t="n"/>
      <c r="U206" s="22" t="n"/>
      <c r="V206" s="41">
        <f>IF(X206="Executado",S206-G206,"")</f>
        <v/>
      </c>
      <c r="W206" s="41">
        <f>IF(X206="Executado",S206,"")</f>
        <v/>
      </c>
      <c r="X206" s="28">
        <f>IF(A206="","",IF(O206="Pendente","Aguardando decisão",IF(O206="Rejeitado","Rejeitado",IF(O206="Aprovado",IF(AND(S206&lt;&gt;"",T206&lt;&gt;"",U206&lt;&gt;""),"Executado","Aguardando execução"),"Revisar"))))</f>
        <v/>
      </c>
      <c r="Y206" s="30">
        <f>IF(OR(A206="",O206&lt;&gt;"Pendente",B206=""),"",MAX(0,INT(Resumo!$B$3)-INT(B206)))</f>
        <v/>
      </c>
      <c r="Z206" s="28">
        <f>IF(A206="","",IF(COUNTIF($A$7:$A$206,A206)&gt;1,"ID duplicado",IF(D206="SKU não cadastrado","SKU não cadastrado",IF(OR(B206="",C206="",F206="",G206="",H206="",K206="",M206="",N206="",O206=""),"Preencher campos da solicitação",IF(OR(G206&lt;0,H206&lt;0,AND(S206&lt;&gt;"",S206&lt;0)),"Quantidade inválida",IF(H206=G206,"Sem alteração de quantidade",IF(AND(K206="Outro",L206=""),"Detalhar motivo Outro",IF(OR(LEFT(LOWER(M206),7)="http://",LEFT(LOWER(M206),8)="https://"),"Usar referência interna da evidência",IF(COUNTIF(Listas!$Q$8:$Q$10,O206)=0,"Decisão inválida","OK")))))))))</f>
        <v/>
      </c>
      <c r="AA206" s="28">
        <f>IF(A206="","",IF(AND(O206="Pendente",OR(P206&lt;&gt;"",Q206&lt;&gt;"")),"Pendente com dados de decisão",IF(AND(O206&lt;&gt;"Aprovado",OR(S206&lt;&gt;"",T206&lt;&gt;"",U206&lt;&gt;"")),"Execução sem aprovação",IF(AND(O206="Pendente",Y206&gt;Listas!$R$4),"Aprovação em atraso",IF(AND(OR(O206="Aprovado",O206="Rejeitado"),OR(P206="",Q206="")),"Completar decisão",IF(AND(Q206&lt;&gt;"",Q206&lt;B206),"Data da decisão anterior à solicitação",IF(AND(O206="Aprovado",S206="",T206="",U206=""),"Execução pendente",IF(AND(O206="Aprovado",OR(S206="",T206="",U206="")),"Completar execução",IF(AND(T206&lt;&gt;"",Q206&lt;&gt;"",T206&lt;Q206),"Data da execução anterior à decisão",IF(AND(X206="Executado",ABS(S206-H206)&gt;Listas!$R$5),"Quantidade executada difere da aprovada","OK"))))))))))</f>
        <v/>
      </c>
      <c r="AB206" s="28">
        <f>IF(A206="","",IF(Z206&lt;&gt;"OK",Z206,AA206))</f>
        <v/>
      </c>
    </row>
  </sheetData>
  <autoFilter ref="A6:AB206"/>
  <mergeCells count="1">
    <mergeCell ref="A1:AB1"/>
  </mergeCells>
  <conditionalFormatting sqref="A7:AB206">
    <cfRule type="expression" priority="1" dxfId="0" stopIfTrue="1">
      <formula>AND($A7&lt;&gt;"",$AB7&lt;&gt;"OK",$AB7&lt;&gt;"")</formula>
    </cfRule>
    <cfRule type="expression" priority="2" dxfId="2">
      <formula>$X7="Aguardando decisão"</formula>
    </cfRule>
    <cfRule type="expression" priority="3" dxfId="3">
      <formula>$X7="Aguardando execução"</formula>
    </cfRule>
    <cfRule type="expression" priority="4" dxfId="1">
      <formula>AND($X7="Executado",$AB7="OK")</formula>
    </cfRule>
    <cfRule type="expression" priority="5" dxfId="4">
      <formula>AND($X7="Rejeitado",$AB7="OK")</formula>
    </cfRule>
  </conditionalFormatting>
  <conditionalFormatting sqref="I7:I206">
    <cfRule type="cellIs" priority="6" operator="greaterThan" dxfId="5">
      <formula>0</formula>
    </cfRule>
    <cfRule type="cellIs" priority="7" operator="lessThan" dxfId="6">
      <formula>0</formula>
    </cfRule>
  </conditionalFormatting>
  <conditionalFormatting sqref="V7:V206">
    <cfRule type="cellIs" priority="8" operator="greaterThan" dxfId="5">
      <formula>0</formula>
    </cfRule>
    <cfRule type="cellIs" priority="9" operator="lessThan" dxfId="6">
      <formula>0</formula>
    </cfRule>
  </conditionalFormatting>
  <conditionalFormatting sqref="Y7:Y206">
    <cfRule type="expression" priority="10" dxfId="0">
      <formula>AND($Y7&lt;&gt;"",$Y7&gt;INDIRECT("'Listas'!$R$4"))</formula>
    </cfRule>
  </conditionalFormatting>
  <dataValidations count="12">
    <dataValidation sqref="A7:A206" showDropDown="0" showInputMessage="1" showErrorMessage="1" allowBlank="0" errorTitle="Identificador inválido" error="Use um ID exclusivo no padrão AJ-AAAA-NNNN." promptTitle="Padrão do identificador" prompt="Use o padrão AJ-AAAA-NNNN, por exemplo AJ-2026-0001." type="custom" errorStyle="stop">
      <formula1>=OR(A7="",AND(LEFT(A7,3)="AJ-",MID(A7,8,1)="-",LEN(A7)=12,ISNUMBER(--MID(A7,4,4)),ISNUMBER(--RIGHT(A7,4)),COUNTIF($A$7:$A$206,A7)=1))</formula1>
    </dataValidation>
    <dataValidation sqref="B7:B206" showDropDown="0" showInputMessage="0" showErrorMessage="1" allowBlank="0" errorTitle="Data ou horário inválido" error="Informe uma data e um horário entre 01/01/2020 e 31/12/2100." type="custom" errorStyle="stop">
      <formula1>=OR(B7="",AND(ISNUMBER(B7),B7&gt;=DATE(2020,1,1),B7&lt;DATE(2101,1,1)))</formula1>
    </dataValidation>
    <dataValidation sqref="Q7:Q206" showDropDown="0" showInputMessage="0" showErrorMessage="1" allowBlank="0" errorTitle="Data ou horário inválido" error="Informe uma data e um horário entre 01/01/2020 e 31/12/2100." type="custom" errorStyle="stop">
      <formula1>=OR(Q7="",AND(ISNUMBER(Q7),Q7&gt;=DATE(2020,1,1),Q7&lt;DATE(2101,1,1)))</formula1>
    </dataValidation>
    <dataValidation sqref="T7:T206" showDropDown="0" showInputMessage="0" showErrorMessage="1" allowBlank="0" errorTitle="Data ou horário inválido" error="Informe uma data e um horário entre 01/01/2020 e 31/12/2100." type="custom" errorStyle="stop">
      <formula1>=OR(T7="",AND(ISNUMBER(T7),T7&gt;=DATE(2020,1,1),T7&lt;DATE(2101,1,1)))</formula1>
    </dataValidation>
    <dataValidation sqref="C7:C206" showDropDown="0" showInputMessage="0" showErrorMessage="1" allowBlank="0" errorTitle="SKU inválido" error="Selecione um SKU cadastrado na aba Listas." type="list" errorStyle="stop">
      <formula1>=INDIRECT("'Listas'!$A$4:$A$103")</formula1>
    </dataValidation>
    <dataValidation sqref="F7:F206" showDropDown="0" showInputMessage="0" showErrorMessage="1" allowBlank="0" errorTitle="Local inválido" error="Selecione um local cadastrado na aba Listas." type="list" errorStyle="stop">
      <formula1>=INDIRECT("'Listas'!$J$4:$J$103")</formula1>
    </dataValidation>
    <dataValidation sqref="G7:H206 S7:S206" showDropDown="0" showInputMessage="0" showErrorMessage="1" allowBlank="0" errorTitle="Quantidade inválida" error="Informe uma quantidade entre 0 e 999.999.999." type="decimal" errorStyle="stop" operator="between">
      <formula1>0</formula1>
      <formula2>999999999</formula2>
    </dataValidation>
    <dataValidation sqref="K7:K206" showDropDown="0" showInputMessage="0" showErrorMessage="1" allowBlank="0" errorTitle="Motivo inválido" error="Selecione um motivo cadastrado na aba Listas." type="list" errorStyle="stop">
      <formula1>=INDIRECT("'Listas'!$G$4:$G$103")</formula1>
    </dataValidation>
    <dataValidation sqref="L7:L206 R7:R206" showDropDown="0" showInputMessage="0" showErrorMessage="1" allowBlank="0" errorTitle="Texto muito longo" error="Use no máximo 250 caracteres." type="textLength" errorStyle="stop" operator="lessThanOrEqual">
      <formula1>250</formula1>
    </dataValidation>
    <dataValidation sqref="M7:M206" showDropDown="0" showInputMessage="1" showErrorMessage="1" allowBlank="0" errorTitle="Referência inválida" error="Use até 100 caracteres e não informe links externos." promptTitle="Referência interna" prompt="Informe uma referência interna, como EVID-AVA-0002. Não informe link externo." type="custom" errorStyle="stop">
      <formula1>=OR(M7="",AND(LEN(M7)&lt;=100,LEFT(LOWER(M7),7)&lt;&gt;"http://",LEFT(LOWER(M7),8)&lt;&gt;"https://"))</formula1>
    </dataValidation>
    <dataValidation sqref="N7:N206 P7:P206 U7:U206" showDropDown="0" showInputMessage="0" showErrorMessage="1" allowBlank="0" errorTitle="Pessoa inválida" error="Selecione um nome operacional cadastrado na aba Listas." type="list" errorStyle="stop">
      <formula1>=INDIRECT("'Listas'!$M$4:$M$103")</formula1>
    </dataValidation>
    <dataValidation sqref="O7:O206" showDropDown="0" showInputMessage="0" showErrorMessage="1" allowBlank="0" errorTitle="Decisão inválida" error="Selecione Pendente, Aprovado ou Rejeitado." type="list" errorStyle="stop">
      <formula1>=INDIRECT("'Listas'!$Q$8:$Q$10")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8"/>
  <cols>
    <col width="18" customWidth="1" min="1" max="1"/>
    <col width="31" customWidth="1" min="2" max="2"/>
    <col width="12" customWidth="1" min="3" max="3"/>
    <col width="11" customWidth="1" min="4" max="4"/>
    <col width="3" customWidth="1" min="5" max="5"/>
    <col width="3" customWidth="1" min="6" max="6"/>
    <col width="35" customWidth="1" min="7" max="7"/>
    <col width="48" customWidth="1" min="8" max="8"/>
    <col width="3" customWidth="1" min="9" max="9"/>
    <col width="28" customWidth="1" min="10" max="10"/>
    <col width="11" customWidth="1" min="11" max="11"/>
    <col width="3" customWidth="1" min="12" max="12"/>
    <col width="24" customWidth="1" min="13" max="13"/>
    <col width="29" customWidth="1" min="14" max="14"/>
    <col width="11" customWidth="1" min="15" max="15"/>
    <col width="3" customWidth="1" min="16" max="16"/>
    <col width="48" customWidth="1" min="17" max="17"/>
    <col width="15" customWidth="1" min="18" max="18"/>
  </cols>
  <sheetData>
    <row r="1" ht="26" customHeight="1">
      <c r="A1" s="1" t="inlineStr">
        <is>
          <t>Listas e parâmetros da planilha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5" t="n"/>
    </row>
    <row r="2"/>
    <row r="3" ht="30" customHeight="1">
      <c r="A3" s="15" t="inlineStr">
        <is>
          <t>SKU</t>
        </is>
      </c>
      <c r="B3" s="15" t="inlineStr">
        <is>
          <t>Produto</t>
        </is>
      </c>
      <c r="C3" s="15" t="inlineStr">
        <is>
          <t>Unidade</t>
        </is>
      </c>
      <c r="D3" s="15" t="inlineStr">
        <is>
          <t>Ativo</t>
        </is>
      </c>
      <c r="G3" s="15" t="inlineStr">
        <is>
          <t>Motivo</t>
        </is>
      </c>
      <c r="H3" s="15" t="inlineStr">
        <is>
          <t>Orientação</t>
        </is>
      </c>
      <c r="J3" s="15" t="inlineStr">
        <is>
          <t>Local de estoque</t>
        </is>
      </c>
      <c r="K3" s="15" t="inlineStr">
        <is>
          <t>Ativo</t>
        </is>
      </c>
      <c r="M3" s="15" t="inlineStr">
        <is>
          <t>Nome operacional</t>
        </is>
      </c>
      <c r="N3" s="15" t="inlineStr">
        <is>
          <t>Papel principal</t>
        </is>
      </c>
      <c r="O3" s="15" t="inlineStr">
        <is>
          <t>Ativo</t>
        </is>
      </c>
      <c r="Q3" s="15" t="inlineStr">
        <is>
          <t>Parâmetro</t>
        </is>
      </c>
      <c r="R3" s="15" t="inlineStr">
        <is>
          <t>Valor</t>
        </is>
      </c>
    </row>
    <row r="4">
      <c r="A4" s="22" t="inlineStr">
        <is>
          <t>SKU-FLX-001</t>
        </is>
      </c>
      <c r="B4" s="22" t="inlineStr">
        <is>
          <t>Capa Nuvem para Celular</t>
        </is>
      </c>
      <c r="C4" s="22" t="inlineStr">
        <is>
          <t>un</t>
        </is>
      </c>
      <c r="D4" s="22" t="inlineStr">
        <is>
          <t>Sim</t>
        </is>
      </c>
      <c r="G4" s="22" t="inlineStr">
        <is>
          <t>Divergência no recebimento</t>
        </is>
      </c>
      <c r="H4" s="22" t="inlineStr">
        <is>
          <t>Diferença confirmada após recebimento.</t>
        </is>
      </c>
      <c r="J4" s="22" t="inlineStr">
        <is>
          <t>CD Aurora — Rua A1</t>
        </is>
      </c>
      <c r="K4" s="22" t="inlineStr">
        <is>
          <t>Sim</t>
        </is>
      </c>
      <c r="M4" s="22" t="inlineStr">
        <is>
          <t>Lia Exemplo</t>
        </is>
      </c>
      <c r="N4" s="22" t="inlineStr">
        <is>
          <t>Solicitação</t>
        </is>
      </c>
      <c r="O4" s="22" t="inlineStr">
        <is>
          <t>Sim</t>
        </is>
      </c>
      <c r="Q4" s="5" t="inlineStr">
        <is>
          <t>Prazo de aprovação em dias corridos</t>
        </is>
      </c>
      <c r="R4" s="31" t="n">
        <v>2</v>
      </c>
    </row>
    <row r="5">
      <c r="A5" s="22" t="inlineStr">
        <is>
          <t>SKU-FLX-002</t>
        </is>
      </c>
      <c r="B5" s="22" t="inlineStr">
        <is>
          <t>Caneca Órbita 350 ml</t>
        </is>
      </c>
      <c r="C5" s="22" t="inlineStr">
        <is>
          <t>un</t>
        </is>
      </c>
      <c r="D5" s="22" t="inlineStr">
        <is>
          <t>Sim</t>
        </is>
      </c>
      <c r="G5" s="22" t="inlineStr">
        <is>
          <t>Avaria confirmada</t>
        </is>
      </c>
      <c r="H5" s="22" t="inlineStr">
        <is>
          <t>Item danificado e segregado.</t>
        </is>
      </c>
      <c r="J5" s="22" t="inlineStr">
        <is>
          <t>CD Aurora — Rua B2</t>
        </is>
      </c>
      <c r="K5" s="22" t="inlineStr">
        <is>
          <t>Sim</t>
        </is>
      </c>
      <c r="M5" s="22" t="inlineStr">
        <is>
          <t>Rui Modelo</t>
        </is>
      </c>
      <c r="N5" s="22" t="inlineStr">
        <is>
          <t>Aprovação</t>
        </is>
      </c>
      <c r="O5" s="22" t="inlineStr">
        <is>
          <t>Sim</t>
        </is>
      </c>
      <c r="Q5" s="5" t="inlineStr">
        <is>
          <t>Tolerância entre quantidade aprovada e executada</t>
        </is>
      </c>
      <c r="R5" s="31" t="n">
        <v>0</v>
      </c>
    </row>
    <row r="6">
      <c r="A6" s="22" t="inlineStr">
        <is>
          <t>SKU-FLX-003</t>
        </is>
      </c>
      <c r="B6" s="22" t="inlineStr">
        <is>
          <t>Luminária Aurora USB</t>
        </is>
      </c>
      <c r="C6" s="22" t="inlineStr">
        <is>
          <t>un</t>
        </is>
      </c>
      <c r="D6" s="22" t="inlineStr">
        <is>
          <t>Sim</t>
        </is>
      </c>
      <c r="G6" s="22" t="inlineStr">
        <is>
          <t>Erro de separação</t>
        </is>
      </c>
      <c r="H6" s="22" t="inlineStr">
        <is>
          <t>Baixa ou movimentação aplicada ao item incorreto.</t>
        </is>
      </c>
      <c r="J6" s="22" t="inlineStr">
        <is>
          <t>Loja Neblina — Estoque</t>
        </is>
      </c>
      <c r="K6" s="22" t="inlineStr">
        <is>
          <t>Sim</t>
        </is>
      </c>
      <c r="M6" s="22" t="inlineStr">
        <is>
          <t>Nina Teste</t>
        </is>
      </c>
      <c r="N6" s="22" t="inlineStr">
        <is>
          <t>Solicitação e execução</t>
        </is>
      </c>
      <c r="O6" s="22" t="inlineStr">
        <is>
          <t>Sim</t>
        </is>
      </c>
    </row>
    <row r="7">
      <c r="A7" s="22" t="inlineStr">
        <is>
          <t>SKU-FLX-004</t>
        </is>
      </c>
      <c r="B7" s="22" t="inlineStr">
        <is>
          <t>Organizador Prisma</t>
        </is>
      </c>
      <c r="C7" s="22" t="inlineStr">
        <is>
          <t>un</t>
        </is>
      </c>
      <c r="D7" s="22" t="inlineStr">
        <is>
          <t>Sim</t>
        </is>
      </c>
      <c r="G7" s="22" t="inlineStr">
        <is>
          <t>Erro de cadastro operacional</t>
        </is>
      </c>
      <c r="H7" s="22" t="inlineStr">
        <is>
          <t>Lançamento em SKU ou código operacional incorreto.</t>
        </is>
      </c>
      <c r="J7" s="22" t="n"/>
      <c r="K7" s="22" t="n"/>
      <c r="M7" s="22" t="inlineStr">
        <is>
          <t>Caio Demonstração</t>
        </is>
      </c>
      <c r="N7" s="22" t="inlineStr">
        <is>
          <t>Aprovação</t>
        </is>
      </c>
      <c r="O7" s="22" t="inlineStr">
        <is>
          <t>Sim</t>
        </is>
      </c>
      <c r="Q7" s="15" t="inlineStr">
        <is>
          <t>Decisões permitidas</t>
        </is>
      </c>
    </row>
    <row r="8">
      <c r="A8" s="22" t="inlineStr">
        <is>
          <t>SKU-FLX-005</t>
        </is>
      </c>
      <c r="B8" s="22" t="inlineStr">
        <is>
          <t>Caderno Horizonte A5</t>
        </is>
      </c>
      <c r="C8" s="22" t="inlineStr">
        <is>
          <t>un</t>
        </is>
      </c>
      <c r="D8" s="22" t="inlineStr">
        <is>
          <t>Sim</t>
        </is>
      </c>
      <c r="G8" s="22" t="inlineStr">
        <is>
          <t>Devolução processada incorretamente</t>
        </is>
      </c>
      <c r="H8" s="22" t="inlineStr">
        <is>
          <t>Retorno físico não refletido corretamente no saldo.</t>
        </is>
      </c>
      <c r="J8" s="22" t="n"/>
      <c r="K8" s="22" t="n"/>
      <c r="M8" s="22" t="inlineStr">
        <is>
          <t>Bia Cenário</t>
        </is>
      </c>
      <c r="N8" s="22" t="inlineStr">
        <is>
          <t>Execução e solicitação</t>
        </is>
      </c>
      <c r="O8" s="22" t="inlineStr">
        <is>
          <t>Sim</t>
        </is>
      </c>
      <c r="Q8" s="32" t="inlineStr">
        <is>
          <t>Pendente</t>
        </is>
      </c>
    </row>
    <row r="9">
      <c r="A9" s="22" t="inlineStr">
        <is>
          <t>SKU-FLX-006</t>
        </is>
      </c>
      <c r="B9" s="22" t="inlineStr">
        <is>
          <t>Garrafa Brisa 600 ml</t>
        </is>
      </c>
      <c r="C9" s="22" t="inlineStr">
        <is>
          <t>un</t>
        </is>
      </c>
      <c r="D9" s="22" t="inlineStr">
        <is>
          <t>Sim</t>
        </is>
      </c>
      <c r="G9" s="22" t="inlineStr">
        <is>
          <t>Extravio confirmado</t>
        </is>
      </c>
      <c r="H9" s="22" t="inlineStr">
        <is>
          <t>Ausência confirmada após verificação operacional.</t>
        </is>
      </c>
      <c r="J9" s="22" t="n"/>
      <c r="K9" s="22" t="n"/>
      <c r="M9" s="22" t="n"/>
      <c r="N9" s="22" t="n"/>
      <c r="O9" s="22" t="n"/>
      <c r="Q9" s="32" t="inlineStr">
        <is>
          <t>Aprovado</t>
        </is>
      </c>
    </row>
    <row r="10">
      <c r="A10" s="22" t="inlineStr">
        <is>
          <t>SKU-FLX-007</t>
        </is>
      </c>
      <c r="B10" s="22" t="inlineStr">
        <is>
          <t>Suporte Pixel para Notebook</t>
        </is>
      </c>
      <c r="C10" s="22" t="inlineStr">
        <is>
          <t>un</t>
        </is>
      </c>
      <c r="D10" s="22" t="inlineStr">
        <is>
          <t>Sim</t>
        </is>
      </c>
      <c r="G10" s="22" t="inlineStr">
        <is>
          <t>Outro</t>
        </is>
      </c>
      <c r="H10" s="22" t="inlineStr">
        <is>
          <t>Exige detalhamento obrigatório.</t>
        </is>
      </c>
      <c r="J10" s="22" t="n"/>
      <c r="K10" s="22" t="n"/>
      <c r="M10" s="22" t="n"/>
      <c r="N10" s="22" t="n"/>
      <c r="O10" s="22" t="n"/>
      <c r="Q10" s="32" t="inlineStr">
        <is>
          <t>Rejeitado</t>
        </is>
      </c>
    </row>
    <row r="11">
      <c r="A11" s="22" t="inlineStr">
        <is>
          <t>SKU-FLX-008</t>
        </is>
      </c>
      <c r="B11" s="22" t="inlineStr">
        <is>
          <t>Kit Cabos Cometa</t>
        </is>
      </c>
      <c r="C11" s="22" t="inlineStr">
        <is>
          <t>un</t>
        </is>
      </c>
      <c r="D11" s="22" t="inlineStr">
        <is>
          <t>Sim</t>
        </is>
      </c>
      <c r="G11" s="22" t="n"/>
      <c r="H11" s="22" t="n"/>
      <c r="J11" s="22" t="n"/>
      <c r="K11" s="22" t="n"/>
      <c r="M11" s="22" t="n"/>
      <c r="N11" s="22" t="n"/>
      <c r="O11" s="22" t="n"/>
    </row>
    <row r="12">
      <c r="A12" s="22" t="n"/>
      <c r="B12" s="22" t="n"/>
      <c r="C12" s="22" t="n"/>
      <c r="D12" s="22" t="n"/>
      <c r="G12" s="22" t="n"/>
      <c r="H12" s="22" t="n"/>
      <c r="J12" s="22" t="n"/>
      <c r="K12" s="22" t="n"/>
      <c r="M12" s="22" t="n"/>
      <c r="N12" s="22" t="n"/>
      <c r="O12" s="22" t="n"/>
    </row>
    <row r="13">
      <c r="A13" s="22" t="n"/>
      <c r="B13" s="22" t="n"/>
      <c r="C13" s="22" t="n"/>
      <c r="D13" s="22" t="n"/>
      <c r="G13" s="22" t="n"/>
      <c r="H13" s="22" t="n"/>
      <c r="J13" s="22" t="n"/>
      <c r="K13" s="22" t="n"/>
      <c r="M13" s="22" t="n"/>
      <c r="N13" s="22" t="n"/>
      <c r="O13" s="22" t="n"/>
    </row>
    <row r="14">
      <c r="A14" s="22" t="n"/>
      <c r="B14" s="22" t="n"/>
      <c r="C14" s="22" t="n"/>
      <c r="D14" s="22" t="n"/>
      <c r="G14" s="22" t="n"/>
      <c r="H14" s="22" t="n"/>
      <c r="J14" s="22" t="n"/>
      <c r="K14" s="22" t="n"/>
      <c r="M14" s="22" t="n"/>
      <c r="N14" s="22" t="n"/>
      <c r="O14" s="22" t="n"/>
    </row>
    <row r="15">
      <c r="A15" s="22" t="n"/>
      <c r="B15" s="22" t="n"/>
      <c r="C15" s="22" t="n"/>
      <c r="D15" s="22" t="n"/>
      <c r="G15" s="22" t="n"/>
      <c r="H15" s="22" t="n"/>
      <c r="J15" s="22" t="n"/>
      <c r="K15" s="22" t="n"/>
      <c r="M15" s="22" t="n"/>
      <c r="N15" s="22" t="n"/>
      <c r="O15" s="22" t="n"/>
    </row>
    <row r="16">
      <c r="A16" s="22" t="n"/>
      <c r="B16" s="22" t="n"/>
      <c r="C16" s="22" t="n"/>
      <c r="D16" s="22" t="n"/>
      <c r="G16" s="22" t="n"/>
      <c r="H16" s="22" t="n"/>
      <c r="J16" s="22" t="n"/>
      <c r="K16" s="22" t="n"/>
      <c r="M16" s="22" t="n"/>
      <c r="N16" s="22" t="n"/>
      <c r="O16" s="22" t="n"/>
    </row>
    <row r="17">
      <c r="A17" s="22" t="n"/>
      <c r="B17" s="22" t="n"/>
      <c r="C17" s="22" t="n"/>
      <c r="D17" s="22" t="n"/>
      <c r="G17" s="22" t="n"/>
      <c r="H17" s="22" t="n"/>
      <c r="J17" s="22" t="n"/>
      <c r="K17" s="22" t="n"/>
      <c r="M17" s="22" t="n"/>
      <c r="N17" s="22" t="n"/>
      <c r="O17" s="22" t="n"/>
    </row>
    <row r="18">
      <c r="A18" s="22" t="n"/>
      <c r="B18" s="22" t="n"/>
      <c r="C18" s="22" t="n"/>
      <c r="D18" s="22" t="n"/>
      <c r="G18" s="22" t="n"/>
      <c r="H18" s="22" t="n"/>
      <c r="J18" s="22" t="n"/>
      <c r="K18" s="22" t="n"/>
      <c r="M18" s="22" t="n"/>
      <c r="N18" s="22" t="n"/>
      <c r="O18" s="22" t="n"/>
    </row>
    <row r="19">
      <c r="A19" s="22" t="n"/>
      <c r="B19" s="22" t="n"/>
      <c r="C19" s="22" t="n"/>
      <c r="D19" s="22" t="n"/>
      <c r="G19" s="22" t="n"/>
      <c r="H19" s="22" t="n"/>
      <c r="J19" s="22" t="n"/>
      <c r="K19" s="22" t="n"/>
      <c r="M19" s="22" t="n"/>
      <c r="N19" s="22" t="n"/>
      <c r="O19" s="22" t="n"/>
    </row>
    <row r="20">
      <c r="A20" s="22" t="n"/>
      <c r="B20" s="22" t="n"/>
      <c r="C20" s="22" t="n"/>
      <c r="D20" s="22" t="n"/>
      <c r="G20" s="22" t="n"/>
      <c r="H20" s="22" t="n"/>
      <c r="J20" s="22" t="n"/>
      <c r="K20" s="22" t="n"/>
      <c r="M20" s="22" t="n"/>
      <c r="N20" s="22" t="n"/>
      <c r="O20" s="22" t="n"/>
    </row>
    <row r="21">
      <c r="A21" s="22" t="n"/>
      <c r="B21" s="22" t="n"/>
      <c r="C21" s="22" t="n"/>
      <c r="D21" s="22" t="n"/>
      <c r="G21" s="22" t="n"/>
      <c r="H21" s="22" t="n"/>
      <c r="J21" s="22" t="n"/>
      <c r="K21" s="22" t="n"/>
      <c r="M21" s="22" t="n"/>
      <c r="N21" s="22" t="n"/>
      <c r="O21" s="22" t="n"/>
    </row>
    <row r="22">
      <c r="A22" s="22" t="n"/>
      <c r="B22" s="22" t="n"/>
      <c r="C22" s="22" t="n"/>
      <c r="D22" s="22" t="n"/>
      <c r="G22" s="22" t="n"/>
      <c r="H22" s="22" t="n"/>
      <c r="J22" s="22" t="n"/>
      <c r="K22" s="22" t="n"/>
      <c r="M22" s="22" t="n"/>
      <c r="N22" s="22" t="n"/>
      <c r="O22" s="22" t="n"/>
    </row>
    <row r="23">
      <c r="A23" s="22" t="n"/>
      <c r="B23" s="22" t="n"/>
      <c r="C23" s="22" t="n"/>
      <c r="D23" s="22" t="n"/>
      <c r="G23" s="22" t="n"/>
      <c r="H23" s="22" t="n"/>
      <c r="J23" s="22" t="n"/>
      <c r="K23" s="22" t="n"/>
      <c r="M23" s="22" t="n"/>
      <c r="N23" s="22" t="n"/>
      <c r="O23" s="22" t="n"/>
    </row>
    <row r="24">
      <c r="A24" s="22" t="n"/>
      <c r="B24" s="22" t="n"/>
      <c r="C24" s="22" t="n"/>
      <c r="D24" s="22" t="n"/>
      <c r="G24" s="22" t="n"/>
      <c r="H24" s="22" t="n"/>
      <c r="J24" s="22" t="n"/>
      <c r="K24" s="22" t="n"/>
      <c r="M24" s="22" t="n"/>
      <c r="N24" s="22" t="n"/>
      <c r="O24" s="22" t="n"/>
    </row>
    <row r="25">
      <c r="A25" s="22" t="n"/>
      <c r="B25" s="22" t="n"/>
      <c r="C25" s="22" t="n"/>
      <c r="D25" s="22" t="n"/>
      <c r="G25" s="22" t="n"/>
      <c r="H25" s="22" t="n"/>
      <c r="J25" s="22" t="n"/>
      <c r="K25" s="22" t="n"/>
      <c r="M25" s="22" t="n"/>
      <c r="N25" s="22" t="n"/>
      <c r="O25" s="22" t="n"/>
    </row>
    <row r="26">
      <c r="A26" s="22" t="n"/>
      <c r="B26" s="22" t="n"/>
      <c r="C26" s="22" t="n"/>
      <c r="D26" s="22" t="n"/>
      <c r="G26" s="22" t="n"/>
      <c r="H26" s="22" t="n"/>
      <c r="J26" s="22" t="n"/>
      <c r="K26" s="22" t="n"/>
      <c r="M26" s="22" t="n"/>
      <c r="N26" s="22" t="n"/>
      <c r="O26" s="22" t="n"/>
    </row>
    <row r="27">
      <c r="A27" s="22" t="n"/>
      <c r="B27" s="22" t="n"/>
      <c r="C27" s="22" t="n"/>
      <c r="D27" s="22" t="n"/>
      <c r="G27" s="22" t="n"/>
      <c r="H27" s="22" t="n"/>
      <c r="J27" s="22" t="n"/>
      <c r="K27" s="22" t="n"/>
      <c r="M27" s="22" t="n"/>
      <c r="N27" s="22" t="n"/>
      <c r="O27" s="22" t="n"/>
    </row>
    <row r="28">
      <c r="A28" s="22" t="n"/>
      <c r="B28" s="22" t="n"/>
      <c r="C28" s="22" t="n"/>
      <c r="D28" s="22" t="n"/>
      <c r="G28" s="22" t="n"/>
      <c r="H28" s="22" t="n"/>
      <c r="J28" s="22" t="n"/>
      <c r="K28" s="22" t="n"/>
      <c r="M28" s="22" t="n"/>
      <c r="N28" s="22" t="n"/>
      <c r="O28" s="22" t="n"/>
    </row>
    <row r="29">
      <c r="A29" s="22" t="n"/>
      <c r="B29" s="22" t="n"/>
      <c r="C29" s="22" t="n"/>
      <c r="D29" s="22" t="n"/>
      <c r="G29" s="22" t="n"/>
      <c r="H29" s="22" t="n"/>
      <c r="J29" s="22" t="n"/>
      <c r="K29" s="22" t="n"/>
      <c r="M29" s="22" t="n"/>
      <c r="N29" s="22" t="n"/>
      <c r="O29" s="22" t="n"/>
    </row>
    <row r="30">
      <c r="A30" s="22" t="n"/>
      <c r="B30" s="22" t="n"/>
      <c r="C30" s="22" t="n"/>
      <c r="D30" s="22" t="n"/>
      <c r="G30" s="22" t="n"/>
      <c r="H30" s="22" t="n"/>
      <c r="J30" s="22" t="n"/>
      <c r="K30" s="22" t="n"/>
      <c r="M30" s="22" t="n"/>
      <c r="N30" s="22" t="n"/>
      <c r="O30" s="22" t="n"/>
    </row>
    <row r="31">
      <c r="A31" s="22" t="n"/>
      <c r="B31" s="22" t="n"/>
      <c r="C31" s="22" t="n"/>
      <c r="D31" s="22" t="n"/>
      <c r="G31" s="22" t="n"/>
      <c r="H31" s="22" t="n"/>
      <c r="J31" s="22" t="n"/>
      <c r="K31" s="22" t="n"/>
      <c r="M31" s="22" t="n"/>
      <c r="N31" s="22" t="n"/>
      <c r="O31" s="22" t="n"/>
    </row>
    <row r="32">
      <c r="A32" s="22" t="n"/>
      <c r="B32" s="22" t="n"/>
      <c r="C32" s="22" t="n"/>
      <c r="D32" s="22" t="n"/>
      <c r="G32" s="22" t="n"/>
      <c r="H32" s="22" t="n"/>
      <c r="J32" s="22" t="n"/>
      <c r="K32" s="22" t="n"/>
      <c r="M32" s="22" t="n"/>
      <c r="N32" s="22" t="n"/>
      <c r="O32" s="22" t="n"/>
    </row>
    <row r="33">
      <c r="A33" s="22" t="n"/>
      <c r="B33" s="22" t="n"/>
      <c r="C33" s="22" t="n"/>
      <c r="D33" s="22" t="n"/>
      <c r="G33" s="22" t="n"/>
      <c r="H33" s="22" t="n"/>
      <c r="J33" s="22" t="n"/>
      <c r="K33" s="22" t="n"/>
      <c r="M33" s="22" t="n"/>
      <c r="N33" s="22" t="n"/>
      <c r="O33" s="22" t="n"/>
    </row>
    <row r="34">
      <c r="A34" s="22" t="n"/>
      <c r="B34" s="22" t="n"/>
      <c r="C34" s="22" t="n"/>
      <c r="D34" s="22" t="n"/>
      <c r="G34" s="22" t="n"/>
      <c r="H34" s="22" t="n"/>
      <c r="J34" s="22" t="n"/>
      <c r="K34" s="22" t="n"/>
      <c r="M34" s="22" t="n"/>
      <c r="N34" s="22" t="n"/>
      <c r="O34" s="22" t="n"/>
    </row>
    <row r="35">
      <c r="A35" s="22" t="n"/>
      <c r="B35" s="22" t="n"/>
      <c r="C35" s="22" t="n"/>
      <c r="D35" s="22" t="n"/>
      <c r="G35" s="22" t="n"/>
      <c r="H35" s="22" t="n"/>
      <c r="J35" s="22" t="n"/>
      <c r="K35" s="22" t="n"/>
      <c r="M35" s="22" t="n"/>
      <c r="N35" s="22" t="n"/>
      <c r="O35" s="22" t="n"/>
    </row>
    <row r="36">
      <c r="A36" s="22" t="n"/>
      <c r="B36" s="22" t="n"/>
      <c r="C36" s="22" t="n"/>
      <c r="D36" s="22" t="n"/>
      <c r="G36" s="22" t="n"/>
      <c r="H36" s="22" t="n"/>
      <c r="J36" s="22" t="n"/>
      <c r="K36" s="22" t="n"/>
      <c r="M36" s="22" t="n"/>
      <c r="N36" s="22" t="n"/>
      <c r="O36" s="22" t="n"/>
    </row>
    <row r="37">
      <c r="A37" s="22" t="n"/>
      <c r="B37" s="22" t="n"/>
      <c r="C37" s="22" t="n"/>
      <c r="D37" s="22" t="n"/>
      <c r="G37" s="22" t="n"/>
      <c r="H37" s="22" t="n"/>
      <c r="J37" s="22" t="n"/>
      <c r="K37" s="22" t="n"/>
      <c r="M37" s="22" t="n"/>
      <c r="N37" s="22" t="n"/>
      <c r="O37" s="22" t="n"/>
    </row>
    <row r="38">
      <c r="A38" s="22" t="n"/>
      <c r="B38" s="22" t="n"/>
      <c r="C38" s="22" t="n"/>
      <c r="D38" s="22" t="n"/>
      <c r="G38" s="22" t="n"/>
      <c r="H38" s="22" t="n"/>
      <c r="J38" s="22" t="n"/>
      <c r="K38" s="22" t="n"/>
      <c r="M38" s="22" t="n"/>
      <c r="N38" s="22" t="n"/>
      <c r="O38" s="22" t="n"/>
    </row>
    <row r="39">
      <c r="A39" s="22" t="n"/>
      <c r="B39" s="22" t="n"/>
      <c r="C39" s="22" t="n"/>
      <c r="D39" s="22" t="n"/>
      <c r="G39" s="22" t="n"/>
      <c r="H39" s="22" t="n"/>
      <c r="J39" s="22" t="n"/>
      <c r="K39" s="22" t="n"/>
      <c r="M39" s="22" t="n"/>
      <c r="N39" s="22" t="n"/>
      <c r="O39" s="22" t="n"/>
    </row>
    <row r="40">
      <c r="A40" s="22" t="n"/>
      <c r="B40" s="22" t="n"/>
      <c r="C40" s="22" t="n"/>
      <c r="D40" s="22" t="n"/>
      <c r="G40" s="22" t="n"/>
      <c r="H40" s="22" t="n"/>
      <c r="J40" s="22" t="n"/>
      <c r="K40" s="22" t="n"/>
      <c r="M40" s="22" t="n"/>
      <c r="N40" s="22" t="n"/>
      <c r="O40" s="22" t="n"/>
    </row>
    <row r="41">
      <c r="A41" s="22" t="n"/>
      <c r="B41" s="22" t="n"/>
      <c r="C41" s="22" t="n"/>
      <c r="D41" s="22" t="n"/>
      <c r="G41" s="22" t="n"/>
      <c r="H41" s="22" t="n"/>
      <c r="J41" s="22" t="n"/>
      <c r="K41" s="22" t="n"/>
      <c r="M41" s="22" t="n"/>
      <c r="N41" s="22" t="n"/>
      <c r="O41" s="22" t="n"/>
    </row>
    <row r="42">
      <c r="A42" s="22" t="n"/>
      <c r="B42" s="22" t="n"/>
      <c r="C42" s="22" t="n"/>
      <c r="D42" s="22" t="n"/>
      <c r="G42" s="22" t="n"/>
      <c r="H42" s="22" t="n"/>
      <c r="J42" s="22" t="n"/>
      <c r="K42" s="22" t="n"/>
      <c r="M42" s="22" t="n"/>
      <c r="N42" s="22" t="n"/>
      <c r="O42" s="22" t="n"/>
    </row>
    <row r="43">
      <c r="A43" s="22" t="n"/>
      <c r="B43" s="22" t="n"/>
      <c r="C43" s="22" t="n"/>
      <c r="D43" s="22" t="n"/>
      <c r="G43" s="22" t="n"/>
      <c r="H43" s="22" t="n"/>
      <c r="J43" s="22" t="n"/>
      <c r="K43" s="22" t="n"/>
      <c r="M43" s="22" t="n"/>
      <c r="N43" s="22" t="n"/>
      <c r="O43" s="22" t="n"/>
    </row>
    <row r="44">
      <c r="A44" s="22" t="n"/>
      <c r="B44" s="22" t="n"/>
      <c r="C44" s="22" t="n"/>
      <c r="D44" s="22" t="n"/>
      <c r="G44" s="22" t="n"/>
      <c r="H44" s="22" t="n"/>
      <c r="J44" s="22" t="n"/>
      <c r="K44" s="22" t="n"/>
      <c r="M44" s="22" t="n"/>
      <c r="N44" s="22" t="n"/>
      <c r="O44" s="22" t="n"/>
    </row>
    <row r="45">
      <c r="A45" s="22" t="n"/>
      <c r="B45" s="22" t="n"/>
      <c r="C45" s="22" t="n"/>
      <c r="D45" s="22" t="n"/>
      <c r="G45" s="22" t="n"/>
      <c r="H45" s="22" t="n"/>
      <c r="J45" s="22" t="n"/>
      <c r="K45" s="22" t="n"/>
      <c r="M45" s="22" t="n"/>
      <c r="N45" s="22" t="n"/>
      <c r="O45" s="22" t="n"/>
    </row>
    <row r="46">
      <c r="A46" s="22" t="n"/>
      <c r="B46" s="22" t="n"/>
      <c r="C46" s="22" t="n"/>
      <c r="D46" s="22" t="n"/>
      <c r="G46" s="22" t="n"/>
      <c r="H46" s="22" t="n"/>
      <c r="J46" s="22" t="n"/>
      <c r="K46" s="22" t="n"/>
      <c r="M46" s="22" t="n"/>
      <c r="N46" s="22" t="n"/>
      <c r="O46" s="22" t="n"/>
    </row>
    <row r="47">
      <c r="A47" s="22" t="n"/>
      <c r="B47" s="22" t="n"/>
      <c r="C47" s="22" t="n"/>
      <c r="D47" s="22" t="n"/>
      <c r="G47" s="22" t="n"/>
      <c r="H47" s="22" t="n"/>
      <c r="J47" s="22" t="n"/>
      <c r="K47" s="22" t="n"/>
      <c r="M47" s="22" t="n"/>
      <c r="N47" s="22" t="n"/>
      <c r="O47" s="22" t="n"/>
    </row>
    <row r="48">
      <c r="A48" s="22" t="n"/>
      <c r="B48" s="22" t="n"/>
      <c r="C48" s="22" t="n"/>
      <c r="D48" s="22" t="n"/>
      <c r="G48" s="22" t="n"/>
      <c r="H48" s="22" t="n"/>
      <c r="J48" s="22" t="n"/>
      <c r="K48" s="22" t="n"/>
      <c r="M48" s="22" t="n"/>
      <c r="N48" s="22" t="n"/>
      <c r="O48" s="22" t="n"/>
    </row>
    <row r="49">
      <c r="A49" s="22" t="n"/>
      <c r="B49" s="22" t="n"/>
      <c r="C49" s="22" t="n"/>
      <c r="D49" s="22" t="n"/>
      <c r="G49" s="22" t="n"/>
      <c r="H49" s="22" t="n"/>
      <c r="J49" s="22" t="n"/>
      <c r="K49" s="22" t="n"/>
      <c r="M49" s="22" t="n"/>
      <c r="N49" s="22" t="n"/>
      <c r="O49" s="22" t="n"/>
    </row>
    <row r="50">
      <c r="A50" s="22" t="n"/>
      <c r="B50" s="22" t="n"/>
      <c r="C50" s="22" t="n"/>
      <c r="D50" s="22" t="n"/>
      <c r="G50" s="22" t="n"/>
      <c r="H50" s="22" t="n"/>
      <c r="J50" s="22" t="n"/>
      <c r="K50" s="22" t="n"/>
      <c r="M50" s="22" t="n"/>
      <c r="N50" s="22" t="n"/>
      <c r="O50" s="22" t="n"/>
    </row>
    <row r="51">
      <c r="A51" s="22" t="n"/>
      <c r="B51" s="22" t="n"/>
      <c r="C51" s="22" t="n"/>
      <c r="D51" s="22" t="n"/>
      <c r="G51" s="22" t="n"/>
      <c r="H51" s="22" t="n"/>
      <c r="J51" s="22" t="n"/>
      <c r="K51" s="22" t="n"/>
      <c r="M51" s="22" t="n"/>
      <c r="N51" s="22" t="n"/>
      <c r="O51" s="22" t="n"/>
    </row>
    <row r="52">
      <c r="A52" s="22" t="n"/>
      <c r="B52" s="22" t="n"/>
      <c r="C52" s="22" t="n"/>
      <c r="D52" s="22" t="n"/>
      <c r="G52" s="22" t="n"/>
      <c r="H52" s="22" t="n"/>
      <c r="J52" s="22" t="n"/>
      <c r="K52" s="22" t="n"/>
      <c r="M52" s="22" t="n"/>
      <c r="N52" s="22" t="n"/>
      <c r="O52" s="22" t="n"/>
    </row>
    <row r="53">
      <c r="A53" s="22" t="n"/>
      <c r="B53" s="22" t="n"/>
      <c r="C53" s="22" t="n"/>
      <c r="D53" s="22" t="n"/>
      <c r="G53" s="22" t="n"/>
      <c r="H53" s="22" t="n"/>
      <c r="J53" s="22" t="n"/>
      <c r="K53" s="22" t="n"/>
      <c r="M53" s="22" t="n"/>
      <c r="N53" s="22" t="n"/>
      <c r="O53" s="22" t="n"/>
    </row>
    <row r="54">
      <c r="A54" s="22" t="n"/>
      <c r="B54" s="22" t="n"/>
      <c r="C54" s="22" t="n"/>
      <c r="D54" s="22" t="n"/>
      <c r="G54" s="22" t="n"/>
      <c r="H54" s="22" t="n"/>
      <c r="J54" s="22" t="n"/>
      <c r="K54" s="22" t="n"/>
      <c r="M54" s="22" t="n"/>
      <c r="N54" s="22" t="n"/>
      <c r="O54" s="22" t="n"/>
    </row>
    <row r="55">
      <c r="A55" s="22" t="n"/>
      <c r="B55" s="22" t="n"/>
      <c r="C55" s="22" t="n"/>
      <c r="D55" s="22" t="n"/>
      <c r="G55" s="22" t="n"/>
      <c r="H55" s="22" t="n"/>
      <c r="J55" s="22" t="n"/>
      <c r="K55" s="22" t="n"/>
      <c r="M55" s="22" t="n"/>
      <c r="N55" s="22" t="n"/>
      <c r="O55" s="22" t="n"/>
    </row>
    <row r="56">
      <c r="A56" s="22" t="n"/>
      <c r="B56" s="22" t="n"/>
      <c r="C56" s="22" t="n"/>
      <c r="D56" s="22" t="n"/>
      <c r="G56" s="22" t="n"/>
      <c r="H56" s="22" t="n"/>
      <c r="J56" s="22" t="n"/>
      <c r="K56" s="22" t="n"/>
      <c r="M56" s="22" t="n"/>
      <c r="N56" s="22" t="n"/>
      <c r="O56" s="22" t="n"/>
    </row>
    <row r="57">
      <c r="A57" s="22" t="n"/>
      <c r="B57" s="22" t="n"/>
      <c r="C57" s="22" t="n"/>
      <c r="D57" s="22" t="n"/>
      <c r="G57" s="22" t="n"/>
      <c r="H57" s="22" t="n"/>
      <c r="J57" s="22" t="n"/>
      <c r="K57" s="22" t="n"/>
      <c r="M57" s="22" t="n"/>
      <c r="N57" s="22" t="n"/>
      <c r="O57" s="22" t="n"/>
    </row>
    <row r="58">
      <c r="A58" s="22" t="n"/>
      <c r="B58" s="22" t="n"/>
      <c r="C58" s="22" t="n"/>
      <c r="D58" s="22" t="n"/>
      <c r="G58" s="22" t="n"/>
      <c r="H58" s="22" t="n"/>
      <c r="J58" s="22" t="n"/>
      <c r="K58" s="22" t="n"/>
      <c r="M58" s="22" t="n"/>
      <c r="N58" s="22" t="n"/>
      <c r="O58" s="22" t="n"/>
    </row>
    <row r="59">
      <c r="A59" s="22" t="n"/>
      <c r="B59" s="22" t="n"/>
      <c r="C59" s="22" t="n"/>
      <c r="D59" s="22" t="n"/>
      <c r="G59" s="22" t="n"/>
      <c r="H59" s="22" t="n"/>
      <c r="J59" s="22" t="n"/>
      <c r="K59" s="22" t="n"/>
      <c r="M59" s="22" t="n"/>
      <c r="N59" s="22" t="n"/>
      <c r="O59" s="22" t="n"/>
    </row>
    <row r="60">
      <c r="A60" s="22" t="n"/>
      <c r="B60" s="22" t="n"/>
      <c r="C60" s="22" t="n"/>
      <c r="D60" s="22" t="n"/>
      <c r="G60" s="22" t="n"/>
      <c r="H60" s="22" t="n"/>
      <c r="J60" s="22" t="n"/>
      <c r="K60" s="22" t="n"/>
      <c r="M60" s="22" t="n"/>
      <c r="N60" s="22" t="n"/>
      <c r="O60" s="22" t="n"/>
    </row>
    <row r="61">
      <c r="A61" s="22" t="n"/>
      <c r="B61" s="22" t="n"/>
      <c r="C61" s="22" t="n"/>
      <c r="D61" s="22" t="n"/>
      <c r="G61" s="22" t="n"/>
      <c r="H61" s="22" t="n"/>
      <c r="J61" s="22" t="n"/>
      <c r="K61" s="22" t="n"/>
      <c r="M61" s="22" t="n"/>
      <c r="N61" s="22" t="n"/>
      <c r="O61" s="22" t="n"/>
    </row>
    <row r="62">
      <c r="A62" s="22" t="n"/>
      <c r="B62" s="22" t="n"/>
      <c r="C62" s="22" t="n"/>
      <c r="D62" s="22" t="n"/>
      <c r="G62" s="22" t="n"/>
      <c r="H62" s="22" t="n"/>
      <c r="J62" s="22" t="n"/>
      <c r="K62" s="22" t="n"/>
      <c r="M62" s="22" t="n"/>
      <c r="N62" s="22" t="n"/>
      <c r="O62" s="22" t="n"/>
    </row>
    <row r="63">
      <c r="A63" s="22" t="n"/>
      <c r="B63" s="22" t="n"/>
      <c r="C63" s="22" t="n"/>
      <c r="D63" s="22" t="n"/>
      <c r="G63" s="22" t="n"/>
      <c r="H63" s="22" t="n"/>
      <c r="J63" s="22" t="n"/>
      <c r="K63" s="22" t="n"/>
      <c r="M63" s="22" t="n"/>
      <c r="N63" s="22" t="n"/>
      <c r="O63" s="22" t="n"/>
    </row>
    <row r="64">
      <c r="A64" s="22" t="n"/>
      <c r="B64" s="22" t="n"/>
      <c r="C64" s="22" t="n"/>
      <c r="D64" s="22" t="n"/>
      <c r="G64" s="22" t="n"/>
      <c r="H64" s="22" t="n"/>
      <c r="J64" s="22" t="n"/>
      <c r="K64" s="22" t="n"/>
      <c r="M64" s="22" t="n"/>
      <c r="N64" s="22" t="n"/>
      <c r="O64" s="22" t="n"/>
    </row>
    <row r="65">
      <c r="A65" s="22" t="n"/>
      <c r="B65" s="22" t="n"/>
      <c r="C65" s="22" t="n"/>
      <c r="D65" s="22" t="n"/>
      <c r="G65" s="22" t="n"/>
      <c r="H65" s="22" t="n"/>
      <c r="J65" s="22" t="n"/>
      <c r="K65" s="22" t="n"/>
      <c r="M65" s="22" t="n"/>
      <c r="N65" s="22" t="n"/>
      <c r="O65" s="22" t="n"/>
    </row>
    <row r="66">
      <c r="A66" s="22" t="n"/>
      <c r="B66" s="22" t="n"/>
      <c r="C66" s="22" t="n"/>
      <c r="D66" s="22" t="n"/>
      <c r="G66" s="22" t="n"/>
      <c r="H66" s="22" t="n"/>
      <c r="J66" s="22" t="n"/>
      <c r="K66" s="22" t="n"/>
      <c r="M66" s="22" t="n"/>
      <c r="N66" s="22" t="n"/>
      <c r="O66" s="22" t="n"/>
    </row>
    <row r="67">
      <c r="A67" s="22" t="n"/>
      <c r="B67" s="22" t="n"/>
      <c r="C67" s="22" t="n"/>
      <c r="D67" s="22" t="n"/>
      <c r="G67" s="22" t="n"/>
      <c r="H67" s="22" t="n"/>
      <c r="J67" s="22" t="n"/>
      <c r="K67" s="22" t="n"/>
      <c r="M67" s="22" t="n"/>
      <c r="N67" s="22" t="n"/>
      <c r="O67" s="22" t="n"/>
    </row>
    <row r="68">
      <c r="A68" s="22" t="n"/>
      <c r="B68" s="22" t="n"/>
      <c r="C68" s="22" t="n"/>
      <c r="D68" s="22" t="n"/>
      <c r="G68" s="22" t="n"/>
      <c r="H68" s="22" t="n"/>
      <c r="J68" s="22" t="n"/>
      <c r="K68" s="22" t="n"/>
      <c r="M68" s="22" t="n"/>
      <c r="N68" s="22" t="n"/>
      <c r="O68" s="22" t="n"/>
    </row>
    <row r="69">
      <c r="A69" s="22" t="n"/>
      <c r="B69" s="22" t="n"/>
      <c r="C69" s="22" t="n"/>
      <c r="D69" s="22" t="n"/>
      <c r="G69" s="22" t="n"/>
      <c r="H69" s="22" t="n"/>
      <c r="J69" s="22" t="n"/>
      <c r="K69" s="22" t="n"/>
      <c r="M69" s="22" t="n"/>
      <c r="N69" s="22" t="n"/>
      <c r="O69" s="22" t="n"/>
    </row>
    <row r="70">
      <c r="A70" s="22" t="n"/>
      <c r="B70" s="22" t="n"/>
      <c r="C70" s="22" t="n"/>
      <c r="D70" s="22" t="n"/>
      <c r="G70" s="22" t="n"/>
      <c r="H70" s="22" t="n"/>
      <c r="J70" s="22" t="n"/>
      <c r="K70" s="22" t="n"/>
      <c r="M70" s="22" t="n"/>
      <c r="N70" s="22" t="n"/>
      <c r="O70" s="22" t="n"/>
    </row>
    <row r="71">
      <c r="A71" s="22" t="n"/>
      <c r="B71" s="22" t="n"/>
      <c r="C71" s="22" t="n"/>
      <c r="D71" s="22" t="n"/>
      <c r="G71" s="22" t="n"/>
      <c r="H71" s="22" t="n"/>
      <c r="J71" s="22" t="n"/>
      <c r="K71" s="22" t="n"/>
      <c r="M71" s="22" t="n"/>
      <c r="N71" s="22" t="n"/>
      <c r="O71" s="22" t="n"/>
    </row>
    <row r="72">
      <c r="A72" s="22" t="n"/>
      <c r="B72" s="22" t="n"/>
      <c r="C72" s="22" t="n"/>
      <c r="D72" s="22" t="n"/>
      <c r="G72" s="22" t="n"/>
      <c r="H72" s="22" t="n"/>
      <c r="J72" s="22" t="n"/>
      <c r="K72" s="22" t="n"/>
      <c r="M72" s="22" t="n"/>
      <c r="N72" s="22" t="n"/>
      <c r="O72" s="22" t="n"/>
    </row>
    <row r="73">
      <c r="A73" s="22" t="n"/>
      <c r="B73" s="22" t="n"/>
      <c r="C73" s="22" t="n"/>
      <c r="D73" s="22" t="n"/>
      <c r="G73" s="22" t="n"/>
      <c r="H73" s="22" t="n"/>
      <c r="J73" s="22" t="n"/>
      <c r="K73" s="22" t="n"/>
      <c r="M73" s="22" t="n"/>
      <c r="N73" s="22" t="n"/>
      <c r="O73" s="22" t="n"/>
    </row>
    <row r="74">
      <c r="A74" s="22" t="n"/>
      <c r="B74" s="22" t="n"/>
      <c r="C74" s="22" t="n"/>
      <c r="D74" s="22" t="n"/>
      <c r="G74" s="22" t="n"/>
      <c r="H74" s="22" t="n"/>
      <c r="J74" s="22" t="n"/>
      <c r="K74" s="22" t="n"/>
      <c r="M74" s="22" t="n"/>
      <c r="N74" s="22" t="n"/>
      <c r="O74" s="22" t="n"/>
    </row>
    <row r="75">
      <c r="A75" s="22" t="n"/>
      <c r="B75" s="22" t="n"/>
      <c r="C75" s="22" t="n"/>
      <c r="D75" s="22" t="n"/>
      <c r="G75" s="22" t="n"/>
      <c r="H75" s="22" t="n"/>
      <c r="J75" s="22" t="n"/>
      <c r="K75" s="22" t="n"/>
      <c r="M75" s="22" t="n"/>
      <c r="N75" s="22" t="n"/>
      <c r="O75" s="22" t="n"/>
    </row>
    <row r="76">
      <c r="A76" s="22" t="n"/>
      <c r="B76" s="22" t="n"/>
      <c r="C76" s="22" t="n"/>
      <c r="D76" s="22" t="n"/>
      <c r="G76" s="22" t="n"/>
      <c r="H76" s="22" t="n"/>
      <c r="J76" s="22" t="n"/>
      <c r="K76" s="22" t="n"/>
      <c r="M76" s="22" t="n"/>
      <c r="N76" s="22" t="n"/>
      <c r="O76" s="22" t="n"/>
    </row>
    <row r="77">
      <c r="A77" s="22" t="n"/>
      <c r="B77" s="22" t="n"/>
      <c r="C77" s="22" t="n"/>
      <c r="D77" s="22" t="n"/>
      <c r="G77" s="22" t="n"/>
      <c r="H77" s="22" t="n"/>
      <c r="J77" s="22" t="n"/>
      <c r="K77" s="22" t="n"/>
      <c r="M77" s="22" t="n"/>
      <c r="N77" s="22" t="n"/>
      <c r="O77" s="22" t="n"/>
    </row>
    <row r="78">
      <c r="A78" s="22" t="n"/>
      <c r="B78" s="22" t="n"/>
      <c r="C78" s="22" t="n"/>
      <c r="D78" s="22" t="n"/>
      <c r="G78" s="22" t="n"/>
      <c r="H78" s="22" t="n"/>
      <c r="J78" s="22" t="n"/>
      <c r="K78" s="22" t="n"/>
      <c r="M78" s="22" t="n"/>
      <c r="N78" s="22" t="n"/>
      <c r="O78" s="22" t="n"/>
    </row>
    <row r="79">
      <c r="A79" s="22" t="n"/>
      <c r="B79" s="22" t="n"/>
      <c r="C79" s="22" t="n"/>
      <c r="D79" s="22" t="n"/>
      <c r="G79" s="22" t="n"/>
      <c r="H79" s="22" t="n"/>
      <c r="J79" s="22" t="n"/>
      <c r="K79" s="22" t="n"/>
      <c r="M79" s="22" t="n"/>
      <c r="N79" s="22" t="n"/>
      <c r="O79" s="22" t="n"/>
    </row>
    <row r="80">
      <c r="A80" s="22" t="n"/>
      <c r="B80" s="22" t="n"/>
      <c r="C80" s="22" t="n"/>
      <c r="D80" s="22" t="n"/>
      <c r="G80" s="22" t="n"/>
      <c r="H80" s="22" t="n"/>
      <c r="J80" s="22" t="n"/>
      <c r="K80" s="22" t="n"/>
      <c r="M80" s="22" t="n"/>
      <c r="N80" s="22" t="n"/>
      <c r="O80" s="22" t="n"/>
    </row>
    <row r="81">
      <c r="A81" s="22" t="n"/>
      <c r="B81" s="22" t="n"/>
      <c r="C81" s="22" t="n"/>
      <c r="D81" s="22" t="n"/>
      <c r="G81" s="22" t="n"/>
      <c r="H81" s="22" t="n"/>
      <c r="J81" s="22" t="n"/>
      <c r="K81" s="22" t="n"/>
      <c r="M81" s="22" t="n"/>
      <c r="N81" s="22" t="n"/>
      <c r="O81" s="22" t="n"/>
    </row>
    <row r="82">
      <c r="A82" s="22" t="n"/>
      <c r="B82" s="22" t="n"/>
      <c r="C82" s="22" t="n"/>
      <c r="D82" s="22" t="n"/>
      <c r="G82" s="22" t="n"/>
      <c r="H82" s="22" t="n"/>
      <c r="J82" s="22" t="n"/>
      <c r="K82" s="22" t="n"/>
      <c r="M82" s="22" t="n"/>
      <c r="N82" s="22" t="n"/>
      <c r="O82" s="22" t="n"/>
    </row>
    <row r="83">
      <c r="A83" s="22" t="n"/>
      <c r="B83" s="22" t="n"/>
      <c r="C83" s="22" t="n"/>
      <c r="D83" s="22" t="n"/>
      <c r="G83" s="22" t="n"/>
      <c r="H83" s="22" t="n"/>
      <c r="J83" s="22" t="n"/>
      <c r="K83" s="22" t="n"/>
      <c r="M83" s="22" t="n"/>
      <c r="N83" s="22" t="n"/>
      <c r="O83" s="22" t="n"/>
    </row>
    <row r="84">
      <c r="A84" s="22" t="n"/>
      <c r="B84" s="22" t="n"/>
      <c r="C84" s="22" t="n"/>
      <c r="D84" s="22" t="n"/>
      <c r="G84" s="22" t="n"/>
      <c r="H84" s="22" t="n"/>
      <c r="J84" s="22" t="n"/>
      <c r="K84" s="22" t="n"/>
      <c r="M84" s="22" t="n"/>
      <c r="N84" s="22" t="n"/>
      <c r="O84" s="22" t="n"/>
    </row>
    <row r="85">
      <c r="A85" s="22" t="n"/>
      <c r="B85" s="22" t="n"/>
      <c r="C85" s="22" t="n"/>
      <c r="D85" s="22" t="n"/>
      <c r="G85" s="22" t="n"/>
      <c r="H85" s="22" t="n"/>
      <c r="J85" s="22" t="n"/>
      <c r="K85" s="22" t="n"/>
      <c r="M85" s="22" t="n"/>
      <c r="N85" s="22" t="n"/>
      <c r="O85" s="22" t="n"/>
    </row>
    <row r="86">
      <c r="A86" s="22" t="n"/>
      <c r="B86" s="22" t="n"/>
      <c r="C86" s="22" t="n"/>
      <c r="D86" s="22" t="n"/>
      <c r="G86" s="22" t="n"/>
      <c r="H86" s="22" t="n"/>
      <c r="J86" s="22" t="n"/>
      <c r="K86" s="22" t="n"/>
      <c r="M86" s="22" t="n"/>
      <c r="N86" s="22" t="n"/>
      <c r="O86" s="22" t="n"/>
    </row>
    <row r="87">
      <c r="A87" s="22" t="n"/>
      <c r="B87" s="22" t="n"/>
      <c r="C87" s="22" t="n"/>
      <c r="D87" s="22" t="n"/>
      <c r="G87" s="22" t="n"/>
      <c r="H87" s="22" t="n"/>
      <c r="J87" s="22" t="n"/>
      <c r="K87" s="22" t="n"/>
      <c r="M87" s="22" t="n"/>
      <c r="N87" s="22" t="n"/>
      <c r="O87" s="22" t="n"/>
    </row>
    <row r="88">
      <c r="A88" s="22" t="n"/>
      <c r="B88" s="22" t="n"/>
      <c r="C88" s="22" t="n"/>
      <c r="D88" s="22" t="n"/>
      <c r="G88" s="22" t="n"/>
      <c r="H88" s="22" t="n"/>
      <c r="J88" s="22" t="n"/>
      <c r="K88" s="22" t="n"/>
      <c r="M88" s="22" t="n"/>
      <c r="N88" s="22" t="n"/>
      <c r="O88" s="22" t="n"/>
    </row>
    <row r="89">
      <c r="A89" s="22" t="n"/>
      <c r="B89" s="22" t="n"/>
      <c r="C89" s="22" t="n"/>
      <c r="D89" s="22" t="n"/>
      <c r="G89" s="22" t="n"/>
      <c r="H89" s="22" t="n"/>
      <c r="J89" s="22" t="n"/>
      <c r="K89" s="22" t="n"/>
      <c r="M89" s="22" t="n"/>
      <c r="N89" s="22" t="n"/>
      <c r="O89" s="22" t="n"/>
    </row>
    <row r="90">
      <c r="A90" s="22" t="n"/>
      <c r="B90" s="22" t="n"/>
      <c r="C90" s="22" t="n"/>
      <c r="D90" s="22" t="n"/>
      <c r="G90" s="22" t="n"/>
      <c r="H90" s="22" t="n"/>
      <c r="J90" s="22" t="n"/>
      <c r="K90" s="22" t="n"/>
      <c r="M90" s="22" t="n"/>
      <c r="N90" s="22" t="n"/>
      <c r="O90" s="22" t="n"/>
    </row>
    <row r="91">
      <c r="A91" s="22" t="n"/>
      <c r="B91" s="22" t="n"/>
      <c r="C91" s="22" t="n"/>
      <c r="D91" s="22" t="n"/>
      <c r="G91" s="22" t="n"/>
      <c r="H91" s="22" t="n"/>
      <c r="J91" s="22" t="n"/>
      <c r="K91" s="22" t="n"/>
      <c r="M91" s="22" t="n"/>
      <c r="N91" s="22" t="n"/>
      <c r="O91" s="22" t="n"/>
    </row>
    <row r="92">
      <c r="A92" s="22" t="n"/>
      <c r="B92" s="22" t="n"/>
      <c r="C92" s="22" t="n"/>
      <c r="D92" s="22" t="n"/>
      <c r="G92" s="22" t="n"/>
      <c r="H92" s="22" t="n"/>
      <c r="J92" s="22" t="n"/>
      <c r="K92" s="22" t="n"/>
      <c r="M92" s="22" t="n"/>
      <c r="N92" s="22" t="n"/>
      <c r="O92" s="22" t="n"/>
    </row>
    <row r="93">
      <c r="A93" s="22" t="n"/>
      <c r="B93" s="22" t="n"/>
      <c r="C93" s="22" t="n"/>
      <c r="D93" s="22" t="n"/>
      <c r="G93" s="22" t="n"/>
      <c r="H93" s="22" t="n"/>
      <c r="J93" s="22" t="n"/>
      <c r="K93" s="22" t="n"/>
      <c r="M93" s="22" t="n"/>
      <c r="N93" s="22" t="n"/>
      <c r="O93" s="22" t="n"/>
    </row>
    <row r="94">
      <c r="A94" s="22" t="n"/>
      <c r="B94" s="22" t="n"/>
      <c r="C94" s="22" t="n"/>
      <c r="D94" s="22" t="n"/>
      <c r="G94" s="22" t="n"/>
      <c r="H94" s="22" t="n"/>
      <c r="J94" s="22" t="n"/>
      <c r="K94" s="22" t="n"/>
      <c r="M94" s="22" t="n"/>
      <c r="N94" s="22" t="n"/>
      <c r="O94" s="22" t="n"/>
    </row>
    <row r="95">
      <c r="A95" s="22" t="n"/>
      <c r="B95" s="22" t="n"/>
      <c r="C95" s="22" t="n"/>
      <c r="D95" s="22" t="n"/>
      <c r="G95" s="22" t="n"/>
      <c r="H95" s="22" t="n"/>
      <c r="J95" s="22" t="n"/>
      <c r="K95" s="22" t="n"/>
      <c r="M95" s="22" t="n"/>
      <c r="N95" s="22" t="n"/>
      <c r="O95" s="22" t="n"/>
    </row>
    <row r="96">
      <c r="A96" s="22" t="n"/>
      <c r="B96" s="22" t="n"/>
      <c r="C96" s="22" t="n"/>
      <c r="D96" s="22" t="n"/>
      <c r="G96" s="22" t="n"/>
      <c r="H96" s="22" t="n"/>
      <c r="J96" s="22" t="n"/>
      <c r="K96" s="22" t="n"/>
      <c r="M96" s="22" t="n"/>
      <c r="N96" s="22" t="n"/>
      <c r="O96" s="22" t="n"/>
    </row>
    <row r="97">
      <c r="A97" s="22" t="n"/>
      <c r="B97" s="22" t="n"/>
      <c r="C97" s="22" t="n"/>
      <c r="D97" s="22" t="n"/>
      <c r="G97" s="22" t="n"/>
      <c r="H97" s="22" t="n"/>
      <c r="J97" s="22" t="n"/>
      <c r="K97" s="22" t="n"/>
      <c r="M97" s="22" t="n"/>
      <c r="N97" s="22" t="n"/>
      <c r="O97" s="22" t="n"/>
    </row>
    <row r="98">
      <c r="A98" s="22" t="n"/>
      <c r="B98" s="22" t="n"/>
      <c r="C98" s="22" t="n"/>
      <c r="D98" s="22" t="n"/>
      <c r="G98" s="22" t="n"/>
      <c r="H98" s="22" t="n"/>
      <c r="J98" s="22" t="n"/>
      <c r="K98" s="22" t="n"/>
      <c r="M98" s="22" t="n"/>
      <c r="N98" s="22" t="n"/>
      <c r="O98" s="22" t="n"/>
    </row>
    <row r="99">
      <c r="A99" s="22" t="n"/>
      <c r="B99" s="22" t="n"/>
      <c r="C99" s="22" t="n"/>
      <c r="D99" s="22" t="n"/>
      <c r="G99" s="22" t="n"/>
      <c r="H99" s="22" t="n"/>
      <c r="J99" s="22" t="n"/>
      <c r="K99" s="22" t="n"/>
      <c r="M99" s="22" t="n"/>
      <c r="N99" s="22" t="n"/>
      <c r="O99" s="22" t="n"/>
    </row>
    <row r="100">
      <c r="A100" s="22" t="n"/>
      <c r="B100" s="22" t="n"/>
      <c r="C100" s="22" t="n"/>
      <c r="D100" s="22" t="n"/>
      <c r="G100" s="22" t="n"/>
      <c r="H100" s="22" t="n"/>
      <c r="J100" s="22" t="n"/>
      <c r="K100" s="22" t="n"/>
      <c r="M100" s="22" t="n"/>
      <c r="N100" s="22" t="n"/>
      <c r="O100" s="22" t="n"/>
    </row>
    <row r="101">
      <c r="A101" s="22" t="n"/>
      <c r="B101" s="22" t="n"/>
      <c r="C101" s="22" t="n"/>
      <c r="D101" s="22" t="n"/>
      <c r="G101" s="22" t="n"/>
      <c r="H101" s="22" t="n"/>
      <c r="J101" s="22" t="n"/>
      <c r="K101" s="22" t="n"/>
      <c r="M101" s="22" t="n"/>
      <c r="N101" s="22" t="n"/>
      <c r="O101" s="22" t="n"/>
    </row>
    <row r="102">
      <c r="A102" s="22" t="n"/>
      <c r="B102" s="22" t="n"/>
      <c r="C102" s="22" t="n"/>
      <c r="D102" s="22" t="n"/>
      <c r="G102" s="22" t="n"/>
      <c r="H102" s="22" t="n"/>
      <c r="J102" s="22" t="n"/>
      <c r="K102" s="22" t="n"/>
      <c r="M102" s="22" t="n"/>
      <c r="N102" s="22" t="n"/>
      <c r="O102" s="22" t="n"/>
    </row>
    <row r="103">
      <c r="A103" s="22" t="n"/>
      <c r="B103" s="22" t="n"/>
      <c r="C103" s="22" t="n"/>
      <c r="D103" s="22" t="n"/>
      <c r="G103" s="22" t="n"/>
      <c r="H103" s="22" t="n"/>
      <c r="J103" s="22" t="n"/>
      <c r="K103" s="22" t="n"/>
      <c r="M103" s="22" t="n"/>
      <c r="N103" s="22" t="n"/>
      <c r="O103" s="22" t="n"/>
    </row>
  </sheetData>
  <mergeCells count="1">
    <mergeCell ref="A1:R1"/>
  </mergeCells>
  <dataValidations count="3">
    <dataValidation sqref="D4:D103 K4:K103 O4:O103" showDropDown="0" showInputMessage="0" showErrorMessage="1" allowBlank="0" errorTitle="Valor inválido" error="Selecione Sim ou Não." type="list" errorStyle="stop">
      <formula1>"Sim,Não"</formula1>
    </dataValidation>
    <dataValidation sqref="R4" showDropDown="0" showInputMessage="0" showErrorMessage="1" allowBlank="0" errorTitle="Prazo inválido" error="Informe um número inteiro entre 0 e 30." type="whole" errorStyle="stop" operator="between">
      <formula1>0</formula1>
      <formula2>30</formula2>
    </dataValidation>
    <dataValidation sqref="R5" showDropDown="0" showInputMessage="0" showErrorMessage="1" allowBlank="0" errorTitle="Tolerância inválida" error="Informe um valor entre 0 e 999.999." type="decimal" errorStyle="stop" operator="between">
      <formula1>0</formula1>
      <formula2>999999</formula2>
    </dataValidation>
  </dataValidations>
  <pageMargins left="0.75" right="0.75" top="1" bottom="1" header="0.5" footer="0.5"/>
  <pageSetup fitToHeight="0" fitToWidth="1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8"/>
  <cols>
    <col width="38" customWidth="1" min="1" max="1"/>
    <col width="8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6" customHeight="1">
      <c r="A1" s="1" t="inlineStr">
        <is>
          <t>Como usar a planilha de ajuste de estoque</t>
        </is>
      </c>
      <c r="B1" s="34" t="n"/>
      <c r="C1" s="34" t="n"/>
      <c r="D1" s="34" t="n"/>
      <c r="E1" s="34" t="n"/>
      <c r="F1" s="34" t="n"/>
      <c r="G1" s="34" t="n"/>
      <c r="H1" s="35" t="n"/>
    </row>
    <row r="2"/>
    <row r="3">
      <c r="A3" s="33" t="inlineStr">
        <is>
          <t>Objetivo</t>
        </is>
      </c>
      <c r="B3" s="33" t="n"/>
      <c r="C3" s="33" t="n"/>
      <c r="D3" s="33" t="n"/>
      <c r="E3" s="33" t="n"/>
      <c r="F3" s="33" t="n"/>
      <c r="G3" s="33" t="n"/>
      <c r="H3" s="33" t="n"/>
    </row>
    <row r="4" ht="58" customHeight="1">
      <c r="B4" s="28" t="inlineStr">
        <is>
          <t>Registrar correções pontuais de estoque, submeter a quantidade proposta à aprovação e documentar a execução autorizada. Esta planilha não mede acuracidade e não substitui a investigação que identificou a divergência.</t>
        </is>
      </c>
    </row>
    <row r="5"/>
    <row r="6">
      <c r="A6" s="33" t="inlineStr">
        <is>
          <t>Fluxo recomendado</t>
        </is>
      </c>
      <c r="B6" s="33" t="n"/>
      <c r="C6" s="33" t="n"/>
      <c r="D6" s="33" t="n"/>
      <c r="E6" s="33" t="n"/>
      <c r="F6" s="33" t="n"/>
      <c r="G6" s="33" t="n"/>
      <c r="H6" s="33" t="n"/>
    </row>
    <row r="7" ht="32" customHeight="1">
      <c r="B7" s="28" t="inlineStr">
        <is>
          <t>1. O solicitante cria um ID exclusivo no formato AJ-AAAA-NNNN.</t>
        </is>
      </c>
    </row>
    <row r="8" ht="32" customHeight="1">
      <c r="B8" s="28" t="inlineStr">
        <is>
          <t>2. Registra data, SKU, local, quantidade antes, quantidade após proposta, motivo e referência da evidência.</t>
        </is>
      </c>
    </row>
    <row r="9" ht="32" customHeight="1">
      <c r="B9" s="28" t="inlineStr">
        <is>
          <t>3. Mantém a decisão como Pendente.</t>
        </is>
      </c>
    </row>
    <row r="10" ht="32" customHeight="1">
      <c r="B10" s="28" t="inlineStr">
        <is>
          <t>4. O aprovador registra Aprovado ou Rejeitado, seu nome, data e observação.</t>
        </is>
      </c>
    </row>
    <row r="11" ht="32" customHeight="1">
      <c r="B11" s="28" t="inlineStr">
        <is>
          <t>5. Quando aprovado, a quantidade da coluna Quantidade após proposta é considerada a quantidade autorizada.</t>
        </is>
      </c>
    </row>
    <row r="12" ht="32" customHeight="1">
      <c r="B12" s="28" t="inlineStr">
        <is>
          <t>6. Após realizar a correção no sistema operacional, o executor preenche quantidade após execução, data e responsável.</t>
        </is>
      </c>
    </row>
    <row r="13" ht="32" customHeight="1">
      <c r="B13" s="28" t="inlineStr">
        <is>
          <t>7. O saldo após o ajuste só aparece quando a execução estiver completa.</t>
        </is>
      </c>
    </row>
    <row r="14" ht="32" customHeight="1">
      <c r="B14" s="28" t="inlineStr">
        <is>
          <t>8. Antes de encerrar a rotina, filtrar Alerta de revisão para valores diferentes de OK.</t>
        </is>
      </c>
    </row>
    <row r="15"/>
    <row r="16">
      <c r="A16" s="33" t="inlineStr">
        <is>
          <t>Regras de manutenção da trilha</t>
        </is>
      </c>
      <c r="B16" s="33" t="n"/>
      <c r="C16" s="33" t="n"/>
      <c r="D16" s="33" t="n"/>
      <c r="E16" s="33" t="n"/>
      <c r="F16" s="33" t="n"/>
      <c r="G16" s="33" t="n"/>
      <c r="H16" s="33" t="n"/>
    </row>
    <row r="17" ht="27" customHeight="1">
      <c r="B17" s="28" t="inlineStr">
        <is>
          <t>• Não reutilizar IDs.</t>
        </is>
      </c>
    </row>
    <row r="18" ht="27" customHeight="1">
      <c r="B18" s="28" t="inlineStr">
        <is>
          <t>• Não apagar registros rejeitados.</t>
        </is>
      </c>
    </row>
    <row r="19" ht="27" customHeight="1">
      <c r="B19" s="28" t="inlineStr">
        <is>
          <t>• Não sobrescrever um ajuste histórico para documentar uma nova correção.</t>
        </is>
      </c>
    </row>
    <row r="20" ht="27" customHeight="1">
      <c r="B20" s="28" t="inlineStr">
        <is>
          <t>• Se for necessária outra correção, criar um novo ID.</t>
        </is>
      </c>
    </row>
    <row r="21" ht="27" customHeight="1">
      <c r="B21" s="28" t="inlineStr">
        <is>
          <t>• Datas e horários são informados manualmente; não há carimbo automático sem macros.</t>
        </is>
      </c>
    </row>
    <row r="22" ht="27" customHeight="1">
      <c r="B22" s="28" t="inlineStr">
        <is>
          <t>• A pasta não mantém histórico técnico de cada edição de célula.</t>
        </is>
      </c>
    </row>
    <row r="23" ht="27" customHeight="1">
      <c r="B23" s="28" t="inlineStr">
        <is>
          <t>• A referência da evidência deve ser um código interno curto, não um link externo.</t>
        </is>
      </c>
    </row>
    <row r="24" ht="27" customHeight="1">
      <c r="B24" s="28" t="inlineStr">
        <is>
          <t>• Evitar dados pessoais desnecessários; usar nomes operacionais ou aliases.</t>
        </is>
      </c>
    </row>
    <row r="25"/>
    <row r="26"/>
    <row r="27">
      <c r="A27" s="15" t="inlineStr">
        <is>
          <t>Alerta</t>
        </is>
      </c>
      <c r="B27" s="15" t="inlineStr">
        <is>
          <t>Ação esperada</t>
        </is>
      </c>
    </row>
    <row r="28" ht="32" customHeight="1">
      <c r="A28" s="24" t="inlineStr">
        <is>
          <t>ID duplicado</t>
        </is>
      </c>
      <c r="B28" s="24" t="inlineStr">
        <is>
          <t>Corrigir o identificador antes de prosseguir.</t>
        </is>
      </c>
    </row>
    <row r="29" ht="32" customHeight="1">
      <c r="A29" s="28" t="inlineStr">
        <is>
          <t>SKU não cadastrado</t>
        </is>
      </c>
      <c r="B29" s="28" t="inlineStr">
        <is>
          <t>Cadastrar ou selecionar um SKU válido.</t>
        </is>
      </c>
    </row>
    <row r="30" ht="32" customHeight="1">
      <c r="A30" s="24" t="inlineStr">
        <is>
          <t>Preencher campos da solicitação</t>
        </is>
      </c>
      <c r="B30" s="24" t="inlineStr">
        <is>
          <t>Completar os dados obrigatórios.</t>
        </is>
      </c>
    </row>
    <row r="31" ht="32" customHeight="1">
      <c r="A31" s="28" t="inlineStr">
        <is>
          <t>Quantidade inválida</t>
        </is>
      </c>
      <c r="B31" s="28" t="inlineStr">
        <is>
          <t>Corrigir quantidade negativa ou inválida.</t>
        </is>
      </c>
    </row>
    <row r="32" ht="32" customHeight="1">
      <c r="A32" s="24" t="inlineStr">
        <is>
          <t>Sem alteração de quantidade</t>
        </is>
      </c>
      <c r="B32" s="24" t="inlineStr">
        <is>
          <t>Confirmar se existe ajuste real.</t>
        </is>
      </c>
    </row>
    <row r="33" ht="32" customHeight="1">
      <c r="A33" s="28" t="inlineStr">
        <is>
          <t>Detalhar motivo Outro</t>
        </is>
      </c>
      <c r="B33" s="28" t="inlineStr">
        <is>
          <t>Explicar o motivo na coluna de detalhamento.</t>
        </is>
      </c>
    </row>
    <row r="34" ht="32" customHeight="1">
      <c r="A34" s="24" t="inlineStr">
        <is>
          <t>Usar referência interna da evidência</t>
        </is>
      </c>
      <c r="B34" s="24" t="inlineStr">
        <is>
          <t>Remover URL e registrar somente o código interno.</t>
        </is>
      </c>
    </row>
    <row r="35" ht="32" customHeight="1">
      <c r="A35" s="28" t="inlineStr">
        <is>
          <t>Aprovação em atraso</t>
        </is>
      </c>
      <c r="B35" s="28" t="inlineStr">
        <is>
          <t>Priorizar a decisão.</t>
        </is>
      </c>
    </row>
    <row r="36" ht="32" customHeight="1">
      <c r="A36" s="24" t="inlineStr">
        <is>
          <t>Completar decisão</t>
        </is>
      </c>
      <c r="B36" s="24" t="inlineStr">
        <is>
          <t>Preencher aprovador e data da decisão.</t>
        </is>
      </c>
    </row>
    <row r="37" ht="32" customHeight="1">
      <c r="A37" s="28" t="inlineStr">
        <is>
          <t>Execução pendente</t>
        </is>
      </c>
      <c r="B37" s="28" t="inlineStr">
        <is>
          <t>Executar ou registrar o ajuste aprovado.</t>
        </is>
      </c>
    </row>
    <row r="38" ht="32" customHeight="1">
      <c r="A38" s="24" t="inlineStr">
        <is>
          <t>Completar execução</t>
        </is>
      </c>
      <c r="B38" s="24" t="inlineStr">
        <is>
          <t>Preencher todos os campos da execução.</t>
        </is>
      </c>
    </row>
    <row r="39" ht="32" customHeight="1">
      <c r="A39" s="28" t="inlineStr">
        <is>
          <t>Execução sem aprovação</t>
        </is>
      </c>
      <c r="B39" s="28" t="inlineStr">
        <is>
          <t>Remover dados indevidos ou corrigir a decisão.</t>
        </is>
      </c>
    </row>
    <row r="40" ht="32" customHeight="1">
      <c r="A40" s="24" t="inlineStr">
        <is>
          <t>Data da decisão anterior à solicitação</t>
        </is>
      </c>
      <c r="B40" s="24" t="inlineStr">
        <is>
          <t>Corrigir a sequência das datas.</t>
        </is>
      </c>
    </row>
    <row r="41" ht="32" customHeight="1">
      <c r="A41" s="28" t="inlineStr">
        <is>
          <t>Data da execução anterior à decisão</t>
        </is>
      </c>
      <c r="B41" s="28" t="inlineStr">
        <is>
          <t>Corrigir a sequência das datas.</t>
        </is>
      </c>
    </row>
    <row r="42" ht="32" customHeight="1">
      <c r="A42" s="24" t="inlineStr">
        <is>
          <t>Quantidade executada difere da aprovada</t>
        </is>
      </c>
      <c r="B42" s="24" t="inlineStr">
        <is>
          <t>Revisar a execução ou a quantidade informada.</t>
        </is>
      </c>
    </row>
    <row r="43"/>
    <row r="44"/>
    <row r="45">
      <c r="A45" s="33" t="inlineStr">
        <is>
          <t>Limitação do saldo</t>
        </is>
      </c>
      <c r="B45" s="33" t="n"/>
      <c r="C45" s="33" t="n"/>
      <c r="D45" s="33" t="n"/>
      <c r="E45" s="33" t="n"/>
      <c r="F45" s="33" t="n"/>
      <c r="G45" s="33" t="n"/>
      <c r="H45" s="33" t="n"/>
    </row>
    <row r="46" ht="62" customHeight="1">
      <c r="B46" s="28" t="inlineStr">
        <is>
          <t>O campo “Saldo após ajuste executado” representa o saldo imediatamente confirmado após aquele ajuste. Ele não deve ser interpretado como saldo atual quando existirem vendas, recebimentos, transferências ou outras movimentações não registradas nesta pasta.</t>
        </is>
      </c>
    </row>
  </sheetData>
  <mergeCells count="1">
    <mergeCell ref="A1:H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2026-09-06T21:22:15Z</dcterms:created>
  <dcterms:modified xmlns:dcterms="http://purl.org/dc/terms/" xmlns:xsi="http://www.w3.org/2001/XMLSchema-instance" xsi:type="dcterms:W3CDTF">2026-09-06T21:22:16+00:00Z</dcterms:modified>
</cp:coreProperties>
</file>