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Áreas_Capacidade" sheetId="2" state="visible" r:id="rId2"/>
    <sheet xmlns:r="http://schemas.openxmlformats.org/officeDocument/2006/relationships" name="Ocupação_SKU" sheetId="3" state="visible" r:id="rId3"/>
    <sheet xmlns:r="http://schemas.openxmlformats.org/officeDocument/2006/relationships" name="Cenários" sheetId="4" state="visible" r:id="rId4"/>
    <sheet xmlns:r="http://schemas.openxmlformats.org/officeDocument/2006/relationships" name="Instruçõ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%"/>
    <numFmt numFmtId="166" formatCode="#,##0.000 &quot;m³&quot;"/>
    <numFmt numFmtId="167" formatCode="0.0000 &quot;m³&quot;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7332F"/>
      <sz val="10"/>
    </font>
    <font>
      <name val="Calibri"/>
      <b val="1"/>
      <color rgb="0017372E"/>
      <sz val="12"/>
    </font>
    <font>
      <name val="Calibri"/>
      <b val="1"/>
      <color rgb="008B241C"/>
      <sz val="10"/>
    </font>
    <font>
      <name val="Calibri"/>
      <color rgb="0027332F"/>
      <sz val="10"/>
    </font>
    <font>
      <name val="Calibri"/>
      <color rgb="00FFFFFF"/>
      <sz val="8"/>
    </font>
    <font>
      <name val="Calibri"/>
      <i val="1"/>
      <color rgb="0059645F"/>
      <sz val="10"/>
    </font>
  </fonts>
  <fills count="13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FF1C9"/>
      </patternFill>
    </fill>
    <fill>
      <patternFill patternType="solid">
        <fgColor rgb="00E8EEF2"/>
      </patternFill>
    </fill>
    <fill>
      <patternFill patternType="solid">
        <fgColor rgb="00FCE8E5"/>
      </patternFill>
    </fill>
    <fill>
      <patternFill patternType="solid">
        <fgColor rgb="00FFFFFF"/>
      </patternFill>
    </fill>
    <fill>
      <patternFill patternType="solid">
        <fgColor rgb="00F6F0E4"/>
      </patternFill>
    </fill>
    <fill>
      <patternFill patternType="solid">
        <fgColor rgb="002D6A57"/>
      </patternFill>
    </fill>
    <fill>
      <patternFill patternType="solid">
        <fgColor rgb="00F4D06F"/>
      </patternFill>
    </fill>
    <fill>
      <patternFill patternType="solid">
        <fgColor rgb="00B7473A"/>
      </patternFill>
    </fill>
    <fill>
      <patternFill patternType="solid">
        <fgColor rgb="00B9B6AE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3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7" fillId="7" borderId="0" pivotButton="0" quotePrefix="0" xfId="0"/>
    <xf numFmtId="0" fontId="6" fillId="7" borderId="1" applyAlignment="1" pivotButton="0" quotePrefix="0" xfId="0">
      <alignment horizontal="left" vertical="center"/>
    </xf>
    <xf numFmtId="3" fontId="6" fillId="7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165" fontId="7" fillId="7" borderId="0" pivotButton="0" quotePrefix="0" xfId="0"/>
    <xf numFmtId="0" fontId="6" fillId="8" borderId="1" applyAlignment="1" pivotButton="0" quotePrefix="0" xfId="0">
      <alignment horizontal="left" vertical="center"/>
    </xf>
    <xf numFmtId="3" fontId="6" fillId="8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center" vertical="center"/>
    </xf>
    <xf numFmtId="165" fontId="6" fillId="8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3" fontId="6" fillId="4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  <xf numFmtId="3" fontId="6" fillId="5" borderId="1" applyAlignment="1" pivotButton="0" quotePrefix="0" xfId="0">
      <alignment horizontal="right" vertical="center"/>
    </xf>
    <xf numFmtId="166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164" fontId="6" fillId="4" borderId="1" applyAlignment="1" pivotButton="0" quotePrefix="0" xfId="0">
      <alignment horizontal="left" vertical="center"/>
    </xf>
    <xf numFmtId="167" fontId="6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2" fillId="9" borderId="1" applyAlignment="1" pivotButton="0" quotePrefix="0" xfId="0">
      <alignment horizontal="left" vertical="center"/>
    </xf>
    <xf numFmtId="0" fontId="3" fillId="10" borderId="1" applyAlignment="1" pivotButton="0" quotePrefix="0" xfId="0">
      <alignment horizontal="left" vertical="center"/>
    </xf>
    <xf numFmtId="0" fontId="2" fillId="11" borderId="1" applyAlignment="1" pivotButton="0" quotePrefix="0" xfId="0">
      <alignment horizontal="left" vertical="center"/>
    </xf>
    <xf numFmtId="0" fontId="3" fillId="12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165" fontId="7" fillId="7" borderId="0" pivotButton="0" quotePrefix="0" xfId="0"/>
    <xf numFmtId="165" fontId="6" fillId="8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  <xf numFmtId="166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left" vertical="center"/>
    </xf>
    <xf numFmtId="167" fontId="6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Calibri"/>
        <b val="1"/>
        <color rgb="00FFFFFF"/>
        <sz val="10"/>
      </font>
      <fill>
        <patternFill patternType="solid">
          <fgColor rgb="002D6A57"/>
        </patternFill>
      </fill>
    </dxf>
    <dxf>
      <font>
        <name val="Calibri"/>
        <b val="1"/>
        <color rgb="00FFFFFF"/>
        <sz val="10"/>
      </font>
      <fill>
        <patternFill patternType="solid">
          <fgColor rgb="00B7473A"/>
        </patternFill>
      </fill>
    </dxf>
    <dxf>
      <font>
        <name val="Calibri"/>
        <b val="1"/>
        <color rgb="0027332F"/>
        <sz val="10"/>
      </font>
      <fill>
        <patternFill patternType="solid">
          <fgColor rgb="00F4D06F"/>
        </patternFill>
      </fill>
    </dxf>
    <dxf>
      <font>
        <name val="Calibri"/>
        <b val="1"/>
        <color rgb="00FFFFFF"/>
        <sz val="10"/>
      </font>
      <fill>
        <patternFill patternType="solid">
          <fgColor rgb="00C65D32"/>
        </patternFill>
      </fill>
    </dxf>
    <dxf>
      <font>
        <name val="Calibri"/>
        <b val="1"/>
        <color rgb="008B241C"/>
        <sz val="10"/>
      </font>
      <fill>
        <patternFill patternType="solid">
          <fgColor rgb="00FCE8E5"/>
        </patternFill>
      </fill>
    </dxf>
    <dxf>
      <font>
        <name val="Calibri"/>
        <b val="1"/>
        <color rgb="0027332F"/>
        <sz val="10"/>
      </font>
      <fill>
        <patternFill patternType="solid">
          <fgColor rgb="00B9B6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áreas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'Resumo'!B18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'Resumo'!$A$19:$A$23</f>
            </numRef>
          </cat>
          <val>
            <numRef>
              <f>'Resumo'!$B$19:$B$23</f>
            </numRef>
          </val>
        </ser>
        <dLbls>
          <showLegendKey val="0"/>
          <showVal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Maiores taxas de ocupação por área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'Resumo'!N18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'Resumo'!$M$19:$M$22</f>
            </numRef>
          </cat>
          <val>
            <numRef>
              <f>'Resumo'!$N$19:$N$22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0.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29</row>
      <rowOff>0</rowOff>
    </from>
    <ext cx="4752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29</row>
      <rowOff>0</rowOff>
    </from>
    <ext cx="5832000" cy="280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Areas" displayName="tbAreas" ref="A6:T106" headerRowCount="1">
  <autoFilter ref="A6:T106"/>
  <tableColumns count="20">
    <tableColumn id="1" name="ID da área"/>
    <tableColumn id="2" name="Área ou zona"/>
    <tableColumn id="3" name="Modo de controle"/>
    <tableColumn id="4" name="Capacidade total — posições"/>
    <tableColumn id="5" name="Posições indisponíveis"/>
    <tableColumn id="6" name="Volume útil total (m³)"/>
    <tableColumn id="7" name="Reserva técnica (%)"/>
    <tableColumn id="8" name="Capacidade operacional — posições"/>
    <tableColumn id="9" name="Capacidade operacional — volume (m³)"/>
    <tableColumn id="10" name="Posições ocupadas"/>
    <tableColumn id="11" name="Volume ocupado (m³)"/>
    <tableColumn id="12" name="Ocupação por posições"/>
    <tableColumn id="13" name="Ocupação por volume"/>
    <tableColumn id="14" name="Ocupação limitante"/>
    <tableColumn id="15" name="Posições livres"/>
    <tableColumn id="16" name="Volume livre (m³)"/>
    <tableColumn id="17" name="Status"/>
    <tableColumn id="18" name="Alerta de cadastro"/>
    <tableColumn id="19" name="Observações"/>
    <tableColumn id="20" name="Chave de ranking"/>
  </tableColumns>
</table>
</file>

<file path=xl/tables/table2.xml><?xml version="1.0" encoding="utf-8"?>
<table xmlns="http://schemas.openxmlformats.org/spreadsheetml/2006/main" id="2" name="tbOcupacao" displayName="tbOcupacao" ref="A6:L206" headerRowCount="1">
  <autoFilter ref="A6:L206"/>
  <tableColumns count="12">
    <tableColumn id="1" name="Data de referência"/>
    <tableColumn id="2" name="SKU"/>
    <tableColumn id="3" name="Produto"/>
    <tableColumn id="4" name="ID da área"/>
    <tableColumn id="5" name="Quantidade armazenada"/>
    <tableColumn id="6" name="Volume unitário (m³)"/>
    <tableColumn id="7" name="Unidades por posição"/>
    <tableColumn id="8" name="Volume ocupado (m³)"/>
    <tableColumn id="9" name="Posições necessárias"/>
    <tableColumn id="10" name="Alerta da linha"/>
    <tableColumn id="11" name="Observações"/>
    <tableColumn id="12" name="Modo da área"/>
  </tableColumns>
</table>
</file>

<file path=xl/tables/table3.xml><?xml version="1.0" encoding="utf-8"?>
<table xmlns="http://schemas.openxmlformats.org/spreadsheetml/2006/main" id="3" name="tbCenarios" displayName="tbCenarios" ref="A6:T106" headerRowCount="1">
  <autoFilter ref="A6:T106"/>
  <tableColumns count="20">
    <tableColumn id="1" name="ID da área"/>
    <tableColumn id="2" name="Área ou zona"/>
    <tableColumn id="3" name="Modo de controle"/>
    <tableColumn id="4" name="Crescimento específico (%)"/>
    <tableColumn id="5" name="Posições adicionais planejadas"/>
    <tableColumn id="6" name="Volume adicional planejado (m³)"/>
    <tableColumn id="7" name="Crescimento aplicado"/>
    <tableColumn id="8" name="Demanda projetada — posições"/>
    <tableColumn id="9" name="Capacidade projetada — posições"/>
    <tableColumn id="10" name="Ocupação projetada — posições"/>
    <tableColumn id="11" name="Demanda projetada — volume (m³)"/>
    <tableColumn id="12" name="Capacidade projetada — volume (m³)"/>
    <tableColumn id="13" name="Ocupação projetada — volume"/>
    <tableColumn id="14" name="Ocupação limitante projetada"/>
    <tableColumn id="15" name="Posições livres projetadas"/>
    <tableColumn id="16" name="Volume livre projetado (m³)"/>
    <tableColumn id="17" name="Expansão adicional necessária — posições"/>
    <tableColumn id="18" name="Expansão adicional necessária — volume (m³)"/>
    <tableColumn id="19" name="Status projetado"/>
    <tableColumn id="20" name="Alerta do cenário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8"/>
  <sheetViews>
    <sheetView showGridLines="0" zoomScale="9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3" customWidth="1" min="3" max="3"/>
    <col width="28" customWidth="1" min="4" max="4"/>
    <col width="17" customWidth="1" min="5" max="5"/>
    <col width="18" customWidth="1" min="6" max="6"/>
    <col width="29" customWidth="1" min="7" max="7"/>
    <col width="18" customWidth="1" min="8" max="8"/>
    <col width="16" customWidth="1" min="9" max="9"/>
    <col width="29" customWidth="1" min="10" max="10"/>
    <col width="17" customWidth="1" min="11" max="11"/>
    <col width="2" customWidth="1" min="12" max="12"/>
    <col width="2.5" customWidth="1" min="13" max="13"/>
    <col width="2.5" customWidth="1" min="14" max="14"/>
  </cols>
  <sheetData>
    <row r="1" ht="27" customHeight="1">
      <c r="A1" s="1" t="inlineStr">
        <is>
          <t>Capacidade e Ocupação do Armazém</t>
        </is>
      </c>
    </row>
    <row r="2"/>
    <row r="3">
      <c r="A3" s="2" t="inlineStr">
        <is>
          <t>Data de referência</t>
        </is>
      </c>
      <c r="B3" s="45" t="n">
        <v>46271</v>
      </c>
      <c r="D3" s="2" t="inlineStr">
        <is>
          <t>Limite de atenção</t>
        </is>
      </c>
      <c r="E3" s="46" t="n">
        <v>0.8</v>
      </c>
      <c r="G3" s="2" t="inlineStr">
        <is>
          <t>Limite crítico</t>
        </is>
      </c>
      <c r="H3" s="46" t="n">
        <v>0.9</v>
      </c>
    </row>
    <row r="4">
      <c r="D4" s="2" t="inlineStr">
        <is>
          <t>Meta máxima no cenário</t>
        </is>
      </c>
      <c r="E4" s="46" t="n">
        <v>0.85</v>
      </c>
      <c r="G4" s="2" t="inlineStr">
        <is>
          <t>Status da configuração</t>
        </is>
      </c>
      <c r="H4" s="5">
        <f>IF(AND(ISNUMBER($E$3),ISNUMBER($H$3),ISNUMBER($E$4),$E$3&gt;0,$E$3&lt;$H$3,$H$3&lt;=1,$E$4&gt;0,$E$4&lt;=$H$3),"OK","REVISAR")</f>
        <v/>
      </c>
    </row>
    <row r="5"/>
    <row r="6" ht="36" customHeight="1">
      <c r="A6" s="6" t="inlineStr">
        <is>
          <t>Áreas cadastradas</t>
        </is>
      </c>
      <c r="B6" s="7">
        <f>COUNTIF('Áreas_Capacidade'!$A$7:$A$106,"&lt;&gt;")</f>
        <v/>
      </c>
      <c r="D6" s="6" t="inlineStr">
        <is>
          <t>Capacidade operacional — posições</t>
        </is>
      </c>
      <c r="E6" s="7">
        <f>SUM('Áreas_Capacidade'!$H$7:$H$106)</f>
        <v/>
      </c>
      <c r="G6" s="6" t="inlineStr">
        <is>
          <t>Posições ocupadas</t>
        </is>
      </c>
      <c r="H6" s="7">
        <f>SUM('Áreas_Capacidade'!$J$7:$J$106)</f>
        <v/>
      </c>
      <c r="J6" s="6" t="inlineStr">
        <is>
          <t>Posições livres</t>
        </is>
      </c>
      <c r="K6" s="7">
        <f>SUM('Áreas_Capacidade'!$O$7:$O$106)</f>
        <v/>
      </c>
    </row>
    <row r="7"/>
    <row r="8"/>
    <row r="9" ht="36" customHeight="1">
      <c r="A9" s="6" t="inlineStr">
        <is>
          <t>Capacidade operacional — volume</t>
        </is>
      </c>
      <c r="B9" s="47">
        <f>SUM('Áreas_Capacidade'!$I$7:$I$106)</f>
        <v/>
      </c>
      <c r="D9" s="6" t="inlineStr">
        <is>
          <t>Volume ocupado</t>
        </is>
      </c>
      <c r="E9" s="47">
        <f>SUM('Áreas_Capacidade'!$K$7:$K$106)</f>
        <v/>
      </c>
      <c r="G9" s="6" t="inlineStr">
        <is>
          <t>Volume livre</t>
        </is>
      </c>
      <c r="H9" s="47">
        <f>SUM('Áreas_Capacidade'!$P$7:$P$106)</f>
        <v/>
      </c>
      <c r="J9" s="6" t="inlineStr">
        <is>
          <t>Ocupação consolidada por posições</t>
        </is>
      </c>
      <c r="K9" s="48">
        <f>IFERROR($H$6/$E$6,"")</f>
        <v/>
      </c>
    </row>
    <row r="10"/>
    <row r="11"/>
    <row r="12" ht="36" customHeight="1">
      <c r="A12" s="6" t="inlineStr">
        <is>
          <t>Ocupação consolidada por volume</t>
        </is>
      </c>
      <c r="B12" s="48">
        <f>IFERROR($E$9/$B$9,"")</f>
        <v/>
      </c>
      <c r="D12" s="6" t="inlineStr">
        <is>
          <t>Áreas em atenção</t>
        </is>
      </c>
      <c r="E12" s="7">
        <f>COUNTIF('Áreas_Capacidade'!$Q$7:$Q$106,"Atenção")</f>
        <v/>
      </c>
      <c r="G12" s="6" t="inlineStr">
        <is>
          <t>Áreas críticas ou saturadas</t>
        </is>
      </c>
      <c r="H12" s="7">
        <f>COUNTIF('Áreas_Capacidade'!$Q$7:$Q$106,"Crítico")+COUNTIF('Áreas_Capacidade'!$Q$7:$Q$106,"Saturado")</f>
        <v/>
      </c>
      <c r="J12" s="6" t="inlineStr">
        <is>
          <t>Pendências de revisão</t>
        </is>
      </c>
      <c r="K12" s="7">
        <f>COUNTIFS('Áreas_Capacidade'!$R$7:$R$106,"&lt;&gt;OK",'Áreas_Capacidade'!$A$7:$A$106,"&lt;&gt;")+COUNTIFS('Ocupação_SKU'!$J$7:$J$206,"&lt;&gt;OK",'Ocupação_SKU'!$B$7:$B$206,"&lt;&gt;")+COUNTIFS('Cenários'!$T$7:$T$106,"&lt;&gt;OK",'Cenários'!$A$7:$A$106,"&lt;&gt;")</f>
        <v/>
      </c>
    </row>
    <row r="13"/>
    <row r="14"/>
    <row r="15" ht="24" customHeight="1">
      <c r="A15" s="10">
        <f>IF($B$3="","ALERTA: selecione uma data de referência.",IF(COUNTIF('Ocupação_SKU'!$A$7:$A$206,$B$3)=0,"ALERTA: não há registros de ocupação para a data selecionada.",""))</f>
        <v/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</row>
    <row r="16"/>
    <row r="17"/>
    <row r="18" ht="30" customHeight="1">
      <c r="A18" s="6" t="inlineStr">
        <is>
          <t>Status atual</t>
        </is>
      </c>
      <c r="B18" s="6" t="inlineStr">
        <is>
          <t>Quantidade</t>
        </is>
      </c>
      <c r="D18" s="6" t="inlineStr">
        <is>
          <t>Posição</t>
        </is>
      </c>
      <c r="E18" s="6" t="inlineStr">
        <is>
          <t>Área</t>
        </is>
      </c>
      <c r="F18" s="6" t="inlineStr">
        <is>
          <t>Ocupação limitante</t>
        </is>
      </c>
      <c r="H18" s="6" t="inlineStr">
        <is>
          <t>Verificação</t>
        </is>
      </c>
      <c r="I18" s="6" t="inlineStr">
        <is>
          <t>Resultado</t>
        </is>
      </c>
      <c r="M18" s="11" t="inlineStr">
        <is>
          <t>Área auxiliar</t>
        </is>
      </c>
      <c r="N18" s="11" t="inlineStr">
        <is>
          <t>Taxa auxiliar</t>
        </is>
      </c>
    </row>
    <row r="19">
      <c r="A19" s="12" t="inlineStr">
        <is>
          <t>Adequado</t>
        </is>
      </c>
      <c r="B19" s="13">
        <f>COUNTIF('Áreas_Capacidade'!$Q$7:$Q$106,$A19)</f>
        <v/>
      </c>
      <c r="D19" s="14" t="n">
        <v>1</v>
      </c>
      <c r="E19" s="12">
        <f>IFERROR(INDEX('Áreas_Capacidade'!$B$7:$B$106,MATCH(LARGE('Áreas_Capacidade'!$T$7:$T$106,$D19),'Áreas_Capacidade'!$T$7:$T$106,0)),"")</f>
        <v/>
      </c>
      <c r="F19" s="49">
        <f>IFERROR(INDEX('Áreas_Capacidade'!$N$7:$N$106,MATCH(LARGE('Áreas_Capacidade'!$T$7:$T$106,$D19),'Áreas_Capacidade'!$T$7:$T$106,0)),"")</f>
        <v/>
      </c>
      <c r="H19" s="12" t="inlineStr">
        <is>
          <t>Parâmetros do Resumo</t>
        </is>
      </c>
      <c r="I19" s="13">
        <f>H4</f>
        <v/>
      </c>
      <c r="M19" s="11">
        <f>IF($E19="","",$E19)</f>
        <v/>
      </c>
      <c r="N19" s="50">
        <f>IF($M19="",0,$F19)</f>
        <v/>
      </c>
    </row>
    <row r="20">
      <c r="A20" s="17" t="inlineStr">
        <is>
          <t>Atenção</t>
        </is>
      </c>
      <c r="B20" s="18">
        <f>COUNTIF('Áreas_Capacidade'!$Q$7:$Q$106,$A20)</f>
        <v/>
      </c>
      <c r="D20" s="19" t="n">
        <v>2</v>
      </c>
      <c r="E20" s="17">
        <f>IFERROR(INDEX('Áreas_Capacidade'!$B$7:$B$106,MATCH(LARGE('Áreas_Capacidade'!$T$7:$T$106,$D20),'Áreas_Capacidade'!$T$7:$T$106,0)),"")</f>
        <v/>
      </c>
      <c r="F20" s="51">
        <f>IFERROR(INDEX('Áreas_Capacidade'!$N$7:$N$106,MATCH(LARGE('Áreas_Capacidade'!$T$7:$T$106,$D20),'Áreas_Capacidade'!$T$7:$T$106,0)),"")</f>
        <v/>
      </c>
      <c r="H20" s="17" t="inlineStr">
        <is>
          <t>IDs de área duplicados</t>
        </is>
      </c>
      <c r="I20" s="18">
        <f>COUNTIF('Áreas_Capacidade'!$R$7:$R$106,"ID duplicado")</f>
        <v/>
      </c>
      <c r="M20" s="11">
        <f>IF($E20="","",$E20)</f>
        <v/>
      </c>
      <c r="N20" s="50">
        <f>IF($M20="",0,$F20)</f>
        <v/>
      </c>
    </row>
    <row r="21">
      <c r="A21" s="12" t="inlineStr">
        <is>
          <t>Crítico</t>
        </is>
      </c>
      <c r="B21" s="13">
        <f>COUNTIF('Áreas_Capacidade'!$Q$7:$Q$106,$A21)</f>
        <v/>
      </c>
      <c r="D21" s="14" t="n">
        <v>3</v>
      </c>
      <c r="E21" s="12">
        <f>IFERROR(INDEX('Áreas_Capacidade'!$B$7:$B$106,MATCH(LARGE('Áreas_Capacidade'!$T$7:$T$106,$D21),'Áreas_Capacidade'!$T$7:$T$106,0)),"")</f>
        <v/>
      </c>
      <c r="F21" s="49">
        <f>IFERROR(INDEX('Áreas_Capacidade'!$N$7:$N$106,MATCH(LARGE('Áreas_Capacidade'!$T$7:$T$106,$D21),'Áreas_Capacidade'!$T$7:$T$106,0)),"")</f>
        <v/>
      </c>
      <c r="H21" s="12" t="inlineStr">
        <is>
          <t>Cadastros de área com pendência</t>
        </is>
      </c>
      <c r="I21" s="13">
        <f>COUNTIFS('Áreas_Capacidade'!$R$7:$R$106,"&lt;&gt;OK",'Áreas_Capacidade'!$A$7:$A$106,"&lt;&gt;")</f>
        <v/>
      </c>
      <c r="M21" s="11">
        <f>IF($E21="","",$E21)</f>
        <v/>
      </c>
      <c r="N21" s="50">
        <f>IF($M21="",0,$F21)</f>
        <v/>
      </c>
    </row>
    <row r="22">
      <c r="A22" s="17" t="inlineStr">
        <is>
          <t>Saturado</t>
        </is>
      </c>
      <c r="B22" s="18">
        <f>COUNTIF('Áreas_Capacidade'!$Q$7:$Q$106,$A22)</f>
        <v/>
      </c>
      <c r="D22" s="19" t="n">
        <v>4</v>
      </c>
      <c r="E22" s="17">
        <f>IFERROR(INDEX('Áreas_Capacidade'!$B$7:$B$106,MATCH(LARGE('Áreas_Capacidade'!$T$7:$T$106,$D22),'Áreas_Capacidade'!$T$7:$T$106,0)),"")</f>
        <v/>
      </c>
      <c r="F22" s="51">
        <f>IFERROR(INDEX('Áreas_Capacidade'!$N$7:$N$106,MATCH(LARGE('Áreas_Capacidade'!$T$7:$T$106,$D22),'Áreas_Capacidade'!$T$7:$T$106,0)),"")</f>
        <v/>
      </c>
      <c r="H22" s="17" t="inlineStr">
        <is>
          <t>Linhas de ocupação com pendência</t>
        </is>
      </c>
      <c r="I22" s="18">
        <f>COUNTIFS('Ocupação_SKU'!$J$7:$J$206,"&lt;&gt;OK",'Ocupação_SKU'!$B$7:$B$206,"&lt;&gt;")</f>
        <v/>
      </c>
      <c r="M22" s="11">
        <f>IF($E22="","",$E22)</f>
        <v/>
      </c>
      <c r="N22" s="50">
        <f>IF($M22="",0,$F22)</f>
        <v/>
      </c>
    </row>
    <row r="23">
      <c r="A23" s="12" t="inlineStr">
        <is>
          <t>Sem base</t>
        </is>
      </c>
      <c r="B23" s="13">
        <f>COUNTIF('Áreas_Capacidade'!$Q$7:$Q$106,$A23)</f>
        <v/>
      </c>
      <c r="D23" s="14" t="n">
        <v>5</v>
      </c>
      <c r="E23" s="12">
        <f>IFERROR(INDEX('Áreas_Capacidade'!$B$7:$B$106,MATCH(LARGE('Áreas_Capacidade'!$T$7:$T$106,$D23),'Áreas_Capacidade'!$T$7:$T$106,0)),"")</f>
        <v/>
      </c>
      <c r="F23" s="49">
        <f>IFERROR(INDEX('Áreas_Capacidade'!$N$7:$N$106,MATCH(LARGE('Áreas_Capacidade'!$T$7:$T$106,$D23),'Áreas_Capacidade'!$T$7:$T$106,0)),"")</f>
        <v/>
      </c>
      <c r="H23" s="12" t="inlineStr">
        <is>
          <t>Registros na data selecionada</t>
        </is>
      </c>
      <c r="I23" s="13">
        <f>COUNTIF('Ocupação_SKU'!$A$7:$A$206,$B$3)</f>
        <v/>
      </c>
      <c r="M23" s="11">
        <f>IF($E23="","",$E23)</f>
        <v/>
      </c>
      <c r="N23" s="50">
        <f>IF($M23="",0,$F23)</f>
        <v/>
      </c>
    </row>
    <row r="24">
      <c r="A24" s="17" t="n"/>
      <c r="B24" s="19" t="n"/>
      <c r="D24" s="19" t="n">
        <v>6</v>
      </c>
      <c r="E24" s="17">
        <f>IFERROR(INDEX('Áreas_Capacidade'!$B$7:$B$106,MATCH(LARGE('Áreas_Capacidade'!$T$7:$T$106,$D24),'Áreas_Capacidade'!$T$7:$T$106,0)),"")</f>
        <v/>
      </c>
      <c r="F24" s="51">
        <f>IFERROR(INDEX('Áreas_Capacidade'!$N$7:$N$106,MATCH(LARGE('Áreas_Capacidade'!$T$7:$T$106,$D24),'Áreas_Capacidade'!$T$7:$T$106,0)),"")</f>
        <v/>
      </c>
      <c r="H24" s="17" t="inlineStr">
        <is>
          <t>Áreas saturadas</t>
        </is>
      </c>
      <c r="I24" s="18">
        <f>COUNTIF('Áreas_Capacidade'!$Q$7:$Q$106,"Saturado")</f>
        <v/>
      </c>
      <c r="M24" s="11">
        <f>IF($E24="","",$E24)</f>
        <v/>
      </c>
      <c r="N24" s="50">
        <f>IF($M24="",0,$F24)</f>
        <v/>
      </c>
    </row>
    <row r="25">
      <c r="A25" s="12" t="n"/>
      <c r="B25" s="14" t="n"/>
      <c r="D25" s="14" t="n">
        <v>7</v>
      </c>
      <c r="E25" s="12">
        <f>IFERROR(INDEX('Áreas_Capacidade'!$B$7:$B$106,MATCH(LARGE('Áreas_Capacidade'!$T$7:$T$106,$D25),'Áreas_Capacidade'!$T$7:$T$106,0)),"")</f>
        <v/>
      </c>
      <c r="F25" s="49">
        <f>IFERROR(INDEX('Áreas_Capacidade'!$N$7:$N$106,MATCH(LARGE('Áreas_Capacidade'!$T$7:$T$106,$D25),'Áreas_Capacidade'!$T$7:$T$106,0)),"")</f>
        <v/>
      </c>
      <c r="H25" s="12" t="inlineStr">
        <is>
          <t>Áreas que ainda exigem expansão</t>
        </is>
      </c>
      <c r="I25" s="13">
        <f>SUMPRODUCT(--((Cenários!$Q$7:$Q$106&gt;0)+(Cenários!$R$7:$R$106&gt;0)&gt;0))</f>
        <v/>
      </c>
      <c r="M25" s="11">
        <f>IF($E25="","",$E25)</f>
        <v/>
      </c>
      <c r="N25" s="50">
        <f>IF($M25="",0,$F25)</f>
        <v/>
      </c>
    </row>
    <row r="26">
      <c r="A26" s="17" t="n"/>
      <c r="B26" s="19" t="n"/>
      <c r="D26" s="19" t="n">
        <v>8</v>
      </c>
      <c r="E26" s="17">
        <f>IFERROR(INDEX('Áreas_Capacidade'!$B$7:$B$106,MATCH(LARGE('Áreas_Capacidade'!$T$7:$T$106,$D26),'Áreas_Capacidade'!$T$7:$T$106,0)),"")</f>
        <v/>
      </c>
      <c r="F26" s="51">
        <f>IFERROR(INDEX('Áreas_Capacidade'!$N$7:$N$106,MATCH(LARGE('Áreas_Capacidade'!$T$7:$T$106,$D26),'Áreas_Capacidade'!$T$7:$T$106,0)),"")</f>
        <v/>
      </c>
      <c r="M26" s="11">
        <f>IF($E26="","",$E26)</f>
        <v/>
      </c>
      <c r="N26" s="50">
        <f>IF($M26="",0,$F26)</f>
        <v/>
      </c>
    </row>
    <row r="27">
      <c r="A27" s="12" t="n"/>
      <c r="B27" s="14" t="n"/>
      <c r="D27" s="14" t="n">
        <v>9</v>
      </c>
      <c r="E27" s="12">
        <f>IFERROR(INDEX('Áreas_Capacidade'!$B$7:$B$106,MATCH(LARGE('Áreas_Capacidade'!$T$7:$T$106,$D27),'Áreas_Capacidade'!$T$7:$T$106,0)),"")</f>
        <v/>
      </c>
      <c r="F27" s="49">
        <f>IFERROR(INDEX('Áreas_Capacidade'!$N$7:$N$106,MATCH(LARGE('Áreas_Capacidade'!$T$7:$T$106,$D27),'Áreas_Capacidade'!$T$7:$T$106,0)),"")</f>
        <v/>
      </c>
      <c r="M27" s="11">
        <f>IF($E27="","",$E27)</f>
        <v/>
      </c>
      <c r="N27" s="50">
        <f>IF($M27="",0,$F27)</f>
        <v/>
      </c>
    </row>
    <row r="28">
      <c r="A28" s="17" t="n"/>
      <c r="B28" s="19" t="n"/>
      <c r="D28" s="19" t="n">
        <v>10</v>
      </c>
      <c r="E28" s="17">
        <f>IFERROR(INDEX('Áreas_Capacidade'!$B$7:$B$106,MATCH(LARGE('Áreas_Capacidade'!$T$7:$T$106,$D28),'Áreas_Capacidade'!$T$7:$T$106,0)),"")</f>
        <v/>
      </c>
      <c r="F28" s="51">
        <f>IFERROR(INDEX('Áreas_Capacidade'!$N$7:$N$106,MATCH(LARGE('Áreas_Capacidade'!$T$7:$T$106,$D28),'Áreas_Capacidade'!$T$7:$T$106,0)),"")</f>
        <v/>
      </c>
      <c r="M28" s="11">
        <f>IF($E28="","",$E28)</f>
        <v/>
      </c>
      <c r="N28" s="50">
        <f>IF($M28="",0,$F28)</f>
        <v/>
      </c>
    </row>
  </sheetData>
  <mergeCells count="1">
    <mergeCell ref="A1:K1"/>
  </mergeCells>
  <conditionalFormatting sqref="H4">
    <cfRule type="expression" priority="1" dxfId="0">
      <formula>$H$4="OK"</formula>
    </cfRule>
    <cfRule type="expression" priority="2" dxfId="1">
      <formula>$H$4="REVISAR"</formula>
    </cfRule>
  </conditionalFormatting>
  <conditionalFormatting sqref="H9 K6">
    <cfRule type="cellIs" priority="3" operator="lessThan" dxfId="1">
      <formula>0</formula>
    </cfRule>
  </conditionalFormatting>
  <conditionalFormatting sqref="K9">
    <cfRule type="expression" priority="4" dxfId="0" stopIfTrue="1">
      <formula>AND(ISNUMBER(K9),K9&lt;$E$3)</formula>
    </cfRule>
    <cfRule type="expression" priority="5" dxfId="2" stopIfTrue="1">
      <formula>AND(ISNUMBER(K9),K9&gt;=$E$3,K9&lt;$H$3)</formula>
    </cfRule>
    <cfRule type="expression" priority="6" dxfId="3" stopIfTrue="1">
      <formula>AND(ISNUMBER(K9),K9&gt;=$H$3,K9&lt;1)</formula>
    </cfRule>
    <cfRule type="expression" priority="7" dxfId="1" stopIfTrue="1">
      <formula>AND(ISNUMBER(K9),K9&gt;=1)</formula>
    </cfRule>
  </conditionalFormatting>
  <conditionalFormatting sqref="B12">
    <cfRule type="expression" priority="8" dxfId="0" stopIfTrue="1">
      <formula>AND(ISNUMBER(B12),B12&lt;$E$3)</formula>
    </cfRule>
    <cfRule type="expression" priority="9" dxfId="2" stopIfTrue="1">
      <formula>AND(ISNUMBER(B12),B12&gt;=$E$3,B12&lt;$H$3)</formula>
    </cfRule>
    <cfRule type="expression" priority="10" dxfId="3" stopIfTrue="1">
      <formula>AND(ISNUMBER(B12),B12&gt;=$H$3,B12&lt;1)</formula>
    </cfRule>
    <cfRule type="expression" priority="11" dxfId="1" stopIfTrue="1">
      <formula>AND(ISNUMBER(B12),B12&gt;=1)</formula>
    </cfRule>
  </conditionalFormatting>
  <conditionalFormatting sqref="K12">
    <cfRule type="cellIs" priority="12" operator="equal" dxfId="0">
      <formula>0</formula>
    </cfRule>
    <cfRule type="cellIs" priority="13" operator="greaterThan" dxfId="1">
      <formula>0</formula>
    </cfRule>
  </conditionalFormatting>
  <conditionalFormatting sqref="A15:K15">
    <cfRule type="expression" priority="14" dxfId="4">
      <formula>$A$15&lt;&gt;""</formula>
    </cfRule>
  </conditionalFormatting>
  <conditionalFormatting sqref="I19">
    <cfRule type="expression" priority="15" dxfId="0">
      <formula>$I$19="OK"</formula>
    </cfRule>
    <cfRule type="expression" priority="16" dxfId="1">
      <formula>$I$19&lt;&gt;"OK"</formula>
    </cfRule>
  </conditionalFormatting>
  <conditionalFormatting sqref="I20">
    <cfRule type="cellIs" priority="17" operator="equal" dxfId="0">
      <formula>0</formula>
    </cfRule>
    <cfRule type="cellIs" priority="18" operator="greaterThan" dxfId="1">
      <formula>0</formula>
    </cfRule>
  </conditionalFormatting>
  <conditionalFormatting sqref="I21">
    <cfRule type="cellIs" priority="19" operator="equal" dxfId="0">
      <formula>0</formula>
    </cfRule>
    <cfRule type="cellIs" priority="20" operator="greaterThan" dxfId="1">
      <formula>0</formula>
    </cfRule>
  </conditionalFormatting>
  <conditionalFormatting sqref="I22">
    <cfRule type="cellIs" priority="21" operator="equal" dxfId="0">
      <formula>0</formula>
    </cfRule>
    <cfRule type="cellIs" priority="22" operator="greaterThan" dxfId="1">
      <formula>0</formula>
    </cfRule>
  </conditionalFormatting>
  <conditionalFormatting sqref="I24">
    <cfRule type="cellIs" priority="23" operator="equal" dxfId="0">
      <formula>0</formula>
    </cfRule>
    <cfRule type="cellIs" priority="24" operator="greaterThan" dxfId="1">
      <formula>0</formula>
    </cfRule>
  </conditionalFormatting>
  <conditionalFormatting sqref="I25">
    <cfRule type="cellIs" priority="25" operator="equal" dxfId="0">
      <formula>0</formula>
    </cfRule>
    <cfRule type="cellIs" priority="26" operator="greaterThan" dxfId="1">
      <formula>0</formula>
    </cfRule>
  </conditionalFormatting>
  <conditionalFormatting sqref="I23">
    <cfRule type="cellIs" priority="27" operator="equal" dxfId="1">
      <formula>0</formula>
    </cfRule>
    <cfRule type="cellIs" priority="28" operator="greaterThan" dxfId="0">
      <formula>0</formula>
    </cfRule>
  </conditionalFormatting>
  <dataValidations count="2">
    <dataValidation sqref="B3" showDropDown="0" showInputMessage="0" showErrorMessage="0" allowBlank="0" errorTitle="Data inválida" error="Informe uma data entre 01/01/2020 e 31/12/2100." type="date" operator="between">
      <formula1>DATE(2020,1,1)</formula1>
      <formula2>DATE(2100,12,31)</formula2>
    </dataValidation>
    <dataValidation sqref="E3 E4 H3" showDropDown="0" showInputMessage="0" showErrorMessage="0" allowBlank="0" errorTitle="Percentual inválido" error="Informe um percentual entre 1,0% e 100,0%." type="decimal" operator="between">
      <formula1>0.01</formula1>
      <formula2>1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8" customWidth="1" min="3" max="3"/>
    <col width="18" customWidth="1" min="4" max="4"/>
    <col width="18" customWidth="1" min="5" max="5"/>
    <col width="20" customWidth="1" min="6" max="6"/>
    <col width="16" customWidth="1" min="7" max="7"/>
    <col width="20" customWidth="1" min="8" max="8"/>
    <col width="21" customWidth="1" min="9" max="9"/>
    <col width="17" customWidth="1" min="10" max="10"/>
    <col width="18" customWidth="1" min="11" max="11"/>
    <col width="17" customWidth="1" min="12" max="12"/>
    <col width="17" customWidth="1" min="13" max="13"/>
    <col width="18" customWidth="1" min="14" max="14"/>
    <col width="16" customWidth="1" min="15" max="15"/>
    <col width="18" customWidth="1" min="16" max="16"/>
    <col width="14" customWidth="1" min="17" max="17"/>
    <col width="31" customWidth="1" min="18" max="18"/>
    <col width="35" customWidth="1" min="19" max="19"/>
    <col hidden="1" width="14" customWidth="1" min="20" max="20"/>
  </cols>
  <sheetData>
    <row r="1" ht="27" customHeight="1">
      <c r="A1" s="1" t="inlineStr">
        <is>
          <t>Cadastro de Áreas e Capacidade</t>
        </is>
      </c>
    </row>
    <row r="2"/>
    <row r="3" ht="24" customHeight="1">
      <c r="A3" s="21" t="inlineStr">
        <is>
          <t>Cadastre uma linha por área ou zona agregada. Não informe endereço físico de SKU.</t>
        </is>
      </c>
    </row>
    <row r="4"/>
    <row r="5"/>
    <row r="6" ht="54" customHeight="1">
      <c r="A6" s="6" t="inlineStr">
        <is>
          <t>ID da área</t>
        </is>
      </c>
      <c r="B6" s="6" t="inlineStr">
        <is>
          <t>Área ou zona</t>
        </is>
      </c>
      <c r="C6" s="6" t="inlineStr">
        <is>
          <t>Modo de controle</t>
        </is>
      </c>
      <c r="D6" s="6" t="inlineStr">
        <is>
          <t>Capacidade total — posições</t>
        </is>
      </c>
      <c r="E6" s="6" t="inlineStr">
        <is>
          <t>Posições indisponíveis</t>
        </is>
      </c>
      <c r="F6" s="6" t="inlineStr">
        <is>
          <t>Volume útil total (m³)</t>
        </is>
      </c>
      <c r="G6" s="6" t="inlineStr">
        <is>
          <t>Reserva técnica (%)</t>
        </is>
      </c>
      <c r="H6" s="6" t="inlineStr">
        <is>
          <t>Capacidade operacional — posições</t>
        </is>
      </c>
      <c r="I6" s="6" t="inlineStr">
        <is>
          <t>Capacidade operacional — volume (m³)</t>
        </is>
      </c>
      <c r="J6" s="6" t="inlineStr">
        <is>
          <t>Posições ocupadas</t>
        </is>
      </c>
      <c r="K6" s="6" t="inlineStr">
        <is>
          <t>Volume ocupado (m³)</t>
        </is>
      </c>
      <c r="L6" s="6" t="inlineStr">
        <is>
          <t>Ocupação por posições</t>
        </is>
      </c>
      <c r="M6" s="6" t="inlineStr">
        <is>
          <t>Ocupação por volume</t>
        </is>
      </c>
      <c r="N6" s="6" t="inlineStr">
        <is>
          <t>Ocupação limitante</t>
        </is>
      </c>
      <c r="O6" s="6" t="inlineStr">
        <is>
          <t>Posições livres</t>
        </is>
      </c>
      <c r="P6" s="6" t="inlineStr">
        <is>
          <t>Volume livre (m³)</t>
        </is>
      </c>
      <c r="Q6" s="6" t="inlineStr">
        <is>
          <t>Status</t>
        </is>
      </c>
      <c r="R6" s="6" t="inlineStr">
        <is>
          <t>Alerta de cadastro</t>
        </is>
      </c>
      <c r="S6" s="6" t="inlineStr">
        <is>
          <t>Observações</t>
        </is>
      </c>
      <c r="T6" s="6" t="inlineStr">
        <is>
          <t>Chave de ranking</t>
        </is>
      </c>
    </row>
    <row r="7">
      <c r="A7" s="22" t="inlineStr">
        <is>
          <t>ARM-001</t>
        </is>
      </c>
      <c r="B7" s="22" t="inlineStr">
        <is>
          <t>Porta-paletes Aurora</t>
        </is>
      </c>
      <c r="C7" s="23" t="inlineStr">
        <is>
          <t>Ambos</t>
        </is>
      </c>
      <c r="D7" s="24" t="n">
        <v>120</v>
      </c>
      <c r="E7" s="24" t="n">
        <v>8</v>
      </c>
      <c r="F7" s="52" t="n">
        <v>210</v>
      </c>
      <c r="G7" s="53" t="n">
        <v>0.1</v>
      </c>
      <c r="H7" s="27">
        <f>IF($A7="","",IF(OR($C7="Posições",$C7="Ambos"),IF(AND(ISNUMBER($D7),ISNUMBER($E7),ISNUMBER($G7)),MAX(0,ROUNDDOWN(($D7-$E7)*(1-$G7),0)),""),""))</f>
        <v/>
      </c>
      <c r="I7" s="54">
        <f>IF($A7="","",IF(OR($C7="Volume",$C7="Ambos"),IF(AND(ISNUMBER($F7),ISNUMBER($G7)),MAX(0,$F7*(1-$G7)),""),""))</f>
        <v/>
      </c>
      <c r="J7" s="27">
        <f>IF($A7="","",IF(OR($C7="Posições",$C7="Ambos"),SUMIFS('Ocupação_SKU'!$I$7:$I$206,'Ocupação_SKU'!$D$7:$D$206,$A7,'Ocupação_SKU'!$A$7:$A$206,Resumo!$B$3),""))</f>
        <v/>
      </c>
      <c r="K7" s="54">
        <f>IF($A7="","",IF(OR($C7="Volume",$C7="Ambos"),SUMIFS('Ocupação_SKU'!$H$7:$H$206,'Ocupação_SKU'!$D$7:$D$206,$A7,'Ocupação_SKU'!$A$7:$A$206,Resumo!$B$3),""))</f>
        <v/>
      </c>
      <c r="L7" s="55">
        <f>IF(AND(ISNUMBER($H7),$H7&gt;0,ISNUMBER($J7)),IFERROR($J7/$H7,""),"")</f>
        <v/>
      </c>
      <c r="M7" s="55">
        <f>IF(AND(ISNUMBER($I7),$I7&gt;0,ISNUMBER($K7)),IFERROR($K7/$I7,""),"")</f>
        <v/>
      </c>
      <c r="N7" s="55">
        <f>IF($A7="","",IF($C7="Ambos",IF(COUNT($L7:$M7)=2,MAX($L7:$M7),""),IF($C7="Posições",$L7,IF($C7="Volume",$M7,""))))</f>
        <v/>
      </c>
      <c r="O7" s="27">
        <f>IF(AND(ISNUMBER($H7),ISNUMBER($J7)),$H7-$J7,"")</f>
        <v/>
      </c>
      <c r="P7" s="54">
        <f>IF(AND(ISNUMBER($I7),ISNUMBER($K7)),$I7-$K7,"")</f>
        <v/>
      </c>
      <c r="Q7" s="30">
        <f>IF($A7="","",IF(NOT(ISNUMBER($N7)),"Sem base",IF($N7&gt;=1,"Saturado",IF($N7&gt;=Resumo!$H$3,"Crítico",IF($N7&gt;=Resumo!$E$3,"Atenção","Adequado")))))</f>
        <v/>
      </c>
      <c r="R7" s="30">
        <f>IF($A7="","",IF(COUNTIF($A$7:$A$106,$A7)&gt;1,"ID duplicado",IF(OR($B7="",$C7="",$G7=""),"Completar cadastro",IF(OR($G7&lt;0,$G7&gt;=1),"Reserva fora do intervalo",IF(AND(OR($C7="Posições",$C7="Ambos"),OR($D7="",$E7="",$D7&lt;=0,$E7&lt;0,$E7&gt;$D7)),"Revisar capacidade de posições",IF(AND(OR($C7="Volume",$C7="Ambos"),OR($F7="",$F7&lt;=0)),"Revisar capacidade de volume","OK"))))))</f>
        <v/>
      </c>
      <c r="S7" s="22" t="inlineStr">
        <is>
          <t>Estrutura fictícia principal</t>
        </is>
      </c>
      <c r="T7" s="31">
        <f>IF(ISNUMBER($N7),$N7+ROW()/1000000,"")</f>
        <v/>
      </c>
    </row>
    <row r="8">
      <c r="A8" s="22" t="inlineStr">
        <is>
          <t>ARM-002</t>
        </is>
      </c>
      <c r="B8" s="22" t="inlineStr">
        <is>
          <t>Prateleiras Ipê</t>
        </is>
      </c>
      <c r="C8" s="23" t="inlineStr">
        <is>
          <t>Ambos</t>
        </is>
      </c>
      <c r="D8" s="24" t="n">
        <v>80</v>
      </c>
      <c r="E8" s="24" t="n">
        <v>4</v>
      </c>
      <c r="F8" s="52" t="n">
        <v>72</v>
      </c>
      <c r="G8" s="53" t="n">
        <v>0.12</v>
      </c>
      <c r="H8" s="27">
        <f>IF($A8="","",IF(OR($C8="Posições",$C8="Ambos"),IF(AND(ISNUMBER($D8),ISNUMBER($E8),ISNUMBER($G8)),MAX(0,ROUNDDOWN(($D8-$E8)*(1-$G8),0)),""),""))</f>
        <v/>
      </c>
      <c r="I8" s="54">
        <f>IF($A8="","",IF(OR($C8="Volume",$C8="Ambos"),IF(AND(ISNUMBER($F8),ISNUMBER($G8)),MAX(0,$F8*(1-$G8)),""),""))</f>
        <v/>
      </c>
      <c r="J8" s="27">
        <f>IF($A8="","",IF(OR($C8="Posições",$C8="Ambos"),SUMIFS('Ocupação_SKU'!$I$7:$I$206,'Ocupação_SKU'!$D$7:$D$206,$A8,'Ocupação_SKU'!$A$7:$A$206,Resumo!$B$3),""))</f>
        <v/>
      </c>
      <c r="K8" s="54">
        <f>IF($A8="","",IF(OR($C8="Volume",$C8="Ambos"),SUMIFS('Ocupação_SKU'!$H$7:$H$206,'Ocupação_SKU'!$D$7:$D$206,$A8,'Ocupação_SKU'!$A$7:$A$206,Resumo!$B$3),""))</f>
        <v/>
      </c>
      <c r="L8" s="55">
        <f>IF(AND(ISNUMBER($H8),$H8&gt;0,ISNUMBER($J8)),IFERROR($J8/$H8,""),"")</f>
        <v/>
      </c>
      <c r="M8" s="55">
        <f>IF(AND(ISNUMBER($I8),$I8&gt;0,ISNUMBER($K8)),IFERROR($K8/$I8,""),"")</f>
        <v/>
      </c>
      <c r="N8" s="55">
        <f>IF($A8="","",IF($C8="Ambos",IF(COUNT($L8:$M8)=2,MAX($L8:$M8),""),IF($C8="Posições",$L8,IF($C8="Volume",$M8,""))))</f>
        <v/>
      </c>
      <c r="O8" s="27">
        <f>IF(AND(ISNUMBER($H8),ISNUMBER($J8)),$H8-$J8,"")</f>
        <v/>
      </c>
      <c r="P8" s="54">
        <f>IF(AND(ISNUMBER($I8),ISNUMBER($K8)),$I8-$K8,"")</f>
        <v/>
      </c>
      <c r="Q8" s="30">
        <f>IF($A8="","",IF(NOT(ISNUMBER($N8)),"Sem base",IF($N8&gt;=1,"Saturado",IF($N8&gt;=Resumo!$H$3,"Crítico",IF($N8&gt;=Resumo!$E$3,"Atenção","Adequado")))))</f>
        <v/>
      </c>
      <c r="R8" s="30">
        <f>IF($A8="","",IF(COUNTIF($A$7:$A$106,$A8)&gt;1,"ID duplicado",IF(OR($B8="",$C8="",$G8=""),"Completar cadastro",IF(OR($G8&lt;0,$G8&gt;=1),"Reserva fora do intervalo",IF(AND(OR($C8="Posições",$C8="Ambos"),OR($D8="",$E8="",$D8&lt;=0,$E8&lt;0,$E8&gt;$D8)),"Revisar capacidade de posições",IF(AND(OR($C8="Volume",$C8="Ambos"),OR($F8="",$F8&lt;=0)),"Revisar capacidade de volume","OK"))))))</f>
        <v/>
      </c>
      <c r="S8" s="22" t="inlineStr">
        <is>
          <t>Pequenos e médios itens fictícios</t>
        </is>
      </c>
      <c r="T8" s="31">
        <f>IF(ISNUMBER($N8),$N8+ROW()/1000000,"")</f>
        <v/>
      </c>
    </row>
    <row r="9">
      <c r="A9" s="22" t="inlineStr">
        <is>
          <t>ARM-003</t>
        </is>
      </c>
      <c r="B9" s="22" t="inlineStr">
        <is>
          <t>Piso Horizonte</t>
        </is>
      </c>
      <c r="C9" s="23" t="inlineStr">
        <is>
          <t>Volume</t>
        </is>
      </c>
      <c r="D9" s="24" t="n"/>
      <c r="E9" s="24" t="n"/>
      <c r="F9" s="52" t="n">
        <v>320</v>
      </c>
      <c r="G9" s="53" t="n">
        <v>0.15</v>
      </c>
      <c r="H9" s="27">
        <f>IF($A9="","",IF(OR($C9="Posições",$C9="Ambos"),IF(AND(ISNUMBER($D9),ISNUMBER($E9),ISNUMBER($G9)),MAX(0,ROUNDDOWN(($D9-$E9)*(1-$G9),0)),""),""))</f>
        <v/>
      </c>
      <c r="I9" s="54">
        <f>IF($A9="","",IF(OR($C9="Volume",$C9="Ambos"),IF(AND(ISNUMBER($F9),ISNUMBER($G9)),MAX(0,$F9*(1-$G9)),""),""))</f>
        <v/>
      </c>
      <c r="J9" s="27">
        <f>IF($A9="","",IF(OR($C9="Posições",$C9="Ambos"),SUMIFS('Ocupação_SKU'!$I$7:$I$206,'Ocupação_SKU'!$D$7:$D$206,$A9,'Ocupação_SKU'!$A$7:$A$206,Resumo!$B$3),""))</f>
        <v/>
      </c>
      <c r="K9" s="54">
        <f>IF($A9="","",IF(OR($C9="Volume",$C9="Ambos"),SUMIFS('Ocupação_SKU'!$H$7:$H$206,'Ocupação_SKU'!$D$7:$D$206,$A9,'Ocupação_SKU'!$A$7:$A$206,Resumo!$B$3),""))</f>
        <v/>
      </c>
      <c r="L9" s="55">
        <f>IF(AND(ISNUMBER($H9),$H9&gt;0,ISNUMBER($J9)),IFERROR($J9/$H9,""),"")</f>
        <v/>
      </c>
      <c r="M9" s="55">
        <f>IF(AND(ISNUMBER($I9),$I9&gt;0,ISNUMBER($K9)),IFERROR($K9/$I9,""),"")</f>
        <v/>
      </c>
      <c r="N9" s="55">
        <f>IF($A9="","",IF($C9="Ambos",IF(COUNT($L9:$M9)=2,MAX($L9:$M9),""),IF($C9="Posições",$L9,IF($C9="Volume",$M9,""))))</f>
        <v/>
      </c>
      <c r="O9" s="27">
        <f>IF(AND(ISNUMBER($H9),ISNUMBER($J9)),$H9-$J9,"")</f>
        <v/>
      </c>
      <c r="P9" s="54">
        <f>IF(AND(ISNUMBER($I9),ISNUMBER($K9)),$I9-$K9,"")</f>
        <v/>
      </c>
      <c r="Q9" s="30">
        <f>IF($A9="","",IF(NOT(ISNUMBER($N9)),"Sem base",IF($N9&gt;=1,"Saturado",IF($N9&gt;=Resumo!$H$3,"Crítico",IF($N9&gt;=Resumo!$E$3,"Atenção","Adequado")))))</f>
        <v/>
      </c>
      <c r="R9" s="30">
        <f>IF($A9="","",IF(COUNTIF($A$7:$A$106,$A9)&gt;1,"ID duplicado",IF(OR($B9="",$C9="",$G9=""),"Completar cadastro",IF(OR($G9&lt;0,$G9&gt;=1),"Reserva fora do intervalo",IF(AND(OR($C9="Posições",$C9="Ambos"),OR($D9="",$E9="",$D9&lt;=0,$E9&lt;0,$E9&gt;$D9)),"Revisar capacidade de posições",IF(AND(OR($C9="Volume",$C9="Ambos"),OR($F9="",$F9&lt;=0)),"Revisar capacidade de volume","OK"))))))</f>
        <v/>
      </c>
      <c r="S9" s="22" t="inlineStr">
        <is>
          <t>Itens volumosos fictícios</t>
        </is>
      </c>
      <c r="T9" s="31">
        <f>IF(ISNUMBER($N9),$N9+ROW()/1000000,"")</f>
        <v/>
      </c>
    </row>
    <row r="10">
      <c r="A10" s="22" t="inlineStr">
        <is>
          <t>ARM-004</t>
        </is>
      </c>
      <c r="B10" s="22" t="inlineStr">
        <is>
          <t>Flow rack Brisa</t>
        </is>
      </c>
      <c r="C10" s="23" t="inlineStr">
        <is>
          <t>Posições</t>
        </is>
      </c>
      <c r="D10" s="24" t="n">
        <v>60</v>
      </c>
      <c r="E10" s="24" t="n">
        <v>3</v>
      </c>
      <c r="F10" s="52" t="n"/>
      <c r="G10" s="53" t="n">
        <v>0.1</v>
      </c>
      <c r="H10" s="27">
        <f>IF($A10="","",IF(OR($C10="Posições",$C10="Ambos"),IF(AND(ISNUMBER($D10),ISNUMBER($E10),ISNUMBER($G10)),MAX(0,ROUNDDOWN(($D10-$E10)*(1-$G10),0)),""),""))</f>
        <v/>
      </c>
      <c r="I10" s="54">
        <f>IF($A10="","",IF(OR($C10="Volume",$C10="Ambos"),IF(AND(ISNUMBER($F10),ISNUMBER($G10)),MAX(0,$F10*(1-$G10)),""),""))</f>
        <v/>
      </c>
      <c r="J10" s="27">
        <f>IF($A10="","",IF(OR($C10="Posições",$C10="Ambos"),SUMIFS('Ocupação_SKU'!$I$7:$I$206,'Ocupação_SKU'!$D$7:$D$206,$A10,'Ocupação_SKU'!$A$7:$A$206,Resumo!$B$3),""))</f>
        <v/>
      </c>
      <c r="K10" s="54">
        <f>IF($A10="","",IF(OR($C10="Volume",$C10="Ambos"),SUMIFS('Ocupação_SKU'!$H$7:$H$206,'Ocupação_SKU'!$D$7:$D$206,$A10,'Ocupação_SKU'!$A$7:$A$206,Resumo!$B$3),""))</f>
        <v/>
      </c>
      <c r="L10" s="55">
        <f>IF(AND(ISNUMBER($H10),$H10&gt;0,ISNUMBER($J10)),IFERROR($J10/$H10,""),"")</f>
        <v/>
      </c>
      <c r="M10" s="55">
        <f>IF(AND(ISNUMBER($I10),$I10&gt;0,ISNUMBER($K10)),IFERROR($K10/$I10,""),"")</f>
        <v/>
      </c>
      <c r="N10" s="55">
        <f>IF($A10="","",IF($C10="Ambos",IF(COUNT($L10:$M10)=2,MAX($L10:$M10),""),IF($C10="Posições",$L10,IF($C10="Volume",$M10,""))))</f>
        <v/>
      </c>
      <c r="O10" s="27">
        <f>IF(AND(ISNUMBER($H10),ISNUMBER($J10)),$H10-$J10,"")</f>
        <v/>
      </c>
      <c r="P10" s="54">
        <f>IF(AND(ISNUMBER($I10),ISNUMBER($K10)),$I10-$K10,"")</f>
        <v/>
      </c>
      <c r="Q10" s="30">
        <f>IF($A10="","",IF(NOT(ISNUMBER($N10)),"Sem base",IF($N10&gt;=1,"Saturado",IF($N10&gt;=Resumo!$H$3,"Crítico",IF($N10&gt;=Resumo!$E$3,"Atenção","Adequado")))))</f>
        <v/>
      </c>
      <c r="R10" s="30">
        <f>IF($A10="","",IF(COUNTIF($A$7:$A$106,$A10)&gt;1,"ID duplicado",IF(OR($B10="",$C10="",$G10=""),"Completar cadastro",IF(OR($G10&lt;0,$G10&gt;=1),"Reserva fora do intervalo",IF(AND(OR($C10="Posições",$C10="Ambos"),OR($D10="",$E10="",$D10&lt;=0,$E10&lt;0,$E10&gt;$D10)),"Revisar capacidade de posições",IF(AND(OR($C10="Volume",$C10="Ambos"),OR($F10="",$F10&lt;=0)),"Revisar capacidade de volume","OK"))))))</f>
        <v/>
      </c>
      <c r="S10" s="22" t="inlineStr">
        <is>
          <t>Giro rápido fictício</t>
        </is>
      </c>
      <c r="T10" s="31">
        <f>IF(ISNUMBER($N10),$N10+ROW()/1000000,"")</f>
        <v/>
      </c>
    </row>
    <row r="11">
      <c r="A11" s="22" t="n"/>
      <c r="B11" s="22" t="n"/>
      <c r="C11" s="23" t="n"/>
      <c r="D11" s="24" t="n"/>
      <c r="E11" s="24" t="n"/>
      <c r="F11" s="52" t="n"/>
      <c r="G11" s="53" t="n"/>
      <c r="H11" s="27">
        <f>IF($A11="","",IF(OR($C11="Posições",$C11="Ambos"),IF(AND(ISNUMBER($D11),ISNUMBER($E11),ISNUMBER($G11)),MAX(0,ROUNDDOWN(($D11-$E11)*(1-$G11),0)),""),""))</f>
        <v/>
      </c>
      <c r="I11" s="54">
        <f>IF($A11="","",IF(OR($C11="Volume",$C11="Ambos"),IF(AND(ISNUMBER($F11),ISNUMBER($G11)),MAX(0,$F11*(1-$G11)),""),""))</f>
        <v/>
      </c>
      <c r="J11" s="27">
        <f>IF($A11="","",IF(OR($C11="Posições",$C11="Ambos"),SUMIFS('Ocupação_SKU'!$I$7:$I$206,'Ocupação_SKU'!$D$7:$D$206,$A11,'Ocupação_SKU'!$A$7:$A$206,Resumo!$B$3),""))</f>
        <v/>
      </c>
      <c r="K11" s="54">
        <f>IF($A11="","",IF(OR($C11="Volume",$C11="Ambos"),SUMIFS('Ocupação_SKU'!$H$7:$H$206,'Ocupação_SKU'!$D$7:$D$206,$A11,'Ocupação_SKU'!$A$7:$A$206,Resumo!$B$3),""))</f>
        <v/>
      </c>
      <c r="L11" s="55">
        <f>IF(AND(ISNUMBER($H11),$H11&gt;0,ISNUMBER($J11)),IFERROR($J11/$H11,""),"")</f>
        <v/>
      </c>
      <c r="M11" s="55">
        <f>IF(AND(ISNUMBER($I11),$I11&gt;0,ISNUMBER($K11)),IFERROR($K11/$I11,""),"")</f>
        <v/>
      </c>
      <c r="N11" s="55">
        <f>IF($A11="","",IF($C11="Ambos",IF(COUNT($L11:$M11)=2,MAX($L11:$M11),""),IF($C11="Posições",$L11,IF($C11="Volume",$M11,""))))</f>
        <v/>
      </c>
      <c r="O11" s="27">
        <f>IF(AND(ISNUMBER($H11),ISNUMBER($J11)),$H11-$J11,"")</f>
        <v/>
      </c>
      <c r="P11" s="54">
        <f>IF(AND(ISNUMBER($I11),ISNUMBER($K11)),$I11-$K11,"")</f>
        <v/>
      </c>
      <c r="Q11" s="30">
        <f>IF($A11="","",IF(NOT(ISNUMBER($N11)),"Sem base",IF($N11&gt;=1,"Saturado",IF($N11&gt;=Resumo!$H$3,"Crítico",IF($N11&gt;=Resumo!$E$3,"Atenção","Adequado")))))</f>
        <v/>
      </c>
      <c r="R11" s="30">
        <f>IF($A11="","",IF(COUNTIF($A$7:$A$106,$A11)&gt;1,"ID duplicado",IF(OR($B11="",$C11="",$G11=""),"Completar cadastro",IF(OR($G11&lt;0,$G11&gt;=1),"Reserva fora do intervalo",IF(AND(OR($C11="Posições",$C11="Ambos"),OR($D11="",$E11="",$D11&lt;=0,$E11&lt;0,$E11&gt;$D11)),"Revisar capacidade de posições",IF(AND(OR($C11="Volume",$C11="Ambos"),OR($F11="",$F11&lt;=0)),"Revisar capacidade de volume","OK"))))))</f>
        <v/>
      </c>
      <c r="S11" s="22" t="n"/>
      <c r="T11" s="31">
        <f>IF(ISNUMBER($N11),$N11+ROW()/1000000,"")</f>
        <v/>
      </c>
    </row>
    <row r="12">
      <c r="A12" s="22" t="n"/>
      <c r="B12" s="22" t="n"/>
      <c r="C12" s="23" t="n"/>
      <c r="D12" s="24" t="n"/>
      <c r="E12" s="24" t="n"/>
      <c r="F12" s="52" t="n"/>
      <c r="G12" s="53" t="n"/>
      <c r="H12" s="27">
        <f>IF($A12="","",IF(OR($C12="Posições",$C12="Ambos"),IF(AND(ISNUMBER($D12),ISNUMBER($E12),ISNUMBER($G12)),MAX(0,ROUNDDOWN(($D12-$E12)*(1-$G12),0)),""),""))</f>
        <v/>
      </c>
      <c r="I12" s="54">
        <f>IF($A12="","",IF(OR($C12="Volume",$C12="Ambos"),IF(AND(ISNUMBER($F12),ISNUMBER($G12)),MAX(0,$F12*(1-$G12)),""),""))</f>
        <v/>
      </c>
      <c r="J12" s="27">
        <f>IF($A12="","",IF(OR($C12="Posições",$C12="Ambos"),SUMIFS('Ocupação_SKU'!$I$7:$I$206,'Ocupação_SKU'!$D$7:$D$206,$A12,'Ocupação_SKU'!$A$7:$A$206,Resumo!$B$3),""))</f>
        <v/>
      </c>
      <c r="K12" s="54">
        <f>IF($A12="","",IF(OR($C12="Volume",$C12="Ambos"),SUMIFS('Ocupação_SKU'!$H$7:$H$206,'Ocupação_SKU'!$D$7:$D$206,$A12,'Ocupação_SKU'!$A$7:$A$206,Resumo!$B$3),""))</f>
        <v/>
      </c>
      <c r="L12" s="55">
        <f>IF(AND(ISNUMBER($H12),$H12&gt;0,ISNUMBER($J12)),IFERROR($J12/$H12,""),"")</f>
        <v/>
      </c>
      <c r="M12" s="55">
        <f>IF(AND(ISNUMBER($I12),$I12&gt;0,ISNUMBER($K12)),IFERROR($K12/$I12,""),"")</f>
        <v/>
      </c>
      <c r="N12" s="55">
        <f>IF($A12="","",IF($C12="Ambos",IF(COUNT($L12:$M12)=2,MAX($L12:$M12),""),IF($C12="Posições",$L12,IF($C12="Volume",$M12,""))))</f>
        <v/>
      </c>
      <c r="O12" s="27">
        <f>IF(AND(ISNUMBER($H12),ISNUMBER($J12)),$H12-$J12,"")</f>
        <v/>
      </c>
      <c r="P12" s="54">
        <f>IF(AND(ISNUMBER($I12),ISNUMBER($K12)),$I12-$K12,"")</f>
        <v/>
      </c>
      <c r="Q12" s="30">
        <f>IF($A12="","",IF(NOT(ISNUMBER($N12)),"Sem base",IF($N12&gt;=1,"Saturado",IF($N12&gt;=Resumo!$H$3,"Crítico",IF($N12&gt;=Resumo!$E$3,"Atenção","Adequado")))))</f>
        <v/>
      </c>
      <c r="R12" s="30">
        <f>IF($A12="","",IF(COUNTIF($A$7:$A$106,$A12)&gt;1,"ID duplicado",IF(OR($B12="",$C12="",$G12=""),"Completar cadastro",IF(OR($G12&lt;0,$G12&gt;=1),"Reserva fora do intervalo",IF(AND(OR($C12="Posições",$C12="Ambos"),OR($D12="",$E12="",$D12&lt;=0,$E12&lt;0,$E12&gt;$D12)),"Revisar capacidade de posições",IF(AND(OR($C12="Volume",$C12="Ambos"),OR($F12="",$F12&lt;=0)),"Revisar capacidade de volume","OK"))))))</f>
        <v/>
      </c>
      <c r="S12" s="22" t="n"/>
      <c r="T12" s="31">
        <f>IF(ISNUMBER($N12),$N12+ROW()/1000000,"")</f>
        <v/>
      </c>
    </row>
    <row r="13">
      <c r="A13" s="22" t="n"/>
      <c r="B13" s="22" t="n"/>
      <c r="C13" s="23" t="n"/>
      <c r="D13" s="24" t="n"/>
      <c r="E13" s="24" t="n"/>
      <c r="F13" s="52" t="n"/>
      <c r="G13" s="53" t="n"/>
      <c r="H13" s="27">
        <f>IF($A13="","",IF(OR($C13="Posições",$C13="Ambos"),IF(AND(ISNUMBER($D13),ISNUMBER($E13),ISNUMBER($G13)),MAX(0,ROUNDDOWN(($D13-$E13)*(1-$G13),0)),""),""))</f>
        <v/>
      </c>
      <c r="I13" s="54">
        <f>IF($A13="","",IF(OR($C13="Volume",$C13="Ambos"),IF(AND(ISNUMBER($F13),ISNUMBER($G13)),MAX(0,$F13*(1-$G13)),""),""))</f>
        <v/>
      </c>
      <c r="J13" s="27">
        <f>IF($A13="","",IF(OR($C13="Posições",$C13="Ambos"),SUMIFS('Ocupação_SKU'!$I$7:$I$206,'Ocupação_SKU'!$D$7:$D$206,$A13,'Ocupação_SKU'!$A$7:$A$206,Resumo!$B$3),""))</f>
        <v/>
      </c>
      <c r="K13" s="54">
        <f>IF($A13="","",IF(OR($C13="Volume",$C13="Ambos"),SUMIFS('Ocupação_SKU'!$H$7:$H$206,'Ocupação_SKU'!$D$7:$D$206,$A13,'Ocupação_SKU'!$A$7:$A$206,Resumo!$B$3),""))</f>
        <v/>
      </c>
      <c r="L13" s="55">
        <f>IF(AND(ISNUMBER($H13),$H13&gt;0,ISNUMBER($J13)),IFERROR($J13/$H13,""),"")</f>
        <v/>
      </c>
      <c r="M13" s="55">
        <f>IF(AND(ISNUMBER($I13),$I13&gt;0,ISNUMBER($K13)),IFERROR($K13/$I13,""),"")</f>
        <v/>
      </c>
      <c r="N13" s="55">
        <f>IF($A13="","",IF($C13="Ambos",IF(COUNT($L13:$M13)=2,MAX($L13:$M13),""),IF($C13="Posições",$L13,IF($C13="Volume",$M13,""))))</f>
        <v/>
      </c>
      <c r="O13" s="27">
        <f>IF(AND(ISNUMBER($H13),ISNUMBER($J13)),$H13-$J13,"")</f>
        <v/>
      </c>
      <c r="P13" s="54">
        <f>IF(AND(ISNUMBER($I13),ISNUMBER($K13)),$I13-$K13,"")</f>
        <v/>
      </c>
      <c r="Q13" s="30">
        <f>IF($A13="","",IF(NOT(ISNUMBER($N13)),"Sem base",IF($N13&gt;=1,"Saturado",IF($N13&gt;=Resumo!$H$3,"Crítico",IF($N13&gt;=Resumo!$E$3,"Atenção","Adequado")))))</f>
        <v/>
      </c>
      <c r="R13" s="30">
        <f>IF($A13="","",IF(COUNTIF($A$7:$A$106,$A13)&gt;1,"ID duplicado",IF(OR($B13="",$C13="",$G13=""),"Completar cadastro",IF(OR($G13&lt;0,$G13&gt;=1),"Reserva fora do intervalo",IF(AND(OR($C13="Posições",$C13="Ambos"),OR($D13="",$E13="",$D13&lt;=0,$E13&lt;0,$E13&gt;$D13)),"Revisar capacidade de posições",IF(AND(OR($C13="Volume",$C13="Ambos"),OR($F13="",$F13&lt;=0)),"Revisar capacidade de volume","OK"))))))</f>
        <v/>
      </c>
      <c r="S13" s="22" t="n"/>
      <c r="T13" s="31">
        <f>IF(ISNUMBER($N13),$N13+ROW()/1000000,"")</f>
        <v/>
      </c>
    </row>
    <row r="14">
      <c r="A14" s="22" t="n"/>
      <c r="B14" s="22" t="n"/>
      <c r="C14" s="23" t="n"/>
      <c r="D14" s="24" t="n"/>
      <c r="E14" s="24" t="n"/>
      <c r="F14" s="52" t="n"/>
      <c r="G14" s="53" t="n"/>
      <c r="H14" s="27">
        <f>IF($A14="","",IF(OR($C14="Posições",$C14="Ambos"),IF(AND(ISNUMBER($D14),ISNUMBER($E14),ISNUMBER($G14)),MAX(0,ROUNDDOWN(($D14-$E14)*(1-$G14),0)),""),""))</f>
        <v/>
      </c>
      <c r="I14" s="54">
        <f>IF($A14="","",IF(OR($C14="Volume",$C14="Ambos"),IF(AND(ISNUMBER($F14),ISNUMBER($G14)),MAX(0,$F14*(1-$G14)),""),""))</f>
        <v/>
      </c>
      <c r="J14" s="27">
        <f>IF($A14="","",IF(OR($C14="Posições",$C14="Ambos"),SUMIFS('Ocupação_SKU'!$I$7:$I$206,'Ocupação_SKU'!$D$7:$D$206,$A14,'Ocupação_SKU'!$A$7:$A$206,Resumo!$B$3),""))</f>
        <v/>
      </c>
      <c r="K14" s="54">
        <f>IF($A14="","",IF(OR($C14="Volume",$C14="Ambos"),SUMIFS('Ocupação_SKU'!$H$7:$H$206,'Ocupação_SKU'!$D$7:$D$206,$A14,'Ocupação_SKU'!$A$7:$A$206,Resumo!$B$3),""))</f>
        <v/>
      </c>
      <c r="L14" s="55">
        <f>IF(AND(ISNUMBER($H14),$H14&gt;0,ISNUMBER($J14)),IFERROR($J14/$H14,""),"")</f>
        <v/>
      </c>
      <c r="M14" s="55">
        <f>IF(AND(ISNUMBER($I14),$I14&gt;0,ISNUMBER($K14)),IFERROR($K14/$I14,""),"")</f>
        <v/>
      </c>
      <c r="N14" s="55">
        <f>IF($A14="","",IF($C14="Ambos",IF(COUNT($L14:$M14)=2,MAX($L14:$M14),""),IF($C14="Posições",$L14,IF($C14="Volume",$M14,""))))</f>
        <v/>
      </c>
      <c r="O14" s="27">
        <f>IF(AND(ISNUMBER($H14),ISNUMBER($J14)),$H14-$J14,"")</f>
        <v/>
      </c>
      <c r="P14" s="54">
        <f>IF(AND(ISNUMBER($I14),ISNUMBER($K14)),$I14-$K14,"")</f>
        <v/>
      </c>
      <c r="Q14" s="30">
        <f>IF($A14="","",IF(NOT(ISNUMBER($N14)),"Sem base",IF($N14&gt;=1,"Saturado",IF($N14&gt;=Resumo!$H$3,"Crítico",IF($N14&gt;=Resumo!$E$3,"Atenção","Adequado")))))</f>
        <v/>
      </c>
      <c r="R14" s="30">
        <f>IF($A14="","",IF(COUNTIF($A$7:$A$106,$A14)&gt;1,"ID duplicado",IF(OR($B14="",$C14="",$G14=""),"Completar cadastro",IF(OR($G14&lt;0,$G14&gt;=1),"Reserva fora do intervalo",IF(AND(OR($C14="Posições",$C14="Ambos"),OR($D14="",$E14="",$D14&lt;=0,$E14&lt;0,$E14&gt;$D14)),"Revisar capacidade de posições",IF(AND(OR($C14="Volume",$C14="Ambos"),OR($F14="",$F14&lt;=0)),"Revisar capacidade de volume","OK"))))))</f>
        <v/>
      </c>
      <c r="S14" s="22" t="n"/>
      <c r="T14" s="31">
        <f>IF(ISNUMBER($N14),$N14+ROW()/1000000,"")</f>
        <v/>
      </c>
    </row>
    <row r="15">
      <c r="A15" s="22" t="n"/>
      <c r="B15" s="22" t="n"/>
      <c r="C15" s="23" t="n"/>
      <c r="D15" s="24" t="n"/>
      <c r="E15" s="24" t="n"/>
      <c r="F15" s="52" t="n"/>
      <c r="G15" s="53" t="n"/>
      <c r="H15" s="27">
        <f>IF($A15="","",IF(OR($C15="Posições",$C15="Ambos"),IF(AND(ISNUMBER($D15),ISNUMBER($E15),ISNUMBER($G15)),MAX(0,ROUNDDOWN(($D15-$E15)*(1-$G15),0)),""),""))</f>
        <v/>
      </c>
      <c r="I15" s="54">
        <f>IF($A15="","",IF(OR($C15="Volume",$C15="Ambos"),IF(AND(ISNUMBER($F15),ISNUMBER($G15)),MAX(0,$F15*(1-$G15)),""),""))</f>
        <v/>
      </c>
      <c r="J15" s="27">
        <f>IF($A15="","",IF(OR($C15="Posições",$C15="Ambos"),SUMIFS('Ocupação_SKU'!$I$7:$I$206,'Ocupação_SKU'!$D$7:$D$206,$A15,'Ocupação_SKU'!$A$7:$A$206,Resumo!$B$3),""))</f>
        <v/>
      </c>
      <c r="K15" s="54">
        <f>IF($A15="","",IF(OR($C15="Volume",$C15="Ambos"),SUMIFS('Ocupação_SKU'!$H$7:$H$206,'Ocupação_SKU'!$D$7:$D$206,$A15,'Ocupação_SKU'!$A$7:$A$206,Resumo!$B$3),""))</f>
        <v/>
      </c>
      <c r="L15" s="55">
        <f>IF(AND(ISNUMBER($H15),$H15&gt;0,ISNUMBER($J15)),IFERROR($J15/$H15,""),"")</f>
        <v/>
      </c>
      <c r="M15" s="55">
        <f>IF(AND(ISNUMBER($I15),$I15&gt;0,ISNUMBER($K15)),IFERROR($K15/$I15,""),"")</f>
        <v/>
      </c>
      <c r="N15" s="55">
        <f>IF($A15="","",IF($C15="Ambos",IF(COUNT($L15:$M15)=2,MAX($L15:$M15),""),IF($C15="Posições",$L15,IF($C15="Volume",$M15,""))))</f>
        <v/>
      </c>
      <c r="O15" s="27">
        <f>IF(AND(ISNUMBER($H15),ISNUMBER($J15)),$H15-$J15,"")</f>
        <v/>
      </c>
      <c r="P15" s="54">
        <f>IF(AND(ISNUMBER($I15),ISNUMBER($K15)),$I15-$K15,"")</f>
        <v/>
      </c>
      <c r="Q15" s="30">
        <f>IF($A15="","",IF(NOT(ISNUMBER($N15)),"Sem base",IF($N15&gt;=1,"Saturado",IF($N15&gt;=Resumo!$H$3,"Crítico",IF($N15&gt;=Resumo!$E$3,"Atenção","Adequado")))))</f>
        <v/>
      </c>
      <c r="R15" s="30">
        <f>IF($A15="","",IF(COUNTIF($A$7:$A$106,$A15)&gt;1,"ID duplicado",IF(OR($B15="",$C15="",$G15=""),"Completar cadastro",IF(OR($G15&lt;0,$G15&gt;=1),"Reserva fora do intervalo",IF(AND(OR($C15="Posições",$C15="Ambos"),OR($D15="",$E15="",$D15&lt;=0,$E15&lt;0,$E15&gt;$D15)),"Revisar capacidade de posições",IF(AND(OR($C15="Volume",$C15="Ambos"),OR($F15="",$F15&lt;=0)),"Revisar capacidade de volume","OK"))))))</f>
        <v/>
      </c>
      <c r="S15" s="22" t="n"/>
      <c r="T15" s="31">
        <f>IF(ISNUMBER($N15),$N15+ROW()/1000000,"")</f>
        <v/>
      </c>
    </row>
    <row r="16">
      <c r="A16" s="22" t="n"/>
      <c r="B16" s="22" t="n"/>
      <c r="C16" s="23" t="n"/>
      <c r="D16" s="24" t="n"/>
      <c r="E16" s="24" t="n"/>
      <c r="F16" s="52" t="n"/>
      <c r="G16" s="53" t="n"/>
      <c r="H16" s="27">
        <f>IF($A16="","",IF(OR($C16="Posições",$C16="Ambos"),IF(AND(ISNUMBER($D16),ISNUMBER($E16),ISNUMBER($G16)),MAX(0,ROUNDDOWN(($D16-$E16)*(1-$G16),0)),""),""))</f>
        <v/>
      </c>
      <c r="I16" s="54">
        <f>IF($A16="","",IF(OR($C16="Volume",$C16="Ambos"),IF(AND(ISNUMBER($F16),ISNUMBER($G16)),MAX(0,$F16*(1-$G16)),""),""))</f>
        <v/>
      </c>
      <c r="J16" s="27">
        <f>IF($A16="","",IF(OR($C16="Posições",$C16="Ambos"),SUMIFS('Ocupação_SKU'!$I$7:$I$206,'Ocupação_SKU'!$D$7:$D$206,$A16,'Ocupação_SKU'!$A$7:$A$206,Resumo!$B$3),""))</f>
        <v/>
      </c>
      <c r="K16" s="54">
        <f>IF($A16="","",IF(OR($C16="Volume",$C16="Ambos"),SUMIFS('Ocupação_SKU'!$H$7:$H$206,'Ocupação_SKU'!$D$7:$D$206,$A16,'Ocupação_SKU'!$A$7:$A$206,Resumo!$B$3),""))</f>
        <v/>
      </c>
      <c r="L16" s="55">
        <f>IF(AND(ISNUMBER($H16),$H16&gt;0,ISNUMBER($J16)),IFERROR($J16/$H16,""),"")</f>
        <v/>
      </c>
      <c r="M16" s="55">
        <f>IF(AND(ISNUMBER($I16),$I16&gt;0,ISNUMBER($K16)),IFERROR($K16/$I16,""),"")</f>
        <v/>
      </c>
      <c r="N16" s="55">
        <f>IF($A16="","",IF($C16="Ambos",IF(COUNT($L16:$M16)=2,MAX($L16:$M16),""),IF($C16="Posições",$L16,IF($C16="Volume",$M16,""))))</f>
        <v/>
      </c>
      <c r="O16" s="27">
        <f>IF(AND(ISNUMBER($H16),ISNUMBER($J16)),$H16-$J16,"")</f>
        <v/>
      </c>
      <c r="P16" s="54">
        <f>IF(AND(ISNUMBER($I16),ISNUMBER($K16)),$I16-$K16,"")</f>
        <v/>
      </c>
      <c r="Q16" s="30">
        <f>IF($A16="","",IF(NOT(ISNUMBER($N16)),"Sem base",IF($N16&gt;=1,"Saturado",IF($N16&gt;=Resumo!$H$3,"Crítico",IF($N16&gt;=Resumo!$E$3,"Atenção","Adequado")))))</f>
        <v/>
      </c>
      <c r="R16" s="30">
        <f>IF($A16="","",IF(COUNTIF($A$7:$A$106,$A16)&gt;1,"ID duplicado",IF(OR($B16="",$C16="",$G16=""),"Completar cadastro",IF(OR($G16&lt;0,$G16&gt;=1),"Reserva fora do intervalo",IF(AND(OR($C16="Posições",$C16="Ambos"),OR($D16="",$E16="",$D16&lt;=0,$E16&lt;0,$E16&gt;$D16)),"Revisar capacidade de posições",IF(AND(OR($C16="Volume",$C16="Ambos"),OR($F16="",$F16&lt;=0)),"Revisar capacidade de volume","OK"))))))</f>
        <v/>
      </c>
      <c r="S16" s="22" t="n"/>
      <c r="T16" s="31">
        <f>IF(ISNUMBER($N16),$N16+ROW()/1000000,"")</f>
        <v/>
      </c>
    </row>
    <row r="17">
      <c r="A17" s="22" t="n"/>
      <c r="B17" s="22" t="n"/>
      <c r="C17" s="23" t="n"/>
      <c r="D17" s="24" t="n"/>
      <c r="E17" s="24" t="n"/>
      <c r="F17" s="52" t="n"/>
      <c r="G17" s="53" t="n"/>
      <c r="H17" s="27">
        <f>IF($A17="","",IF(OR($C17="Posições",$C17="Ambos"),IF(AND(ISNUMBER($D17),ISNUMBER($E17),ISNUMBER($G17)),MAX(0,ROUNDDOWN(($D17-$E17)*(1-$G17),0)),""),""))</f>
        <v/>
      </c>
      <c r="I17" s="54">
        <f>IF($A17="","",IF(OR($C17="Volume",$C17="Ambos"),IF(AND(ISNUMBER($F17),ISNUMBER($G17)),MAX(0,$F17*(1-$G17)),""),""))</f>
        <v/>
      </c>
      <c r="J17" s="27">
        <f>IF($A17="","",IF(OR($C17="Posições",$C17="Ambos"),SUMIFS('Ocupação_SKU'!$I$7:$I$206,'Ocupação_SKU'!$D$7:$D$206,$A17,'Ocupação_SKU'!$A$7:$A$206,Resumo!$B$3),""))</f>
        <v/>
      </c>
      <c r="K17" s="54">
        <f>IF($A17="","",IF(OR($C17="Volume",$C17="Ambos"),SUMIFS('Ocupação_SKU'!$H$7:$H$206,'Ocupação_SKU'!$D$7:$D$206,$A17,'Ocupação_SKU'!$A$7:$A$206,Resumo!$B$3),""))</f>
        <v/>
      </c>
      <c r="L17" s="55">
        <f>IF(AND(ISNUMBER($H17),$H17&gt;0,ISNUMBER($J17)),IFERROR($J17/$H17,""),"")</f>
        <v/>
      </c>
      <c r="M17" s="55">
        <f>IF(AND(ISNUMBER($I17),$I17&gt;0,ISNUMBER($K17)),IFERROR($K17/$I17,""),"")</f>
        <v/>
      </c>
      <c r="N17" s="55">
        <f>IF($A17="","",IF($C17="Ambos",IF(COUNT($L17:$M17)=2,MAX($L17:$M17),""),IF($C17="Posições",$L17,IF($C17="Volume",$M17,""))))</f>
        <v/>
      </c>
      <c r="O17" s="27">
        <f>IF(AND(ISNUMBER($H17),ISNUMBER($J17)),$H17-$J17,"")</f>
        <v/>
      </c>
      <c r="P17" s="54">
        <f>IF(AND(ISNUMBER($I17),ISNUMBER($K17)),$I17-$K17,"")</f>
        <v/>
      </c>
      <c r="Q17" s="30">
        <f>IF($A17="","",IF(NOT(ISNUMBER($N17)),"Sem base",IF($N17&gt;=1,"Saturado",IF($N17&gt;=Resumo!$H$3,"Crítico",IF($N17&gt;=Resumo!$E$3,"Atenção","Adequado")))))</f>
        <v/>
      </c>
      <c r="R17" s="30">
        <f>IF($A17="","",IF(COUNTIF($A$7:$A$106,$A17)&gt;1,"ID duplicado",IF(OR($B17="",$C17="",$G17=""),"Completar cadastro",IF(OR($G17&lt;0,$G17&gt;=1),"Reserva fora do intervalo",IF(AND(OR($C17="Posições",$C17="Ambos"),OR($D17="",$E17="",$D17&lt;=0,$E17&lt;0,$E17&gt;$D17)),"Revisar capacidade de posições",IF(AND(OR($C17="Volume",$C17="Ambos"),OR($F17="",$F17&lt;=0)),"Revisar capacidade de volume","OK"))))))</f>
        <v/>
      </c>
      <c r="S17" s="22" t="n"/>
      <c r="T17" s="31">
        <f>IF(ISNUMBER($N17),$N17+ROW()/1000000,"")</f>
        <v/>
      </c>
    </row>
    <row r="18">
      <c r="A18" s="22" t="n"/>
      <c r="B18" s="22" t="n"/>
      <c r="C18" s="23" t="n"/>
      <c r="D18" s="24" t="n"/>
      <c r="E18" s="24" t="n"/>
      <c r="F18" s="52" t="n"/>
      <c r="G18" s="53" t="n"/>
      <c r="H18" s="27">
        <f>IF($A18="","",IF(OR($C18="Posições",$C18="Ambos"),IF(AND(ISNUMBER($D18),ISNUMBER($E18),ISNUMBER($G18)),MAX(0,ROUNDDOWN(($D18-$E18)*(1-$G18),0)),""),""))</f>
        <v/>
      </c>
      <c r="I18" s="54">
        <f>IF($A18="","",IF(OR($C18="Volume",$C18="Ambos"),IF(AND(ISNUMBER($F18),ISNUMBER($G18)),MAX(0,$F18*(1-$G18)),""),""))</f>
        <v/>
      </c>
      <c r="J18" s="27">
        <f>IF($A18="","",IF(OR($C18="Posições",$C18="Ambos"),SUMIFS('Ocupação_SKU'!$I$7:$I$206,'Ocupação_SKU'!$D$7:$D$206,$A18,'Ocupação_SKU'!$A$7:$A$206,Resumo!$B$3),""))</f>
        <v/>
      </c>
      <c r="K18" s="54">
        <f>IF($A18="","",IF(OR($C18="Volume",$C18="Ambos"),SUMIFS('Ocupação_SKU'!$H$7:$H$206,'Ocupação_SKU'!$D$7:$D$206,$A18,'Ocupação_SKU'!$A$7:$A$206,Resumo!$B$3),""))</f>
        <v/>
      </c>
      <c r="L18" s="55">
        <f>IF(AND(ISNUMBER($H18),$H18&gt;0,ISNUMBER($J18)),IFERROR($J18/$H18,""),"")</f>
        <v/>
      </c>
      <c r="M18" s="55">
        <f>IF(AND(ISNUMBER($I18),$I18&gt;0,ISNUMBER($K18)),IFERROR($K18/$I18,""),"")</f>
        <v/>
      </c>
      <c r="N18" s="55">
        <f>IF($A18="","",IF($C18="Ambos",IF(COUNT($L18:$M18)=2,MAX($L18:$M18),""),IF($C18="Posições",$L18,IF($C18="Volume",$M18,""))))</f>
        <v/>
      </c>
      <c r="O18" s="27">
        <f>IF(AND(ISNUMBER($H18),ISNUMBER($J18)),$H18-$J18,"")</f>
        <v/>
      </c>
      <c r="P18" s="54">
        <f>IF(AND(ISNUMBER($I18),ISNUMBER($K18)),$I18-$K18,"")</f>
        <v/>
      </c>
      <c r="Q18" s="30">
        <f>IF($A18="","",IF(NOT(ISNUMBER($N18)),"Sem base",IF($N18&gt;=1,"Saturado",IF($N18&gt;=Resumo!$H$3,"Crítico",IF($N18&gt;=Resumo!$E$3,"Atenção","Adequado")))))</f>
        <v/>
      </c>
      <c r="R18" s="30">
        <f>IF($A18="","",IF(COUNTIF($A$7:$A$106,$A18)&gt;1,"ID duplicado",IF(OR($B18="",$C18="",$G18=""),"Completar cadastro",IF(OR($G18&lt;0,$G18&gt;=1),"Reserva fora do intervalo",IF(AND(OR($C18="Posições",$C18="Ambos"),OR($D18="",$E18="",$D18&lt;=0,$E18&lt;0,$E18&gt;$D18)),"Revisar capacidade de posições",IF(AND(OR($C18="Volume",$C18="Ambos"),OR($F18="",$F18&lt;=0)),"Revisar capacidade de volume","OK"))))))</f>
        <v/>
      </c>
      <c r="S18" s="22" t="n"/>
      <c r="T18" s="31">
        <f>IF(ISNUMBER($N18),$N18+ROW()/1000000,"")</f>
        <v/>
      </c>
    </row>
    <row r="19">
      <c r="A19" s="22" t="n"/>
      <c r="B19" s="22" t="n"/>
      <c r="C19" s="23" t="n"/>
      <c r="D19" s="24" t="n"/>
      <c r="E19" s="24" t="n"/>
      <c r="F19" s="52" t="n"/>
      <c r="G19" s="53" t="n"/>
      <c r="H19" s="27">
        <f>IF($A19="","",IF(OR($C19="Posições",$C19="Ambos"),IF(AND(ISNUMBER($D19),ISNUMBER($E19),ISNUMBER($G19)),MAX(0,ROUNDDOWN(($D19-$E19)*(1-$G19),0)),""),""))</f>
        <v/>
      </c>
      <c r="I19" s="54">
        <f>IF($A19="","",IF(OR($C19="Volume",$C19="Ambos"),IF(AND(ISNUMBER($F19),ISNUMBER($G19)),MAX(0,$F19*(1-$G19)),""),""))</f>
        <v/>
      </c>
      <c r="J19" s="27">
        <f>IF($A19="","",IF(OR($C19="Posições",$C19="Ambos"),SUMIFS('Ocupação_SKU'!$I$7:$I$206,'Ocupação_SKU'!$D$7:$D$206,$A19,'Ocupação_SKU'!$A$7:$A$206,Resumo!$B$3),""))</f>
        <v/>
      </c>
      <c r="K19" s="54">
        <f>IF($A19="","",IF(OR($C19="Volume",$C19="Ambos"),SUMIFS('Ocupação_SKU'!$H$7:$H$206,'Ocupação_SKU'!$D$7:$D$206,$A19,'Ocupação_SKU'!$A$7:$A$206,Resumo!$B$3),""))</f>
        <v/>
      </c>
      <c r="L19" s="55">
        <f>IF(AND(ISNUMBER($H19),$H19&gt;0,ISNUMBER($J19)),IFERROR($J19/$H19,""),"")</f>
        <v/>
      </c>
      <c r="M19" s="55">
        <f>IF(AND(ISNUMBER($I19),$I19&gt;0,ISNUMBER($K19)),IFERROR($K19/$I19,""),"")</f>
        <v/>
      </c>
      <c r="N19" s="55">
        <f>IF($A19="","",IF($C19="Ambos",IF(COUNT($L19:$M19)=2,MAX($L19:$M19),""),IF($C19="Posições",$L19,IF($C19="Volume",$M19,""))))</f>
        <v/>
      </c>
      <c r="O19" s="27">
        <f>IF(AND(ISNUMBER($H19),ISNUMBER($J19)),$H19-$J19,"")</f>
        <v/>
      </c>
      <c r="P19" s="54">
        <f>IF(AND(ISNUMBER($I19),ISNUMBER($K19)),$I19-$K19,"")</f>
        <v/>
      </c>
      <c r="Q19" s="30">
        <f>IF($A19="","",IF(NOT(ISNUMBER($N19)),"Sem base",IF($N19&gt;=1,"Saturado",IF($N19&gt;=Resumo!$H$3,"Crítico",IF($N19&gt;=Resumo!$E$3,"Atenção","Adequado")))))</f>
        <v/>
      </c>
      <c r="R19" s="30">
        <f>IF($A19="","",IF(COUNTIF($A$7:$A$106,$A19)&gt;1,"ID duplicado",IF(OR($B19="",$C19="",$G19=""),"Completar cadastro",IF(OR($G19&lt;0,$G19&gt;=1),"Reserva fora do intervalo",IF(AND(OR($C19="Posições",$C19="Ambos"),OR($D19="",$E19="",$D19&lt;=0,$E19&lt;0,$E19&gt;$D19)),"Revisar capacidade de posições",IF(AND(OR($C19="Volume",$C19="Ambos"),OR($F19="",$F19&lt;=0)),"Revisar capacidade de volume","OK"))))))</f>
        <v/>
      </c>
      <c r="S19" s="22" t="n"/>
      <c r="T19" s="31">
        <f>IF(ISNUMBER($N19),$N19+ROW()/1000000,"")</f>
        <v/>
      </c>
    </row>
    <row r="20">
      <c r="A20" s="22" t="n"/>
      <c r="B20" s="22" t="n"/>
      <c r="C20" s="23" t="n"/>
      <c r="D20" s="24" t="n"/>
      <c r="E20" s="24" t="n"/>
      <c r="F20" s="52" t="n"/>
      <c r="G20" s="53" t="n"/>
      <c r="H20" s="27">
        <f>IF($A20="","",IF(OR($C20="Posições",$C20="Ambos"),IF(AND(ISNUMBER($D20),ISNUMBER($E20),ISNUMBER($G20)),MAX(0,ROUNDDOWN(($D20-$E20)*(1-$G20),0)),""),""))</f>
        <v/>
      </c>
      <c r="I20" s="54">
        <f>IF($A20="","",IF(OR($C20="Volume",$C20="Ambos"),IF(AND(ISNUMBER($F20),ISNUMBER($G20)),MAX(0,$F20*(1-$G20)),""),""))</f>
        <v/>
      </c>
      <c r="J20" s="27">
        <f>IF($A20="","",IF(OR($C20="Posições",$C20="Ambos"),SUMIFS('Ocupação_SKU'!$I$7:$I$206,'Ocupação_SKU'!$D$7:$D$206,$A20,'Ocupação_SKU'!$A$7:$A$206,Resumo!$B$3),""))</f>
        <v/>
      </c>
      <c r="K20" s="54">
        <f>IF($A20="","",IF(OR($C20="Volume",$C20="Ambos"),SUMIFS('Ocupação_SKU'!$H$7:$H$206,'Ocupação_SKU'!$D$7:$D$206,$A20,'Ocupação_SKU'!$A$7:$A$206,Resumo!$B$3),""))</f>
        <v/>
      </c>
      <c r="L20" s="55">
        <f>IF(AND(ISNUMBER($H20),$H20&gt;0,ISNUMBER($J20)),IFERROR($J20/$H20,""),"")</f>
        <v/>
      </c>
      <c r="M20" s="55">
        <f>IF(AND(ISNUMBER($I20),$I20&gt;0,ISNUMBER($K20)),IFERROR($K20/$I20,""),"")</f>
        <v/>
      </c>
      <c r="N20" s="55">
        <f>IF($A20="","",IF($C20="Ambos",IF(COUNT($L20:$M20)=2,MAX($L20:$M20),""),IF($C20="Posições",$L20,IF($C20="Volume",$M20,""))))</f>
        <v/>
      </c>
      <c r="O20" s="27">
        <f>IF(AND(ISNUMBER($H20),ISNUMBER($J20)),$H20-$J20,"")</f>
        <v/>
      </c>
      <c r="P20" s="54">
        <f>IF(AND(ISNUMBER($I20),ISNUMBER($K20)),$I20-$K20,"")</f>
        <v/>
      </c>
      <c r="Q20" s="30">
        <f>IF($A20="","",IF(NOT(ISNUMBER($N20)),"Sem base",IF($N20&gt;=1,"Saturado",IF($N20&gt;=Resumo!$H$3,"Crítico",IF($N20&gt;=Resumo!$E$3,"Atenção","Adequado")))))</f>
        <v/>
      </c>
      <c r="R20" s="30">
        <f>IF($A20="","",IF(COUNTIF($A$7:$A$106,$A20)&gt;1,"ID duplicado",IF(OR($B20="",$C20="",$G20=""),"Completar cadastro",IF(OR($G20&lt;0,$G20&gt;=1),"Reserva fora do intervalo",IF(AND(OR($C20="Posições",$C20="Ambos"),OR($D20="",$E20="",$D20&lt;=0,$E20&lt;0,$E20&gt;$D20)),"Revisar capacidade de posições",IF(AND(OR($C20="Volume",$C20="Ambos"),OR($F20="",$F20&lt;=0)),"Revisar capacidade de volume","OK"))))))</f>
        <v/>
      </c>
      <c r="S20" s="22" t="n"/>
      <c r="T20" s="31">
        <f>IF(ISNUMBER($N20),$N20+ROW()/1000000,"")</f>
        <v/>
      </c>
    </row>
    <row r="21">
      <c r="A21" s="22" t="n"/>
      <c r="B21" s="22" t="n"/>
      <c r="C21" s="23" t="n"/>
      <c r="D21" s="24" t="n"/>
      <c r="E21" s="24" t="n"/>
      <c r="F21" s="52" t="n"/>
      <c r="G21" s="53" t="n"/>
      <c r="H21" s="27">
        <f>IF($A21="","",IF(OR($C21="Posições",$C21="Ambos"),IF(AND(ISNUMBER($D21),ISNUMBER($E21),ISNUMBER($G21)),MAX(0,ROUNDDOWN(($D21-$E21)*(1-$G21),0)),""),""))</f>
        <v/>
      </c>
      <c r="I21" s="54">
        <f>IF($A21="","",IF(OR($C21="Volume",$C21="Ambos"),IF(AND(ISNUMBER($F21),ISNUMBER($G21)),MAX(0,$F21*(1-$G21)),""),""))</f>
        <v/>
      </c>
      <c r="J21" s="27">
        <f>IF($A21="","",IF(OR($C21="Posições",$C21="Ambos"),SUMIFS('Ocupação_SKU'!$I$7:$I$206,'Ocupação_SKU'!$D$7:$D$206,$A21,'Ocupação_SKU'!$A$7:$A$206,Resumo!$B$3),""))</f>
        <v/>
      </c>
      <c r="K21" s="54">
        <f>IF($A21="","",IF(OR($C21="Volume",$C21="Ambos"),SUMIFS('Ocupação_SKU'!$H$7:$H$206,'Ocupação_SKU'!$D$7:$D$206,$A21,'Ocupação_SKU'!$A$7:$A$206,Resumo!$B$3),""))</f>
        <v/>
      </c>
      <c r="L21" s="55">
        <f>IF(AND(ISNUMBER($H21),$H21&gt;0,ISNUMBER($J21)),IFERROR($J21/$H21,""),"")</f>
        <v/>
      </c>
      <c r="M21" s="55">
        <f>IF(AND(ISNUMBER($I21),$I21&gt;0,ISNUMBER($K21)),IFERROR($K21/$I21,""),"")</f>
        <v/>
      </c>
      <c r="N21" s="55">
        <f>IF($A21="","",IF($C21="Ambos",IF(COUNT($L21:$M21)=2,MAX($L21:$M21),""),IF($C21="Posições",$L21,IF($C21="Volume",$M21,""))))</f>
        <v/>
      </c>
      <c r="O21" s="27">
        <f>IF(AND(ISNUMBER($H21),ISNUMBER($J21)),$H21-$J21,"")</f>
        <v/>
      </c>
      <c r="P21" s="54">
        <f>IF(AND(ISNUMBER($I21),ISNUMBER($K21)),$I21-$K21,"")</f>
        <v/>
      </c>
      <c r="Q21" s="30">
        <f>IF($A21="","",IF(NOT(ISNUMBER($N21)),"Sem base",IF($N21&gt;=1,"Saturado",IF($N21&gt;=Resumo!$H$3,"Crítico",IF($N21&gt;=Resumo!$E$3,"Atenção","Adequado")))))</f>
        <v/>
      </c>
      <c r="R21" s="30">
        <f>IF($A21="","",IF(COUNTIF($A$7:$A$106,$A21)&gt;1,"ID duplicado",IF(OR($B21="",$C21="",$G21=""),"Completar cadastro",IF(OR($G21&lt;0,$G21&gt;=1),"Reserva fora do intervalo",IF(AND(OR($C21="Posições",$C21="Ambos"),OR($D21="",$E21="",$D21&lt;=0,$E21&lt;0,$E21&gt;$D21)),"Revisar capacidade de posições",IF(AND(OR($C21="Volume",$C21="Ambos"),OR($F21="",$F21&lt;=0)),"Revisar capacidade de volume","OK"))))))</f>
        <v/>
      </c>
      <c r="S21" s="22" t="n"/>
      <c r="T21" s="31">
        <f>IF(ISNUMBER($N21),$N21+ROW()/1000000,"")</f>
        <v/>
      </c>
    </row>
    <row r="22">
      <c r="A22" s="22" t="n"/>
      <c r="B22" s="22" t="n"/>
      <c r="C22" s="23" t="n"/>
      <c r="D22" s="24" t="n"/>
      <c r="E22" s="24" t="n"/>
      <c r="F22" s="52" t="n"/>
      <c r="G22" s="53" t="n"/>
      <c r="H22" s="27">
        <f>IF($A22="","",IF(OR($C22="Posições",$C22="Ambos"),IF(AND(ISNUMBER($D22),ISNUMBER($E22),ISNUMBER($G22)),MAX(0,ROUNDDOWN(($D22-$E22)*(1-$G22),0)),""),""))</f>
        <v/>
      </c>
      <c r="I22" s="54">
        <f>IF($A22="","",IF(OR($C22="Volume",$C22="Ambos"),IF(AND(ISNUMBER($F22),ISNUMBER($G22)),MAX(0,$F22*(1-$G22)),""),""))</f>
        <v/>
      </c>
      <c r="J22" s="27">
        <f>IF($A22="","",IF(OR($C22="Posições",$C22="Ambos"),SUMIFS('Ocupação_SKU'!$I$7:$I$206,'Ocupação_SKU'!$D$7:$D$206,$A22,'Ocupação_SKU'!$A$7:$A$206,Resumo!$B$3),""))</f>
        <v/>
      </c>
      <c r="K22" s="54">
        <f>IF($A22="","",IF(OR($C22="Volume",$C22="Ambos"),SUMIFS('Ocupação_SKU'!$H$7:$H$206,'Ocupação_SKU'!$D$7:$D$206,$A22,'Ocupação_SKU'!$A$7:$A$206,Resumo!$B$3),""))</f>
        <v/>
      </c>
      <c r="L22" s="55">
        <f>IF(AND(ISNUMBER($H22),$H22&gt;0,ISNUMBER($J22)),IFERROR($J22/$H22,""),"")</f>
        <v/>
      </c>
      <c r="M22" s="55">
        <f>IF(AND(ISNUMBER($I22),$I22&gt;0,ISNUMBER($K22)),IFERROR($K22/$I22,""),"")</f>
        <v/>
      </c>
      <c r="N22" s="55">
        <f>IF($A22="","",IF($C22="Ambos",IF(COUNT($L22:$M22)=2,MAX($L22:$M22),""),IF($C22="Posições",$L22,IF($C22="Volume",$M22,""))))</f>
        <v/>
      </c>
      <c r="O22" s="27">
        <f>IF(AND(ISNUMBER($H22),ISNUMBER($J22)),$H22-$J22,"")</f>
        <v/>
      </c>
      <c r="P22" s="54">
        <f>IF(AND(ISNUMBER($I22),ISNUMBER($K22)),$I22-$K22,"")</f>
        <v/>
      </c>
      <c r="Q22" s="30">
        <f>IF($A22="","",IF(NOT(ISNUMBER($N22)),"Sem base",IF($N22&gt;=1,"Saturado",IF($N22&gt;=Resumo!$H$3,"Crítico",IF($N22&gt;=Resumo!$E$3,"Atenção","Adequado")))))</f>
        <v/>
      </c>
      <c r="R22" s="30">
        <f>IF($A22="","",IF(COUNTIF($A$7:$A$106,$A22)&gt;1,"ID duplicado",IF(OR($B22="",$C22="",$G22=""),"Completar cadastro",IF(OR($G22&lt;0,$G22&gt;=1),"Reserva fora do intervalo",IF(AND(OR($C22="Posições",$C22="Ambos"),OR($D22="",$E22="",$D22&lt;=0,$E22&lt;0,$E22&gt;$D22)),"Revisar capacidade de posições",IF(AND(OR($C22="Volume",$C22="Ambos"),OR($F22="",$F22&lt;=0)),"Revisar capacidade de volume","OK"))))))</f>
        <v/>
      </c>
      <c r="S22" s="22" t="n"/>
      <c r="T22" s="31">
        <f>IF(ISNUMBER($N22),$N22+ROW()/1000000,"")</f>
        <v/>
      </c>
    </row>
    <row r="23">
      <c r="A23" s="22" t="n"/>
      <c r="B23" s="22" t="n"/>
      <c r="C23" s="23" t="n"/>
      <c r="D23" s="24" t="n"/>
      <c r="E23" s="24" t="n"/>
      <c r="F23" s="52" t="n"/>
      <c r="G23" s="53" t="n"/>
      <c r="H23" s="27">
        <f>IF($A23="","",IF(OR($C23="Posições",$C23="Ambos"),IF(AND(ISNUMBER($D23),ISNUMBER($E23),ISNUMBER($G23)),MAX(0,ROUNDDOWN(($D23-$E23)*(1-$G23),0)),""),""))</f>
        <v/>
      </c>
      <c r="I23" s="54">
        <f>IF($A23="","",IF(OR($C23="Volume",$C23="Ambos"),IF(AND(ISNUMBER($F23),ISNUMBER($G23)),MAX(0,$F23*(1-$G23)),""),""))</f>
        <v/>
      </c>
      <c r="J23" s="27">
        <f>IF($A23="","",IF(OR($C23="Posições",$C23="Ambos"),SUMIFS('Ocupação_SKU'!$I$7:$I$206,'Ocupação_SKU'!$D$7:$D$206,$A23,'Ocupação_SKU'!$A$7:$A$206,Resumo!$B$3),""))</f>
        <v/>
      </c>
      <c r="K23" s="54">
        <f>IF($A23="","",IF(OR($C23="Volume",$C23="Ambos"),SUMIFS('Ocupação_SKU'!$H$7:$H$206,'Ocupação_SKU'!$D$7:$D$206,$A23,'Ocupação_SKU'!$A$7:$A$206,Resumo!$B$3),""))</f>
        <v/>
      </c>
      <c r="L23" s="55">
        <f>IF(AND(ISNUMBER($H23),$H23&gt;0,ISNUMBER($J23)),IFERROR($J23/$H23,""),"")</f>
        <v/>
      </c>
      <c r="M23" s="55">
        <f>IF(AND(ISNUMBER($I23),$I23&gt;0,ISNUMBER($K23)),IFERROR($K23/$I23,""),"")</f>
        <v/>
      </c>
      <c r="N23" s="55">
        <f>IF($A23="","",IF($C23="Ambos",IF(COUNT($L23:$M23)=2,MAX($L23:$M23),""),IF($C23="Posições",$L23,IF($C23="Volume",$M23,""))))</f>
        <v/>
      </c>
      <c r="O23" s="27">
        <f>IF(AND(ISNUMBER($H23),ISNUMBER($J23)),$H23-$J23,"")</f>
        <v/>
      </c>
      <c r="P23" s="54">
        <f>IF(AND(ISNUMBER($I23),ISNUMBER($K23)),$I23-$K23,"")</f>
        <v/>
      </c>
      <c r="Q23" s="30">
        <f>IF($A23="","",IF(NOT(ISNUMBER($N23)),"Sem base",IF($N23&gt;=1,"Saturado",IF($N23&gt;=Resumo!$H$3,"Crítico",IF($N23&gt;=Resumo!$E$3,"Atenção","Adequado")))))</f>
        <v/>
      </c>
      <c r="R23" s="30">
        <f>IF($A23="","",IF(COUNTIF($A$7:$A$106,$A23)&gt;1,"ID duplicado",IF(OR($B23="",$C23="",$G23=""),"Completar cadastro",IF(OR($G23&lt;0,$G23&gt;=1),"Reserva fora do intervalo",IF(AND(OR($C23="Posições",$C23="Ambos"),OR($D23="",$E23="",$D23&lt;=0,$E23&lt;0,$E23&gt;$D23)),"Revisar capacidade de posições",IF(AND(OR($C23="Volume",$C23="Ambos"),OR($F23="",$F23&lt;=0)),"Revisar capacidade de volume","OK"))))))</f>
        <v/>
      </c>
      <c r="S23" s="22" t="n"/>
      <c r="T23" s="31">
        <f>IF(ISNUMBER($N23),$N23+ROW()/1000000,"")</f>
        <v/>
      </c>
    </row>
    <row r="24">
      <c r="A24" s="22" t="n"/>
      <c r="B24" s="22" t="n"/>
      <c r="C24" s="23" t="n"/>
      <c r="D24" s="24" t="n"/>
      <c r="E24" s="24" t="n"/>
      <c r="F24" s="52" t="n"/>
      <c r="G24" s="53" t="n"/>
      <c r="H24" s="27">
        <f>IF($A24="","",IF(OR($C24="Posições",$C24="Ambos"),IF(AND(ISNUMBER($D24),ISNUMBER($E24),ISNUMBER($G24)),MAX(0,ROUNDDOWN(($D24-$E24)*(1-$G24),0)),""),""))</f>
        <v/>
      </c>
      <c r="I24" s="54">
        <f>IF($A24="","",IF(OR($C24="Volume",$C24="Ambos"),IF(AND(ISNUMBER($F24),ISNUMBER($G24)),MAX(0,$F24*(1-$G24)),""),""))</f>
        <v/>
      </c>
      <c r="J24" s="27">
        <f>IF($A24="","",IF(OR($C24="Posições",$C24="Ambos"),SUMIFS('Ocupação_SKU'!$I$7:$I$206,'Ocupação_SKU'!$D$7:$D$206,$A24,'Ocupação_SKU'!$A$7:$A$206,Resumo!$B$3),""))</f>
        <v/>
      </c>
      <c r="K24" s="54">
        <f>IF($A24="","",IF(OR($C24="Volume",$C24="Ambos"),SUMIFS('Ocupação_SKU'!$H$7:$H$206,'Ocupação_SKU'!$D$7:$D$206,$A24,'Ocupação_SKU'!$A$7:$A$206,Resumo!$B$3),""))</f>
        <v/>
      </c>
      <c r="L24" s="55">
        <f>IF(AND(ISNUMBER($H24),$H24&gt;0,ISNUMBER($J24)),IFERROR($J24/$H24,""),"")</f>
        <v/>
      </c>
      <c r="M24" s="55">
        <f>IF(AND(ISNUMBER($I24),$I24&gt;0,ISNUMBER($K24)),IFERROR($K24/$I24,""),"")</f>
        <v/>
      </c>
      <c r="N24" s="55">
        <f>IF($A24="","",IF($C24="Ambos",IF(COUNT($L24:$M24)=2,MAX($L24:$M24),""),IF($C24="Posições",$L24,IF($C24="Volume",$M24,""))))</f>
        <v/>
      </c>
      <c r="O24" s="27">
        <f>IF(AND(ISNUMBER($H24),ISNUMBER($J24)),$H24-$J24,"")</f>
        <v/>
      </c>
      <c r="P24" s="54">
        <f>IF(AND(ISNUMBER($I24),ISNUMBER($K24)),$I24-$K24,"")</f>
        <v/>
      </c>
      <c r="Q24" s="30">
        <f>IF($A24="","",IF(NOT(ISNUMBER($N24)),"Sem base",IF($N24&gt;=1,"Saturado",IF($N24&gt;=Resumo!$H$3,"Crítico",IF($N24&gt;=Resumo!$E$3,"Atenção","Adequado")))))</f>
        <v/>
      </c>
      <c r="R24" s="30">
        <f>IF($A24="","",IF(COUNTIF($A$7:$A$106,$A24)&gt;1,"ID duplicado",IF(OR($B24="",$C24="",$G24=""),"Completar cadastro",IF(OR($G24&lt;0,$G24&gt;=1),"Reserva fora do intervalo",IF(AND(OR($C24="Posições",$C24="Ambos"),OR($D24="",$E24="",$D24&lt;=0,$E24&lt;0,$E24&gt;$D24)),"Revisar capacidade de posições",IF(AND(OR($C24="Volume",$C24="Ambos"),OR($F24="",$F24&lt;=0)),"Revisar capacidade de volume","OK"))))))</f>
        <v/>
      </c>
      <c r="S24" s="22" t="n"/>
      <c r="T24" s="31">
        <f>IF(ISNUMBER($N24),$N24+ROW()/1000000,"")</f>
        <v/>
      </c>
    </row>
    <row r="25">
      <c r="A25" s="22" t="n"/>
      <c r="B25" s="22" t="n"/>
      <c r="C25" s="23" t="n"/>
      <c r="D25" s="24" t="n"/>
      <c r="E25" s="24" t="n"/>
      <c r="F25" s="52" t="n"/>
      <c r="G25" s="53" t="n"/>
      <c r="H25" s="27">
        <f>IF($A25="","",IF(OR($C25="Posições",$C25="Ambos"),IF(AND(ISNUMBER($D25),ISNUMBER($E25),ISNUMBER($G25)),MAX(0,ROUNDDOWN(($D25-$E25)*(1-$G25),0)),""),""))</f>
        <v/>
      </c>
      <c r="I25" s="54">
        <f>IF($A25="","",IF(OR($C25="Volume",$C25="Ambos"),IF(AND(ISNUMBER($F25),ISNUMBER($G25)),MAX(0,$F25*(1-$G25)),""),""))</f>
        <v/>
      </c>
      <c r="J25" s="27">
        <f>IF($A25="","",IF(OR($C25="Posições",$C25="Ambos"),SUMIFS('Ocupação_SKU'!$I$7:$I$206,'Ocupação_SKU'!$D$7:$D$206,$A25,'Ocupação_SKU'!$A$7:$A$206,Resumo!$B$3),""))</f>
        <v/>
      </c>
      <c r="K25" s="54">
        <f>IF($A25="","",IF(OR($C25="Volume",$C25="Ambos"),SUMIFS('Ocupação_SKU'!$H$7:$H$206,'Ocupação_SKU'!$D$7:$D$206,$A25,'Ocupação_SKU'!$A$7:$A$206,Resumo!$B$3),""))</f>
        <v/>
      </c>
      <c r="L25" s="55">
        <f>IF(AND(ISNUMBER($H25),$H25&gt;0,ISNUMBER($J25)),IFERROR($J25/$H25,""),"")</f>
        <v/>
      </c>
      <c r="M25" s="55">
        <f>IF(AND(ISNUMBER($I25),$I25&gt;0,ISNUMBER($K25)),IFERROR($K25/$I25,""),"")</f>
        <v/>
      </c>
      <c r="N25" s="55">
        <f>IF($A25="","",IF($C25="Ambos",IF(COUNT($L25:$M25)=2,MAX($L25:$M25),""),IF($C25="Posições",$L25,IF($C25="Volume",$M25,""))))</f>
        <v/>
      </c>
      <c r="O25" s="27">
        <f>IF(AND(ISNUMBER($H25),ISNUMBER($J25)),$H25-$J25,"")</f>
        <v/>
      </c>
      <c r="P25" s="54">
        <f>IF(AND(ISNUMBER($I25),ISNUMBER($K25)),$I25-$K25,"")</f>
        <v/>
      </c>
      <c r="Q25" s="30">
        <f>IF($A25="","",IF(NOT(ISNUMBER($N25)),"Sem base",IF($N25&gt;=1,"Saturado",IF($N25&gt;=Resumo!$H$3,"Crítico",IF($N25&gt;=Resumo!$E$3,"Atenção","Adequado")))))</f>
        <v/>
      </c>
      <c r="R25" s="30">
        <f>IF($A25="","",IF(COUNTIF($A$7:$A$106,$A25)&gt;1,"ID duplicado",IF(OR($B25="",$C25="",$G25=""),"Completar cadastro",IF(OR($G25&lt;0,$G25&gt;=1),"Reserva fora do intervalo",IF(AND(OR($C25="Posições",$C25="Ambos"),OR($D25="",$E25="",$D25&lt;=0,$E25&lt;0,$E25&gt;$D25)),"Revisar capacidade de posições",IF(AND(OR($C25="Volume",$C25="Ambos"),OR($F25="",$F25&lt;=0)),"Revisar capacidade de volume","OK"))))))</f>
        <v/>
      </c>
      <c r="S25" s="22" t="n"/>
      <c r="T25" s="31">
        <f>IF(ISNUMBER($N25),$N25+ROW()/1000000,"")</f>
        <v/>
      </c>
    </row>
    <row r="26">
      <c r="A26" s="22" t="n"/>
      <c r="B26" s="22" t="n"/>
      <c r="C26" s="23" t="n"/>
      <c r="D26" s="24" t="n"/>
      <c r="E26" s="24" t="n"/>
      <c r="F26" s="52" t="n"/>
      <c r="G26" s="53" t="n"/>
      <c r="H26" s="27">
        <f>IF($A26="","",IF(OR($C26="Posições",$C26="Ambos"),IF(AND(ISNUMBER($D26),ISNUMBER($E26),ISNUMBER($G26)),MAX(0,ROUNDDOWN(($D26-$E26)*(1-$G26),0)),""),""))</f>
        <v/>
      </c>
      <c r="I26" s="54">
        <f>IF($A26="","",IF(OR($C26="Volume",$C26="Ambos"),IF(AND(ISNUMBER($F26),ISNUMBER($G26)),MAX(0,$F26*(1-$G26)),""),""))</f>
        <v/>
      </c>
      <c r="J26" s="27">
        <f>IF($A26="","",IF(OR($C26="Posições",$C26="Ambos"),SUMIFS('Ocupação_SKU'!$I$7:$I$206,'Ocupação_SKU'!$D$7:$D$206,$A26,'Ocupação_SKU'!$A$7:$A$206,Resumo!$B$3),""))</f>
        <v/>
      </c>
      <c r="K26" s="54">
        <f>IF($A26="","",IF(OR($C26="Volume",$C26="Ambos"),SUMIFS('Ocupação_SKU'!$H$7:$H$206,'Ocupação_SKU'!$D$7:$D$206,$A26,'Ocupação_SKU'!$A$7:$A$206,Resumo!$B$3),""))</f>
        <v/>
      </c>
      <c r="L26" s="55">
        <f>IF(AND(ISNUMBER($H26),$H26&gt;0,ISNUMBER($J26)),IFERROR($J26/$H26,""),"")</f>
        <v/>
      </c>
      <c r="M26" s="55">
        <f>IF(AND(ISNUMBER($I26),$I26&gt;0,ISNUMBER($K26)),IFERROR($K26/$I26,""),"")</f>
        <v/>
      </c>
      <c r="N26" s="55">
        <f>IF($A26="","",IF($C26="Ambos",IF(COUNT($L26:$M26)=2,MAX($L26:$M26),""),IF($C26="Posições",$L26,IF($C26="Volume",$M26,""))))</f>
        <v/>
      </c>
      <c r="O26" s="27">
        <f>IF(AND(ISNUMBER($H26),ISNUMBER($J26)),$H26-$J26,"")</f>
        <v/>
      </c>
      <c r="P26" s="54">
        <f>IF(AND(ISNUMBER($I26),ISNUMBER($K26)),$I26-$K26,"")</f>
        <v/>
      </c>
      <c r="Q26" s="30">
        <f>IF($A26="","",IF(NOT(ISNUMBER($N26)),"Sem base",IF($N26&gt;=1,"Saturado",IF($N26&gt;=Resumo!$H$3,"Crítico",IF($N26&gt;=Resumo!$E$3,"Atenção","Adequado")))))</f>
        <v/>
      </c>
      <c r="R26" s="30">
        <f>IF($A26="","",IF(COUNTIF($A$7:$A$106,$A26)&gt;1,"ID duplicado",IF(OR($B26="",$C26="",$G26=""),"Completar cadastro",IF(OR($G26&lt;0,$G26&gt;=1),"Reserva fora do intervalo",IF(AND(OR($C26="Posições",$C26="Ambos"),OR($D26="",$E26="",$D26&lt;=0,$E26&lt;0,$E26&gt;$D26)),"Revisar capacidade de posições",IF(AND(OR($C26="Volume",$C26="Ambos"),OR($F26="",$F26&lt;=0)),"Revisar capacidade de volume","OK"))))))</f>
        <v/>
      </c>
      <c r="S26" s="22" t="n"/>
      <c r="T26" s="31">
        <f>IF(ISNUMBER($N26),$N26+ROW()/1000000,"")</f>
        <v/>
      </c>
    </row>
    <row r="27">
      <c r="A27" s="22" t="n"/>
      <c r="B27" s="22" t="n"/>
      <c r="C27" s="23" t="n"/>
      <c r="D27" s="24" t="n"/>
      <c r="E27" s="24" t="n"/>
      <c r="F27" s="52" t="n"/>
      <c r="G27" s="53" t="n"/>
      <c r="H27" s="27">
        <f>IF($A27="","",IF(OR($C27="Posições",$C27="Ambos"),IF(AND(ISNUMBER($D27),ISNUMBER($E27),ISNUMBER($G27)),MAX(0,ROUNDDOWN(($D27-$E27)*(1-$G27),0)),""),""))</f>
        <v/>
      </c>
      <c r="I27" s="54">
        <f>IF($A27="","",IF(OR($C27="Volume",$C27="Ambos"),IF(AND(ISNUMBER($F27),ISNUMBER($G27)),MAX(0,$F27*(1-$G27)),""),""))</f>
        <v/>
      </c>
      <c r="J27" s="27">
        <f>IF($A27="","",IF(OR($C27="Posições",$C27="Ambos"),SUMIFS('Ocupação_SKU'!$I$7:$I$206,'Ocupação_SKU'!$D$7:$D$206,$A27,'Ocupação_SKU'!$A$7:$A$206,Resumo!$B$3),""))</f>
        <v/>
      </c>
      <c r="K27" s="54">
        <f>IF($A27="","",IF(OR($C27="Volume",$C27="Ambos"),SUMIFS('Ocupação_SKU'!$H$7:$H$206,'Ocupação_SKU'!$D$7:$D$206,$A27,'Ocupação_SKU'!$A$7:$A$206,Resumo!$B$3),""))</f>
        <v/>
      </c>
      <c r="L27" s="55">
        <f>IF(AND(ISNUMBER($H27),$H27&gt;0,ISNUMBER($J27)),IFERROR($J27/$H27,""),"")</f>
        <v/>
      </c>
      <c r="M27" s="55">
        <f>IF(AND(ISNUMBER($I27),$I27&gt;0,ISNUMBER($K27)),IFERROR($K27/$I27,""),"")</f>
        <v/>
      </c>
      <c r="N27" s="55">
        <f>IF($A27="","",IF($C27="Ambos",IF(COUNT($L27:$M27)=2,MAX($L27:$M27),""),IF($C27="Posições",$L27,IF($C27="Volume",$M27,""))))</f>
        <v/>
      </c>
      <c r="O27" s="27">
        <f>IF(AND(ISNUMBER($H27),ISNUMBER($J27)),$H27-$J27,"")</f>
        <v/>
      </c>
      <c r="P27" s="54">
        <f>IF(AND(ISNUMBER($I27),ISNUMBER($K27)),$I27-$K27,"")</f>
        <v/>
      </c>
      <c r="Q27" s="30">
        <f>IF($A27="","",IF(NOT(ISNUMBER($N27)),"Sem base",IF($N27&gt;=1,"Saturado",IF($N27&gt;=Resumo!$H$3,"Crítico",IF($N27&gt;=Resumo!$E$3,"Atenção","Adequado")))))</f>
        <v/>
      </c>
      <c r="R27" s="30">
        <f>IF($A27="","",IF(COUNTIF($A$7:$A$106,$A27)&gt;1,"ID duplicado",IF(OR($B27="",$C27="",$G27=""),"Completar cadastro",IF(OR($G27&lt;0,$G27&gt;=1),"Reserva fora do intervalo",IF(AND(OR($C27="Posições",$C27="Ambos"),OR($D27="",$E27="",$D27&lt;=0,$E27&lt;0,$E27&gt;$D27)),"Revisar capacidade de posições",IF(AND(OR($C27="Volume",$C27="Ambos"),OR($F27="",$F27&lt;=0)),"Revisar capacidade de volume","OK"))))))</f>
        <v/>
      </c>
      <c r="S27" s="22" t="n"/>
      <c r="T27" s="31">
        <f>IF(ISNUMBER($N27),$N27+ROW()/1000000,"")</f>
        <v/>
      </c>
    </row>
    <row r="28">
      <c r="A28" s="22" t="n"/>
      <c r="B28" s="22" t="n"/>
      <c r="C28" s="23" t="n"/>
      <c r="D28" s="24" t="n"/>
      <c r="E28" s="24" t="n"/>
      <c r="F28" s="52" t="n"/>
      <c r="G28" s="53" t="n"/>
      <c r="H28" s="27">
        <f>IF($A28="","",IF(OR($C28="Posições",$C28="Ambos"),IF(AND(ISNUMBER($D28),ISNUMBER($E28),ISNUMBER($G28)),MAX(0,ROUNDDOWN(($D28-$E28)*(1-$G28),0)),""),""))</f>
        <v/>
      </c>
      <c r="I28" s="54">
        <f>IF($A28="","",IF(OR($C28="Volume",$C28="Ambos"),IF(AND(ISNUMBER($F28),ISNUMBER($G28)),MAX(0,$F28*(1-$G28)),""),""))</f>
        <v/>
      </c>
      <c r="J28" s="27">
        <f>IF($A28="","",IF(OR($C28="Posições",$C28="Ambos"),SUMIFS('Ocupação_SKU'!$I$7:$I$206,'Ocupação_SKU'!$D$7:$D$206,$A28,'Ocupação_SKU'!$A$7:$A$206,Resumo!$B$3),""))</f>
        <v/>
      </c>
      <c r="K28" s="54">
        <f>IF($A28="","",IF(OR($C28="Volume",$C28="Ambos"),SUMIFS('Ocupação_SKU'!$H$7:$H$206,'Ocupação_SKU'!$D$7:$D$206,$A28,'Ocupação_SKU'!$A$7:$A$206,Resumo!$B$3),""))</f>
        <v/>
      </c>
      <c r="L28" s="55">
        <f>IF(AND(ISNUMBER($H28),$H28&gt;0,ISNUMBER($J28)),IFERROR($J28/$H28,""),"")</f>
        <v/>
      </c>
      <c r="M28" s="55">
        <f>IF(AND(ISNUMBER($I28),$I28&gt;0,ISNUMBER($K28)),IFERROR($K28/$I28,""),"")</f>
        <v/>
      </c>
      <c r="N28" s="55">
        <f>IF($A28="","",IF($C28="Ambos",IF(COUNT($L28:$M28)=2,MAX($L28:$M28),""),IF($C28="Posições",$L28,IF($C28="Volume",$M28,""))))</f>
        <v/>
      </c>
      <c r="O28" s="27">
        <f>IF(AND(ISNUMBER($H28),ISNUMBER($J28)),$H28-$J28,"")</f>
        <v/>
      </c>
      <c r="P28" s="54">
        <f>IF(AND(ISNUMBER($I28),ISNUMBER($K28)),$I28-$K28,"")</f>
        <v/>
      </c>
      <c r="Q28" s="30">
        <f>IF($A28="","",IF(NOT(ISNUMBER($N28)),"Sem base",IF($N28&gt;=1,"Saturado",IF($N28&gt;=Resumo!$H$3,"Crítico",IF($N28&gt;=Resumo!$E$3,"Atenção","Adequado")))))</f>
        <v/>
      </c>
      <c r="R28" s="30">
        <f>IF($A28="","",IF(COUNTIF($A$7:$A$106,$A28)&gt;1,"ID duplicado",IF(OR($B28="",$C28="",$G28=""),"Completar cadastro",IF(OR($G28&lt;0,$G28&gt;=1),"Reserva fora do intervalo",IF(AND(OR($C28="Posições",$C28="Ambos"),OR($D28="",$E28="",$D28&lt;=0,$E28&lt;0,$E28&gt;$D28)),"Revisar capacidade de posições",IF(AND(OR($C28="Volume",$C28="Ambos"),OR($F28="",$F28&lt;=0)),"Revisar capacidade de volume","OK"))))))</f>
        <v/>
      </c>
      <c r="S28" s="22" t="n"/>
      <c r="T28" s="31">
        <f>IF(ISNUMBER($N28),$N28+ROW()/1000000,"")</f>
        <v/>
      </c>
    </row>
    <row r="29">
      <c r="A29" s="22" t="n"/>
      <c r="B29" s="22" t="n"/>
      <c r="C29" s="23" t="n"/>
      <c r="D29" s="24" t="n"/>
      <c r="E29" s="24" t="n"/>
      <c r="F29" s="52" t="n"/>
      <c r="G29" s="53" t="n"/>
      <c r="H29" s="27">
        <f>IF($A29="","",IF(OR($C29="Posições",$C29="Ambos"),IF(AND(ISNUMBER($D29),ISNUMBER($E29),ISNUMBER($G29)),MAX(0,ROUNDDOWN(($D29-$E29)*(1-$G29),0)),""),""))</f>
        <v/>
      </c>
      <c r="I29" s="54">
        <f>IF($A29="","",IF(OR($C29="Volume",$C29="Ambos"),IF(AND(ISNUMBER($F29),ISNUMBER($G29)),MAX(0,$F29*(1-$G29)),""),""))</f>
        <v/>
      </c>
      <c r="J29" s="27">
        <f>IF($A29="","",IF(OR($C29="Posições",$C29="Ambos"),SUMIFS('Ocupação_SKU'!$I$7:$I$206,'Ocupação_SKU'!$D$7:$D$206,$A29,'Ocupação_SKU'!$A$7:$A$206,Resumo!$B$3),""))</f>
        <v/>
      </c>
      <c r="K29" s="54">
        <f>IF($A29="","",IF(OR($C29="Volume",$C29="Ambos"),SUMIFS('Ocupação_SKU'!$H$7:$H$206,'Ocupação_SKU'!$D$7:$D$206,$A29,'Ocupação_SKU'!$A$7:$A$206,Resumo!$B$3),""))</f>
        <v/>
      </c>
      <c r="L29" s="55">
        <f>IF(AND(ISNUMBER($H29),$H29&gt;0,ISNUMBER($J29)),IFERROR($J29/$H29,""),"")</f>
        <v/>
      </c>
      <c r="M29" s="55">
        <f>IF(AND(ISNUMBER($I29),$I29&gt;0,ISNUMBER($K29)),IFERROR($K29/$I29,""),"")</f>
        <v/>
      </c>
      <c r="N29" s="55">
        <f>IF($A29="","",IF($C29="Ambos",IF(COUNT($L29:$M29)=2,MAX($L29:$M29),""),IF($C29="Posições",$L29,IF($C29="Volume",$M29,""))))</f>
        <v/>
      </c>
      <c r="O29" s="27">
        <f>IF(AND(ISNUMBER($H29),ISNUMBER($J29)),$H29-$J29,"")</f>
        <v/>
      </c>
      <c r="P29" s="54">
        <f>IF(AND(ISNUMBER($I29),ISNUMBER($K29)),$I29-$K29,"")</f>
        <v/>
      </c>
      <c r="Q29" s="30">
        <f>IF($A29="","",IF(NOT(ISNUMBER($N29)),"Sem base",IF($N29&gt;=1,"Saturado",IF($N29&gt;=Resumo!$H$3,"Crítico",IF($N29&gt;=Resumo!$E$3,"Atenção","Adequado")))))</f>
        <v/>
      </c>
      <c r="R29" s="30">
        <f>IF($A29="","",IF(COUNTIF($A$7:$A$106,$A29)&gt;1,"ID duplicado",IF(OR($B29="",$C29="",$G29=""),"Completar cadastro",IF(OR($G29&lt;0,$G29&gt;=1),"Reserva fora do intervalo",IF(AND(OR($C29="Posições",$C29="Ambos"),OR($D29="",$E29="",$D29&lt;=0,$E29&lt;0,$E29&gt;$D29)),"Revisar capacidade de posições",IF(AND(OR($C29="Volume",$C29="Ambos"),OR($F29="",$F29&lt;=0)),"Revisar capacidade de volume","OK"))))))</f>
        <v/>
      </c>
      <c r="S29" s="22" t="n"/>
      <c r="T29" s="31">
        <f>IF(ISNUMBER($N29),$N29+ROW()/1000000,"")</f>
        <v/>
      </c>
    </row>
    <row r="30">
      <c r="A30" s="22" t="n"/>
      <c r="B30" s="22" t="n"/>
      <c r="C30" s="23" t="n"/>
      <c r="D30" s="24" t="n"/>
      <c r="E30" s="24" t="n"/>
      <c r="F30" s="52" t="n"/>
      <c r="G30" s="53" t="n"/>
      <c r="H30" s="27">
        <f>IF($A30="","",IF(OR($C30="Posições",$C30="Ambos"),IF(AND(ISNUMBER($D30),ISNUMBER($E30),ISNUMBER($G30)),MAX(0,ROUNDDOWN(($D30-$E30)*(1-$G30),0)),""),""))</f>
        <v/>
      </c>
      <c r="I30" s="54">
        <f>IF($A30="","",IF(OR($C30="Volume",$C30="Ambos"),IF(AND(ISNUMBER($F30),ISNUMBER($G30)),MAX(0,$F30*(1-$G30)),""),""))</f>
        <v/>
      </c>
      <c r="J30" s="27">
        <f>IF($A30="","",IF(OR($C30="Posições",$C30="Ambos"),SUMIFS('Ocupação_SKU'!$I$7:$I$206,'Ocupação_SKU'!$D$7:$D$206,$A30,'Ocupação_SKU'!$A$7:$A$206,Resumo!$B$3),""))</f>
        <v/>
      </c>
      <c r="K30" s="54">
        <f>IF($A30="","",IF(OR($C30="Volume",$C30="Ambos"),SUMIFS('Ocupação_SKU'!$H$7:$H$206,'Ocupação_SKU'!$D$7:$D$206,$A30,'Ocupação_SKU'!$A$7:$A$206,Resumo!$B$3),""))</f>
        <v/>
      </c>
      <c r="L30" s="55">
        <f>IF(AND(ISNUMBER($H30),$H30&gt;0,ISNUMBER($J30)),IFERROR($J30/$H30,""),"")</f>
        <v/>
      </c>
      <c r="M30" s="55">
        <f>IF(AND(ISNUMBER($I30),$I30&gt;0,ISNUMBER($K30)),IFERROR($K30/$I30,""),"")</f>
        <v/>
      </c>
      <c r="N30" s="55">
        <f>IF($A30="","",IF($C30="Ambos",IF(COUNT($L30:$M30)=2,MAX($L30:$M30),""),IF($C30="Posições",$L30,IF($C30="Volume",$M30,""))))</f>
        <v/>
      </c>
      <c r="O30" s="27">
        <f>IF(AND(ISNUMBER($H30),ISNUMBER($J30)),$H30-$J30,"")</f>
        <v/>
      </c>
      <c r="P30" s="54">
        <f>IF(AND(ISNUMBER($I30),ISNUMBER($K30)),$I30-$K30,"")</f>
        <v/>
      </c>
      <c r="Q30" s="30">
        <f>IF($A30="","",IF(NOT(ISNUMBER($N30)),"Sem base",IF($N30&gt;=1,"Saturado",IF($N30&gt;=Resumo!$H$3,"Crítico",IF($N30&gt;=Resumo!$E$3,"Atenção","Adequado")))))</f>
        <v/>
      </c>
      <c r="R30" s="30">
        <f>IF($A30="","",IF(COUNTIF($A$7:$A$106,$A30)&gt;1,"ID duplicado",IF(OR($B30="",$C30="",$G30=""),"Completar cadastro",IF(OR($G30&lt;0,$G30&gt;=1),"Reserva fora do intervalo",IF(AND(OR($C30="Posições",$C30="Ambos"),OR($D30="",$E30="",$D30&lt;=0,$E30&lt;0,$E30&gt;$D30)),"Revisar capacidade de posições",IF(AND(OR($C30="Volume",$C30="Ambos"),OR($F30="",$F30&lt;=0)),"Revisar capacidade de volume","OK"))))))</f>
        <v/>
      </c>
      <c r="S30" s="22" t="n"/>
      <c r="T30" s="31">
        <f>IF(ISNUMBER($N30),$N30+ROW()/1000000,"")</f>
        <v/>
      </c>
    </row>
    <row r="31">
      <c r="A31" s="22" t="n"/>
      <c r="B31" s="22" t="n"/>
      <c r="C31" s="23" t="n"/>
      <c r="D31" s="24" t="n"/>
      <c r="E31" s="24" t="n"/>
      <c r="F31" s="52" t="n"/>
      <c r="G31" s="53" t="n"/>
      <c r="H31" s="27">
        <f>IF($A31="","",IF(OR($C31="Posições",$C31="Ambos"),IF(AND(ISNUMBER($D31),ISNUMBER($E31),ISNUMBER($G31)),MAX(0,ROUNDDOWN(($D31-$E31)*(1-$G31),0)),""),""))</f>
        <v/>
      </c>
      <c r="I31" s="54">
        <f>IF($A31="","",IF(OR($C31="Volume",$C31="Ambos"),IF(AND(ISNUMBER($F31),ISNUMBER($G31)),MAX(0,$F31*(1-$G31)),""),""))</f>
        <v/>
      </c>
      <c r="J31" s="27">
        <f>IF($A31="","",IF(OR($C31="Posições",$C31="Ambos"),SUMIFS('Ocupação_SKU'!$I$7:$I$206,'Ocupação_SKU'!$D$7:$D$206,$A31,'Ocupação_SKU'!$A$7:$A$206,Resumo!$B$3),""))</f>
        <v/>
      </c>
      <c r="K31" s="54">
        <f>IF($A31="","",IF(OR($C31="Volume",$C31="Ambos"),SUMIFS('Ocupação_SKU'!$H$7:$H$206,'Ocupação_SKU'!$D$7:$D$206,$A31,'Ocupação_SKU'!$A$7:$A$206,Resumo!$B$3),""))</f>
        <v/>
      </c>
      <c r="L31" s="55">
        <f>IF(AND(ISNUMBER($H31),$H31&gt;0,ISNUMBER($J31)),IFERROR($J31/$H31,""),"")</f>
        <v/>
      </c>
      <c r="M31" s="55">
        <f>IF(AND(ISNUMBER($I31),$I31&gt;0,ISNUMBER($K31)),IFERROR($K31/$I31,""),"")</f>
        <v/>
      </c>
      <c r="N31" s="55">
        <f>IF($A31="","",IF($C31="Ambos",IF(COUNT($L31:$M31)=2,MAX($L31:$M31),""),IF($C31="Posições",$L31,IF($C31="Volume",$M31,""))))</f>
        <v/>
      </c>
      <c r="O31" s="27">
        <f>IF(AND(ISNUMBER($H31),ISNUMBER($J31)),$H31-$J31,"")</f>
        <v/>
      </c>
      <c r="P31" s="54">
        <f>IF(AND(ISNUMBER($I31),ISNUMBER($K31)),$I31-$K31,"")</f>
        <v/>
      </c>
      <c r="Q31" s="30">
        <f>IF($A31="","",IF(NOT(ISNUMBER($N31)),"Sem base",IF($N31&gt;=1,"Saturado",IF($N31&gt;=Resumo!$H$3,"Crítico",IF($N31&gt;=Resumo!$E$3,"Atenção","Adequado")))))</f>
        <v/>
      </c>
      <c r="R31" s="30">
        <f>IF($A31="","",IF(COUNTIF($A$7:$A$106,$A31)&gt;1,"ID duplicado",IF(OR($B31="",$C31="",$G31=""),"Completar cadastro",IF(OR($G31&lt;0,$G31&gt;=1),"Reserva fora do intervalo",IF(AND(OR($C31="Posições",$C31="Ambos"),OR($D31="",$E31="",$D31&lt;=0,$E31&lt;0,$E31&gt;$D31)),"Revisar capacidade de posições",IF(AND(OR($C31="Volume",$C31="Ambos"),OR($F31="",$F31&lt;=0)),"Revisar capacidade de volume","OK"))))))</f>
        <v/>
      </c>
      <c r="S31" s="22" t="n"/>
      <c r="T31" s="31">
        <f>IF(ISNUMBER($N31),$N31+ROW()/1000000,"")</f>
        <v/>
      </c>
    </row>
    <row r="32">
      <c r="A32" s="22" t="n"/>
      <c r="B32" s="22" t="n"/>
      <c r="C32" s="23" t="n"/>
      <c r="D32" s="24" t="n"/>
      <c r="E32" s="24" t="n"/>
      <c r="F32" s="52" t="n"/>
      <c r="G32" s="53" t="n"/>
      <c r="H32" s="27">
        <f>IF($A32="","",IF(OR($C32="Posições",$C32="Ambos"),IF(AND(ISNUMBER($D32),ISNUMBER($E32),ISNUMBER($G32)),MAX(0,ROUNDDOWN(($D32-$E32)*(1-$G32),0)),""),""))</f>
        <v/>
      </c>
      <c r="I32" s="54">
        <f>IF($A32="","",IF(OR($C32="Volume",$C32="Ambos"),IF(AND(ISNUMBER($F32),ISNUMBER($G32)),MAX(0,$F32*(1-$G32)),""),""))</f>
        <v/>
      </c>
      <c r="J32" s="27">
        <f>IF($A32="","",IF(OR($C32="Posições",$C32="Ambos"),SUMIFS('Ocupação_SKU'!$I$7:$I$206,'Ocupação_SKU'!$D$7:$D$206,$A32,'Ocupação_SKU'!$A$7:$A$206,Resumo!$B$3),""))</f>
        <v/>
      </c>
      <c r="K32" s="54">
        <f>IF($A32="","",IF(OR($C32="Volume",$C32="Ambos"),SUMIFS('Ocupação_SKU'!$H$7:$H$206,'Ocupação_SKU'!$D$7:$D$206,$A32,'Ocupação_SKU'!$A$7:$A$206,Resumo!$B$3),""))</f>
        <v/>
      </c>
      <c r="L32" s="55">
        <f>IF(AND(ISNUMBER($H32),$H32&gt;0,ISNUMBER($J32)),IFERROR($J32/$H32,""),"")</f>
        <v/>
      </c>
      <c r="M32" s="55">
        <f>IF(AND(ISNUMBER($I32),$I32&gt;0,ISNUMBER($K32)),IFERROR($K32/$I32,""),"")</f>
        <v/>
      </c>
      <c r="N32" s="55">
        <f>IF($A32="","",IF($C32="Ambos",IF(COUNT($L32:$M32)=2,MAX($L32:$M32),""),IF($C32="Posições",$L32,IF($C32="Volume",$M32,""))))</f>
        <v/>
      </c>
      <c r="O32" s="27">
        <f>IF(AND(ISNUMBER($H32),ISNUMBER($J32)),$H32-$J32,"")</f>
        <v/>
      </c>
      <c r="P32" s="54">
        <f>IF(AND(ISNUMBER($I32),ISNUMBER($K32)),$I32-$K32,"")</f>
        <v/>
      </c>
      <c r="Q32" s="30">
        <f>IF($A32="","",IF(NOT(ISNUMBER($N32)),"Sem base",IF($N32&gt;=1,"Saturado",IF($N32&gt;=Resumo!$H$3,"Crítico",IF($N32&gt;=Resumo!$E$3,"Atenção","Adequado")))))</f>
        <v/>
      </c>
      <c r="R32" s="30">
        <f>IF($A32="","",IF(COUNTIF($A$7:$A$106,$A32)&gt;1,"ID duplicado",IF(OR($B32="",$C32="",$G32=""),"Completar cadastro",IF(OR($G32&lt;0,$G32&gt;=1),"Reserva fora do intervalo",IF(AND(OR($C32="Posições",$C32="Ambos"),OR($D32="",$E32="",$D32&lt;=0,$E32&lt;0,$E32&gt;$D32)),"Revisar capacidade de posições",IF(AND(OR($C32="Volume",$C32="Ambos"),OR($F32="",$F32&lt;=0)),"Revisar capacidade de volume","OK"))))))</f>
        <v/>
      </c>
      <c r="S32" s="22" t="n"/>
      <c r="T32" s="31">
        <f>IF(ISNUMBER($N32),$N32+ROW()/1000000,"")</f>
        <v/>
      </c>
    </row>
    <row r="33">
      <c r="A33" s="22" t="n"/>
      <c r="B33" s="22" t="n"/>
      <c r="C33" s="23" t="n"/>
      <c r="D33" s="24" t="n"/>
      <c r="E33" s="24" t="n"/>
      <c r="F33" s="52" t="n"/>
      <c r="G33" s="53" t="n"/>
      <c r="H33" s="27">
        <f>IF($A33="","",IF(OR($C33="Posições",$C33="Ambos"),IF(AND(ISNUMBER($D33),ISNUMBER($E33),ISNUMBER($G33)),MAX(0,ROUNDDOWN(($D33-$E33)*(1-$G33),0)),""),""))</f>
        <v/>
      </c>
      <c r="I33" s="54">
        <f>IF($A33="","",IF(OR($C33="Volume",$C33="Ambos"),IF(AND(ISNUMBER($F33),ISNUMBER($G33)),MAX(0,$F33*(1-$G33)),""),""))</f>
        <v/>
      </c>
      <c r="J33" s="27">
        <f>IF($A33="","",IF(OR($C33="Posições",$C33="Ambos"),SUMIFS('Ocupação_SKU'!$I$7:$I$206,'Ocupação_SKU'!$D$7:$D$206,$A33,'Ocupação_SKU'!$A$7:$A$206,Resumo!$B$3),""))</f>
        <v/>
      </c>
      <c r="K33" s="54">
        <f>IF($A33="","",IF(OR($C33="Volume",$C33="Ambos"),SUMIFS('Ocupação_SKU'!$H$7:$H$206,'Ocupação_SKU'!$D$7:$D$206,$A33,'Ocupação_SKU'!$A$7:$A$206,Resumo!$B$3),""))</f>
        <v/>
      </c>
      <c r="L33" s="55">
        <f>IF(AND(ISNUMBER($H33),$H33&gt;0,ISNUMBER($J33)),IFERROR($J33/$H33,""),"")</f>
        <v/>
      </c>
      <c r="M33" s="55">
        <f>IF(AND(ISNUMBER($I33),$I33&gt;0,ISNUMBER($K33)),IFERROR($K33/$I33,""),"")</f>
        <v/>
      </c>
      <c r="N33" s="55">
        <f>IF($A33="","",IF($C33="Ambos",IF(COUNT($L33:$M33)=2,MAX($L33:$M33),""),IF($C33="Posições",$L33,IF($C33="Volume",$M33,""))))</f>
        <v/>
      </c>
      <c r="O33" s="27">
        <f>IF(AND(ISNUMBER($H33),ISNUMBER($J33)),$H33-$J33,"")</f>
        <v/>
      </c>
      <c r="P33" s="54">
        <f>IF(AND(ISNUMBER($I33),ISNUMBER($K33)),$I33-$K33,"")</f>
        <v/>
      </c>
      <c r="Q33" s="30">
        <f>IF($A33="","",IF(NOT(ISNUMBER($N33)),"Sem base",IF($N33&gt;=1,"Saturado",IF($N33&gt;=Resumo!$H$3,"Crítico",IF($N33&gt;=Resumo!$E$3,"Atenção","Adequado")))))</f>
        <v/>
      </c>
      <c r="R33" s="30">
        <f>IF($A33="","",IF(COUNTIF($A$7:$A$106,$A33)&gt;1,"ID duplicado",IF(OR($B33="",$C33="",$G33=""),"Completar cadastro",IF(OR($G33&lt;0,$G33&gt;=1),"Reserva fora do intervalo",IF(AND(OR($C33="Posições",$C33="Ambos"),OR($D33="",$E33="",$D33&lt;=0,$E33&lt;0,$E33&gt;$D33)),"Revisar capacidade de posições",IF(AND(OR($C33="Volume",$C33="Ambos"),OR($F33="",$F33&lt;=0)),"Revisar capacidade de volume","OK"))))))</f>
        <v/>
      </c>
      <c r="S33" s="22" t="n"/>
      <c r="T33" s="31">
        <f>IF(ISNUMBER($N33),$N33+ROW()/1000000,"")</f>
        <v/>
      </c>
    </row>
    <row r="34">
      <c r="A34" s="22" t="n"/>
      <c r="B34" s="22" t="n"/>
      <c r="C34" s="23" t="n"/>
      <c r="D34" s="24" t="n"/>
      <c r="E34" s="24" t="n"/>
      <c r="F34" s="52" t="n"/>
      <c r="G34" s="53" t="n"/>
      <c r="H34" s="27">
        <f>IF($A34="","",IF(OR($C34="Posições",$C34="Ambos"),IF(AND(ISNUMBER($D34),ISNUMBER($E34),ISNUMBER($G34)),MAX(0,ROUNDDOWN(($D34-$E34)*(1-$G34),0)),""),""))</f>
        <v/>
      </c>
      <c r="I34" s="54">
        <f>IF($A34="","",IF(OR($C34="Volume",$C34="Ambos"),IF(AND(ISNUMBER($F34),ISNUMBER($G34)),MAX(0,$F34*(1-$G34)),""),""))</f>
        <v/>
      </c>
      <c r="J34" s="27">
        <f>IF($A34="","",IF(OR($C34="Posições",$C34="Ambos"),SUMIFS('Ocupação_SKU'!$I$7:$I$206,'Ocupação_SKU'!$D$7:$D$206,$A34,'Ocupação_SKU'!$A$7:$A$206,Resumo!$B$3),""))</f>
        <v/>
      </c>
      <c r="K34" s="54">
        <f>IF($A34="","",IF(OR($C34="Volume",$C34="Ambos"),SUMIFS('Ocupação_SKU'!$H$7:$H$206,'Ocupação_SKU'!$D$7:$D$206,$A34,'Ocupação_SKU'!$A$7:$A$206,Resumo!$B$3),""))</f>
        <v/>
      </c>
      <c r="L34" s="55">
        <f>IF(AND(ISNUMBER($H34),$H34&gt;0,ISNUMBER($J34)),IFERROR($J34/$H34,""),"")</f>
        <v/>
      </c>
      <c r="M34" s="55">
        <f>IF(AND(ISNUMBER($I34),$I34&gt;0,ISNUMBER($K34)),IFERROR($K34/$I34,""),"")</f>
        <v/>
      </c>
      <c r="N34" s="55">
        <f>IF($A34="","",IF($C34="Ambos",IF(COUNT($L34:$M34)=2,MAX($L34:$M34),""),IF($C34="Posições",$L34,IF($C34="Volume",$M34,""))))</f>
        <v/>
      </c>
      <c r="O34" s="27">
        <f>IF(AND(ISNUMBER($H34),ISNUMBER($J34)),$H34-$J34,"")</f>
        <v/>
      </c>
      <c r="P34" s="54">
        <f>IF(AND(ISNUMBER($I34),ISNUMBER($K34)),$I34-$K34,"")</f>
        <v/>
      </c>
      <c r="Q34" s="30">
        <f>IF($A34="","",IF(NOT(ISNUMBER($N34)),"Sem base",IF($N34&gt;=1,"Saturado",IF($N34&gt;=Resumo!$H$3,"Crítico",IF($N34&gt;=Resumo!$E$3,"Atenção","Adequado")))))</f>
        <v/>
      </c>
      <c r="R34" s="30">
        <f>IF($A34="","",IF(COUNTIF($A$7:$A$106,$A34)&gt;1,"ID duplicado",IF(OR($B34="",$C34="",$G34=""),"Completar cadastro",IF(OR($G34&lt;0,$G34&gt;=1),"Reserva fora do intervalo",IF(AND(OR($C34="Posições",$C34="Ambos"),OR($D34="",$E34="",$D34&lt;=0,$E34&lt;0,$E34&gt;$D34)),"Revisar capacidade de posições",IF(AND(OR($C34="Volume",$C34="Ambos"),OR($F34="",$F34&lt;=0)),"Revisar capacidade de volume","OK"))))))</f>
        <v/>
      </c>
      <c r="S34" s="22" t="n"/>
      <c r="T34" s="31">
        <f>IF(ISNUMBER($N34),$N34+ROW()/1000000,"")</f>
        <v/>
      </c>
    </row>
    <row r="35">
      <c r="A35" s="22" t="n"/>
      <c r="B35" s="22" t="n"/>
      <c r="C35" s="23" t="n"/>
      <c r="D35" s="24" t="n"/>
      <c r="E35" s="24" t="n"/>
      <c r="F35" s="52" t="n"/>
      <c r="G35" s="53" t="n"/>
      <c r="H35" s="27">
        <f>IF($A35="","",IF(OR($C35="Posições",$C35="Ambos"),IF(AND(ISNUMBER($D35),ISNUMBER($E35),ISNUMBER($G35)),MAX(0,ROUNDDOWN(($D35-$E35)*(1-$G35),0)),""),""))</f>
        <v/>
      </c>
      <c r="I35" s="54">
        <f>IF($A35="","",IF(OR($C35="Volume",$C35="Ambos"),IF(AND(ISNUMBER($F35),ISNUMBER($G35)),MAX(0,$F35*(1-$G35)),""),""))</f>
        <v/>
      </c>
      <c r="J35" s="27">
        <f>IF($A35="","",IF(OR($C35="Posições",$C35="Ambos"),SUMIFS('Ocupação_SKU'!$I$7:$I$206,'Ocupação_SKU'!$D$7:$D$206,$A35,'Ocupação_SKU'!$A$7:$A$206,Resumo!$B$3),""))</f>
        <v/>
      </c>
      <c r="K35" s="54">
        <f>IF($A35="","",IF(OR($C35="Volume",$C35="Ambos"),SUMIFS('Ocupação_SKU'!$H$7:$H$206,'Ocupação_SKU'!$D$7:$D$206,$A35,'Ocupação_SKU'!$A$7:$A$206,Resumo!$B$3),""))</f>
        <v/>
      </c>
      <c r="L35" s="55">
        <f>IF(AND(ISNUMBER($H35),$H35&gt;0,ISNUMBER($J35)),IFERROR($J35/$H35,""),"")</f>
        <v/>
      </c>
      <c r="M35" s="55">
        <f>IF(AND(ISNUMBER($I35),$I35&gt;0,ISNUMBER($K35)),IFERROR($K35/$I35,""),"")</f>
        <v/>
      </c>
      <c r="N35" s="55">
        <f>IF($A35="","",IF($C35="Ambos",IF(COUNT($L35:$M35)=2,MAX($L35:$M35),""),IF($C35="Posições",$L35,IF($C35="Volume",$M35,""))))</f>
        <v/>
      </c>
      <c r="O35" s="27">
        <f>IF(AND(ISNUMBER($H35),ISNUMBER($J35)),$H35-$J35,"")</f>
        <v/>
      </c>
      <c r="P35" s="54">
        <f>IF(AND(ISNUMBER($I35),ISNUMBER($K35)),$I35-$K35,"")</f>
        <v/>
      </c>
      <c r="Q35" s="30">
        <f>IF($A35="","",IF(NOT(ISNUMBER($N35)),"Sem base",IF($N35&gt;=1,"Saturado",IF($N35&gt;=Resumo!$H$3,"Crítico",IF($N35&gt;=Resumo!$E$3,"Atenção","Adequado")))))</f>
        <v/>
      </c>
      <c r="R35" s="30">
        <f>IF($A35="","",IF(COUNTIF($A$7:$A$106,$A35)&gt;1,"ID duplicado",IF(OR($B35="",$C35="",$G35=""),"Completar cadastro",IF(OR($G35&lt;0,$G35&gt;=1),"Reserva fora do intervalo",IF(AND(OR($C35="Posições",$C35="Ambos"),OR($D35="",$E35="",$D35&lt;=0,$E35&lt;0,$E35&gt;$D35)),"Revisar capacidade de posições",IF(AND(OR($C35="Volume",$C35="Ambos"),OR($F35="",$F35&lt;=0)),"Revisar capacidade de volume","OK"))))))</f>
        <v/>
      </c>
      <c r="S35" s="22" t="n"/>
      <c r="T35" s="31">
        <f>IF(ISNUMBER($N35),$N35+ROW()/1000000,"")</f>
        <v/>
      </c>
    </row>
    <row r="36">
      <c r="A36" s="22" t="n"/>
      <c r="B36" s="22" t="n"/>
      <c r="C36" s="23" t="n"/>
      <c r="D36" s="24" t="n"/>
      <c r="E36" s="24" t="n"/>
      <c r="F36" s="52" t="n"/>
      <c r="G36" s="53" t="n"/>
      <c r="H36" s="27">
        <f>IF($A36="","",IF(OR($C36="Posições",$C36="Ambos"),IF(AND(ISNUMBER($D36),ISNUMBER($E36),ISNUMBER($G36)),MAX(0,ROUNDDOWN(($D36-$E36)*(1-$G36),0)),""),""))</f>
        <v/>
      </c>
      <c r="I36" s="54">
        <f>IF($A36="","",IF(OR($C36="Volume",$C36="Ambos"),IF(AND(ISNUMBER($F36),ISNUMBER($G36)),MAX(0,$F36*(1-$G36)),""),""))</f>
        <v/>
      </c>
      <c r="J36" s="27">
        <f>IF($A36="","",IF(OR($C36="Posições",$C36="Ambos"),SUMIFS('Ocupação_SKU'!$I$7:$I$206,'Ocupação_SKU'!$D$7:$D$206,$A36,'Ocupação_SKU'!$A$7:$A$206,Resumo!$B$3),""))</f>
        <v/>
      </c>
      <c r="K36" s="54">
        <f>IF($A36="","",IF(OR($C36="Volume",$C36="Ambos"),SUMIFS('Ocupação_SKU'!$H$7:$H$206,'Ocupação_SKU'!$D$7:$D$206,$A36,'Ocupação_SKU'!$A$7:$A$206,Resumo!$B$3),""))</f>
        <v/>
      </c>
      <c r="L36" s="55">
        <f>IF(AND(ISNUMBER($H36),$H36&gt;0,ISNUMBER($J36)),IFERROR($J36/$H36,""),"")</f>
        <v/>
      </c>
      <c r="M36" s="55">
        <f>IF(AND(ISNUMBER($I36),$I36&gt;0,ISNUMBER($K36)),IFERROR($K36/$I36,""),"")</f>
        <v/>
      </c>
      <c r="N36" s="55">
        <f>IF($A36="","",IF($C36="Ambos",IF(COUNT($L36:$M36)=2,MAX($L36:$M36),""),IF($C36="Posições",$L36,IF($C36="Volume",$M36,""))))</f>
        <v/>
      </c>
      <c r="O36" s="27">
        <f>IF(AND(ISNUMBER($H36),ISNUMBER($J36)),$H36-$J36,"")</f>
        <v/>
      </c>
      <c r="P36" s="54">
        <f>IF(AND(ISNUMBER($I36),ISNUMBER($K36)),$I36-$K36,"")</f>
        <v/>
      </c>
      <c r="Q36" s="30">
        <f>IF($A36="","",IF(NOT(ISNUMBER($N36)),"Sem base",IF($N36&gt;=1,"Saturado",IF($N36&gt;=Resumo!$H$3,"Crítico",IF($N36&gt;=Resumo!$E$3,"Atenção","Adequado")))))</f>
        <v/>
      </c>
      <c r="R36" s="30">
        <f>IF($A36="","",IF(COUNTIF($A$7:$A$106,$A36)&gt;1,"ID duplicado",IF(OR($B36="",$C36="",$G36=""),"Completar cadastro",IF(OR($G36&lt;0,$G36&gt;=1),"Reserva fora do intervalo",IF(AND(OR($C36="Posições",$C36="Ambos"),OR($D36="",$E36="",$D36&lt;=0,$E36&lt;0,$E36&gt;$D36)),"Revisar capacidade de posições",IF(AND(OR($C36="Volume",$C36="Ambos"),OR($F36="",$F36&lt;=0)),"Revisar capacidade de volume","OK"))))))</f>
        <v/>
      </c>
      <c r="S36" s="22" t="n"/>
      <c r="T36" s="31">
        <f>IF(ISNUMBER($N36),$N36+ROW()/1000000,"")</f>
        <v/>
      </c>
    </row>
    <row r="37">
      <c r="A37" s="22" t="n"/>
      <c r="B37" s="22" t="n"/>
      <c r="C37" s="23" t="n"/>
      <c r="D37" s="24" t="n"/>
      <c r="E37" s="24" t="n"/>
      <c r="F37" s="52" t="n"/>
      <c r="G37" s="53" t="n"/>
      <c r="H37" s="27">
        <f>IF($A37="","",IF(OR($C37="Posições",$C37="Ambos"),IF(AND(ISNUMBER($D37),ISNUMBER($E37),ISNUMBER($G37)),MAX(0,ROUNDDOWN(($D37-$E37)*(1-$G37),0)),""),""))</f>
        <v/>
      </c>
      <c r="I37" s="54">
        <f>IF($A37="","",IF(OR($C37="Volume",$C37="Ambos"),IF(AND(ISNUMBER($F37),ISNUMBER($G37)),MAX(0,$F37*(1-$G37)),""),""))</f>
        <v/>
      </c>
      <c r="J37" s="27">
        <f>IF($A37="","",IF(OR($C37="Posições",$C37="Ambos"),SUMIFS('Ocupação_SKU'!$I$7:$I$206,'Ocupação_SKU'!$D$7:$D$206,$A37,'Ocupação_SKU'!$A$7:$A$206,Resumo!$B$3),""))</f>
        <v/>
      </c>
      <c r="K37" s="54">
        <f>IF($A37="","",IF(OR($C37="Volume",$C37="Ambos"),SUMIFS('Ocupação_SKU'!$H$7:$H$206,'Ocupação_SKU'!$D$7:$D$206,$A37,'Ocupação_SKU'!$A$7:$A$206,Resumo!$B$3),""))</f>
        <v/>
      </c>
      <c r="L37" s="55">
        <f>IF(AND(ISNUMBER($H37),$H37&gt;0,ISNUMBER($J37)),IFERROR($J37/$H37,""),"")</f>
        <v/>
      </c>
      <c r="M37" s="55">
        <f>IF(AND(ISNUMBER($I37),$I37&gt;0,ISNUMBER($K37)),IFERROR($K37/$I37,""),"")</f>
        <v/>
      </c>
      <c r="N37" s="55">
        <f>IF($A37="","",IF($C37="Ambos",IF(COUNT($L37:$M37)=2,MAX($L37:$M37),""),IF($C37="Posições",$L37,IF($C37="Volume",$M37,""))))</f>
        <v/>
      </c>
      <c r="O37" s="27">
        <f>IF(AND(ISNUMBER($H37),ISNUMBER($J37)),$H37-$J37,"")</f>
        <v/>
      </c>
      <c r="P37" s="54">
        <f>IF(AND(ISNUMBER($I37),ISNUMBER($K37)),$I37-$K37,"")</f>
        <v/>
      </c>
      <c r="Q37" s="30">
        <f>IF($A37="","",IF(NOT(ISNUMBER($N37)),"Sem base",IF($N37&gt;=1,"Saturado",IF($N37&gt;=Resumo!$H$3,"Crítico",IF($N37&gt;=Resumo!$E$3,"Atenção","Adequado")))))</f>
        <v/>
      </c>
      <c r="R37" s="30">
        <f>IF($A37="","",IF(COUNTIF($A$7:$A$106,$A37)&gt;1,"ID duplicado",IF(OR($B37="",$C37="",$G37=""),"Completar cadastro",IF(OR($G37&lt;0,$G37&gt;=1),"Reserva fora do intervalo",IF(AND(OR($C37="Posições",$C37="Ambos"),OR($D37="",$E37="",$D37&lt;=0,$E37&lt;0,$E37&gt;$D37)),"Revisar capacidade de posições",IF(AND(OR($C37="Volume",$C37="Ambos"),OR($F37="",$F37&lt;=0)),"Revisar capacidade de volume","OK"))))))</f>
        <v/>
      </c>
      <c r="S37" s="22" t="n"/>
      <c r="T37" s="31">
        <f>IF(ISNUMBER($N37),$N37+ROW()/1000000,"")</f>
        <v/>
      </c>
    </row>
    <row r="38">
      <c r="A38" s="22" t="n"/>
      <c r="B38" s="22" t="n"/>
      <c r="C38" s="23" t="n"/>
      <c r="D38" s="24" t="n"/>
      <c r="E38" s="24" t="n"/>
      <c r="F38" s="52" t="n"/>
      <c r="G38" s="53" t="n"/>
      <c r="H38" s="27">
        <f>IF($A38="","",IF(OR($C38="Posições",$C38="Ambos"),IF(AND(ISNUMBER($D38),ISNUMBER($E38),ISNUMBER($G38)),MAX(0,ROUNDDOWN(($D38-$E38)*(1-$G38),0)),""),""))</f>
        <v/>
      </c>
      <c r="I38" s="54">
        <f>IF($A38="","",IF(OR($C38="Volume",$C38="Ambos"),IF(AND(ISNUMBER($F38),ISNUMBER($G38)),MAX(0,$F38*(1-$G38)),""),""))</f>
        <v/>
      </c>
      <c r="J38" s="27">
        <f>IF($A38="","",IF(OR($C38="Posições",$C38="Ambos"),SUMIFS('Ocupação_SKU'!$I$7:$I$206,'Ocupação_SKU'!$D$7:$D$206,$A38,'Ocupação_SKU'!$A$7:$A$206,Resumo!$B$3),""))</f>
        <v/>
      </c>
      <c r="K38" s="54">
        <f>IF($A38="","",IF(OR($C38="Volume",$C38="Ambos"),SUMIFS('Ocupação_SKU'!$H$7:$H$206,'Ocupação_SKU'!$D$7:$D$206,$A38,'Ocupação_SKU'!$A$7:$A$206,Resumo!$B$3),""))</f>
        <v/>
      </c>
      <c r="L38" s="55">
        <f>IF(AND(ISNUMBER($H38),$H38&gt;0,ISNUMBER($J38)),IFERROR($J38/$H38,""),"")</f>
        <v/>
      </c>
      <c r="M38" s="55">
        <f>IF(AND(ISNUMBER($I38),$I38&gt;0,ISNUMBER($K38)),IFERROR($K38/$I38,""),"")</f>
        <v/>
      </c>
      <c r="N38" s="55">
        <f>IF($A38="","",IF($C38="Ambos",IF(COUNT($L38:$M38)=2,MAX($L38:$M38),""),IF($C38="Posições",$L38,IF($C38="Volume",$M38,""))))</f>
        <v/>
      </c>
      <c r="O38" s="27">
        <f>IF(AND(ISNUMBER($H38),ISNUMBER($J38)),$H38-$J38,"")</f>
        <v/>
      </c>
      <c r="P38" s="54">
        <f>IF(AND(ISNUMBER($I38),ISNUMBER($K38)),$I38-$K38,"")</f>
        <v/>
      </c>
      <c r="Q38" s="30">
        <f>IF($A38="","",IF(NOT(ISNUMBER($N38)),"Sem base",IF($N38&gt;=1,"Saturado",IF($N38&gt;=Resumo!$H$3,"Crítico",IF($N38&gt;=Resumo!$E$3,"Atenção","Adequado")))))</f>
        <v/>
      </c>
      <c r="R38" s="30">
        <f>IF($A38="","",IF(COUNTIF($A$7:$A$106,$A38)&gt;1,"ID duplicado",IF(OR($B38="",$C38="",$G38=""),"Completar cadastro",IF(OR($G38&lt;0,$G38&gt;=1),"Reserva fora do intervalo",IF(AND(OR($C38="Posições",$C38="Ambos"),OR($D38="",$E38="",$D38&lt;=0,$E38&lt;0,$E38&gt;$D38)),"Revisar capacidade de posições",IF(AND(OR($C38="Volume",$C38="Ambos"),OR($F38="",$F38&lt;=0)),"Revisar capacidade de volume","OK"))))))</f>
        <v/>
      </c>
      <c r="S38" s="22" t="n"/>
      <c r="T38" s="31">
        <f>IF(ISNUMBER($N38),$N38+ROW()/1000000,"")</f>
        <v/>
      </c>
    </row>
    <row r="39">
      <c r="A39" s="22" t="n"/>
      <c r="B39" s="22" t="n"/>
      <c r="C39" s="23" t="n"/>
      <c r="D39" s="24" t="n"/>
      <c r="E39" s="24" t="n"/>
      <c r="F39" s="52" t="n"/>
      <c r="G39" s="53" t="n"/>
      <c r="H39" s="27">
        <f>IF($A39="","",IF(OR($C39="Posições",$C39="Ambos"),IF(AND(ISNUMBER($D39),ISNUMBER($E39),ISNUMBER($G39)),MAX(0,ROUNDDOWN(($D39-$E39)*(1-$G39),0)),""),""))</f>
        <v/>
      </c>
      <c r="I39" s="54">
        <f>IF($A39="","",IF(OR($C39="Volume",$C39="Ambos"),IF(AND(ISNUMBER($F39),ISNUMBER($G39)),MAX(0,$F39*(1-$G39)),""),""))</f>
        <v/>
      </c>
      <c r="J39" s="27">
        <f>IF($A39="","",IF(OR($C39="Posições",$C39="Ambos"),SUMIFS('Ocupação_SKU'!$I$7:$I$206,'Ocupação_SKU'!$D$7:$D$206,$A39,'Ocupação_SKU'!$A$7:$A$206,Resumo!$B$3),""))</f>
        <v/>
      </c>
      <c r="K39" s="54">
        <f>IF($A39="","",IF(OR($C39="Volume",$C39="Ambos"),SUMIFS('Ocupação_SKU'!$H$7:$H$206,'Ocupação_SKU'!$D$7:$D$206,$A39,'Ocupação_SKU'!$A$7:$A$206,Resumo!$B$3),""))</f>
        <v/>
      </c>
      <c r="L39" s="55">
        <f>IF(AND(ISNUMBER($H39),$H39&gt;0,ISNUMBER($J39)),IFERROR($J39/$H39,""),"")</f>
        <v/>
      </c>
      <c r="M39" s="55">
        <f>IF(AND(ISNUMBER($I39),$I39&gt;0,ISNUMBER($K39)),IFERROR($K39/$I39,""),"")</f>
        <v/>
      </c>
      <c r="N39" s="55">
        <f>IF($A39="","",IF($C39="Ambos",IF(COUNT($L39:$M39)=2,MAX($L39:$M39),""),IF($C39="Posições",$L39,IF($C39="Volume",$M39,""))))</f>
        <v/>
      </c>
      <c r="O39" s="27">
        <f>IF(AND(ISNUMBER($H39),ISNUMBER($J39)),$H39-$J39,"")</f>
        <v/>
      </c>
      <c r="P39" s="54">
        <f>IF(AND(ISNUMBER($I39),ISNUMBER($K39)),$I39-$K39,"")</f>
        <v/>
      </c>
      <c r="Q39" s="30">
        <f>IF($A39="","",IF(NOT(ISNUMBER($N39)),"Sem base",IF($N39&gt;=1,"Saturado",IF($N39&gt;=Resumo!$H$3,"Crítico",IF($N39&gt;=Resumo!$E$3,"Atenção","Adequado")))))</f>
        <v/>
      </c>
      <c r="R39" s="30">
        <f>IF($A39="","",IF(COUNTIF($A$7:$A$106,$A39)&gt;1,"ID duplicado",IF(OR($B39="",$C39="",$G39=""),"Completar cadastro",IF(OR($G39&lt;0,$G39&gt;=1),"Reserva fora do intervalo",IF(AND(OR($C39="Posições",$C39="Ambos"),OR($D39="",$E39="",$D39&lt;=0,$E39&lt;0,$E39&gt;$D39)),"Revisar capacidade de posições",IF(AND(OR($C39="Volume",$C39="Ambos"),OR($F39="",$F39&lt;=0)),"Revisar capacidade de volume","OK"))))))</f>
        <v/>
      </c>
      <c r="S39" s="22" t="n"/>
      <c r="T39" s="31">
        <f>IF(ISNUMBER($N39),$N39+ROW()/1000000,"")</f>
        <v/>
      </c>
    </row>
    <row r="40">
      <c r="A40" s="22" t="n"/>
      <c r="B40" s="22" t="n"/>
      <c r="C40" s="23" t="n"/>
      <c r="D40" s="24" t="n"/>
      <c r="E40" s="24" t="n"/>
      <c r="F40" s="52" t="n"/>
      <c r="G40" s="53" t="n"/>
      <c r="H40" s="27">
        <f>IF($A40="","",IF(OR($C40="Posições",$C40="Ambos"),IF(AND(ISNUMBER($D40),ISNUMBER($E40),ISNUMBER($G40)),MAX(0,ROUNDDOWN(($D40-$E40)*(1-$G40),0)),""),""))</f>
        <v/>
      </c>
      <c r="I40" s="54">
        <f>IF($A40="","",IF(OR($C40="Volume",$C40="Ambos"),IF(AND(ISNUMBER($F40),ISNUMBER($G40)),MAX(0,$F40*(1-$G40)),""),""))</f>
        <v/>
      </c>
      <c r="J40" s="27">
        <f>IF($A40="","",IF(OR($C40="Posições",$C40="Ambos"),SUMIFS('Ocupação_SKU'!$I$7:$I$206,'Ocupação_SKU'!$D$7:$D$206,$A40,'Ocupação_SKU'!$A$7:$A$206,Resumo!$B$3),""))</f>
        <v/>
      </c>
      <c r="K40" s="54">
        <f>IF($A40="","",IF(OR($C40="Volume",$C40="Ambos"),SUMIFS('Ocupação_SKU'!$H$7:$H$206,'Ocupação_SKU'!$D$7:$D$206,$A40,'Ocupação_SKU'!$A$7:$A$206,Resumo!$B$3),""))</f>
        <v/>
      </c>
      <c r="L40" s="55">
        <f>IF(AND(ISNUMBER($H40),$H40&gt;0,ISNUMBER($J40)),IFERROR($J40/$H40,""),"")</f>
        <v/>
      </c>
      <c r="M40" s="55">
        <f>IF(AND(ISNUMBER($I40),$I40&gt;0,ISNUMBER($K40)),IFERROR($K40/$I40,""),"")</f>
        <v/>
      </c>
      <c r="N40" s="55">
        <f>IF($A40="","",IF($C40="Ambos",IF(COUNT($L40:$M40)=2,MAX($L40:$M40),""),IF($C40="Posições",$L40,IF($C40="Volume",$M40,""))))</f>
        <v/>
      </c>
      <c r="O40" s="27">
        <f>IF(AND(ISNUMBER($H40),ISNUMBER($J40)),$H40-$J40,"")</f>
        <v/>
      </c>
      <c r="P40" s="54">
        <f>IF(AND(ISNUMBER($I40),ISNUMBER($K40)),$I40-$K40,"")</f>
        <v/>
      </c>
      <c r="Q40" s="30">
        <f>IF($A40="","",IF(NOT(ISNUMBER($N40)),"Sem base",IF($N40&gt;=1,"Saturado",IF($N40&gt;=Resumo!$H$3,"Crítico",IF($N40&gt;=Resumo!$E$3,"Atenção","Adequado")))))</f>
        <v/>
      </c>
      <c r="R40" s="30">
        <f>IF($A40="","",IF(COUNTIF($A$7:$A$106,$A40)&gt;1,"ID duplicado",IF(OR($B40="",$C40="",$G40=""),"Completar cadastro",IF(OR($G40&lt;0,$G40&gt;=1),"Reserva fora do intervalo",IF(AND(OR($C40="Posições",$C40="Ambos"),OR($D40="",$E40="",$D40&lt;=0,$E40&lt;0,$E40&gt;$D40)),"Revisar capacidade de posições",IF(AND(OR($C40="Volume",$C40="Ambos"),OR($F40="",$F40&lt;=0)),"Revisar capacidade de volume","OK"))))))</f>
        <v/>
      </c>
      <c r="S40" s="22" t="n"/>
      <c r="T40" s="31">
        <f>IF(ISNUMBER($N40),$N40+ROW()/1000000,"")</f>
        <v/>
      </c>
    </row>
    <row r="41">
      <c r="A41" s="22" t="n"/>
      <c r="B41" s="22" t="n"/>
      <c r="C41" s="23" t="n"/>
      <c r="D41" s="24" t="n"/>
      <c r="E41" s="24" t="n"/>
      <c r="F41" s="52" t="n"/>
      <c r="G41" s="53" t="n"/>
      <c r="H41" s="27">
        <f>IF($A41="","",IF(OR($C41="Posições",$C41="Ambos"),IF(AND(ISNUMBER($D41),ISNUMBER($E41),ISNUMBER($G41)),MAX(0,ROUNDDOWN(($D41-$E41)*(1-$G41),0)),""),""))</f>
        <v/>
      </c>
      <c r="I41" s="54">
        <f>IF($A41="","",IF(OR($C41="Volume",$C41="Ambos"),IF(AND(ISNUMBER($F41),ISNUMBER($G41)),MAX(0,$F41*(1-$G41)),""),""))</f>
        <v/>
      </c>
      <c r="J41" s="27">
        <f>IF($A41="","",IF(OR($C41="Posições",$C41="Ambos"),SUMIFS('Ocupação_SKU'!$I$7:$I$206,'Ocupação_SKU'!$D$7:$D$206,$A41,'Ocupação_SKU'!$A$7:$A$206,Resumo!$B$3),""))</f>
        <v/>
      </c>
      <c r="K41" s="54">
        <f>IF($A41="","",IF(OR($C41="Volume",$C41="Ambos"),SUMIFS('Ocupação_SKU'!$H$7:$H$206,'Ocupação_SKU'!$D$7:$D$206,$A41,'Ocupação_SKU'!$A$7:$A$206,Resumo!$B$3),""))</f>
        <v/>
      </c>
      <c r="L41" s="55">
        <f>IF(AND(ISNUMBER($H41),$H41&gt;0,ISNUMBER($J41)),IFERROR($J41/$H41,""),"")</f>
        <v/>
      </c>
      <c r="M41" s="55">
        <f>IF(AND(ISNUMBER($I41),$I41&gt;0,ISNUMBER($K41)),IFERROR($K41/$I41,""),"")</f>
        <v/>
      </c>
      <c r="N41" s="55">
        <f>IF($A41="","",IF($C41="Ambos",IF(COUNT($L41:$M41)=2,MAX($L41:$M41),""),IF($C41="Posições",$L41,IF($C41="Volume",$M41,""))))</f>
        <v/>
      </c>
      <c r="O41" s="27">
        <f>IF(AND(ISNUMBER($H41),ISNUMBER($J41)),$H41-$J41,"")</f>
        <v/>
      </c>
      <c r="P41" s="54">
        <f>IF(AND(ISNUMBER($I41),ISNUMBER($K41)),$I41-$K41,"")</f>
        <v/>
      </c>
      <c r="Q41" s="30">
        <f>IF($A41="","",IF(NOT(ISNUMBER($N41)),"Sem base",IF($N41&gt;=1,"Saturado",IF($N41&gt;=Resumo!$H$3,"Crítico",IF($N41&gt;=Resumo!$E$3,"Atenção","Adequado")))))</f>
        <v/>
      </c>
      <c r="R41" s="30">
        <f>IF($A41="","",IF(COUNTIF($A$7:$A$106,$A41)&gt;1,"ID duplicado",IF(OR($B41="",$C41="",$G41=""),"Completar cadastro",IF(OR($G41&lt;0,$G41&gt;=1),"Reserva fora do intervalo",IF(AND(OR($C41="Posições",$C41="Ambos"),OR($D41="",$E41="",$D41&lt;=0,$E41&lt;0,$E41&gt;$D41)),"Revisar capacidade de posições",IF(AND(OR($C41="Volume",$C41="Ambos"),OR($F41="",$F41&lt;=0)),"Revisar capacidade de volume","OK"))))))</f>
        <v/>
      </c>
      <c r="S41" s="22" t="n"/>
      <c r="T41" s="31">
        <f>IF(ISNUMBER($N41),$N41+ROW()/1000000,"")</f>
        <v/>
      </c>
    </row>
    <row r="42">
      <c r="A42" s="22" t="n"/>
      <c r="B42" s="22" t="n"/>
      <c r="C42" s="23" t="n"/>
      <c r="D42" s="24" t="n"/>
      <c r="E42" s="24" t="n"/>
      <c r="F42" s="52" t="n"/>
      <c r="G42" s="53" t="n"/>
      <c r="H42" s="27">
        <f>IF($A42="","",IF(OR($C42="Posições",$C42="Ambos"),IF(AND(ISNUMBER($D42),ISNUMBER($E42),ISNUMBER($G42)),MAX(0,ROUNDDOWN(($D42-$E42)*(1-$G42),0)),""),""))</f>
        <v/>
      </c>
      <c r="I42" s="54">
        <f>IF($A42="","",IF(OR($C42="Volume",$C42="Ambos"),IF(AND(ISNUMBER($F42),ISNUMBER($G42)),MAX(0,$F42*(1-$G42)),""),""))</f>
        <v/>
      </c>
      <c r="J42" s="27">
        <f>IF($A42="","",IF(OR($C42="Posições",$C42="Ambos"),SUMIFS('Ocupação_SKU'!$I$7:$I$206,'Ocupação_SKU'!$D$7:$D$206,$A42,'Ocupação_SKU'!$A$7:$A$206,Resumo!$B$3),""))</f>
        <v/>
      </c>
      <c r="K42" s="54">
        <f>IF($A42="","",IF(OR($C42="Volume",$C42="Ambos"),SUMIFS('Ocupação_SKU'!$H$7:$H$206,'Ocupação_SKU'!$D$7:$D$206,$A42,'Ocupação_SKU'!$A$7:$A$206,Resumo!$B$3),""))</f>
        <v/>
      </c>
      <c r="L42" s="55">
        <f>IF(AND(ISNUMBER($H42),$H42&gt;0,ISNUMBER($J42)),IFERROR($J42/$H42,""),"")</f>
        <v/>
      </c>
      <c r="M42" s="55">
        <f>IF(AND(ISNUMBER($I42),$I42&gt;0,ISNUMBER($K42)),IFERROR($K42/$I42,""),"")</f>
        <v/>
      </c>
      <c r="N42" s="55">
        <f>IF($A42="","",IF($C42="Ambos",IF(COUNT($L42:$M42)=2,MAX($L42:$M42),""),IF($C42="Posições",$L42,IF($C42="Volume",$M42,""))))</f>
        <v/>
      </c>
      <c r="O42" s="27">
        <f>IF(AND(ISNUMBER($H42),ISNUMBER($J42)),$H42-$J42,"")</f>
        <v/>
      </c>
      <c r="P42" s="54">
        <f>IF(AND(ISNUMBER($I42),ISNUMBER($K42)),$I42-$K42,"")</f>
        <v/>
      </c>
      <c r="Q42" s="30">
        <f>IF($A42="","",IF(NOT(ISNUMBER($N42)),"Sem base",IF($N42&gt;=1,"Saturado",IF($N42&gt;=Resumo!$H$3,"Crítico",IF($N42&gt;=Resumo!$E$3,"Atenção","Adequado")))))</f>
        <v/>
      </c>
      <c r="R42" s="30">
        <f>IF($A42="","",IF(COUNTIF($A$7:$A$106,$A42)&gt;1,"ID duplicado",IF(OR($B42="",$C42="",$G42=""),"Completar cadastro",IF(OR($G42&lt;0,$G42&gt;=1),"Reserva fora do intervalo",IF(AND(OR($C42="Posições",$C42="Ambos"),OR($D42="",$E42="",$D42&lt;=0,$E42&lt;0,$E42&gt;$D42)),"Revisar capacidade de posições",IF(AND(OR($C42="Volume",$C42="Ambos"),OR($F42="",$F42&lt;=0)),"Revisar capacidade de volume","OK"))))))</f>
        <v/>
      </c>
      <c r="S42" s="22" t="n"/>
      <c r="T42" s="31">
        <f>IF(ISNUMBER($N42),$N42+ROW()/1000000,"")</f>
        <v/>
      </c>
    </row>
    <row r="43">
      <c r="A43" s="22" t="n"/>
      <c r="B43" s="22" t="n"/>
      <c r="C43" s="23" t="n"/>
      <c r="D43" s="24" t="n"/>
      <c r="E43" s="24" t="n"/>
      <c r="F43" s="52" t="n"/>
      <c r="G43" s="53" t="n"/>
      <c r="H43" s="27">
        <f>IF($A43="","",IF(OR($C43="Posições",$C43="Ambos"),IF(AND(ISNUMBER($D43),ISNUMBER($E43),ISNUMBER($G43)),MAX(0,ROUNDDOWN(($D43-$E43)*(1-$G43),0)),""),""))</f>
        <v/>
      </c>
      <c r="I43" s="54">
        <f>IF($A43="","",IF(OR($C43="Volume",$C43="Ambos"),IF(AND(ISNUMBER($F43),ISNUMBER($G43)),MAX(0,$F43*(1-$G43)),""),""))</f>
        <v/>
      </c>
      <c r="J43" s="27">
        <f>IF($A43="","",IF(OR($C43="Posições",$C43="Ambos"),SUMIFS('Ocupação_SKU'!$I$7:$I$206,'Ocupação_SKU'!$D$7:$D$206,$A43,'Ocupação_SKU'!$A$7:$A$206,Resumo!$B$3),""))</f>
        <v/>
      </c>
      <c r="K43" s="54">
        <f>IF($A43="","",IF(OR($C43="Volume",$C43="Ambos"),SUMIFS('Ocupação_SKU'!$H$7:$H$206,'Ocupação_SKU'!$D$7:$D$206,$A43,'Ocupação_SKU'!$A$7:$A$206,Resumo!$B$3),""))</f>
        <v/>
      </c>
      <c r="L43" s="55">
        <f>IF(AND(ISNUMBER($H43),$H43&gt;0,ISNUMBER($J43)),IFERROR($J43/$H43,""),"")</f>
        <v/>
      </c>
      <c r="M43" s="55">
        <f>IF(AND(ISNUMBER($I43),$I43&gt;0,ISNUMBER($K43)),IFERROR($K43/$I43,""),"")</f>
        <v/>
      </c>
      <c r="N43" s="55">
        <f>IF($A43="","",IF($C43="Ambos",IF(COUNT($L43:$M43)=2,MAX($L43:$M43),""),IF($C43="Posições",$L43,IF($C43="Volume",$M43,""))))</f>
        <v/>
      </c>
      <c r="O43" s="27">
        <f>IF(AND(ISNUMBER($H43),ISNUMBER($J43)),$H43-$J43,"")</f>
        <v/>
      </c>
      <c r="P43" s="54">
        <f>IF(AND(ISNUMBER($I43),ISNUMBER($K43)),$I43-$K43,"")</f>
        <v/>
      </c>
      <c r="Q43" s="30">
        <f>IF($A43="","",IF(NOT(ISNUMBER($N43)),"Sem base",IF($N43&gt;=1,"Saturado",IF($N43&gt;=Resumo!$H$3,"Crítico",IF($N43&gt;=Resumo!$E$3,"Atenção","Adequado")))))</f>
        <v/>
      </c>
      <c r="R43" s="30">
        <f>IF($A43="","",IF(COUNTIF($A$7:$A$106,$A43)&gt;1,"ID duplicado",IF(OR($B43="",$C43="",$G43=""),"Completar cadastro",IF(OR($G43&lt;0,$G43&gt;=1),"Reserva fora do intervalo",IF(AND(OR($C43="Posições",$C43="Ambos"),OR($D43="",$E43="",$D43&lt;=0,$E43&lt;0,$E43&gt;$D43)),"Revisar capacidade de posições",IF(AND(OR($C43="Volume",$C43="Ambos"),OR($F43="",$F43&lt;=0)),"Revisar capacidade de volume","OK"))))))</f>
        <v/>
      </c>
      <c r="S43" s="22" t="n"/>
      <c r="T43" s="31">
        <f>IF(ISNUMBER($N43),$N43+ROW()/1000000,"")</f>
        <v/>
      </c>
    </row>
    <row r="44">
      <c r="A44" s="22" t="n"/>
      <c r="B44" s="22" t="n"/>
      <c r="C44" s="23" t="n"/>
      <c r="D44" s="24" t="n"/>
      <c r="E44" s="24" t="n"/>
      <c r="F44" s="52" t="n"/>
      <c r="G44" s="53" t="n"/>
      <c r="H44" s="27">
        <f>IF($A44="","",IF(OR($C44="Posições",$C44="Ambos"),IF(AND(ISNUMBER($D44),ISNUMBER($E44),ISNUMBER($G44)),MAX(0,ROUNDDOWN(($D44-$E44)*(1-$G44),0)),""),""))</f>
        <v/>
      </c>
      <c r="I44" s="54">
        <f>IF($A44="","",IF(OR($C44="Volume",$C44="Ambos"),IF(AND(ISNUMBER($F44),ISNUMBER($G44)),MAX(0,$F44*(1-$G44)),""),""))</f>
        <v/>
      </c>
      <c r="J44" s="27">
        <f>IF($A44="","",IF(OR($C44="Posições",$C44="Ambos"),SUMIFS('Ocupação_SKU'!$I$7:$I$206,'Ocupação_SKU'!$D$7:$D$206,$A44,'Ocupação_SKU'!$A$7:$A$206,Resumo!$B$3),""))</f>
        <v/>
      </c>
      <c r="K44" s="54">
        <f>IF($A44="","",IF(OR($C44="Volume",$C44="Ambos"),SUMIFS('Ocupação_SKU'!$H$7:$H$206,'Ocupação_SKU'!$D$7:$D$206,$A44,'Ocupação_SKU'!$A$7:$A$206,Resumo!$B$3),""))</f>
        <v/>
      </c>
      <c r="L44" s="55">
        <f>IF(AND(ISNUMBER($H44),$H44&gt;0,ISNUMBER($J44)),IFERROR($J44/$H44,""),"")</f>
        <v/>
      </c>
      <c r="M44" s="55">
        <f>IF(AND(ISNUMBER($I44),$I44&gt;0,ISNUMBER($K44)),IFERROR($K44/$I44,""),"")</f>
        <v/>
      </c>
      <c r="N44" s="55">
        <f>IF($A44="","",IF($C44="Ambos",IF(COUNT($L44:$M44)=2,MAX($L44:$M44),""),IF($C44="Posições",$L44,IF($C44="Volume",$M44,""))))</f>
        <v/>
      </c>
      <c r="O44" s="27">
        <f>IF(AND(ISNUMBER($H44),ISNUMBER($J44)),$H44-$J44,"")</f>
        <v/>
      </c>
      <c r="P44" s="54">
        <f>IF(AND(ISNUMBER($I44),ISNUMBER($K44)),$I44-$K44,"")</f>
        <v/>
      </c>
      <c r="Q44" s="30">
        <f>IF($A44="","",IF(NOT(ISNUMBER($N44)),"Sem base",IF($N44&gt;=1,"Saturado",IF($N44&gt;=Resumo!$H$3,"Crítico",IF($N44&gt;=Resumo!$E$3,"Atenção","Adequado")))))</f>
        <v/>
      </c>
      <c r="R44" s="30">
        <f>IF($A44="","",IF(COUNTIF($A$7:$A$106,$A44)&gt;1,"ID duplicado",IF(OR($B44="",$C44="",$G44=""),"Completar cadastro",IF(OR($G44&lt;0,$G44&gt;=1),"Reserva fora do intervalo",IF(AND(OR($C44="Posições",$C44="Ambos"),OR($D44="",$E44="",$D44&lt;=0,$E44&lt;0,$E44&gt;$D44)),"Revisar capacidade de posições",IF(AND(OR($C44="Volume",$C44="Ambos"),OR($F44="",$F44&lt;=0)),"Revisar capacidade de volume","OK"))))))</f>
        <v/>
      </c>
      <c r="S44" s="22" t="n"/>
      <c r="T44" s="31">
        <f>IF(ISNUMBER($N44),$N44+ROW()/1000000,"")</f>
        <v/>
      </c>
    </row>
    <row r="45">
      <c r="A45" s="22" t="n"/>
      <c r="B45" s="22" t="n"/>
      <c r="C45" s="23" t="n"/>
      <c r="D45" s="24" t="n"/>
      <c r="E45" s="24" t="n"/>
      <c r="F45" s="52" t="n"/>
      <c r="G45" s="53" t="n"/>
      <c r="H45" s="27">
        <f>IF($A45="","",IF(OR($C45="Posições",$C45="Ambos"),IF(AND(ISNUMBER($D45),ISNUMBER($E45),ISNUMBER($G45)),MAX(0,ROUNDDOWN(($D45-$E45)*(1-$G45),0)),""),""))</f>
        <v/>
      </c>
      <c r="I45" s="54">
        <f>IF($A45="","",IF(OR($C45="Volume",$C45="Ambos"),IF(AND(ISNUMBER($F45),ISNUMBER($G45)),MAX(0,$F45*(1-$G45)),""),""))</f>
        <v/>
      </c>
      <c r="J45" s="27">
        <f>IF($A45="","",IF(OR($C45="Posições",$C45="Ambos"),SUMIFS('Ocupação_SKU'!$I$7:$I$206,'Ocupação_SKU'!$D$7:$D$206,$A45,'Ocupação_SKU'!$A$7:$A$206,Resumo!$B$3),""))</f>
        <v/>
      </c>
      <c r="K45" s="54">
        <f>IF($A45="","",IF(OR($C45="Volume",$C45="Ambos"),SUMIFS('Ocupação_SKU'!$H$7:$H$206,'Ocupação_SKU'!$D$7:$D$206,$A45,'Ocupação_SKU'!$A$7:$A$206,Resumo!$B$3),""))</f>
        <v/>
      </c>
      <c r="L45" s="55">
        <f>IF(AND(ISNUMBER($H45),$H45&gt;0,ISNUMBER($J45)),IFERROR($J45/$H45,""),"")</f>
        <v/>
      </c>
      <c r="M45" s="55">
        <f>IF(AND(ISNUMBER($I45),$I45&gt;0,ISNUMBER($K45)),IFERROR($K45/$I45,""),"")</f>
        <v/>
      </c>
      <c r="N45" s="55">
        <f>IF($A45="","",IF($C45="Ambos",IF(COUNT($L45:$M45)=2,MAX($L45:$M45),""),IF($C45="Posições",$L45,IF($C45="Volume",$M45,""))))</f>
        <v/>
      </c>
      <c r="O45" s="27">
        <f>IF(AND(ISNUMBER($H45),ISNUMBER($J45)),$H45-$J45,"")</f>
        <v/>
      </c>
      <c r="P45" s="54">
        <f>IF(AND(ISNUMBER($I45),ISNUMBER($K45)),$I45-$K45,"")</f>
        <v/>
      </c>
      <c r="Q45" s="30">
        <f>IF($A45="","",IF(NOT(ISNUMBER($N45)),"Sem base",IF($N45&gt;=1,"Saturado",IF($N45&gt;=Resumo!$H$3,"Crítico",IF($N45&gt;=Resumo!$E$3,"Atenção","Adequado")))))</f>
        <v/>
      </c>
      <c r="R45" s="30">
        <f>IF($A45="","",IF(COUNTIF($A$7:$A$106,$A45)&gt;1,"ID duplicado",IF(OR($B45="",$C45="",$G45=""),"Completar cadastro",IF(OR($G45&lt;0,$G45&gt;=1),"Reserva fora do intervalo",IF(AND(OR($C45="Posições",$C45="Ambos"),OR($D45="",$E45="",$D45&lt;=0,$E45&lt;0,$E45&gt;$D45)),"Revisar capacidade de posições",IF(AND(OR($C45="Volume",$C45="Ambos"),OR($F45="",$F45&lt;=0)),"Revisar capacidade de volume","OK"))))))</f>
        <v/>
      </c>
      <c r="S45" s="22" t="n"/>
      <c r="T45" s="31">
        <f>IF(ISNUMBER($N45),$N45+ROW()/1000000,"")</f>
        <v/>
      </c>
    </row>
    <row r="46">
      <c r="A46" s="22" t="n"/>
      <c r="B46" s="22" t="n"/>
      <c r="C46" s="23" t="n"/>
      <c r="D46" s="24" t="n"/>
      <c r="E46" s="24" t="n"/>
      <c r="F46" s="52" t="n"/>
      <c r="G46" s="53" t="n"/>
      <c r="H46" s="27">
        <f>IF($A46="","",IF(OR($C46="Posições",$C46="Ambos"),IF(AND(ISNUMBER($D46),ISNUMBER($E46),ISNUMBER($G46)),MAX(0,ROUNDDOWN(($D46-$E46)*(1-$G46),0)),""),""))</f>
        <v/>
      </c>
      <c r="I46" s="54">
        <f>IF($A46="","",IF(OR($C46="Volume",$C46="Ambos"),IF(AND(ISNUMBER($F46),ISNUMBER($G46)),MAX(0,$F46*(1-$G46)),""),""))</f>
        <v/>
      </c>
      <c r="J46" s="27">
        <f>IF($A46="","",IF(OR($C46="Posições",$C46="Ambos"),SUMIFS('Ocupação_SKU'!$I$7:$I$206,'Ocupação_SKU'!$D$7:$D$206,$A46,'Ocupação_SKU'!$A$7:$A$206,Resumo!$B$3),""))</f>
        <v/>
      </c>
      <c r="K46" s="54">
        <f>IF($A46="","",IF(OR($C46="Volume",$C46="Ambos"),SUMIFS('Ocupação_SKU'!$H$7:$H$206,'Ocupação_SKU'!$D$7:$D$206,$A46,'Ocupação_SKU'!$A$7:$A$206,Resumo!$B$3),""))</f>
        <v/>
      </c>
      <c r="L46" s="55">
        <f>IF(AND(ISNUMBER($H46),$H46&gt;0,ISNUMBER($J46)),IFERROR($J46/$H46,""),"")</f>
        <v/>
      </c>
      <c r="M46" s="55">
        <f>IF(AND(ISNUMBER($I46),$I46&gt;0,ISNUMBER($K46)),IFERROR($K46/$I46,""),"")</f>
        <v/>
      </c>
      <c r="N46" s="55">
        <f>IF($A46="","",IF($C46="Ambos",IF(COUNT($L46:$M46)=2,MAX($L46:$M46),""),IF($C46="Posições",$L46,IF($C46="Volume",$M46,""))))</f>
        <v/>
      </c>
      <c r="O46" s="27">
        <f>IF(AND(ISNUMBER($H46),ISNUMBER($J46)),$H46-$J46,"")</f>
        <v/>
      </c>
      <c r="P46" s="54">
        <f>IF(AND(ISNUMBER($I46),ISNUMBER($K46)),$I46-$K46,"")</f>
        <v/>
      </c>
      <c r="Q46" s="30">
        <f>IF($A46="","",IF(NOT(ISNUMBER($N46)),"Sem base",IF($N46&gt;=1,"Saturado",IF($N46&gt;=Resumo!$H$3,"Crítico",IF($N46&gt;=Resumo!$E$3,"Atenção","Adequado")))))</f>
        <v/>
      </c>
      <c r="R46" s="30">
        <f>IF($A46="","",IF(COUNTIF($A$7:$A$106,$A46)&gt;1,"ID duplicado",IF(OR($B46="",$C46="",$G46=""),"Completar cadastro",IF(OR($G46&lt;0,$G46&gt;=1),"Reserva fora do intervalo",IF(AND(OR($C46="Posições",$C46="Ambos"),OR($D46="",$E46="",$D46&lt;=0,$E46&lt;0,$E46&gt;$D46)),"Revisar capacidade de posições",IF(AND(OR($C46="Volume",$C46="Ambos"),OR($F46="",$F46&lt;=0)),"Revisar capacidade de volume","OK"))))))</f>
        <v/>
      </c>
      <c r="S46" s="22" t="n"/>
      <c r="T46" s="31">
        <f>IF(ISNUMBER($N46),$N46+ROW()/1000000,"")</f>
        <v/>
      </c>
    </row>
    <row r="47">
      <c r="A47" s="22" t="n"/>
      <c r="B47" s="22" t="n"/>
      <c r="C47" s="23" t="n"/>
      <c r="D47" s="24" t="n"/>
      <c r="E47" s="24" t="n"/>
      <c r="F47" s="52" t="n"/>
      <c r="G47" s="53" t="n"/>
      <c r="H47" s="27">
        <f>IF($A47="","",IF(OR($C47="Posições",$C47="Ambos"),IF(AND(ISNUMBER($D47),ISNUMBER($E47),ISNUMBER($G47)),MAX(0,ROUNDDOWN(($D47-$E47)*(1-$G47),0)),""),""))</f>
        <v/>
      </c>
      <c r="I47" s="54">
        <f>IF($A47="","",IF(OR($C47="Volume",$C47="Ambos"),IF(AND(ISNUMBER($F47),ISNUMBER($G47)),MAX(0,$F47*(1-$G47)),""),""))</f>
        <v/>
      </c>
      <c r="J47" s="27">
        <f>IF($A47="","",IF(OR($C47="Posições",$C47="Ambos"),SUMIFS('Ocupação_SKU'!$I$7:$I$206,'Ocupação_SKU'!$D$7:$D$206,$A47,'Ocupação_SKU'!$A$7:$A$206,Resumo!$B$3),""))</f>
        <v/>
      </c>
      <c r="K47" s="54">
        <f>IF($A47="","",IF(OR($C47="Volume",$C47="Ambos"),SUMIFS('Ocupação_SKU'!$H$7:$H$206,'Ocupação_SKU'!$D$7:$D$206,$A47,'Ocupação_SKU'!$A$7:$A$206,Resumo!$B$3),""))</f>
        <v/>
      </c>
      <c r="L47" s="55">
        <f>IF(AND(ISNUMBER($H47),$H47&gt;0,ISNUMBER($J47)),IFERROR($J47/$H47,""),"")</f>
        <v/>
      </c>
      <c r="M47" s="55">
        <f>IF(AND(ISNUMBER($I47),$I47&gt;0,ISNUMBER($K47)),IFERROR($K47/$I47,""),"")</f>
        <v/>
      </c>
      <c r="N47" s="55">
        <f>IF($A47="","",IF($C47="Ambos",IF(COUNT($L47:$M47)=2,MAX($L47:$M47),""),IF($C47="Posições",$L47,IF($C47="Volume",$M47,""))))</f>
        <v/>
      </c>
      <c r="O47" s="27">
        <f>IF(AND(ISNUMBER($H47),ISNUMBER($J47)),$H47-$J47,"")</f>
        <v/>
      </c>
      <c r="P47" s="54">
        <f>IF(AND(ISNUMBER($I47),ISNUMBER($K47)),$I47-$K47,"")</f>
        <v/>
      </c>
      <c r="Q47" s="30">
        <f>IF($A47="","",IF(NOT(ISNUMBER($N47)),"Sem base",IF($N47&gt;=1,"Saturado",IF($N47&gt;=Resumo!$H$3,"Crítico",IF($N47&gt;=Resumo!$E$3,"Atenção","Adequado")))))</f>
        <v/>
      </c>
      <c r="R47" s="30">
        <f>IF($A47="","",IF(COUNTIF($A$7:$A$106,$A47)&gt;1,"ID duplicado",IF(OR($B47="",$C47="",$G47=""),"Completar cadastro",IF(OR($G47&lt;0,$G47&gt;=1),"Reserva fora do intervalo",IF(AND(OR($C47="Posições",$C47="Ambos"),OR($D47="",$E47="",$D47&lt;=0,$E47&lt;0,$E47&gt;$D47)),"Revisar capacidade de posições",IF(AND(OR($C47="Volume",$C47="Ambos"),OR($F47="",$F47&lt;=0)),"Revisar capacidade de volume","OK"))))))</f>
        <v/>
      </c>
      <c r="S47" s="22" t="n"/>
      <c r="T47" s="31">
        <f>IF(ISNUMBER($N47),$N47+ROW()/1000000,"")</f>
        <v/>
      </c>
    </row>
    <row r="48">
      <c r="A48" s="22" t="n"/>
      <c r="B48" s="22" t="n"/>
      <c r="C48" s="23" t="n"/>
      <c r="D48" s="24" t="n"/>
      <c r="E48" s="24" t="n"/>
      <c r="F48" s="52" t="n"/>
      <c r="G48" s="53" t="n"/>
      <c r="H48" s="27">
        <f>IF($A48="","",IF(OR($C48="Posições",$C48="Ambos"),IF(AND(ISNUMBER($D48),ISNUMBER($E48),ISNUMBER($G48)),MAX(0,ROUNDDOWN(($D48-$E48)*(1-$G48),0)),""),""))</f>
        <v/>
      </c>
      <c r="I48" s="54">
        <f>IF($A48="","",IF(OR($C48="Volume",$C48="Ambos"),IF(AND(ISNUMBER($F48),ISNUMBER($G48)),MAX(0,$F48*(1-$G48)),""),""))</f>
        <v/>
      </c>
      <c r="J48" s="27">
        <f>IF($A48="","",IF(OR($C48="Posições",$C48="Ambos"),SUMIFS('Ocupação_SKU'!$I$7:$I$206,'Ocupação_SKU'!$D$7:$D$206,$A48,'Ocupação_SKU'!$A$7:$A$206,Resumo!$B$3),""))</f>
        <v/>
      </c>
      <c r="K48" s="54">
        <f>IF($A48="","",IF(OR($C48="Volume",$C48="Ambos"),SUMIFS('Ocupação_SKU'!$H$7:$H$206,'Ocupação_SKU'!$D$7:$D$206,$A48,'Ocupação_SKU'!$A$7:$A$206,Resumo!$B$3),""))</f>
        <v/>
      </c>
      <c r="L48" s="55">
        <f>IF(AND(ISNUMBER($H48),$H48&gt;0,ISNUMBER($J48)),IFERROR($J48/$H48,""),"")</f>
        <v/>
      </c>
      <c r="M48" s="55">
        <f>IF(AND(ISNUMBER($I48),$I48&gt;0,ISNUMBER($K48)),IFERROR($K48/$I48,""),"")</f>
        <v/>
      </c>
      <c r="N48" s="55">
        <f>IF($A48="","",IF($C48="Ambos",IF(COUNT($L48:$M48)=2,MAX($L48:$M48),""),IF($C48="Posições",$L48,IF($C48="Volume",$M48,""))))</f>
        <v/>
      </c>
      <c r="O48" s="27">
        <f>IF(AND(ISNUMBER($H48),ISNUMBER($J48)),$H48-$J48,"")</f>
        <v/>
      </c>
      <c r="P48" s="54">
        <f>IF(AND(ISNUMBER($I48),ISNUMBER($K48)),$I48-$K48,"")</f>
        <v/>
      </c>
      <c r="Q48" s="30">
        <f>IF($A48="","",IF(NOT(ISNUMBER($N48)),"Sem base",IF($N48&gt;=1,"Saturado",IF($N48&gt;=Resumo!$H$3,"Crítico",IF($N48&gt;=Resumo!$E$3,"Atenção","Adequado")))))</f>
        <v/>
      </c>
      <c r="R48" s="30">
        <f>IF($A48="","",IF(COUNTIF($A$7:$A$106,$A48)&gt;1,"ID duplicado",IF(OR($B48="",$C48="",$G48=""),"Completar cadastro",IF(OR($G48&lt;0,$G48&gt;=1),"Reserva fora do intervalo",IF(AND(OR($C48="Posições",$C48="Ambos"),OR($D48="",$E48="",$D48&lt;=0,$E48&lt;0,$E48&gt;$D48)),"Revisar capacidade de posições",IF(AND(OR($C48="Volume",$C48="Ambos"),OR($F48="",$F48&lt;=0)),"Revisar capacidade de volume","OK"))))))</f>
        <v/>
      </c>
      <c r="S48" s="22" t="n"/>
      <c r="T48" s="31">
        <f>IF(ISNUMBER($N48),$N48+ROW()/1000000,"")</f>
        <v/>
      </c>
    </row>
    <row r="49">
      <c r="A49" s="22" t="n"/>
      <c r="B49" s="22" t="n"/>
      <c r="C49" s="23" t="n"/>
      <c r="D49" s="24" t="n"/>
      <c r="E49" s="24" t="n"/>
      <c r="F49" s="52" t="n"/>
      <c r="G49" s="53" t="n"/>
      <c r="H49" s="27">
        <f>IF($A49="","",IF(OR($C49="Posições",$C49="Ambos"),IF(AND(ISNUMBER($D49),ISNUMBER($E49),ISNUMBER($G49)),MAX(0,ROUNDDOWN(($D49-$E49)*(1-$G49),0)),""),""))</f>
        <v/>
      </c>
      <c r="I49" s="54">
        <f>IF($A49="","",IF(OR($C49="Volume",$C49="Ambos"),IF(AND(ISNUMBER($F49),ISNUMBER($G49)),MAX(0,$F49*(1-$G49)),""),""))</f>
        <v/>
      </c>
      <c r="J49" s="27">
        <f>IF($A49="","",IF(OR($C49="Posições",$C49="Ambos"),SUMIFS('Ocupação_SKU'!$I$7:$I$206,'Ocupação_SKU'!$D$7:$D$206,$A49,'Ocupação_SKU'!$A$7:$A$206,Resumo!$B$3),""))</f>
        <v/>
      </c>
      <c r="K49" s="54">
        <f>IF($A49="","",IF(OR($C49="Volume",$C49="Ambos"),SUMIFS('Ocupação_SKU'!$H$7:$H$206,'Ocupação_SKU'!$D$7:$D$206,$A49,'Ocupação_SKU'!$A$7:$A$206,Resumo!$B$3),""))</f>
        <v/>
      </c>
      <c r="L49" s="55">
        <f>IF(AND(ISNUMBER($H49),$H49&gt;0,ISNUMBER($J49)),IFERROR($J49/$H49,""),"")</f>
        <v/>
      </c>
      <c r="M49" s="55">
        <f>IF(AND(ISNUMBER($I49),$I49&gt;0,ISNUMBER($K49)),IFERROR($K49/$I49,""),"")</f>
        <v/>
      </c>
      <c r="N49" s="55">
        <f>IF($A49="","",IF($C49="Ambos",IF(COUNT($L49:$M49)=2,MAX($L49:$M49),""),IF($C49="Posições",$L49,IF($C49="Volume",$M49,""))))</f>
        <v/>
      </c>
      <c r="O49" s="27">
        <f>IF(AND(ISNUMBER($H49),ISNUMBER($J49)),$H49-$J49,"")</f>
        <v/>
      </c>
      <c r="P49" s="54">
        <f>IF(AND(ISNUMBER($I49),ISNUMBER($K49)),$I49-$K49,"")</f>
        <v/>
      </c>
      <c r="Q49" s="30">
        <f>IF($A49="","",IF(NOT(ISNUMBER($N49)),"Sem base",IF($N49&gt;=1,"Saturado",IF($N49&gt;=Resumo!$H$3,"Crítico",IF($N49&gt;=Resumo!$E$3,"Atenção","Adequado")))))</f>
        <v/>
      </c>
      <c r="R49" s="30">
        <f>IF($A49="","",IF(COUNTIF($A$7:$A$106,$A49)&gt;1,"ID duplicado",IF(OR($B49="",$C49="",$G49=""),"Completar cadastro",IF(OR($G49&lt;0,$G49&gt;=1),"Reserva fora do intervalo",IF(AND(OR($C49="Posições",$C49="Ambos"),OR($D49="",$E49="",$D49&lt;=0,$E49&lt;0,$E49&gt;$D49)),"Revisar capacidade de posições",IF(AND(OR($C49="Volume",$C49="Ambos"),OR($F49="",$F49&lt;=0)),"Revisar capacidade de volume","OK"))))))</f>
        <v/>
      </c>
      <c r="S49" s="22" t="n"/>
      <c r="T49" s="31">
        <f>IF(ISNUMBER($N49),$N49+ROW()/1000000,"")</f>
        <v/>
      </c>
    </row>
    <row r="50">
      <c r="A50" s="22" t="n"/>
      <c r="B50" s="22" t="n"/>
      <c r="C50" s="23" t="n"/>
      <c r="D50" s="24" t="n"/>
      <c r="E50" s="24" t="n"/>
      <c r="F50" s="52" t="n"/>
      <c r="G50" s="53" t="n"/>
      <c r="H50" s="27">
        <f>IF($A50="","",IF(OR($C50="Posições",$C50="Ambos"),IF(AND(ISNUMBER($D50),ISNUMBER($E50),ISNUMBER($G50)),MAX(0,ROUNDDOWN(($D50-$E50)*(1-$G50),0)),""),""))</f>
        <v/>
      </c>
      <c r="I50" s="54">
        <f>IF($A50="","",IF(OR($C50="Volume",$C50="Ambos"),IF(AND(ISNUMBER($F50),ISNUMBER($G50)),MAX(0,$F50*(1-$G50)),""),""))</f>
        <v/>
      </c>
      <c r="J50" s="27">
        <f>IF($A50="","",IF(OR($C50="Posições",$C50="Ambos"),SUMIFS('Ocupação_SKU'!$I$7:$I$206,'Ocupação_SKU'!$D$7:$D$206,$A50,'Ocupação_SKU'!$A$7:$A$206,Resumo!$B$3),""))</f>
        <v/>
      </c>
      <c r="K50" s="54">
        <f>IF($A50="","",IF(OR($C50="Volume",$C50="Ambos"),SUMIFS('Ocupação_SKU'!$H$7:$H$206,'Ocupação_SKU'!$D$7:$D$206,$A50,'Ocupação_SKU'!$A$7:$A$206,Resumo!$B$3),""))</f>
        <v/>
      </c>
      <c r="L50" s="55">
        <f>IF(AND(ISNUMBER($H50),$H50&gt;0,ISNUMBER($J50)),IFERROR($J50/$H50,""),"")</f>
        <v/>
      </c>
      <c r="M50" s="55">
        <f>IF(AND(ISNUMBER($I50),$I50&gt;0,ISNUMBER($K50)),IFERROR($K50/$I50,""),"")</f>
        <v/>
      </c>
      <c r="N50" s="55">
        <f>IF($A50="","",IF($C50="Ambos",IF(COUNT($L50:$M50)=2,MAX($L50:$M50),""),IF($C50="Posições",$L50,IF($C50="Volume",$M50,""))))</f>
        <v/>
      </c>
      <c r="O50" s="27">
        <f>IF(AND(ISNUMBER($H50),ISNUMBER($J50)),$H50-$J50,"")</f>
        <v/>
      </c>
      <c r="P50" s="54">
        <f>IF(AND(ISNUMBER($I50),ISNUMBER($K50)),$I50-$K50,"")</f>
        <v/>
      </c>
      <c r="Q50" s="30">
        <f>IF($A50="","",IF(NOT(ISNUMBER($N50)),"Sem base",IF($N50&gt;=1,"Saturado",IF($N50&gt;=Resumo!$H$3,"Crítico",IF($N50&gt;=Resumo!$E$3,"Atenção","Adequado")))))</f>
        <v/>
      </c>
      <c r="R50" s="30">
        <f>IF($A50="","",IF(COUNTIF($A$7:$A$106,$A50)&gt;1,"ID duplicado",IF(OR($B50="",$C50="",$G50=""),"Completar cadastro",IF(OR($G50&lt;0,$G50&gt;=1),"Reserva fora do intervalo",IF(AND(OR($C50="Posições",$C50="Ambos"),OR($D50="",$E50="",$D50&lt;=0,$E50&lt;0,$E50&gt;$D50)),"Revisar capacidade de posições",IF(AND(OR($C50="Volume",$C50="Ambos"),OR($F50="",$F50&lt;=0)),"Revisar capacidade de volume","OK"))))))</f>
        <v/>
      </c>
      <c r="S50" s="22" t="n"/>
      <c r="T50" s="31">
        <f>IF(ISNUMBER($N50),$N50+ROW()/1000000,"")</f>
        <v/>
      </c>
    </row>
    <row r="51">
      <c r="A51" s="22" t="n"/>
      <c r="B51" s="22" t="n"/>
      <c r="C51" s="23" t="n"/>
      <c r="D51" s="24" t="n"/>
      <c r="E51" s="24" t="n"/>
      <c r="F51" s="52" t="n"/>
      <c r="G51" s="53" t="n"/>
      <c r="H51" s="27">
        <f>IF($A51="","",IF(OR($C51="Posições",$C51="Ambos"),IF(AND(ISNUMBER($D51),ISNUMBER($E51),ISNUMBER($G51)),MAX(0,ROUNDDOWN(($D51-$E51)*(1-$G51),0)),""),""))</f>
        <v/>
      </c>
      <c r="I51" s="54">
        <f>IF($A51="","",IF(OR($C51="Volume",$C51="Ambos"),IF(AND(ISNUMBER($F51),ISNUMBER($G51)),MAX(0,$F51*(1-$G51)),""),""))</f>
        <v/>
      </c>
      <c r="J51" s="27">
        <f>IF($A51="","",IF(OR($C51="Posições",$C51="Ambos"),SUMIFS('Ocupação_SKU'!$I$7:$I$206,'Ocupação_SKU'!$D$7:$D$206,$A51,'Ocupação_SKU'!$A$7:$A$206,Resumo!$B$3),""))</f>
        <v/>
      </c>
      <c r="K51" s="54">
        <f>IF($A51="","",IF(OR($C51="Volume",$C51="Ambos"),SUMIFS('Ocupação_SKU'!$H$7:$H$206,'Ocupação_SKU'!$D$7:$D$206,$A51,'Ocupação_SKU'!$A$7:$A$206,Resumo!$B$3),""))</f>
        <v/>
      </c>
      <c r="L51" s="55">
        <f>IF(AND(ISNUMBER($H51),$H51&gt;0,ISNUMBER($J51)),IFERROR($J51/$H51,""),"")</f>
        <v/>
      </c>
      <c r="M51" s="55">
        <f>IF(AND(ISNUMBER($I51),$I51&gt;0,ISNUMBER($K51)),IFERROR($K51/$I51,""),"")</f>
        <v/>
      </c>
      <c r="N51" s="55">
        <f>IF($A51="","",IF($C51="Ambos",IF(COUNT($L51:$M51)=2,MAX($L51:$M51),""),IF($C51="Posições",$L51,IF($C51="Volume",$M51,""))))</f>
        <v/>
      </c>
      <c r="O51" s="27">
        <f>IF(AND(ISNUMBER($H51),ISNUMBER($J51)),$H51-$J51,"")</f>
        <v/>
      </c>
      <c r="P51" s="54">
        <f>IF(AND(ISNUMBER($I51),ISNUMBER($K51)),$I51-$K51,"")</f>
        <v/>
      </c>
      <c r="Q51" s="30">
        <f>IF($A51="","",IF(NOT(ISNUMBER($N51)),"Sem base",IF($N51&gt;=1,"Saturado",IF($N51&gt;=Resumo!$H$3,"Crítico",IF($N51&gt;=Resumo!$E$3,"Atenção","Adequado")))))</f>
        <v/>
      </c>
      <c r="R51" s="30">
        <f>IF($A51="","",IF(COUNTIF($A$7:$A$106,$A51)&gt;1,"ID duplicado",IF(OR($B51="",$C51="",$G51=""),"Completar cadastro",IF(OR($G51&lt;0,$G51&gt;=1),"Reserva fora do intervalo",IF(AND(OR($C51="Posições",$C51="Ambos"),OR($D51="",$E51="",$D51&lt;=0,$E51&lt;0,$E51&gt;$D51)),"Revisar capacidade de posições",IF(AND(OR($C51="Volume",$C51="Ambos"),OR($F51="",$F51&lt;=0)),"Revisar capacidade de volume","OK"))))))</f>
        <v/>
      </c>
      <c r="S51" s="22" t="n"/>
      <c r="T51" s="31">
        <f>IF(ISNUMBER($N51),$N51+ROW()/1000000,"")</f>
        <v/>
      </c>
    </row>
    <row r="52">
      <c r="A52" s="22" t="n"/>
      <c r="B52" s="22" t="n"/>
      <c r="C52" s="23" t="n"/>
      <c r="D52" s="24" t="n"/>
      <c r="E52" s="24" t="n"/>
      <c r="F52" s="52" t="n"/>
      <c r="G52" s="53" t="n"/>
      <c r="H52" s="27">
        <f>IF($A52="","",IF(OR($C52="Posições",$C52="Ambos"),IF(AND(ISNUMBER($D52),ISNUMBER($E52),ISNUMBER($G52)),MAX(0,ROUNDDOWN(($D52-$E52)*(1-$G52),0)),""),""))</f>
        <v/>
      </c>
      <c r="I52" s="54">
        <f>IF($A52="","",IF(OR($C52="Volume",$C52="Ambos"),IF(AND(ISNUMBER($F52),ISNUMBER($G52)),MAX(0,$F52*(1-$G52)),""),""))</f>
        <v/>
      </c>
      <c r="J52" s="27">
        <f>IF($A52="","",IF(OR($C52="Posições",$C52="Ambos"),SUMIFS('Ocupação_SKU'!$I$7:$I$206,'Ocupação_SKU'!$D$7:$D$206,$A52,'Ocupação_SKU'!$A$7:$A$206,Resumo!$B$3),""))</f>
        <v/>
      </c>
      <c r="K52" s="54">
        <f>IF($A52="","",IF(OR($C52="Volume",$C52="Ambos"),SUMIFS('Ocupação_SKU'!$H$7:$H$206,'Ocupação_SKU'!$D$7:$D$206,$A52,'Ocupação_SKU'!$A$7:$A$206,Resumo!$B$3),""))</f>
        <v/>
      </c>
      <c r="L52" s="55">
        <f>IF(AND(ISNUMBER($H52),$H52&gt;0,ISNUMBER($J52)),IFERROR($J52/$H52,""),"")</f>
        <v/>
      </c>
      <c r="M52" s="55">
        <f>IF(AND(ISNUMBER($I52),$I52&gt;0,ISNUMBER($K52)),IFERROR($K52/$I52,""),"")</f>
        <v/>
      </c>
      <c r="N52" s="55">
        <f>IF($A52="","",IF($C52="Ambos",IF(COUNT($L52:$M52)=2,MAX($L52:$M52),""),IF($C52="Posições",$L52,IF($C52="Volume",$M52,""))))</f>
        <v/>
      </c>
      <c r="O52" s="27">
        <f>IF(AND(ISNUMBER($H52),ISNUMBER($J52)),$H52-$J52,"")</f>
        <v/>
      </c>
      <c r="P52" s="54">
        <f>IF(AND(ISNUMBER($I52),ISNUMBER($K52)),$I52-$K52,"")</f>
        <v/>
      </c>
      <c r="Q52" s="30">
        <f>IF($A52="","",IF(NOT(ISNUMBER($N52)),"Sem base",IF($N52&gt;=1,"Saturado",IF($N52&gt;=Resumo!$H$3,"Crítico",IF($N52&gt;=Resumo!$E$3,"Atenção","Adequado")))))</f>
        <v/>
      </c>
      <c r="R52" s="30">
        <f>IF($A52="","",IF(COUNTIF($A$7:$A$106,$A52)&gt;1,"ID duplicado",IF(OR($B52="",$C52="",$G52=""),"Completar cadastro",IF(OR($G52&lt;0,$G52&gt;=1),"Reserva fora do intervalo",IF(AND(OR($C52="Posições",$C52="Ambos"),OR($D52="",$E52="",$D52&lt;=0,$E52&lt;0,$E52&gt;$D52)),"Revisar capacidade de posições",IF(AND(OR($C52="Volume",$C52="Ambos"),OR($F52="",$F52&lt;=0)),"Revisar capacidade de volume","OK"))))))</f>
        <v/>
      </c>
      <c r="S52" s="22" t="n"/>
      <c r="T52" s="31">
        <f>IF(ISNUMBER($N52),$N52+ROW()/1000000,"")</f>
        <v/>
      </c>
    </row>
    <row r="53">
      <c r="A53" s="22" t="n"/>
      <c r="B53" s="22" t="n"/>
      <c r="C53" s="23" t="n"/>
      <c r="D53" s="24" t="n"/>
      <c r="E53" s="24" t="n"/>
      <c r="F53" s="52" t="n"/>
      <c r="G53" s="53" t="n"/>
      <c r="H53" s="27">
        <f>IF($A53="","",IF(OR($C53="Posições",$C53="Ambos"),IF(AND(ISNUMBER($D53),ISNUMBER($E53),ISNUMBER($G53)),MAX(0,ROUNDDOWN(($D53-$E53)*(1-$G53),0)),""),""))</f>
        <v/>
      </c>
      <c r="I53" s="54">
        <f>IF($A53="","",IF(OR($C53="Volume",$C53="Ambos"),IF(AND(ISNUMBER($F53),ISNUMBER($G53)),MAX(0,$F53*(1-$G53)),""),""))</f>
        <v/>
      </c>
      <c r="J53" s="27">
        <f>IF($A53="","",IF(OR($C53="Posições",$C53="Ambos"),SUMIFS('Ocupação_SKU'!$I$7:$I$206,'Ocupação_SKU'!$D$7:$D$206,$A53,'Ocupação_SKU'!$A$7:$A$206,Resumo!$B$3),""))</f>
        <v/>
      </c>
      <c r="K53" s="54">
        <f>IF($A53="","",IF(OR($C53="Volume",$C53="Ambos"),SUMIFS('Ocupação_SKU'!$H$7:$H$206,'Ocupação_SKU'!$D$7:$D$206,$A53,'Ocupação_SKU'!$A$7:$A$206,Resumo!$B$3),""))</f>
        <v/>
      </c>
      <c r="L53" s="55">
        <f>IF(AND(ISNUMBER($H53),$H53&gt;0,ISNUMBER($J53)),IFERROR($J53/$H53,""),"")</f>
        <v/>
      </c>
      <c r="M53" s="55">
        <f>IF(AND(ISNUMBER($I53),$I53&gt;0,ISNUMBER($K53)),IFERROR($K53/$I53,""),"")</f>
        <v/>
      </c>
      <c r="N53" s="55">
        <f>IF($A53="","",IF($C53="Ambos",IF(COUNT($L53:$M53)=2,MAX($L53:$M53),""),IF($C53="Posições",$L53,IF($C53="Volume",$M53,""))))</f>
        <v/>
      </c>
      <c r="O53" s="27">
        <f>IF(AND(ISNUMBER($H53),ISNUMBER($J53)),$H53-$J53,"")</f>
        <v/>
      </c>
      <c r="P53" s="54">
        <f>IF(AND(ISNUMBER($I53),ISNUMBER($K53)),$I53-$K53,"")</f>
        <v/>
      </c>
      <c r="Q53" s="30">
        <f>IF($A53="","",IF(NOT(ISNUMBER($N53)),"Sem base",IF($N53&gt;=1,"Saturado",IF($N53&gt;=Resumo!$H$3,"Crítico",IF($N53&gt;=Resumo!$E$3,"Atenção","Adequado")))))</f>
        <v/>
      </c>
      <c r="R53" s="30">
        <f>IF($A53="","",IF(COUNTIF($A$7:$A$106,$A53)&gt;1,"ID duplicado",IF(OR($B53="",$C53="",$G53=""),"Completar cadastro",IF(OR($G53&lt;0,$G53&gt;=1),"Reserva fora do intervalo",IF(AND(OR($C53="Posições",$C53="Ambos"),OR($D53="",$E53="",$D53&lt;=0,$E53&lt;0,$E53&gt;$D53)),"Revisar capacidade de posições",IF(AND(OR($C53="Volume",$C53="Ambos"),OR($F53="",$F53&lt;=0)),"Revisar capacidade de volume","OK"))))))</f>
        <v/>
      </c>
      <c r="S53" s="22" t="n"/>
      <c r="T53" s="31">
        <f>IF(ISNUMBER($N53),$N53+ROW()/1000000,"")</f>
        <v/>
      </c>
    </row>
    <row r="54">
      <c r="A54" s="22" t="n"/>
      <c r="B54" s="22" t="n"/>
      <c r="C54" s="23" t="n"/>
      <c r="D54" s="24" t="n"/>
      <c r="E54" s="24" t="n"/>
      <c r="F54" s="52" t="n"/>
      <c r="G54" s="53" t="n"/>
      <c r="H54" s="27">
        <f>IF($A54="","",IF(OR($C54="Posições",$C54="Ambos"),IF(AND(ISNUMBER($D54),ISNUMBER($E54),ISNUMBER($G54)),MAX(0,ROUNDDOWN(($D54-$E54)*(1-$G54),0)),""),""))</f>
        <v/>
      </c>
      <c r="I54" s="54">
        <f>IF($A54="","",IF(OR($C54="Volume",$C54="Ambos"),IF(AND(ISNUMBER($F54),ISNUMBER($G54)),MAX(0,$F54*(1-$G54)),""),""))</f>
        <v/>
      </c>
      <c r="J54" s="27">
        <f>IF($A54="","",IF(OR($C54="Posições",$C54="Ambos"),SUMIFS('Ocupação_SKU'!$I$7:$I$206,'Ocupação_SKU'!$D$7:$D$206,$A54,'Ocupação_SKU'!$A$7:$A$206,Resumo!$B$3),""))</f>
        <v/>
      </c>
      <c r="K54" s="54">
        <f>IF($A54="","",IF(OR($C54="Volume",$C54="Ambos"),SUMIFS('Ocupação_SKU'!$H$7:$H$206,'Ocupação_SKU'!$D$7:$D$206,$A54,'Ocupação_SKU'!$A$7:$A$206,Resumo!$B$3),""))</f>
        <v/>
      </c>
      <c r="L54" s="55">
        <f>IF(AND(ISNUMBER($H54),$H54&gt;0,ISNUMBER($J54)),IFERROR($J54/$H54,""),"")</f>
        <v/>
      </c>
      <c r="M54" s="55">
        <f>IF(AND(ISNUMBER($I54),$I54&gt;0,ISNUMBER($K54)),IFERROR($K54/$I54,""),"")</f>
        <v/>
      </c>
      <c r="N54" s="55">
        <f>IF($A54="","",IF($C54="Ambos",IF(COUNT($L54:$M54)=2,MAX($L54:$M54),""),IF($C54="Posições",$L54,IF($C54="Volume",$M54,""))))</f>
        <v/>
      </c>
      <c r="O54" s="27">
        <f>IF(AND(ISNUMBER($H54),ISNUMBER($J54)),$H54-$J54,"")</f>
        <v/>
      </c>
      <c r="P54" s="54">
        <f>IF(AND(ISNUMBER($I54),ISNUMBER($K54)),$I54-$K54,"")</f>
        <v/>
      </c>
      <c r="Q54" s="30">
        <f>IF($A54="","",IF(NOT(ISNUMBER($N54)),"Sem base",IF($N54&gt;=1,"Saturado",IF($N54&gt;=Resumo!$H$3,"Crítico",IF($N54&gt;=Resumo!$E$3,"Atenção","Adequado")))))</f>
        <v/>
      </c>
      <c r="R54" s="30">
        <f>IF($A54="","",IF(COUNTIF($A$7:$A$106,$A54)&gt;1,"ID duplicado",IF(OR($B54="",$C54="",$G54=""),"Completar cadastro",IF(OR($G54&lt;0,$G54&gt;=1),"Reserva fora do intervalo",IF(AND(OR($C54="Posições",$C54="Ambos"),OR($D54="",$E54="",$D54&lt;=0,$E54&lt;0,$E54&gt;$D54)),"Revisar capacidade de posições",IF(AND(OR($C54="Volume",$C54="Ambos"),OR($F54="",$F54&lt;=0)),"Revisar capacidade de volume","OK"))))))</f>
        <v/>
      </c>
      <c r="S54" s="22" t="n"/>
      <c r="T54" s="31">
        <f>IF(ISNUMBER($N54),$N54+ROW()/1000000,"")</f>
        <v/>
      </c>
    </row>
    <row r="55">
      <c r="A55" s="22" t="n"/>
      <c r="B55" s="22" t="n"/>
      <c r="C55" s="23" t="n"/>
      <c r="D55" s="24" t="n"/>
      <c r="E55" s="24" t="n"/>
      <c r="F55" s="52" t="n"/>
      <c r="G55" s="53" t="n"/>
      <c r="H55" s="27">
        <f>IF($A55="","",IF(OR($C55="Posições",$C55="Ambos"),IF(AND(ISNUMBER($D55),ISNUMBER($E55),ISNUMBER($G55)),MAX(0,ROUNDDOWN(($D55-$E55)*(1-$G55),0)),""),""))</f>
        <v/>
      </c>
      <c r="I55" s="54">
        <f>IF($A55="","",IF(OR($C55="Volume",$C55="Ambos"),IF(AND(ISNUMBER($F55),ISNUMBER($G55)),MAX(0,$F55*(1-$G55)),""),""))</f>
        <v/>
      </c>
      <c r="J55" s="27">
        <f>IF($A55="","",IF(OR($C55="Posições",$C55="Ambos"),SUMIFS('Ocupação_SKU'!$I$7:$I$206,'Ocupação_SKU'!$D$7:$D$206,$A55,'Ocupação_SKU'!$A$7:$A$206,Resumo!$B$3),""))</f>
        <v/>
      </c>
      <c r="K55" s="54">
        <f>IF($A55="","",IF(OR($C55="Volume",$C55="Ambos"),SUMIFS('Ocupação_SKU'!$H$7:$H$206,'Ocupação_SKU'!$D$7:$D$206,$A55,'Ocupação_SKU'!$A$7:$A$206,Resumo!$B$3),""))</f>
        <v/>
      </c>
      <c r="L55" s="55">
        <f>IF(AND(ISNUMBER($H55),$H55&gt;0,ISNUMBER($J55)),IFERROR($J55/$H55,""),"")</f>
        <v/>
      </c>
      <c r="M55" s="55">
        <f>IF(AND(ISNUMBER($I55),$I55&gt;0,ISNUMBER($K55)),IFERROR($K55/$I55,""),"")</f>
        <v/>
      </c>
      <c r="N55" s="55">
        <f>IF($A55="","",IF($C55="Ambos",IF(COUNT($L55:$M55)=2,MAX($L55:$M55),""),IF($C55="Posições",$L55,IF($C55="Volume",$M55,""))))</f>
        <v/>
      </c>
      <c r="O55" s="27">
        <f>IF(AND(ISNUMBER($H55),ISNUMBER($J55)),$H55-$J55,"")</f>
        <v/>
      </c>
      <c r="P55" s="54">
        <f>IF(AND(ISNUMBER($I55),ISNUMBER($K55)),$I55-$K55,"")</f>
        <v/>
      </c>
      <c r="Q55" s="30">
        <f>IF($A55="","",IF(NOT(ISNUMBER($N55)),"Sem base",IF($N55&gt;=1,"Saturado",IF($N55&gt;=Resumo!$H$3,"Crítico",IF($N55&gt;=Resumo!$E$3,"Atenção","Adequado")))))</f>
        <v/>
      </c>
      <c r="R55" s="30">
        <f>IF($A55="","",IF(COUNTIF($A$7:$A$106,$A55)&gt;1,"ID duplicado",IF(OR($B55="",$C55="",$G55=""),"Completar cadastro",IF(OR($G55&lt;0,$G55&gt;=1),"Reserva fora do intervalo",IF(AND(OR($C55="Posições",$C55="Ambos"),OR($D55="",$E55="",$D55&lt;=0,$E55&lt;0,$E55&gt;$D55)),"Revisar capacidade de posições",IF(AND(OR($C55="Volume",$C55="Ambos"),OR($F55="",$F55&lt;=0)),"Revisar capacidade de volume","OK"))))))</f>
        <v/>
      </c>
      <c r="S55" s="22" t="n"/>
      <c r="T55" s="31">
        <f>IF(ISNUMBER($N55),$N55+ROW()/1000000,"")</f>
        <v/>
      </c>
    </row>
    <row r="56">
      <c r="A56" s="22" t="n"/>
      <c r="B56" s="22" t="n"/>
      <c r="C56" s="23" t="n"/>
      <c r="D56" s="24" t="n"/>
      <c r="E56" s="24" t="n"/>
      <c r="F56" s="52" t="n"/>
      <c r="G56" s="53" t="n"/>
      <c r="H56" s="27">
        <f>IF($A56="","",IF(OR($C56="Posições",$C56="Ambos"),IF(AND(ISNUMBER($D56),ISNUMBER($E56),ISNUMBER($G56)),MAX(0,ROUNDDOWN(($D56-$E56)*(1-$G56),0)),""),""))</f>
        <v/>
      </c>
      <c r="I56" s="54">
        <f>IF($A56="","",IF(OR($C56="Volume",$C56="Ambos"),IF(AND(ISNUMBER($F56),ISNUMBER($G56)),MAX(0,$F56*(1-$G56)),""),""))</f>
        <v/>
      </c>
      <c r="J56" s="27">
        <f>IF($A56="","",IF(OR($C56="Posições",$C56="Ambos"),SUMIFS('Ocupação_SKU'!$I$7:$I$206,'Ocupação_SKU'!$D$7:$D$206,$A56,'Ocupação_SKU'!$A$7:$A$206,Resumo!$B$3),""))</f>
        <v/>
      </c>
      <c r="K56" s="54">
        <f>IF($A56="","",IF(OR($C56="Volume",$C56="Ambos"),SUMIFS('Ocupação_SKU'!$H$7:$H$206,'Ocupação_SKU'!$D$7:$D$206,$A56,'Ocupação_SKU'!$A$7:$A$206,Resumo!$B$3),""))</f>
        <v/>
      </c>
      <c r="L56" s="55">
        <f>IF(AND(ISNUMBER($H56),$H56&gt;0,ISNUMBER($J56)),IFERROR($J56/$H56,""),"")</f>
        <v/>
      </c>
      <c r="M56" s="55">
        <f>IF(AND(ISNUMBER($I56),$I56&gt;0,ISNUMBER($K56)),IFERROR($K56/$I56,""),"")</f>
        <v/>
      </c>
      <c r="N56" s="55">
        <f>IF($A56="","",IF($C56="Ambos",IF(COUNT($L56:$M56)=2,MAX($L56:$M56),""),IF($C56="Posições",$L56,IF($C56="Volume",$M56,""))))</f>
        <v/>
      </c>
      <c r="O56" s="27">
        <f>IF(AND(ISNUMBER($H56),ISNUMBER($J56)),$H56-$J56,"")</f>
        <v/>
      </c>
      <c r="P56" s="54">
        <f>IF(AND(ISNUMBER($I56),ISNUMBER($K56)),$I56-$K56,"")</f>
        <v/>
      </c>
      <c r="Q56" s="30">
        <f>IF($A56="","",IF(NOT(ISNUMBER($N56)),"Sem base",IF($N56&gt;=1,"Saturado",IF($N56&gt;=Resumo!$H$3,"Crítico",IF($N56&gt;=Resumo!$E$3,"Atenção","Adequado")))))</f>
        <v/>
      </c>
      <c r="R56" s="30">
        <f>IF($A56="","",IF(COUNTIF($A$7:$A$106,$A56)&gt;1,"ID duplicado",IF(OR($B56="",$C56="",$G56=""),"Completar cadastro",IF(OR($G56&lt;0,$G56&gt;=1),"Reserva fora do intervalo",IF(AND(OR($C56="Posições",$C56="Ambos"),OR($D56="",$E56="",$D56&lt;=0,$E56&lt;0,$E56&gt;$D56)),"Revisar capacidade de posições",IF(AND(OR($C56="Volume",$C56="Ambos"),OR($F56="",$F56&lt;=0)),"Revisar capacidade de volume","OK"))))))</f>
        <v/>
      </c>
      <c r="S56" s="22" t="n"/>
      <c r="T56" s="31">
        <f>IF(ISNUMBER($N56),$N56+ROW()/1000000,"")</f>
        <v/>
      </c>
    </row>
    <row r="57">
      <c r="A57" s="22" t="n"/>
      <c r="B57" s="22" t="n"/>
      <c r="C57" s="23" t="n"/>
      <c r="D57" s="24" t="n"/>
      <c r="E57" s="24" t="n"/>
      <c r="F57" s="52" t="n"/>
      <c r="G57" s="53" t="n"/>
      <c r="H57" s="27">
        <f>IF($A57="","",IF(OR($C57="Posições",$C57="Ambos"),IF(AND(ISNUMBER($D57),ISNUMBER($E57),ISNUMBER($G57)),MAX(0,ROUNDDOWN(($D57-$E57)*(1-$G57),0)),""),""))</f>
        <v/>
      </c>
      <c r="I57" s="54">
        <f>IF($A57="","",IF(OR($C57="Volume",$C57="Ambos"),IF(AND(ISNUMBER($F57),ISNUMBER($G57)),MAX(0,$F57*(1-$G57)),""),""))</f>
        <v/>
      </c>
      <c r="J57" s="27">
        <f>IF($A57="","",IF(OR($C57="Posições",$C57="Ambos"),SUMIFS('Ocupação_SKU'!$I$7:$I$206,'Ocupação_SKU'!$D$7:$D$206,$A57,'Ocupação_SKU'!$A$7:$A$206,Resumo!$B$3),""))</f>
        <v/>
      </c>
      <c r="K57" s="54">
        <f>IF($A57="","",IF(OR($C57="Volume",$C57="Ambos"),SUMIFS('Ocupação_SKU'!$H$7:$H$206,'Ocupação_SKU'!$D$7:$D$206,$A57,'Ocupação_SKU'!$A$7:$A$206,Resumo!$B$3),""))</f>
        <v/>
      </c>
      <c r="L57" s="55">
        <f>IF(AND(ISNUMBER($H57),$H57&gt;0,ISNUMBER($J57)),IFERROR($J57/$H57,""),"")</f>
        <v/>
      </c>
      <c r="M57" s="55">
        <f>IF(AND(ISNUMBER($I57),$I57&gt;0,ISNUMBER($K57)),IFERROR($K57/$I57,""),"")</f>
        <v/>
      </c>
      <c r="N57" s="55">
        <f>IF($A57="","",IF($C57="Ambos",IF(COUNT($L57:$M57)=2,MAX($L57:$M57),""),IF($C57="Posições",$L57,IF($C57="Volume",$M57,""))))</f>
        <v/>
      </c>
      <c r="O57" s="27">
        <f>IF(AND(ISNUMBER($H57),ISNUMBER($J57)),$H57-$J57,"")</f>
        <v/>
      </c>
      <c r="P57" s="54">
        <f>IF(AND(ISNUMBER($I57),ISNUMBER($K57)),$I57-$K57,"")</f>
        <v/>
      </c>
      <c r="Q57" s="30">
        <f>IF($A57="","",IF(NOT(ISNUMBER($N57)),"Sem base",IF($N57&gt;=1,"Saturado",IF($N57&gt;=Resumo!$H$3,"Crítico",IF($N57&gt;=Resumo!$E$3,"Atenção","Adequado")))))</f>
        <v/>
      </c>
      <c r="R57" s="30">
        <f>IF($A57="","",IF(COUNTIF($A$7:$A$106,$A57)&gt;1,"ID duplicado",IF(OR($B57="",$C57="",$G57=""),"Completar cadastro",IF(OR($G57&lt;0,$G57&gt;=1),"Reserva fora do intervalo",IF(AND(OR($C57="Posições",$C57="Ambos"),OR($D57="",$E57="",$D57&lt;=0,$E57&lt;0,$E57&gt;$D57)),"Revisar capacidade de posições",IF(AND(OR($C57="Volume",$C57="Ambos"),OR($F57="",$F57&lt;=0)),"Revisar capacidade de volume","OK"))))))</f>
        <v/>
      </c>
      <c r="S57" s="22" t="n"/>
      <c r="T57" s="31">
        <f>IF(ISNUMBER($N57),$N57+ROW()/1000000,"")</f>
        <v/>
      </c>
    </row>
    <row r="58">
      <c r="A58" s="22" t="n"/>
      <c r="B58" s="22" t="n"/>
      <c r="C58" s="23" t="n"/>
      <c r="D58" s="24" t="n"/>
      <c r="E58" s="24" t="n"/>
      <c r="F58" s="52" t="n"/>
      <c r="G58" s="53" t="n"/>
      <c r="H58" s="27">
        <f>IF($A58="","",IF(OR($C58="Posições",$C58="Ambos"),IF(AND(ISNUMBER($D58),ISNUMBER($E58),ISNUMBER($G58)),MAX(0,ROUNDDOWN(($D58-$E58)*(1-$G58),0)),""),""))</f>
        <v/>
      </c>
      <c r="I58" s="54">
        <f>IF($A58="","",IF(OR($C58="Volume",$C58="Ambos"),IF(AND(ISNUMBER($F58),ISNUMBER($G58)),MAX(0,$F58*(1-$G58)),""),""))</f>
        <v/>
      </c>
      <c r="J58" s="27">
        <f>IF($A58="","",IF(OR($C58="Posições",$C58="Ambos"),SUMIFS('Ocupação_SKU'!$I$7:$I$206,'Ocupação_SKU'!$D$7:$D$206,$A58,'Ocupação_SKU'!$A$7:$A$206,Resumo!$B$3),""))</f>
        <v/>
      </c>
      <c r="K58" s="54">
        <f>IF($A58="","",IF(OR($C58="Volume",$C58="Ambos"),SUMIFS('Ocupação_SKU'!$H$7:$H$206,'Ocupação_SKU'!$D$7:$D$206,$A58,'Ocupação_SKU'!$A$7:$A$206,Resumo!$B$3),""))</f>
        <v/>
      </c>
      <c r="L58" s="55">
        <f>IF(AND(ISNUMBER($H58),$H58&gt;0,ISNUMBER($J58)),IFERROR($J58/$H58,""),"")</f>
        <v/>
      </c>
      <c r="M58" s="55">
        <f>IF(AND(ISNUMBER($I58),$I58&gt;0,ISNUMBER($K58)),IFERROR($K58/$I58,""),"")</f>
        <v/>
      </c>
      <c r="N58" s="55">
        <f>IF($A58="","",IF($C58="Ambos",IF(COUNT($L58:$M58)=2,MAX($L58:$M58),""),IF($C58="Posições",$L58,IF($C58="Volume",$M58,""))))</f>
        <v/>
      </c>
      <c r="O58" s="27">
        <f>IF(AND(ISNUMBER($H58),ISNUMBER($J58)),$H58-$J58,"")</f>
        <v/>
      </c>
      <c r="P58" s="54">
        <f>IF(AND(ISNUMBER($I58),ISNUMBER($K58)),$I58-$K58,"")</f>
        <v/>
      </c>
      <c r="Q58" s="30">
        <f>IF($A58="","",IF(NOT(ISNUMBER($N58)),"Sem base",IF($N58&gt;=1,"Saturado",IF($N58&gt;=Resumo!$H$3,"Crítico",IF($N58&gt;=Resumo!$E$3,"Atenção","Adequado")))))</f>
        <v/>
      </c>
      <c r="R58" s="30">
        <f>IF($A58="","",IF(COUNTIF($A$7:$A$106,$A58)&gt;1,"ID duplicado",IF(OR($B58="",$C58="",$G58=""),"Completar cadastro",IF(OR($G58&lt;0,$G58&gt;=1),"Reserva fora do intervalo",IF(AND(OR($C58="Posições",$C58="Ambos"),OR($D58="",$E58="",$D58&lt;=0,$E58&lt;0,$E58&gt;$D58)),"Revisar capacidade de posições",IF(AND(OR($C58="Volume",$C58="Ambos"),OR($F58="",$F58&lt;=0)),"Revisar capacidade de volume","OK"))))))</f>
        <v/>
      </c>
      <c r="S58" s="22" t="n"/>
      <c r="T58" s="31">
        <f>IF(ISNUMBER($N58),$N58+ROW()/1000000,"")</f>
        <v/>
      </c>
    </row>
    <row r="59">
      <c r="A59" s="22" t="n"/>
      <c r="B59" s="22" t="n"/>
      <c r="C59" s="23" t="n"/>
      <c r="D59" s="24" t="n"/>
      <c r="E59" s="24" t="n"/>
      <c r="F59" s="52" t="n"/>
      <c r="G59" s="53" t="n"/>
      <c r="H59" s="27">
        <f>IF($A59="","",IF(OR($C59="Posições",$C59="Ambos"),IF(AND(ISNUMBER($D59),ISNUMBER($E59),ISNUMBER($G59)),MAX(0,ROUNDDOWN(($D59-$E59)*(1-$G59),0)),""),""))</f>
        <v/>
      </c>
      <c r="I59" s="54">
        <f>IF($A59="","",IF(OR($C59="Volume",$C59="Ambos"),IF(AND(ISNUMBER($F59),ISNUMBER($G59)),MAX(0,$F59*(1-$G59)),""),""))</f>
        <v/>
      </c>
      <c r="J59" s="27">
        <f>IF($A59="","",IF(OR($C59="Posições",$C59="Ambos"),SUMIFS('Ocupação_SKU'!$I$7:$I$206,'Ocupação_SKU'!$D$7:$D$206,$A59,'Ocupação_SKU'!$A$7:$A$206,Resumo!$B$3),""))</f>
        <v/>
      </c>
      <c r="K59" s="54">
        <f>IF($A59="","",IF(OR($C59="Volume",$C59="Ambos"),SUMIFS('Ocupação_SKU'!$H$7:$H$206,'Ocupação_SKU'!$D$7:$D$206,$A59,'Ocupação_SKU'!$A$7:$A$206,Resumo!$B$3),""))</f>
        <v/>
      </c>
      <c r="L59" s="55">
        <f>IF(AND(ISNUMBER($H59),$H59&gt;0,ISNUMBER($J59)),IFERROR($J59/$H59,""),"")</f>
        <v/>
      </c>
      <c r="M59" s="55">
        <f>IF(AND(ISNUMBER($I59),$I59&gt;0,ISNUMBER($K59)),IFERROR($K59/$I59,""),"")</f>
        <v/>
      </c>
      <c r="N59" s="55">
        <f>IF($A59="","",IF($C59="Ambos",IF(COUNT($L59:$M59)=2,MAX($L59:$M59),""),IF($C59="Posições",$L59,IF($C59="Volume",$M59,""))))</f>
        <v/>
      </c>
      <c r="O59" s="27">
        <f>IF(AND(ISNUMBER($H59),ISNUMBER($J59)),$H59-$J59,"")</f>
        <v/>
      </c>
      <c r="P59" s="54">
        <f>IF(AND(ISNUMBER($I59),ISNUMBER($K59)),$I59-$K59,"")</f>
        <v/>
      </c>
      <c r="Q59" s="30">
        <f>IF($A59="","",IF(NOT(ISNUMBER($N59)),"Sem base",IF($N59&gt;=1,"Saturado",IF($N59&gt;=Resumo!$H$3,"Crítico",IF($N59&gt;=Resumo!$E$3,"Atenção","Adequado")))))</f>
        <v/>
      </c>
      <c r="R59" s="30">
        <f>IF($A59="","",IF(COUNTIF($A$7:$A$106,$A59)&gt;1,"ID duplicado",IF(OR($B59="",$C59="",$G59=""),"Completar cadastro",IF(OR($G59&lt;0,$G59&gt;=1),"Reserva fora do intervalo",IF(AND(OR($C59="Posições",$C59="Ambos"),OR($D59="",$E59="",$D59&lt;=0,$E59&lt;0,$E59&gt;$D59)),"Revisar capacidade de posições",IF(AND(OR($C59="Volume",$C59="Ambos"),OR($F59="",$F59&lt;=0)),"Revisar capacidade de volume","OK"))))))</f>
        <v/>
      </c>
      <c r="S59" s="22" t="n"/>
      <c r="T59" s="31">
        <f>IF(ISNUMBER($N59),$N59+ROW()/1000000,"")</f>
        <v/>
      </c>
    </row>
    <row r="60">
      <c r="A60" s="22" t="n"/>
      <c r="B60" s="22" t="n"/>
      <c r="C60" s="23" t="n"/>
      <c r="D60" s="24" t="n"/>
      <c r="E60" s="24" t="n"/>
      <c r="F60" s="52" t="n"/>
      <c r="G60" s="53" t="n"/>
      <c r="H60" s="27">
        <f>IF($A60="","",IF(OR($C60="Posições",$C60="Ambos"),IF(AND(ISNUMBER($D60),ISNUMBER($E60),ISNUMBER($G60)),MAX(0,ROUNDDOWN(($D60-$E60)*(1-$G60),0)),""),""))</f>
        <v/>
      </c>
      <c r="I60" s="54">
        <f>IF($A60="","",IF(OR($C60="Volume",$C60="Ambos"),IF(AND(ISNUMBER($F60),ISNUMBER($G60)),MAX(0,$F60*(1-$G60)),""),""))</f>
        <v/>
      </c>
      <c r="J60" s="27">
        <f>IF($A60="","",IF(OR($C60="Posições",$C60="Ambos"),SUMIFS('Ocupação_SKU'!$I$7:$I$206,'Ocupação_SKU'!$D$7:$D$206,$A60,'Ocupação_SKU'!$A$7:$A$206,Resumo!$B$3),""))</f>
        <v/>
      </c>
      <c r="K60" s="54">
        <f>IF($A60="","",IF(OR($C60="Volume",$C60="Ambos"),SUMIFS('Ocupação_SKU'!$H$7:$H$206,'Ocupação_SKU'!$D$7:$D$206,$A60,'Ocupação_SKU'!$A$7:$A$206,Resumo!$B$3),""))</f>
        <v/>
      </c>
      <c r="L60" s="55">
        <f>IF(AND(ISNUMBER($H60),$H60&gt;0,ISNUMBER($J60)),IFERROR($J60/$H60,""),"")</f>
        <v/>
      </c>
      <c r="M60" s="55">
        <f>IF(AND(ISNUMBER($I60),$I60&gt;0,ISNUMBER($K60)),IFERROR($K60/$I60,""),"")</f>
        <v/>
      </c>
      <c r="N60" s="55">
        <f>IF($A60="","",IF($C60="Ambos",IF(COUNT($L60:$M60)=2,MAX($L60:$M60),""),IF($C60="Posições",$L60,IF($C60="Volume",$M60,""))))</f>
        <v/>
      </c>
      <c r="O60" s="27">
        <f>IF(AND(ISNUMBER($H60),ISNUMBER($J60)),$H60-$J60,"")</f>
        <v/>
      </c>
      <c r="P60" s="54">
        <f>IF(AND(ISNUMBER($I60),ISNUMBER($K60)),$I60-$K60,"")</f>
        <v/>
      </c>
      <c r="Q60" s="30">
        <f>IF($A60="","",IF(NOT(ISNUMBER($N60)),"Sem base",IF($N60&gt;=1,"Saturado",IF($N60&gt;=Resumo!$H$3,"Crítico",IF($N60&gt;=Resumo!$E$3,"Atenção","Adequado")))))</f>
        <v/>
      </c>
      <c r="R60" s="30">
        <f>IF($A60="","",IF(COUNTIF($A$7:$A$106,$A60)&gt;1,"ID duplicado",IF(OR($B60="",$C60="",$G60=""),"Completar cadastro",IF(OR($G60&lt;0,$G60&gt;=1),"Reserva fora do intervalo",IF(AND(OR($C60="Posições",$C60="Ambos"),OR($D60="",$E60="",$D60&lt;=0,$E60&lt;0,$E60&gt;$D60)),"Revisar capacidade de posições",IF(AND(OR($C60="Volume",$C60="Ambos"),OR($F60="",$F60&lt;=0)),"Revisar capacidade de volume","OK"))))))</f>
        <v/>
      </c>
      <c r="S60" s="22" t="n"/>
      <c r="T60" s="31">
        <f>IF(ISNUMBER($N60),$N60+ROW()/1000000,"")</f>
        <v/>
      </c>
    </row>
    <row r="61">
      <c r="A61" s="22" t="n"/>
      <c r="B61" s="22" t="n"/>
      <c r="C61" s="23" t="n"/>
      <c r="D61" s="24" t="n"/>
      <c r="E61" s="24" t="n"/>
      <c r="F61" s="52" t="n"/>
      <c r="G61" s="53" t="n"/>
      <c r="H61" s="27">
        <f>IF($A61="","",IF(OR($C61="Posições",$C61="Ambos"),IF(AND(ISNUMBER($D61),ISNUMBER($E61),ISNUMBER($G61)),MAX(0,ROUNDDOWN(($D61-$E61)*(1-$G61),0)),""),""))</f>
        <v/>
      </c>
      <c r="I61" s="54">
        <f>IF($A61="","",IF(OR($C61="Volume",$C61="Ambos"),IF(AND(ISNUMBER($F61),ISNUMBER($G61)),MAX(0,$F61*(1-$G61)),""),""))</f>
        <v/>
      </c>
      <c r="J61" s="27">
        <f>IF($A61="","",IF(OR($C61="Posições",$C61="Ambos"),SUMIFS('Ocupação_SKU'!$I$7:$I$206,'Ocupação_SKU'!$D$7:$D$206,$A61,'Ocupação_SKU'!$A$7:$A$206,Resumo!$B$3),""))</f>
        <v/>
      </c>
      <c r="K61" s="54">
        <f>IF($A61="","",IF(OR($C61="Volume",$C61="Ambos"),SUMIFS('Ocupação_SKU'!$H$7:$H$206,'Ocupação_SKU'!$D$7:$D$206,$A61,'Ocupação_SKU'!$A$7:$A$206,Resumo!$B$3),""))</f>
        <v/>
      </c>
      <c r="L61" s="55">
        <f>IF(AND(ISNUMBER($H61),$H61&gt;0,ISNUMBER($J61)),IFERROR($J61/$H61,""),"")</f>
        <v/>
      </c>
      <c r="M61" s="55">
        <f>IF(AND(ISNUMBER($I61),$I61&gt;0,ISNUMBER($K61)),IFERROR($K61/$I61,""),"")</f>
        <v/>
      </c>
      <c r="N61" s="55">
        <f>IF($A61="","",IF($C61="Ambos",IF(COUNT($L61:$M61)=2,MAX($L61:$M61),""),IF($C61="Posições",$L61,IF($C61="Volume",$M61,""))))</f>
        <v/>
      </c>
      <c r="O61" s="27">
        <f>IF(AND(ISNUMBER($H61),ISNUMBER($J61)),$H61-$J61,"")</f>
        <v/>
      </c>
      <c r="P61" s="54">
        <f>IF(AND(ISNUMBER($I61),ISNUMBER($K61)),$I61-$K61,"")</f>
        <v/>
      </c>
      <c r="Q61" s="30">
        <f>IF($A61="","",IF(NOT(ISNUMBER($N61)),"Sem base",IF($N61&gt;=1,"Saturado",IF($N61&gt;=Resumo!$H$3,"Crítico",IF($N61&gt;=Resumo!$E$3,"Atenção","Adequado")))))</f>
        <v/>
      </c>
      <c r="R61" s="30">
        <f>IF($A61="","",IF(COUNTIF($A$7:$A$106,$A61)&gt;1,"ID duplicado",IF(OR($B61="",$C61="",$G61=""),"Completar cadastro",IF(OR($G61&lt;0,$G61&gt;=1),"Reserva fora do intervalo",IF(AND(OR($C61="Posições",$C61="Ambos"),OR($D61="",$E61="",$D61&lt;=0,$E61&lt;0,$E61&gt;$D61)),"Revisar capacidade de posições",IF(AND(OR($C61="Volume",$C61="Ambos"),OR($F61="",$F61&lt;=0)),"Revisar capacidade de volume","OK"))))))</f>
        <v/>
      </c>
      <c r="S61" s="22" t="n"/>
      <c r="T61" s="31">
        <f>IF(ISNUMBER($N61),$N61+ROW()/1000000,"")</f>
        <v/>
      </c>
    </row>
    <row r="62">
      <c r="A62" s="22" t="n"/>
      <c r="B62" s="22" t="n"/>
      <c r="C62" s="23" t="n"/>
      <c r="D62" s="24" t="n"/>
      <c r="E62" s="24" t="n"/>
      <c r="F62" s="52" t="n"/>
      <c r="G62" s="53" t="n"/>
      <c r="H62" s="27">
        <f>IF($A62="","",IF(OR($C62="Posições",$C62="Ambos"),IF(AND(ISNUMBER($D62),ISNUMBER($E62),ISNUMBER($G62)),MAX(0,ROUNDDOWN(($D62-$E62)*(1-$G62),0)),""),""))</f>
        <v/>
      </c>
      <c r="I62" s="54">
        <f>IF($A62="","",IF(OR($C62="Volume",$C62="Ambos"),IF(AND(ISNUMBER($F62),ISNUMBER($G62)),MAX(0,$F62*(1-$G62)),""),""))</f>
        <v/>
      </c>
      <c r="J62" s="27">
        <f>IF($A62="","",IF(OR($C62="Posições",$C62="Ambos"),SUMIFS('Ocupação_SKU'!$I$7:$I$206,'Ocupação_SKU'!$D$7:$D$206,$A62,'Ocupação_SKU'!$A$7:$A$206,Resumo!$B$3),""))</f>
        <v/>
      </c>
      <c r="K62" s="54">
        <f>IF($A62="","",IF(OR($C62="Volume",$C62="Ambos"),SUMIFS('Ocupação_SKU'!$H$7:$H$206,'Ocupação_SKU'!$D$7:$D$206,$A62,'Ocupação_SKU'!$A$7:$A$206,Resumo!$B$3),""))</f>
        <v/>
      </c>
      <c r="L62" s="55">
        <f>IF(AND(ISNUMBER($H62),$H62&gt;0,ISNUMBER($J62)),IFERROR($J62/$H62,""),"")</f>
        <v/>
      </c>
      <c r="M62" s="55">
        <f>IF(AND(ISNUMBER($I62),$I62&gt;0,ISNUMBER($K62)),IFERROR($K62/$I62,""),"")</f>
        <v/>
      </c>
      <c r="N62" s="55">
        <f>IF($A62="","",IF($C62="Ambos",IF(COUNT($L62:$M62)=2,MAX($L62:$M62),""),IF($C62="Posições",$L62,IF($C62="Volume",$M62,""))))</f>
        <v/>
      </c>
      <c r="O62" s="27">
        <f>IF(AND(ISNUMBER($H62),ISNUMBER($J62)),$H62-$J62,"")</f>
        <v/>
      </c>
      <c r="P62" s="54">
        <f>IF(AND(ISNUMBER($I62),ISNUMBER($K62)),$I62-$K62,"")</f>
        <v/>
      </c>
      <c r="Q62" s="30">
        <f>IF($A62="","",IF(NOT(ISNUMBER($N62)),"Sem base",IF($N62&gt;=1,"Saturado",IF($N62&gt;=Resumo!$H$3,"Crítico",IF($N62&gt;=Resumo!$E$3,"Atenção","Adequado")))))</f>
        <v/>
      </c>
      <c r="R62" s="30">
        <f>IF($A62="","",IF(COUNTIF($A$7:$A$106,$A62)&gt;1,"ID duplicado",IF(OR($B62="",$C62="",$G62=""),"Completar cadastro",IF(OR($G62&lt;0,$G62&gt;=1),"Reserva fora do intervalo",IF(AND(OR($C62="Posições",$C62="Ambos"),OR($D62="",$E62="",$D62&lt;=0,$E62&lt;0,$E62&gt;$D62)),"Revisar capacidade de posições",IF(AND(OR($C62="Volume",$C62="Ambos"),OR($F62="",$F62&lt;=0)),"Revisar capacidade de volume","OK"))))))</f>
        <v/>
      </c>
      <c r="S62" s="22" t="n"/>
      <c r="T62" s="31">
        <f>IF(ISNUMBER($N62),$N62+ROW()/1000000,"")</f>
        <v/>
      </c>
    </row>
    <row r="63">
      <c r="A63" s="22" t="n"/>
      <c r="B63" s="22" t="n"/>
      <c r="C63" s="23" t="n"/>
      <c r="D63" s="24" t="n"/>
      <c r="E63" s="24" t="n"/>
      <c r="F63" s="52" t="n"/>
      <c r="G63" s="53" t="n"/>
      <c r="H63" s="27">
        <f>IF($A63="","",IF(OR($C63="Posições",$C63="Ambos"),IF(AND(ISNUMBER($D63),ISNUMBER($E63),ISNUMBER($G63)),MAX(0,ROUNDDOWN(($D63-$E63)*(1-$G63),0)),""),""))</f>
        <v/>
      </c>
      <c r="I63" s="54">
        <f>IF($A63="","",IF(OR($C63="Volume",$C63="Ambos"),IF(AND(ISNUMBER($F63),ISNUMBER($G63)),MAX(0,$F63*(1-$G63)),""),""))</f>
        <v/>
      </c>
      <c r="J63" s="27">
        <f>IF($A63="","",IF(OR($C63="Posições",$C63="Ambos"),SUMIFS('Ocupação_SKU'!$I$7:$I$206,'Ocupação_SKU'!$D$7:$D$206,$A63,'Ocupação_SKU'!$A$7:$A$206,Resumo!$B$3),""))</f>
        <v/>
      </c>
      <c r="K63" s="54">
        <f>IF($A63="","",IF(OR($C63="Volume",$C63="Ambos"),SUMIFS('Ocupação_SKU'!$H$7:$H$206,'Ocupação_SKU'!$D$7:$D$206,$A63,'Ocupação_SKU'!$A$7:$A$206,Resumo!$B$3),""))</f>
        <v/>
      </c>
      <c r="L63" s="55">
        <f>IF(AND(ISNUMBER($H63),$H63&gt;0,ISNUMBER($J63)),IFERROR($J63/$H63,""),"")</f>
        <v/>
      </c>
      <c r="M63" s="55">
        <f>IF(AND(ISNUMBER($I63),$I63&gt;0,ISNUMBER($K63)),IFERROR($K63/$I63,""),"")</f>
        <v/>
      </c>
      <c r="N63" s="55">
        <f>IF($A63="","",IF($C63="Ambos",IF(COUNT($L63:$M63)=2,MAX($L63:$M63),""),IF($C63="Posições",$L63,IF($C63="Volume",$M63,""))))</f>
        <v/>
      </c>
      <c r="O63" s="27">
        <f>IF(AND(ISNUMBER($H63),ISNUMBER($J63)),$H63-$J63,"")</f>
        <v/>
      </c>
      <c r="P63" s="54">
        <f>IF(AND(ISNUMBER($I63),ISNUMBER($K63)),$I63-$K63,"")</f>
        <v/>
      </c>
      <c r="Q63" s="30">
        <f>IF($A63="","",IF(NOT(ISNUMBER($N63)),"Sem base",IF($N63&gt;=1,"Saturado",IF($N63&gt;=Resumo!$H$3,"Crítico",IF($N63&gt;=Resumo!$E$3,"Atenção","Adequado")))))</f>
        <v/>
      </c>
      <c r="R63" s="30">
        <f>IF($A63="","",IF(COUNTIF($A$7:$A$106,$A63)&gt;1,"ID duplicado",IF(OR($B63="",$C63="",$G63=""),"Completar cadastro",IF(OR($G63&lt;0,$G63&gt;=1),"Reserva fora do intervalo",IF(AND(OR($C63="Posições",$C63="Ambos"),OR($D63="",$E63="",$D63&lt;=0,$E63&lt;0,$E63&gt;$D63)),"Revisar capacidade de posições",IF(AND(OR($C63="Volume",$C63="Ambos"),OR($F63="",$F63&lt;=0)),"Revisar capacidade de volume","OK"))))))</f>
        <v/>
      </c>
      <c r="S63" s="22" t="n"/>
      <c r="T63" s="31">
        <f>IF(ISNUMBER($N63),$N63+ROW()/1000000,"")</f>
        <v/>
      </c>
    </row>
    <row r="64">
      <c r="A64" s="22" t="n"/>
      <c r="B64" s="22" t="n"/>
      <c r="C64" s="23" t="n"/>
      <c r="D64" s="24" t="n"/>
      <c r="E64" s="24" t="n"/>
      <c r="F64" s="52" t="n"/>
      <c r="G64" s="53" t="n"/>
      <c r="H64" s="27">
        <f>IF($A64="","",IF(OR($C64="Posições",$C64="Ambos"),IF(AND(ISNUMBER($D64),ISNUMBER($E64),ISNUMBER($G64)),MAX(0,ROUNDDOWN(($D64-$E64)*(1-$G64),0)),""),""))</f>
        <v/>
      </c>
      <c r="I64" s="54">
        <f>IF($A64="","",IF(OR($C64="Volume",$C64="Ambos"),IF(AND(ISNUMBER($F64),ISNUMBER($G64)),MAX(0,$F64*(1-$G64)),""),""))</f>
        <v/>
      </c>
      <c r="J64" s="27">
        <f>IF($A64="","",IF(OR($C64="Posições",$C64="Ambos"),SUMIFS('Ocupação_SKU'!$I$7:$I$206,'Ocupação_SKU'!$D$7:$D$206,$A64,'Ocupação_SKU'!$A$7:$A$206,Resumo!$B$3),""))</f>
        <v/>
      </c>
      <c r="K64" s="54">
        <f>IF($A64="","",IF(OR($C64="Volume",$C64="Ambos"),SUMIFS('Ocupação_SKU'!$H$7:$H$206,'Ocupação_SKU'!$D$7:$D$206,$A64,'Ocupação_SKU'!$A$7:$A$206,Resumo!$B$3),""))</f>
        <v/>
      </c>
      <c r="L64" s="55">
        <f>IF(AND(ISNUMBER($H64),$H64&gt;0,ISNUMBER($J64)),IFERROR($J64/$H64,""),"")</f>
        <v/>
      </c>
      <c r="M64" s="55">
        <f>IF(AND(ISNUMBER($I64),$I64&gt;0,ISNUMBER($K64)),IFERROR($K64/$I64,""),"")</f>
        <v/>
      </c>
      <c r="N64" s="55">
        <f>IF($A64="","",IF($C64="Ambos",IF(COUNT($L64:$M64)=2,MAX($L64:$M64),""),IF($C64="Posições",$L64,IF($C64="Volume",$M64,""))))</f>
        <v/>
      </c>
      <c r="O64" s="27">
        <f>IF(AND(ISNUMBER($H64),ISNUMBER($J64)),$H64-$J64,"")</f>
        <v/>
      </c>
      <c r="P64" s="54">
        <f>IF(AND(ISNUMBER($I64),ISNUMBER($K64)),$I64-$K64,"")</f>
        <v/>
      </c>
      <c r="Q64" s="30">
        <f>IF($A64="","",IF(NOT(ISNUMBER($N64)),"Sem base",IF($N64&gt;=1,"Saturado",IF($N64&gt;=Resumo!$H$3,"Crítico",IF($N64&gt;=Resumo!$E$3,"Atenção","Adequado")))))</f>
        <v/>
      </c>
      <c r="R64" s="30">
        <f>IF($A64="","",IF(COUNTIF($A$7:$A$106,$A64)&gt;1,"ID duplicado",IF(OR($B64="",$C64="",$G64=""),"Completar cadastro",IF(OR($G64&lt;0,$G64&gt;=1),"Reserva fora do intervalo",IF(AND(OR($C64="Posições",$C64="Ambos"),OR($D64="",$E64="",$D64&lt;=0,$E64&lt;0,$E64&gt;$D64)),"Revisar capacidade de posições",IF(AND(OR($C64="Volume",$C64="Ambos"),OR($F64="",$F64&lt;=0)),"Revisar capacidade de volume","OK"))))))</f>
        <v/>
      </c>
      <c r="S64" s="22" t="n"/>
      <c r="T64" s="31">
        <f>IF(ISNUMBER($N64),$N64+ROW()/1000000,"")</f>
        <v/>
      </c>
    </row>
    <row r="65">
      <c r="A65" s="22" t="n"/>
      <c r="B65" s="22" t="n"/>
      <c r="C65" s="23" t="n"/>
      <c r="D65" s="24" t="n"/>
      <c r="E65" s="24" t="n"/>
      <c r="F65" s="52" t="n"/>
      <c r="G65" s="53" t="n"/>
      <c r="H65" s="27">
        <f>IF($A65="","",IF(OR($C65="Posições",$C65="Ambos"),IF(AND(ISNUMBER($D65),ISNUMBER($E65),ISNUMBER($G65)),MAX(0,ROUNDDOWN(($D65-$E65)*(1-$G65),0)),""),""))</f>
        <v/>
      </c>
      <c r="I65" s="54">
        <f>IF($A65="","",IF(OR($C65="Volume",$C65="Ambos"),IF(AND(ISNUMBER($F65),ISNUMBER($G65)),MAX(0,$F65*(1-$G65)),""),""))</f>
        <v/>
      </c>
      <c r="J65" s="27">
        <f>IF($A65="","",IF(OR($C65="Posições",$C65="Ambos"),SUMIFS('Ocupação_SKU'!$I$7:$I$206,'Ocupação_SKU'!$D$7:$D$206,$A65,'Ocupação_SKU'!$A$7:$A$206,Resumo!$B$3),""))</f>
        <v/>
      </c>
      <c r="K65" s="54">
        <f>IF($A65="","",IF(OR($C65="Volume",$C65="Ambos"),SUMIFS('Ocupação_SKU'!$H$7:$H$206,'Ocupação_SKU'!$D$7:$D$206,$A65,'Ocupação_SKU'!$A$7:$A$206,Resumo!$B$3),""))</f>
        <v/>
      </c>
      <c r="L65" s="55">
        <f>IF(AND(ISNUMBER($H65),$H65&gt;0,ISNUMBER($J65)),IFERROR($J65/$H65,""),"")</f>
        <v/>
      </c>
      <c r="M65" s="55">
        <f>IF(AND(ISNUMBER($I65),$I65&gt;0,ISNUMBER($K65)),IFERROR($K65/$I65,""),"")</f>
        <v/>
      </c>
      <c r="N65" s="55">
        <f>IF($A65="","",IF($C65="Ambos",IF(COUNT($L65:$M65)=2,MAX($L65:$M65),""),IF($C65="Posições",$L65,IF($C65="Volume",$M65,""))))</f>
        <v/>
      </c>
      <c r="O65" s="27">
        <f>IF(AND(ISNUMBER($H65),ISNUMBER($J65)),$H65-$J65,"")</f>
        <v/>
      </c>
      <c r="P65" s="54">
        <f>IF(AND(ISNUMBER($I65),ISNUMBER($K65)),$I65-$K65,"")</f>
        <v/>
      </c>
      <c r="Q65" s="30">
        <f>IF($A65="","",IF(NOT(ISNUMBER($N65)),"Sem base",IF($N65&gt;=1,"Saturado",IF($N65&gt;=Resumo!$H$3,"Crítico",IF($N65&gt;=Resumo!$E$3,"Atenção","Adequado")))))</f>
        <v/>
      </c>
      <c r="R65" s="30">
        <f>IF($A65="","",IF(COUNTIF($A$7:$A$106,$A65)&gt;1,"ID duplicado",IF(OR($B65="",$C65="",$G65=""),"Completar cadastro",IF(OR($G65&lt;0,$G65&gt;=1),"Reserva fora do intervalo",IF(AND(OR($C65="Posições",$C65="Ambos"),OR($D65="",$E65="",$D65&lt;=0,$E65&lt;0,$E65&gt;$D65)),"Revisar capacidade de posições",IF(AND(OR($C65="Volume",$C65="Ambos"),OR($F65="",$F65&lt;=0)),"Revisar capacidade de volume","OK"))))))</f>
        <v/>
      </c>
      <c r="S65" s="22" t="n"/>
      <c r="T65" s="31">
        <f>IF(ISNUMBER($N65),$N65+ROW()/1000000,"")</f>
        <v/>
      </c>
    </row>
    <row r="66">
      <c r="A66" s="22" t="n"/>
      <c r="B66" s="22" t="n"/>
      <c r="C66" s="23" t="n"/>
      <c r="D66" s="24" t="n"/>
      <c r="E66" s="24" t="n"/>
      <c r="F66" s="52" t="n"/>
      <c r="G66" s="53" t="n"/>
      <c r="H66" s="27">
        <f>IF($A66="","",IF(OR($C66="Posições",$C66="Ambos"),IF(AND(ISNUMBER($D66),ISNUMBER($E66),ISNUMBER($G66)),MAX(0,ROUNDDOWN(($D66-$E66)*(1-$G66),0)),""),""))</f>
        <v/>
      </c>
      <c r="I66" s="54">
        <f>IF($A66="","",IF(OR($C66="Volume",$C66="Ambos"),IF(AND(ISNUMBER($F66),ISNUMBER($G66)),MAX(0,$F66*(1-$G66)),""),""))</f>
        <v/>
      </c>
      <c r="J66" s="27">
        <f>IF($A66="","",IF(OR($C66="Posições",$C66="Ambos"),SUMIFS('Ocupação_SKU'!$I$7:$I$206,'Ocupação_SKU'!$D$7:$D$206,$A66,'Ocupação_SKU'!$A$7:$A$206,Resumo!$B$3),""))</f>
        <v/>
      </c>
      <c r="K66" s="54">
        <f>IF($A66="","",IF(OR($C66="Volume",$C66="Ambos"),SUMIFS('Ocupação_SKU'!$H$7:$H$206,'Ocupação_SKU'!$D$7:$D$206,$A66,'Ocupação_SKU'!$A$7:$A$206,Resumo!$B$3),""))</f>
        <v/>
      </c>
      <c r="L66" s="55">
        <f>IF(AND(ISNUMBER($H66),$H66&gt;0,ISNUMBER($J66)),IFERROR($J66/$H66,""),"")</f>
        <v/>
      </c>
      <c r="M66" s="55">
        <f>IF(AND(ISNUMBER($I66),$I66&gt;0,ISNUMBER($K66)),IFERROR($K66/$I66,""),"")</f>
        <v/>
      </c>
      <c r="N66" s="55">
        <f>IF($A66="","",IF($C66="Ambos",IF(COUNT($L66:$M66)=2,MAX($L66:$M66),""),IF($C66="Posições",$L66,IF($C66="Volume",$M66,""))))</f>
        <v/>
      </c>
      <c r="O66" s="27">
        <f>IF(AND(ISNUMBER($H66),ISNUMBER($J66)),$H66-$J66,"")</f>
        <v/>
      </c>
      <c r="P66" s="54">
        <f>IF(AND(ISNUMBER($I66),ISNUMBER($K66)),$I66-$K66,"")</f>
        <v/>
      </c>
      <c r="Q66" s="30">
        <f>IF($A66="","",IF(NOT(ISNUMBER($N66)),"Sem base",IF($N66&gt;=1,"Saturado",IF($N66&gt;=Resumo!$H$3,"Crítico",IF($N66&gt;=Resumo!$E$3,"Atenção","Adequado")))))</f>
        <v/>
      </c>
      <c r="R66" s="30">
        <f>IF($A66="","",IF(COUNTIF($A$7:$A$106,$A66)&gt;1,"ID duplicado",IF(OR($B66="",$C66="",$G66=""),"Completar cadastro",IF(OR($G66&lt;0,$G66&gt;=1),"Reserva fora do intervalo",IF(AND(OR($C66="Posições",$C66="Ambos"),OR($D66="",$E66="",$D66&lt;=0,$E66&lt;0,$E66&gt;$D66)),"Revisar capacidade de posições",IF(AND(OR($C66="Volume",$C66="Ambos"),OR($F66="",$F66&lt;=0)),"Revisar capacidade de volume","OK"))))))</f>
        <v/>
      </c>
      <c r="S66" s="22" t="n"/>
      <c r="T66" s="31">
        <f>IF(ISNUMBER($N66),$N66+ROW()/1000000,"")</f>
        <v/>
      </c>
    </row>
    <row r="67">
      <c r="A67" s="22" t="n"/>
      <c r="B67" s="22" t="n"/>
      <c r="C67" s="23" t="n"/>
      <c r="D67" s="24" t="n"/>
      <c r="E67" s="24" t="n"/>
      <c r="F67" s="52" t="n"/>
      <c r="G67" s="53" t="n"/>
      <c r="H67" s="27">
        <f>IF($A67="","",IF(OR($C67="Posições",$C67="Ambos"),IF(AND(ISNUMBER($D67),ISNUMBER($E67),ISNUMBER($G67)),MAX(0,ROUNDDOWN(($D67-$E67)*(1-$G67),0)),""),""))</f>
        <v/>
      </c>
      <c r="I67" s="54">
        <f>IF($A67="","",IF(OR($C67="Volume",$C67="Ambos"),IF(AND(ISNUMBER($F67),ISNUMBER($G67)),MAX(0,$F67*(1-$G67)),""),""))</f>
        <v/>
      </c>
      <c r="J67" s="27">
        <f>IF($A67="","",IF(OR($C67="Posições",$C67="Ambos"),SUMIFS('Ocupação_SKU'!$I$7:$I$206,'Ocupação_SKU'!$D$7:$D$206,$A67,'Ocupação_SKU'!$A$7:$A$206,Resumo!$B$3),""))</f>
        <v/>
      </c>
      <c r="K67" s="54">
        <f>IF($A67="","",IF(OR($C67="Volume",$C67="Ambos"),SUMIFS('Ocupação_SKU'!$H$7:$H$206,'Ocupação_SKU'!$D$7:$D$206,$A67,'Ocupação_SKU'!$A$7:$A$206,Resumo!$B$3),""))</f>
        <v/>
      </c>
      <c r="L67" s="55">
        <f>IF(AND(ISNUMBER($H67),$H67&gt;0,ISNUMBER($J67)),IFERROR($J67/$H67,""),"")</f>
        <v/>
      </c>
      <c r="M67" s="55">
        <f>IF(AND(ISNUMBER($I67),$I67&gt;0,ISNUMBER($K67)),IFERROR($K67/$I67,""),"")</f>
        <v/>
      </c>
      <c r="N67" s="55">
        <f>IF($A67="","",IF($C67="Ambos",IF(COUNT($L67:$M67)=2,MAX($L67:$M67),""),IF($C67="Posições",$L67,IF($C67="Volume",$M67,""))))</f>
        <v/>
      </c>
      <c r="O67" s="27">
        <f>IF(AND(ISNUMBER($H67),ISNUMBER($J67)),$H67-$J67,"")</f>
        <v/>
      </c>
      <c r="P67" s="54">
        <f>IF(AND(ISNUMBER($I67),ISNUMBER($K67)),$I67-$K67,"")</f>
        <v/>
      </c>
      <c r="Q67" s="30">
        <f>IF($A67="","",IF(NOT(ISNUMBER($N67)),"Sem base",IF($N67&gt;=1,"Saturado",IF($N67&gt;=Resumo!$H$3,"Crítico",IF($N67&gt;=Resumo!$E$3,"Atenção","Adequado")))))</f>
        <v/>
      </c>
      <c r="R67" s="30">
        <f>IF($A67="","",IF(COUNTIF($A$7:$A$106,$A67)&gt;1,"ID duplicado",IF(OR($B67="",$C67="",$G67=""),"Completar cadastro",IF(OR($G67&lt;0,$G67&gt;=1),"Reserva fora do intervalo",IF(AND(OR($C67="Posições",$C67="Ambos"),OR($D67="",$E67="",$D67&lt;=0,$E67&lt;0,$E67&gt;$D67)),"Revisar capacidade de posições",IF(AND(OR($C67="Volume",$C67="Ambos"),OR($F67="",$F67&lt;=0)),"Revisar capacidade de volume","OK"))))))</f>
        <v/>
      </c>
      <c r="S67" s="22" t="n"/>
      <c r="T67" s="31">
        <f>IF(ISNUMBER($N67),$N67+ROW()/1000000,"")</f>
        <v/>
      </c>
    </row>
    <row r="68">
      <c r="A68" s="22" t="n"/>
      <c r="B68" s="22" t="n"/>
      <c r="C68" s="23" t="n"/>
      <c r="D68" s="24" t="n"/>
      <c r="E68" s="24" t="n"/>
      <c r="F68" s="52" t="n"/>
      <c r="G68" s="53" t="n"/>
      <c r="H68" s="27">
        <f>IF($A68="","",IF(OR($C68="Posições",$C68="Ambos"),IF(AND(ISNUMBER($D68),ISNUMBER($E68),ISNUMBER($G68)),MAX(0,ROUNDDOWN(($D68-$E68)*(1-$G68),0)),""),""))</f>
        <v/>
      </c>
      <c r="I68" s="54">
        <f>IF($A68="","",IF(OR($C68="Volume",$C68="Ambos"),IF(AND(ISNUMBER($F68),ISNUMBER($G68)),MAX(0,$F68*(1-$G68)),""),""))</f>
        <v/>
      </c>
      <c r="J68" s="27">
        <f>IF($A68="","",IF(OR($C68="Posições",$C68="Ambos"),SUMIFS('Ocupação_SKU'!$I$7:$I$206,'Ocupação_SKU'!$D$7:$D$206,$A68,'Ocupação_SKU'!$A$7:$A$206,Resumo!$B$3),""))</f>
        <v/>
      </c>
      <c r="K68" s="54">
        <f>IF($A68="","",IF(OR($C68="Volume",$C68="Ambos"),SUMIFS('Ocupação_SKU'!$H$7:$H$206,'Ocupação_SKU'!$D$7:$D$206,$A68,'Ocupação_SKU'!$A$7:$A$206,Resumo!$B$3),""))</f>
        <v/>
      </c>
      <c r="L68" s="55">
        <f>IF(AND(ISNUMBER($H68),$H68&gt;0,ISNUMBER($J68)),IFERROR($J68/$H68,""),"")</f>
        <v/>
      </c>
      <c r="M68" s="55">
        <f>IF(AND(ISNUMBER($I68),$I68&gt;0,ISNUMBER($K68)),IFERROR($K68/$I68,""),"")</f>
        <v/>
      </c>
      <c r="N68" s="55">
        <f>IF($A68="","",IF($C68="Ambos",IF(COUNT($L68:$M68)=2,MAX($L68:$M68),""),IF($C68="Posições",$L68,IF($C68="Volume",$M68,""))))</f>
        <v/>
      </c>
      <c r="O68" s="27">
        <f>IF(AND(ISNUMBER($H68),ISNUMBER($J68)),$H68-$J68,"")</f>
        <v/>
      </c>
      <c r="P68" s="54">
        <f>IF(AND(ISNUMBER($I68),ISNUMBER($K68)),$I68-$K68,"")</f>
        <v/>
      </c>
      <c r="Q68" s="30">
        <f>IF($A68="","",IF(NOT(ISNUMBER($N68)),"Sem base",IF($N68&gt;=1,"Saturado",IF($N68&gt;=Resumo!$H$3,"Crítico",IF($N68&gt;=Resumo!$E$3,"Atenção","Adequado")))))</f>
        <v/>
      </c>
      <c r="R68" s="30">
        <f>IF($A68="","",IF(COUNTIF($A$7:$A$106,$A68)&gt;1,"ID duplicado",IF(OR($B68="",$C68="",$G68=""),"Completar cadastro",IF(OR($G68&lt;0,$G68&gt;=1),"Reserva fora do intervalo",IF(AND(OR($C68="Posições",$C68="Ambos"),OR($D68="",$E68="",$D68&lt;=0,$E68&lt;0,$E68&gt;$D68)),"Revisar capacidade de posições",IF(AND(OR($C68="Volume",$C68="Ambos"),OR($F68="",$F68&lt;=0)),"Revisar capacidade de volume","OK"))))))</f>
        <v/>
      </c>
      <c r="S68" s="22" t="n"/>
      <c r="T68" s="31">
        <f>IF(ISNUMBER($N68),$N68+ROW()/1000000,"")</f>
        <v/>
      </c>
    </row>
    <row r="69">
      <c r="A69" s="22" t="n"/>
      <c r="B69" s="22" t="n"/>
      <c r="C69" s="23" t="n"/>
      <c r="D69" s="24" t="n"/>
      <c r="E69" s="24" t="n"/>
      <c r="F69" s="52" t="n"/>
      <c r="G69" s="53" t="n"/>
      <c r="H69" s="27">
        <f>IF($A69="","",IF(OR($C69="Posições",$C69="Ambos"),IF(AND(ISNUMBER($D69),ISNUMBER($E69),ISNUMBER($G69)),MAX(0,ROUNDDOWN(($D69-$E69)*(1-$G69),0)),""),""))</f>
        <v/>
      </c>
      <c r="I69" s="54">
        <f>IF($A69="","",IF(OR($C69="Volume",$C69="Ambos"),IF(AND(ISNUMBER($F69),ISNUMBER($G69)),MAX(0,$F69*(1-$G69)),""),""))</f>
        <v/>
      </c>
      <c r="J69" s="27">
        <f>IF($A69="","",IF(OR($C69="Posições",$C69="Ambos"),SUMIFS('Ocupação_SKU'!$I$7:$I$206,'Ocupação_SKU'!$D$7:$D$206,$A69,'Ocupação_SKU'!$A$7:$A$206,Resumo!$B$3),""))</f>
        <v/>
      </c>
      <c r="K69" s="54">
        <f>IF($A69="","",IF(OR($C69="Volume",$C69="Ambos"),SUMIFS('Ocupação_SKU'!$H$7:$H$206,'Ocupação_SKU'!$D$7:$D$206,$A69,'Ocupação_SKU'!$A$7:$A$206,Resumo!$B$3),""))</f>
        <v/>
      </c>
      <c r="L69" s="55">
        <f>IF(AND(ISNUMBER($H69),$H69&gt;0,ISNUMBER($J69)),IFERROR($J69/$H69,""),"")</f>
        <v/>
      </c>
      <c r="M69" s="55">
        <f>IF(AND(ISNUMBER($I69),$I69&gt;0,ISNUMBER($K69)),IFERROR($K69/$I69,""),"")</f>
        <v/>
      </c>
      <c r="N69" s="55">
        <f>IF($A69="","",IF($C69="Ambos",IF(COUNT($L69:$M69)=2,MAX($L69:$M69),""),IF($C69="Posições",$L69,IF($C69="Volume",$M69,""))))</f>
        <v/>
      </c>
      <c r="O69" s="27">
        <f>IF(AND(ISNUMBER($H69),ISNUMBER($J69)),$H69-$J69,"")</f>
        <v/>
      </c>
      <c r="P69" s="54">
        <f>IF(AND(ISNUMBER($I69),ISNUMBER($K69)),$I69-$K69,"")</f>
        <v/>
      </c>
      <c r="Q69" s="30">
        <f>IF($A69="","",IF(NOT(ISNUMBER($N69)),"Sem base",IF($N69&gt;=1,"Saturado",IF($N69&gt;=Resumo!$H$3,"Crítico",IF($N69&gt;=Resumo!$E$3,"Atenção","Adequado")))))</f>
        <v/>
      </c>
      <c r="R69" s="30">
        <f>IF($A69="","",IF(COUNTIF($A$7:$A$106,$A69)&gt;1,"ID duplicado",IF(OR($B69="",$C69="",$G69=""),"Completar cadastro",IF(OR($G69&lt;0,$G69&gt;=1),"Reserva fora do intervalo",IF(AND(OR($C69="Posições",$C69="Ambos"),OR($D69="",$E69="",$D69&lt;=0,$E69&lt;0,$E69&gt;$D69)),"Revisar capacidade de posições",IF(AND(OR($C69="Volume",$C69="Ambos"),OR($F69="",$F69&lt;=0)),"Revisar capacidade de volume","OK"))))))</f>
        <v/>
      </c>
      <c r="S69" s="22" t="n"/>
      <c r="T69" s="31">
        <f>IF(ISNUMBER($N69),$N69+ROW()/1000000,"")</f>
        <v/>
      </c>
    </row>
    <row r="70">
      <c r="A70" s="22" t="n"/>
      <c r="B70" s="22" t="n"/>
      <c r="C70" s="23" t="n"/>
      <c r="D70" s="24" t="n"/>
      <c r="E70" s="24" t="n"/>
      <c r="F70" s="52" t="n"/>
      <c r="G70" s="53" t="n"/>
      <c r="H70" s="27">
        <f>IF($A70="","",IF(OR($C70="Posições",$C70="Ambos"),IF(AND(ISNUMBER($D70),ISNUMBER($E70),ISNUMBER($G70)),MAX(0,ROUNDDOWN(($D70-$E70)*(1-$G70),0)),""),""))</f>
        <v/>
      </c>
      <c r="I70" s="54">
        <f>IF($A70="","",IF(OR($C70="Volume",$C70="Ambos"),IF(AND(ISNUMBER($F70),ISNUMBER($G70)),MAX(0,$F70*(1-$G70)),""),""))</f>
        <v/>
      </c>
      <c r="J70" s="27">
        <f>IF($A70="","",IF(OR($C70="Posições",$C70="Ambos"),SUMIFS('Ocupação_SKU'!$I$7:$I$206,'Ocupação_SKU'!$D$7:$D$206,$A70,'Ocupação_SKU'!$A$7:$A$206,Resumo!$B$3),""))</f>
        <v/>
      </c>
      <c r="K70" s="54">
        <f>IF($A70="","",IF(OR($C70="Volume",$C70="Ambos"),SUMIFS('Ocupação_SKU'!$H$7:$H$206,'Ocupação_SKU'!$D$7:$D$206,$A70,'Ocupação_SKU'!$A$7:$A$206,Resumo!$B$3),""))</f>
        <v/>
      </c>
      <c r="L70" s="55">
        <f>IF(AND(ISNUMBER($H70),$H70&gt;0,ISNUMBER($J70)),IFERROR($J70/$H70,""),"")</f>
        <v/>
      </c>
      <c r="M70" s="55">
        <f>IF(AND(ISNUMBER($I70),$I70&gt;0,ISNUMBER($K70)),IFERROR($K70/$I70,""),"")</f>
        <v/>
      </c>
      <c r="N70" s="55">
        <f>IF($A70="","",IF($C70="Ambos",IF(COUNT($L70:$M70)=2,MAX($L70:$M70),""),IF($C70="Posições",$L70,IF($C70="Volume",$M70,""))))</f>
        <v/>
      </c>
      <c r="O70" s="27">
        <f>IF(AND(ISNUMBER($H70),ISNUMBER($J70)),$H70-$J70,"")</f>
        <v/>
      </c>
      <c r="P70" s="54">
        <f>IF(AND(ISNUMBER($I70),ISNUMBER($K70)),$I70-$K70,"")</f>
        <v/>
      </c>
      <c r="Q70" s="30">
        <f>IF($A70="","",IF(NOT(ISNUMBER($N70)),"Sem base",IF($N70&gt;=1,"Saturado",IF($N70&gt;=Resumo!$H$3,"Crítico",IF($N70&gt;=Resumo!$E$3,"Atenção","Adequado")))))</f>
        <v/>
      </c>
      <c r="R70" s="30">
        <f>IF($A70="","",IF(COUNTIF($A$7:$A$106,$A70)&gt;1,"ID duplicado",IF(OR($B70="",$C70="",$G70=""),"Completar cadastro",IF(OR($G70&lt;0,$G70&gt;=1),"Reserva fora do intervalo",IF(AND(OR($C70="Posições",$C70="Ambos"),OR($D70="",$E70="",$D70&lt;=0,$E70&lt;0,$E70&gt;$D70)),"Revisar capacidade de posições",IF(AND(OR($C70="Volume",$C70="Ambos"),OR($F70="",$F70&lt;=0)),"Revisar capacidade de volume","OK"))))))</f>
        <v/>
      </c>
      <c r="S70" s="22" t="n"/>
      <c r="T70" s="31">
        <f>IF(ISNUMBER($N70),$N70+ROW()/1000000,"")</f>
        <v/>
      </c>
    </row>
    <row r="71">
      <c r="A71" s="22" t="n"/>
      <c r="B71" s="22" t="n"/>
      <c r="C71" s="23" t="n"/>
      <c r="D71" s="24" t="n"/>
      <c r="E71" s="24" t="n"/>
      <c r="F71" s="52" t="n"/>
      <c r="G71" s="53" t="n"/>
      <c r="H71" s="27">
        <f>IF($A71="","",IF(OR($C71="Posições",$C71="Ambos"),IF(AND(ISNUMBER($D71),ISNUMBER($E71),ISNUMBER($G71)),MAX(0,ROUNDDOWN(($D71-$E71)*(1-$G71),0)),""),""))</f>
        <v/>
      </c>
      <c r="I71" s="54">
        <f>IF($A71="","",IF(OR($C71="Volume",$C71="Ambos"),IF(AND(ISNUMBER($F71),ISNUMBER($G71)),MAX(0,$F71*(1-$G71)),""),""))</f>
        <v/>
      </c>
      <c r="J71" s="27">
        <f>IF($A71="","",IF(OR($C71="Posições",$C71="Ambos"),SUMIFS('Ocupação_SKU'!$I$7:$I$206,'Ocupação_SKU'!$D$7:$D$206,$A71,'Ocupação_SKU'!$A$7:$A$206,Resumo!$B$3),""))</f>
        <v/>
      </c>
      <c r="K71" s="54">
        <f>IF($A71="","",IF(OR($C71="Volume",$C71="Ambos"),SUMIFS('Ocupação_SKU'!$H$7:$H$206,'Ocupação_SKU'!$D$7:$D$206,$A71,'Ocupação_SKU'!$A$7:$A$206,Resumo!$B$3),""))</f>
        <v/>
      </c>
      <c r="L71" s="55">
        <f>IF(AND(ISNUMBER($H71),$H71&gt;0,ISNUMBER($J71)),IFERROR($J71/$H71,""),"")</f>
        <v/>
      </c>
      <c r="M71" s="55">
        <f>IF(AND(ISNUMBER($I71),$I71&gt;0,ISNUMBER($K71)),IFERROR($K71/$I71,""),"")</f>
        <v/>
      </c>
      <c r="N71" s="55">
        <f>IF($A71="","",IF($C71="Ambos",IF(COUNT($L71:$M71)=2,MAX($L71:$M71),""),IF($C71="Posições",$L71,IF($C71="Volume",$M71,""))))</f>
        <v/>
      </c>
      <c r="O71" s="27">
        <f>IF(AND(ISNUMBER($H71),ISNUMBER($J71)),$H71-$J71,"")</f>
        <v/>
      </c>
      <c r="P71" s="54">
        <f>IF(AND(ISNUMBER($I71),ISNUMBER($K71)),$I71-$K71,"")</f>
        <v/>
      </c>
      <c r="Q71" s="30">
        <f>IF($A71="","",IF(NOT(ISNUMBER($N71)),"Sem base",IF($N71&gt;=1,"Saturado",IF($N71&gt;=Resumo!$H$3,"Crítico",IF($N71&gt;=Resumo!$E$3,"Atenção","Adequado")))))</f>
        <v/>
      </c>
      <c r="R71" s="30">
        <f>IF($A71="","",IF(COUNTIF($A$7:$A$106,$A71)&gt;1,"ID duplicado",IF(OR($B71="",$C71="",$G71=""),"Completar cadastro",IF(OR($G71&lt;0,$G71&gt;=1),"Reserva fora do intervalo",IF(AND(OR($C71="Posições",$C71="Ambos"),OR($D71="",$E71="",$D71&lt;=0,$E71&lt;0,$E71&gt;$D71)),"Revisar capacidade de posições",IF(AND(OR($C71="Volume",$C71="Ambos"),OR($F71="",$F71&lt;=0)),"Revisar capacidade de volume","OK"))))))</f>
        <v/>
      </c>
      <c r="S71" s="22" t="n"/>
      <c r="T71" s="31">
        <f>IF(ISNUMBER($N71),$N71+ROW()/1000000,"")</f>
        <v/>
      </c>
    </row>
    <row r="72">
      <c r="A72" s="22" t="n"/>
      <c r="B72" s="22" t="n"/>
      <c r="C72" s="23" t="n"/>
      <c r="D72" s="24" t="n"/>
      <c r="E72" s="24" t="n"/>
      <c r="F72" s="52" t="n"/>
      <c r="G72" s="53" t="n"/>
      <c r="H72" s="27">
        <f>IF($A72="","",IF(OR($C72="Posições",$C72="Ambos"),IF(AND(ISNUMBER($D72),ISNUMBER($E72),ISNUMBER($G72)),MAX(0,ROUNDDOWN(($D72-$E72)*(1-$G72),0)),""),""))</f>
        <v/>
      </c>
      <c r="I72" s="54">
        <f>IF($A72="","",IF(OR($C72="Volume",$C72="Ambos"),IF(AND(ISNUMBER($F72),ISNUMBER($G72)),MAX(0,$F72*(1-$G72)),""),""))</f>
        <v/>
      </c>
      <c r="J72" s="27">
        <f>IF($A72="","",IF(OR($C72="Posições",$C72="Ambos"),SUMIFS('Ocupação_SKU'!$I$7:$I$206,'Ocupação_SKU'!$D$7:$D$206,$A72,'Ocupação_SKU'!$A$7:$A$206,Resumo!$B$3),""))</f>
        <v/>
      </c>
      <c r="K72" s="54">
        <f>IF($A72="","",IF(OR($C72="Volume",$C72="Ambos"),SUMIFS('Ocupação_SKU'!$H$7:$H$206,'Ocupação_SKU'!$D$7:$D$206,$A72,'Ocupação_SKU'!$A$7:$A$206,Resumo!$B$3),""))</f>
        <v/>
      </c>
      <c r="L72" s="55">
        <f>IF(AND(ISNUMBER($H72),$H72&gt;0,ISNUMBER($J72)),IFERROR($J72/$H72,""),"")</f>
        <v/>
      </c>
      <c r="M72" s="55">
        <f>IF(AND(ISNUMBER($I72),$I72&gt;0,ISNUMBER($K72)),IFERROR($K72/$I72,""),"")</f>
        <v/>
      </c>
      <c r="N72" s="55">
        <f>IF($A72="","",IF($C72="Ambos",IF(COUNT($L72:$M72)=2,MAX($L72:$M72),""),IF($C72="Posições",$L72,IF($C72="Volume",$M72,""))))</f>
        <v/>
      </c>
      <c r="O72" s="27">
        <f>IF(AND(ISNUMBER($H72),ISNUMBER($J72)),$H72-$J72,"")</f>
        <v/>
      </c>
      <c r="P72" s="54">
        <f>IF(AND(ISNUMBER($I72),ISNUMBER($K72)),$I72-$K72,"")</f>
        <v/>
      </c>
      <c r="Q72" s="30">
        <f>IF($A72="","",IF(NOT(ISNUMBER($N72)),"Sem base",IF($N72&gt;=1,"Saturado",IF($N72&gt;=Resumo!$H$3,"Crítico",IF($N72&gt;=Resumo!$E$3,"Atenção","Adequado")))))</f>
        <v/>
      </c>
      <c r="R72" s="30">
        <f>IF($A72="","",IF(COUNTIF($A$7:$A$106,$A72)&gt;1,"ID duplicado",IF(OR($B72="",$C72="",$G72=""),"Completar cadastro",IF(OR($G72&lt;0,$G72&gt;=1),"Reserva fora do intervalo",IF(AND(OR($C72="Posições",$C72="Ambos"),OR($D72="",$E72="",$D72&lt;=0,$E72&lt;0,$E72&gt;$D72)),"Revisar capacidade de posições",IF(AND(OR($C72="Volume",$C72="Ambos"),OR($F72="",$F72&lt;=0)),"Revisar capacidade de volume","OK"))))))</f>
        <v/>
      </c>
      <c r="S72" s="22" t="n"/>
      <c r="T72" s="31">
        <f>IF(ISNUMBER($N72),$N72+ROW()/1000000,"")</f>
        <v/>
      </c>
    </row>
    <row r="73">
      <c r="A73" s="22" t="n"/>
      <c r="B73" s="22" t="n"/>
      <c r="C73" s="23" t="n"/>
      <c r="D73" s="24" t="n"/>
      <c r="E73" s="24" t="n"/>
      <c r="F73" s="52" t="n"/>
      <c r="G73" s="53" t="n"/>
      <c r="H73" s="27">
        <f>IF($A73="","",IF(OR($C73="Posições",$C73="Ambos"),IF(AND(ISNUMBER($D73),ISNUMBER($E73),ISNUMBER($G73)),MAX(0,ROUNDDOWN(($D73-$E73)*(1-$G73),0)),""),""))</f>
        <v/>
      </c>
      <c r="I73" s="54">
        <f>IF($A73="","",IF(OR($C73="Volume",$C73="Ambos"),IF(AND(ISNUMBER($F73),ISNUMBER($G73)),MAX(0,$F73*(1-$G73)),""),""))</f>
        <v/>
      </c>
      <c r="J73" s="27">
        <f>IF($A73="","",IF(OR($C73="Posições",$C73="Ambos"),SUMIFS('Ocupação_SKU'!$I$7:$I$206,'Ocupação_SKU'!$D$7:$D$206,$A73,'Ocupação_SKU'!$A$7:$A$206,Resumo!$B$3),""))</f>
        <v/>
      </c>
      <c r="K73" s="54">
        <f>IF($A73="","",IF(OR($C73="Volume",$C73="Ambos"),SUMIFS('Ocupação_SKU'!$H$7:$H$206,'Ocupação_SKU'!$D$7:$D$206,$A73,'Ocupação_SKU'!$A$7:$A$206,Resumo!$B$3),""))</f>
        <v/>
      </c>
      <c r="L73" s="55">
        <f>IF(AND(ISNUMBER($H73),$H73&gt;0,ISNUMBER($J73)),IFERROR($J73/$H73,""),"")</f>
        <v/>
      </c>
      <c r="M73" s="55">
        <f>IF(AND(ISNUMBER($I73),$I73&gt;0,ISNUMBER($K73)),IFERROR($K73/$I73,""),"")</f>
        <v/>
      </c>
      <c r="N73" s="55">
        <f>IF($A73="","",IF($C73="Ambos",IF(COUNT($L73:$M73)=2,MAX($L73:$M73),""),IF($C73="Posições",$L73,IF($C73="Volume",$M73,""))))</f>
        <v/>
      </c>
      <c r="O73" s="27">
        <f>IF(AND(ISNUMBER($H73),ISNUMBER($J73)),$H73-$J73,"")</f>
        <v/>
      </c>
      <c r="P73" s="54">
        <f>IF(AND(ISNUMBER($I73),ISNUMBER($K73)),$I73-$K73,"")</f>
        <v/>
      </c>
      <c r="Q73" s="30">
        <f>IF($A73="","",IF(NOT(ISNUMBER($N73)),"Sem base",IF($N73&gt;=1,"Saturado",IF($N73&gt;=Resumo!$H$3,"Crítico",IF($N73&gt;=Resumo!$E$3,"Atenção","Adequado")))))</f>
        <v/>
      </c>
      <c r="R73" s="30">
        <f>IF($A73="","",IF(COUNTIF($A$7:$A$106,$A73)&gt;1,"ID duplicado",IF(OR($B73="",$C73="",$G73=""),"Completar cadastro",IF(OR($G73&lt;0,$G73&gt;=1),"Reserva fora do intervalo",IF(AND(OR($C73="Posições",$C73="Ambos"),OR($D73="",$E73="",$D73&lt;=0,$E73&lt;0,$E73&gt;$D73)),"Revisar capacidade de posições",IF(AND(OR($C73="Volume",$C73="Ambos"),OR($F73="",$F73&lt;=0)),"Revisar capacidade de volume","OK"))))))</f>
        <v/>
      </c>
      <c r="S73" s="22" t="n"/>
      <c r="T73" s="31">
        <f>IF(ISNUMBER($N73),$N73+ROW()/1000000,"")</f>
        <v/>
      </c>
    </row>
    <row r="74">
      <c r="A74" s="22" t="n"/>
      <c r="B74" s="22" t="n"/>
      <c r="C74" s="23" t="n"/>
      <c r="D74" s="24" t="n"/>
      <c r="E74" s="24" t="n"/>
      <c r="F74" s="52" t="n"/>
      <c r="G74" s="53" t="n"/>
      <c r="H74" s="27">
        <f>IF($A74="","",IF(OR($C74="Posições",$C74="Ambos"),IF(AND(ISNUMBER($D74),ISNUMBER($E74),ISNUMBER($G74)),MAX(0,ROUNDDOWN(($D74-$E74)*(1-$G74),0)),""),""))</f>
        <v/>
      </c>
      <c r="I74" s="54">
        <f>IF($A74="","",IF(OR($C74="Volume",$C74="Ambos"),IF(AND(ISNUMBER($F74),ISNUMBER($G74)),MAX(0,$F74*(1-$G74)),""),""))</f>
        <v/>
      </c>
      <c r="J74" s="27">
        <f>IF($A74="","",IF(OR($C74="Posições",$C74="Ambos"),SUMIFS('Ocupação_SKU'!$I$7:$I$206,'Ocupação_SKU'!$D$7:$D$206,$A74,'Ocupação_SKU'!$A$7:$A$206,Resumo!$B$3),""))</f>
        <v/>
      </c>
      <c r="K74" s="54">
        <f>IF($A74="","",IF(OR($C74="Volume",$C74="Ambos"),SUMIFS('Ocupação_SKU'!$H$7:$H$206,'Ocupação_SKU'!$D$7:$D$206,$A74,'Ocupação_SKU'!$A$7:$A$206,Resumo!$B$3),""))</f>
        <v/>
      </c>
      <c r="L74" s="55">
        <f>IF(AND(ISNUMBER($H74),$H74&gt;0,ISNUMBER($J74)),IFERROR($J74/$H74,""),"")</f>
        <v/>
      </c>
      <c r="M74" s="55">
        <f>IF(AND(ISNUMBER($I74),$I74&gt;0,ISNUMBER($K74)),IFERROR($K74/$I74,""),"")</f>
        <v/>
      </c>
      <c r="N74" s="55">
        <f>IF($A74="","",IF($C74="Ambos",IF(COUNT($L74:$M74)=2,MAX($L74:$M74),""),IF($C74="Posições",$L74,IF($C74="Volume",$M74,""))))</f>
        <v/>
      </c>
      <c r="O74" s="27">
        <f>IF(AND(ISNUMBER($H74),ISNUMBER($J74)),$H74-$J74,"")</f>
        <v/>
      </c>
      <c r="P74" s="54">
        <f>IF(AND(ISNUMBER($I74),ISNUMBER($K74)),$I74-$K74,"")</f>
        <v/>
      </c>
      <c r="Q74" s="30">
        <f>IF($A74="","",IF(NOT(ISNUMBER($N74)),"Sem base",IF($N74&gt;=1,"Saturado",IF($N74&gt;=Resumo!$H$3,"Crítico",IF($N74&gt;=Resumo!$E$3,"Atenção","Adequado")))))</f>
        <v/>
      </c>
      <c r="R74" s="30">
        <f>IF($A74="","",IF(COUNTIF($A$7:$A$106,$A74)&gt;1,"ID duplicado",IF(OR($B74="",$C74="",$G74=""),"Completar cadastro",IF(OR($G74&lt;0,$G74&gt;=1),"Reserva fora do intervalo",IF(AND(OR($C74="Posições",$C74="Ambos"),OR($D74="",$E74="",$D74&lt;=0,$E74&lt;0,$E74&gt;$D74)),"Revisar capacidade de posições",IF(AND(OR($C74="Volume",$C74="Ambos"),OR($F74="",$F74&lt;=0)),"Revisar capacidade de volume","OK"))))))</f>
        <v/>
      </c>
      <c r="S74" s="22" t="n"/>
      <c r="T74" s="31">
        <f>IF(ISNUMBER($N74),$N74+ROW()/1000000,"")</f>
        <v/>
      </c>
    </row>
    <row r="75">
      <c r="A75" s="22" t="n"/>
      <c r="B75" s="22" t="n"/>
      <c r="C75" s="23" t="n"/>
      <c r="D75" s="24" t="n"/>
      <c r="E75" s="24" t="n"/>
      <c r="F75" s="52" t="n"/>
      <c r="G75" s="53" t="n"/>
      <c r="H75" s="27">
        <f>IF($A75="","",IF(OR($C75="Posições",$C75="Ambos"),IF(AND(ISNUMBER($D75),ISNUMBER($E75),ISNUMBER($G75)),MAX(0,ROUNDDOWN(($D75-$E75)*(1-$G75),0)),""),""))</f>
        <v/>
      </c>
      <c r="I75" s="54">
        <f>IF($A75="","",IF(OR($C75="Volume",$C75="Ambos"),IF(AND(ISNUMBER($F75),ISNUMBER($G75)),MAX(0,$F75*(1-$G75)),""),""))</f>
        <v/>
      </c>
      <c r="J75" s="27">
        <f>IF($A75="","",IF(OR($C75="Posições",$C75="Ambos"),SUMIFS('Ocupação_SKU'!$I$7:$I$206,'Ocupação_SKU'!$D$7:$D$206,$A75,'Ocupação_SKU'!$A$7:$A$206,Resumo!$B$3),""))</f>
        <v/>
      </c>
      <c r="K75" s="54">
        <f>IF($A75="","",IF(OR($C75="Volume",$C75="Ambos"),SUMIFS('Ocupação_SKU'!$H$7:$H$206,'Ocupação_SKU'!$D$7:$D$206,$A75,'Ocupação_SKU'!$A$7:$A$206,Resumo!$B$3),""))</f>
        <v/>
      </c>
      <c r="L75" s="55">
        <f>IF(AND(ISNUMBER($H75),$H75&gt;0,ISNUMBER($J75)),IFERROR($J75/$H75,""),"")</f>
        <v/>
      </c>
      <c r="M75" s="55">
        <f>IF(AND(ISNUMBER($I75),$I75&gt;0,ISNUMBER($K75)),IFERROR($K75/$I75,""),"")</f>
        <v/>
      </c>
      <c r="N75" s="55">
        <f>IF($A75="","",IF($C75="Ambos",IF(COUNT($L75:$M75)=2,MAX($L75:$M75),""),IF($C75="Posições",$L75,IF($C75="Volume",$M75,""))))</f>
        <v/>
      </c>
      <c r="O75" s="27">
        <f>IF(AND(ISNUMBER($H75),ISNUMBER($J75)),$H75-$J75,"")</f>
        <v/>
      </c>
      <c r="P75" s="54">
        <f>IF(AND(ISNUMBER($I75),ISNUMBER($K75)),$I75-$K75,"")</f>
        <v/>
      </c>
      <c r="Q75" s="30">
        <f>IF($A75="","",IF(NOT(ISNUMBER($N75)),"Sem base",IF($N75&gt;=1,"Saturado",IF($N75&gt;=Resumo!$H$3,"Crítico",IF($N75&gt;=Resumo!$E$3,"Atenção","Adequado")))))</f>
        <v/>
      </c>
      <c r="R75" s="30">
        <f>IF($A75="","",IF(COUNTIF($A$7:$A$106,$A75)&gt;1,"ID duplicado",IF(OR($B75="",$C75="",$G75=""),"Completar cadastro",IF(OR($G75&lt;0,$G75&gt;=1),"Reserva fora do intervalo",IF(AND(OR($C75="Posições",$C75="Ambos"),OR($D75="",$E75="",$D75&lt;=0,$E75&lt;0,$E75&gt;$D75)),"Revisar capacidade de posições",IF(AND(OR($C75="Volume",$C75="Ambos"),OR($F75="",$F75&lt;=0)),"Revisar capacidade de volume","OK"))))))</f>
        <v/>
      </c>
      <c r="S75" s="22" t="n"/>
      <c r="T75" s="31">
        <f>IF(ISNUMBER($N75),$N75+ROW()/1000000,"")</f>
        <v/>
      </c>
    </row>
    <row r="76">
      <c r="A76" s="22" t="n"/>
      <c r="B76" s="22" t="n"/>
      <c r="C76" s="23" t="n"/>
      <c r="D76" s="24" t="n"/>
      <c r="E76" s="24" t="n"/>
      <c r="F76" s="52" t="n"/>
      <c r="G76" s="53" t="n"/>
      <c r="H76" s="27">
        <f>IF($A76="","",IF(OR($C76="Posições",$C76="Ambos"),IF(AND(ISNUMBER($D76),ISNUMBER($E76),ISNUMBER($G76)),MAX(0,ROUNDDOWN(($D76-$E76)*(1-$G76),0)),""),""))</f>
        <v/>
      </c>
      <c r="I76" s="54">
        <f>IF($A76="","",IF(OR($C76="Volume",$C76="Ambos"),IF(AND(ISNUMBER($F76),ISNUMBER($G76)),MAX(0,$F76*(1-$G76)),""),""))</f>
        <v/>
      </c>
      <c r="J76" s="27">
        <f>IF($A76="","",IF(OR($C76="Posições",$C76="Ambos"),SUMIFS('Ocupação_SKU'!$I$7:$I$206,'Ocupação_SKU'!$D$7:$D$206,$A76,'Ocupação_SKU'!$A$7:$A$206,Resumo!$B$3),""))</f>
        <v/>
      </c>
      <c r="K76" s="54">
        <f>IF($A76="","",IF(OR($C76="Volume",$C76="Ambos"),SUMIFS('Ocupação_SKU'!$H$7:$H$206,'Ocupação_SKU'!$D$7:$D$206,$A76,'Ocupação_SKU'!$A$7:$A$206,Resumo!$B$3),""))</f>
        <v/>
      </c>
      <c r="L76" s="55">
        <f>IF(AND(ISNUMBER($H76),$H76&gt;0,ISNUMBER($J76)),IFERROR($J76/$H76,""),"")</f>
        <v/>
      </c>
      <c r="M76" s="55">
        <f>IF(AND(ISNUMBER($I76),$I76&gt;0,ISNUMBER($K76)),IFERROR($K76/$I76,""),"")</f>
        <v/>
      </c>
      <c r="N76" s="55">
        <f>IF($A76="","",IF($C76="Ambos",IF(COUNT($L76:$M76)=2,MAX($L76:$M76),""),IF($C76="Posições",$L76,IF($C76="Volume",$M76,""))))</f>
        <v/>
      </c>
      <c r="O76" s="27">
        <f>IF(AND(ISNUMBER($H76),ISNUMBER($J76)),$H76-$J76,"")</f>
        <v/>
      </c>
      <c r="P76" s="54">
        <f>IF(AND(ISNUMBER($I76),ISNUMBER($K76)),$I76-$K76,"")</f>
        <v/>
      </c>
      <c r="Q76" s="30">
        <f>IF($A76="","",IF(NOT(ISNUMBER($N76)),"Sem base",IF($N76&gt;=1,"Saturado",IF($N76&gt;=Resumo!$H$3,"Crítico",IF($N76&gt;=Resumo!$E$3,"Atenção","Adequado")))))</f>
        <v/>
      </c>
      <c r="R76" s="30">
        <f>IF($A76="","",IF(COUNTIF($A$7:$A$106,$A76)&gt;1,"ID duplicado",IF(OR($B76="",$C76="",$G76=""),"Completar cadastro",IF(OR($G76&lt;0,$G76&gt;=1),"Reserva fora do intervalo",IF(AND(OR($C76="Posições",$C76="Ambos"),OR($D76="",$E76="",$D76&lt;=0,$E76&lt;0,$E76&gt;$D76)),"Revisar capacidade de posições",IF(AND(OR($C76="Volume",$C76="Ambos"),OR($F76="",$F76&lt;=0)),"Revisar capacidade de volume","OK"))))))</f>
        <v/>
      </c>
      <c r="S76" s="22" t="n"/>
      <c r="T76" s="31">
        <f>IF(ISNUMBER($N76),$N76+ROW()/1000000,"")</f>
        <v/>
      </c>
    </row>
    <row r="77">
      <c r="A77" s="22" t="n"/>
      <c r="B77" s="22" t="n"/>
      <c r="C77" s="23" t="n"/>
      <c r="D77" s="24" t="n"/>
      <c r="E77" s="24" t="n"/>
      <c r="F77" s="52" t="n"/>
      <c r="G77" s="53" t="n"/>
      <c r="H77" s="27">
        <f>IF($A77="","",IF(OR($C77="Posições",$C77="Ambos"),IF(AND(ISNUMBER($D77),ISNUMBER($E77),ISNUMBER($G77)),MAX(0,ROUNDDOWN(($D77-$E77)*(1-$G77),0)),""),""))</f>
        <v/>
      </c>
      <c r="I77" s="54">
        <f>IF($A77="","",IF(OR($C77="Volume",$C77="Ambos"),IF(AND(ISNUMBER($F77),ISNUMBER($G77)),MAX(0,$F77*(1-$G77)),""),""))</f>
        <v/>
      </c>
      <c r="J77" s="27">
        <f>IF($A77="","",IF(OR($C77="Posições",$C77="Ambos"),SUMIFS('Ocupação_SKU'!$I$7:$I$206,'Ocupação_SKU'!$D$7:$D$206,$A77,'Ocupação_SKU'!$A$7:$A$206,Resumo!$B$3),""))</f>
        <v/>
      </c>
      <c r="K77" s="54">
        <f>IF($A77="","",IF(OR($C77="Volume",$C77="Ambos"),SUMIFS('Ocupação_SKU'!$H$7:$H$206,'Ocupação_SKU'!$D$7:$D$206,$A77,'Ocupação_SKU'!$A$7:$A$206,Resumo!$B$3),""))</f>
        <v/>
      </c>
      <c r="L77" s="55">
        <f>IF(AND(ISNUMBER($H77),$H77&gt;0,ISNUMBER($J77)),IFERROR($J77/$H77,""),"")</f>
        <v/>
      </c>
      <c r="M77" s="55">
        <f>IF(AND(ISNUMBER($I77),$I77&gt;0,ISNUMBER($K77)),IFERROR($K77/$I77,""),"")</f>
        <v/>
      </c>
      <c r="N77" s="55">
        <f>IF($A77="","",IF($C77="Ambos",IF(COUNT($L77:$M77)=2,MAX($L77:$M77),""),IF($C77="Posições",$L77,IF($C77="Volume",$M77,""))))</f>
        <v/>
      </c>
      <c r="O77" s="27">
        <f>IF(AND(ISNUMBER($H77),ISNUMBER($J77)),$H77-$J77,"")</f>
        <v/>
      </c>
      <c r="P77" s="54">
        <f>IF(AND(ISNUMBER($I77),ISNUMBER($K77)),$I77-$K77,"")</f>
        <v/>
      </c>
      <c r="Q77" s="30">
        <f>IF($A77="","",IF(NOT(ISNUMBER($N77)),"Sem base",IF($N77&gt;=1,"Saturado",IF($N77&gt;=Resumo!$H$3,"Crítico",IF($N77&gt;=Resumo!$E$3,"Atenção","Adequado")))))</f>
        <v/>
      </c>
      <c r="R77" s="30">
        <f>IF($A77="","",IF(COUNTIF($A$7:$A$106,$A77)&gt;1,"ID duplicado",IF(OR($B77="",$C77="",$G77=""),"Completar cadastro",IF(OR($G77&lt;0,$G77&gt;=1),"Reserva fora do intervalo",IF(AND(OR($C77="Posições",$C77="Ambos"),OR($D77="",$E77="",$D77&lt;=0,$E77&lt;0,$E77&gt;$D77)),"Revisar capacidade de posições",IF(AND(OR($C77="Volume",$C77="Ambos"),OR($F77="",$F77&lt;=0)),"Revisar capacidade de volume","OK"))))))</f>
        <v/>
      </c>
      <c r="S77" s="22" t="n"/>
      <c r="T77" s="31">
        <f>IF(ISNUMBER($N77),$N77+ROW()/1000000,"")</f>
        <v/>
      </c>
    </row>
    <row r="78">
      <c r="A78" s="22" t="n"/>
      <c r="B78" s="22" t="n"/>
      <c r="C78" s="23" t="n"/>
      <c r="D78" s="24" t="n"/>
      <c r="E78" s="24" t="n"/>
      <c r="F78" s="52" t="n"/>
      <c r="G78" s="53" t="n"/>
      <c r="H78" s="27">
        <f>IF($A78="","",IF(OR($C78="Posições",$C78="Ambos"),IF(AND(ISNUMBER($D78),ISNUMBER($E78),ISNUMBER($G78)),MAX(0,ROUNDDOWN(($D78-$E78)*(1-$G78),0)),""),""))</f>
        <v/>
      </c>
      <c r="I78" s="54">
        <f>IF($A78="","",IF(OR($C78="Volume",$C78="Ambos"),IF(AND(ISNUMBER($F78),ISNUMBER($G78)),MAX(0,$F78*(1-$G78)),""),""))</f>
        <v/>
      </c>
      <c r="J78" s="27">
        <f>IF($A78="","",IF(OR($C78="Posições",$C78="Ambos"),SUMIFS('Ocupação_SKU'!$I$7:$I$206,'Ocupação_SKU'!$D$7:$D$206,$A78,'Ocupação_SKU'!$A$7:$A$206,Resumo!$B$3),""))</f>
        <v/>
      </c>
      <c r="K78" s="54">
        <f>IF($A78="","",IF(OR($C78="Volume",$C78="Ambos"),SUMIFS('Ocupação_SKU'!$H$7:$H$206,'Ocupação_SKU'!$D$7:$D$206,$A78,'Ocupação_SKU'!$A$7:$A$206,Resumo!$B$3),""))</f>
        <v/>
      </c>
      <c r="L78" s="55">
        <f>IF(AND(ISNUMBER($H78),$H78&gt;0,ISNUMBER($J78)),IFERROR($J78/$H78,""),"")</f>
        <v/>
      </c>
      <c r="M78" s="55">
        <f>IF(AND(ISNUMBER($I78),$I78&gt;0,ISNUMBER($K78)),IFERROR($K78/$I78,""),"")</f>
        <v/>
      </c>
      <c r="N78" s="55">
        <f>IF($A78="","",IF($C78="Ambos",IF(COUNT($L78:$M78)=2,MAX($L78:$M78),""),IF($C78="Posições",$L78,IF($C78="Volume",$M78,""))))</f>
        <v/>
      </c>
      <c r="O78" s="27">
        <f>IF(AND(ISNUMBER($H78),ISNUMBER($J78)),$H78-$J78,"")</f>
        <v/>
      </c>
      <c r="P78" s="54">
        <f>IF(AND(ISNUMBER($I78),ISNUMBER($K78)),$I78-$K78,"")</f>
        <v/>
      </c>
      <c r="Q78" s="30">
        <f>IF($A78="","",IF(NOT(ISNUMBER($N78)),"Sem base",IF($N78&gt;=1,"Saturado",IF($N78&gt;=Resumo!$H$3,"Crítico",IF($N78&gt;=Resumo!$E$3,"Atenção","Adequado")))))</f>
        <v/>
      </c>
      <c r="R78" s="30">
        <f>IF($A78="","",IF(COUNTIF($A$7:$A$106,$A78)&gt;1,"ID duplicado",IF(OR($B78="",$C78="",$G78=""),"Completar cadastro",IF(OR($G78&lt;0,$G78&gt;=1),"Reserva fora do intervalo",IF(AND(OR($C78="Posições",$C78="Ambos"),OR($D78="",$E78="",$D78&lt;=0,$E78&lt;0,$E78&gt;$D78)),"Revisar capacidade de posições",IF(AND(OR($C78="Volume",$C78="Ambos"),OR($F78="",$F78&lt;=0)),"Revisar capacidade de volume","OK"))))))</f>
        <v/>
      </c>
      <c r="S78" s="22" t="n"/>
      <c r="T78" s="31">
        <f>IF(ISNUMBER($N78),$N78+ROW()/1000000,"")</f>
        <v/>
      </c>
    </row>
    <row r="79">
      <c r="A79" s="22" t="n"/>
      <c r="B79" s="22" t="n"/>
      <c r="C79" s="23" t="n"/>
      <c r="D79" s="24" t="n"/>
      <c r="E79" s="24" t="n"/>
      <c r="F79" s="52" t="n"/>
      <c r="G79" s="53" t="n"/>
      <c r="H79" s="27">
        <f>IF($A79="","",IF(OR($C79="Posições",$C79="Ambos"),IF(AND(ISNUMBER($D79),ISNUMBER($E79),ISNUMBER($G79)),MAX(0,ROUNDDOWN(($D79-$E79)*(1-$G79),0)),""),""))</f>
        <v/>
      </c>
      <c r="I79" s="54">
        <f>IF($A79="","",IF(OR($C79="Volume",$C79="Ambos"),IF(AND(ISNUMBER($F79),ISNUMBER($G79)),MAX(0,$F79*(1-$G79)),""),""))</f>
        <v/>
      </c>
      <c r="J79" s="27">
        <f>IF($A79="","",IF(OR($C79="Posições",$C79="Ambos"),SUMIFS('Ocupação_SKU'!$I$7:$I$206,'Ocupação_SKU'!$D$7:$D$206,$A79,'Ocupação_SKU'!$A$7:$A$206,Resumo!$B$3),""))</f>
        <v/>
      </c>
      <c r="K79" s="54">
        <f>IF($A79="","",IF(OR($C79="Volume",$C79="Ambos"),SUMIFS('Ocupação_SKU'!$H$7:$H$206,'Ocupação_SKU'!$D$7:$D$206,$A79,'Ocupação_SKU'!$A$7:$A$206,Resumo!$B$3),""))</f>
        <v/>
      </c>
      <c r="L79" s="55">
        <f>IF(AND(ISNUMBER($H79),$H79&gt;0,ISNUMBER($J79)),IFERROR($J79/$H79,""),"")</f>
        <v/>
      </c>
      <c r="M79" s="55">
        <f>IF(AND(ISNUMBER($I79),$I79&gt;0,ISNUMBER($K79)),IFERROR($K79/$I79,""),"")</f>
        <v/>
      </c>
      <c r="N79" s="55">
        <f>IF($A79="","",IF($C79="Ambos",IF(COUNT($L79:$M79)=2,MAX($L79:$M79),""),IF($C79="Posições",$L79,IF($C79="Volume",$M79,""))))</f>
        <v/>
      </c>
      <c r="O79" s="27">
        <f>IF(AND(ISNUMBER($H79),ISNUMBER($J79)),$H79-$J79,"")</f>
        <v/>
      </c>
      <c r="P79" s="54">
        <f>IF(AND(ISNUMBER($I79),ISNUMBER($K79)),$I79-$K79,"")</f>
        <v/>
      </c>
      <c r="Q79" s="30">
        <f>IF($A79="","",IF(NOT(ISNUMBER($N79)),"Sem base",IF($N79&gt;=1,"Saturado",IF($N79&gt;=Resumo!$H$3,"Crítico",IF($N79&gt;=Resumo!$E$3,"Atenção","Adequado")))))</f>
        <v/>
      </c>
      <c r="R79" s="30">
        <f>IF($A79="","",IF(COUNTIF($A$7:$A$106,$A79)&gt;1,"ID duplicado",IF(OR($B79="",$C79="",$G79=""),"Completar cadastro",IF(OR($G79&lt;0,$G79&gt;=1),"Reserva fora do intervalo",IF(AND(OR($C79="Posições",$C79="Ambos"),OR($D79="",$E79="",$D79&lt;=0,$E79&lt;0,$E79&gt;$D79)),"Revisar capacidade de posições",IF(AND(OR($C79="Volume",$C79="Ambos"),OR($F79="",$F79&lt;=0)),"Revisar capacidade de volume","OK"))))))</f>
        <v/>
      </c>
      <c r="S79" s="22" t="n"/>
      <c r="T79" s="31">
        <f>IF(ISNUMBER($N79),$N79+ROW()/1000000,"")</f>
        <v/>
      </c>
    </row>
    <row r="80">
      <c r="A80" s="22" t="n"/>
      <c r="B80" s="22" t="n"/>
      <c r="C80" s="23" t="n"/>
      <c r="D80" s="24" t="n"/>
      <c r="E80" s="24" t="n"/>
      <c r="F80" s="52" t="n"/>
      <c r="G80" s="53" t="n"/>
      <c r="H80" s="27">
        <f>IF($A80="","",IF(OR($C80="Posições",$C80="Ambos"),IF(AND(ISNUMBER($D80),ISNUMBER($E80),ISNUMBER($G80)),MAX(0,ROUNDDOWN(($D80-$E80)*(1-$G80),0)),""),""))</f>
        <v/>
      </c>
      <c r="I80" s="54">
        <f>IF($A80="","",IF(OR($C80="Volume",$C80="Ambos"),IF(AND(ISNUMBER($F80),ISNUMBER($G80)),MAX(0,$F80*(1-$G80)),""),""))</f>
        <v/>
      </c>
      <c r="J80" s="27">
        <f>IF($A80="","",IF(OR($C80="Posições",$C80="Ambos"),SUMIFS('Ocupação_SKU'!$I$7:$I$206,'Ocupação_SKU'!$D$7:$D$206,$A80,'Ocupação_SKU'!$A$7:$A$206,Resumo!$B$3),""))</f>
        <v/>
      </c>
      <c r="K80" s="54">
        <f>IF($A80="","",IF(OR($C80="Volume",$C80="Ambos"),SUMIFS('Ocupação_SKU'!$H$7:$H$206,'Ocupação_SKU'!$D$7:$D$206,$A80,'Ocupação_SKU'!$A$7:$A$206,Resumo!$B$3),""))</f>
        <v/>
      </c>
      <c r="L80" s="55">
        <f>IF(AND(ISNUMBER($H80),$H80&gt;0,ISNUMBER($J80)),IFERROR($J80/$H80,""),"")</f>
        <v/>
      </c>
      <c r="M80" s="55">
        <f>IF(AND(ISNUMBER($I80),$I80&gt;0,ISNUMBER($K80)),IFERROR($K80/$I80,""),"")</f>
        <v/>
      </c>
      <c r="N80" s="55">
        <f>IF($A80="","",IF($C80="Ambos",IF(COUNT($L80:$M80)=2,MAX($L80:$M80),""),IF($C80="Posições",$L80,IF($C80="Volume",$M80,""))))</f>
        <v/>
      </c>
      <c r="O80" s="27">
        <f>IF(AND(ISNUMBER($H80),ISNUMBER($J80)),$H80-$J80,"")</f>
        <v/>
      </c>
      <c r="P80" s="54">
        <f>IF(AND(ISNUMBER($I80),ISNUMBER($K80)),$I80-$K80,"")</f>
        <v/>
      </c>
      <c r="Q80" s="30">
        <f>IF($A80="","",IF(NOT(ISNUMBER($N80)),"Sem base",IF($N80&gt;=1,"Saturado",IF($N80&gt;=Resumo!$H$3,"Crítico",IF($N80&gt;=Resumo!$E$3,"Atenção","Adequado")))))</f>
        <v/>
      </c>
      <c r="R80" s="30">
        <f>IF($A80="","",IF(COUNTIF($A$7:$A$106,$A80)&gt;1,"ID duplicado",IF(OR($B80="",$C80="",$G80=""),"Completar cadastro",IF(OR($G80&lt;0,$G80&gt;=1),"Reserva fora do intervalo",IF(AND(OR($C80="Posições",$C80="Ambos"),OR($D80="",$E80="",$D80&lt;=0,$E80&lt;0,$E80&gt;$D80)),"Revisar capacidade de posições",IF(AND(OR($C80="Volume",$C80="Ambos"),OR($F80="",$F80&lt;=0)),"Revisar capacidade de volume","OK"))))))</f>
        <v/>
      </c>
      <c r="S80" s="22" t="n"/>
      <c r="T80" s="31">
        <f>IF(ISNUMBER($N80),$N80+ROW()/1000000,"")</f>
        <v/>
      </c>
    </row>
    <row r="81">
      <c r="A81" s="22" t="n"/>
      <c r="B81" s="22" t="n"/>
      <c r="C81" s="23" t="n"/>
      <c r="D81" s="24" t="n"/>
      <c r="E81" s="24" t="n"/>
      <c r="F81" s="52" t="n"/>
      <c r="G81" s="53" t="n"/>
      <c r="H81" s="27">
        <f>IF($A81="","",IF(OR($C81="Posições",$C81="Ambos"),IF(AND(ISNUMBER($D81),ISNUMBER($E81),ISNUMBER($G81)),MAX(0,ROUNDDOWN(($D81-$E81)*(1-$G81),0)),""),""))</f>
        <v/>
      </c>
      <c r="I81" s="54">
        <f>IF($A81="","",IF(OR($C81="Volume",$C81="Ambos"),IF(AND(ISNUMBER($F81),ISNUMBER($G81)),MAX(0,$F81*(1-$G81)),""),""))</f>
        <v/>
      </c>
      <c r="J81" s="27">
        <f>IF($A81="","",IF(OR($C81="Posições",$C81="Ambos"),SUMIFS('Ocupação_SKU'!$I$7:$I$206,'Ocupação_SKU'!$D$7:$D$206,$A81,'Ocupação_SKU'!$A$7:$A$206,Resumo!$B$3),""))</f>
        <v/>
      </c>
      <c r="K81" s="54">
        <f>IF($A81="","",IF(OR($C81="Volume",$C81="Ambos"),SUMIFS('Ocupação_SKU'!$H$7:$H$206,'Ocupação_SKU'!$D$7:$D$206,$A81,'Ocupação_SKU'!$A$7:$A$206,Resumo!$B$3),""))</f>
        <v/>
      </c>
      <c r="L81" s="55">
        <f>IF(AND(ISNUMBER($H81),$H81&gt;0,ISNUMBER($J81)),IFERROR($J81/$H81,""),"")</f>
        <v/>
      </c>
      <c r="M81" s="55">
        <f>IF(AND(ISNUMBER($I81),$I81&gt;0,ISNUMBER($K81)),IFERROR($K81/$I81,""),"")</f>
        <v/>
      </c>
      <c r="N81" s="55">
        <f>IF($A81="","",IF($C81="Ambos",IF(COUNT($L81:$M81)=2,MAX($L81:$M81),""),IF($C81="Posições",$L81,IF($C81="Volume",$M81,""))))</f>
        <v/>
      </c>
      <c r="O81" s="27">
        <f>IF(AND(ISNUMBER($H81),ISNUMBER($J81)),$H81-$J81,"")</f>
        <v/>
      </c>
      <c r="P81" s="54">
        <f>IF(AND(ISNUMBER($I81),ISNUMBER($K81)),$I81-$K81,"")</f>
        <v/>
      </c>
      <c r="Q81" s="30">
        <f>IF($A81="","",IF(NOT(ISNUMBER($N81)),"Sem base",IF($N81&gt;=1,"Saturado",IF($N81&gt;=Resumo!$H$3,"Crítico",IF($N81&gt;=Resumo!$E$3,"Atenção","Adequado")))))</f>
        <v/>
      </c>
      <c r="R81" s="30">
        <f>IF($A81="","",IF(COUNTIF($A$7:$A$106,$A81)&gt;1,"ID duplicado",IF(OR($B81="",$C81="",$G81=""),"Completar cadastro",IF(OR($G81&lt;0,$G81&gt;=1),"Reserva fora do intervalo",IF(AND(OR($C81="Posições",$C81="Ambos"),OR($D81="",$E81="",$D81&lt;=0,$E81&lt;0,$E81&gt;$D81)),"Revisar capacidade de posições",IF(AND(OR($C81="Volume",$C81="Ambos"),OR($F81="",$F81&lt;=0)),"Revisar capacidade de volume","OK"))))))</f>
        <v/>
      </c>
      <c r="S81" s="22" t="n"/>
      <c r="T81" s="31">
        <f>IF(ISNUMBER($N81),$N81+ROW()/1000000,"")</f>
        <v/>
      </c>
    </row>
    <row r="82">
      <c r="A82" s="22" t="n"/>
      <c r="B82" s="22" t="n"/>
      <c r="C82" s="23" t="n"/>
      <c r="D82" s="24" t="n"/>
      <c r="E82" s="24" t="n"/>
      <c r="F82" s="52" t="n"/>
      <c r="G82" s="53" t="n"/>
      <c r="H82" s="27">
        <f>IF($A82="","",IF(OR($C82="Posições",$C82="Ambos"),IF(AND(ISNUMBER($D82),ISNUMBER($E82),ISNUMBER($G82)),MAX(0,ROUNDDOWN(($D82-$E82)*(1-$G82),0)),""),""))</f>
        <v/>
      </c>
      <c r="I82" s="54">
        <f>IF($A82="","",IF(OR($C82="Volume",$C82="Ambos"),IF(AND(ISNUMBER($F82),ISNUMBER($G82)),MAX(0,$F82*(1-$G82)),""),""))</f>
        <v/>
      </c>
      <c r="J82" s="27">
        <f>IF($A82="","",IF(OR($C82="Posições",$C82="Ambos"),SUMIFS('Ocupação_SKU'!$I$7:$I$206,'Ocupação_SKU'!$D$7:$D$206,$A82,'Ocupação_SKU'!$A$7:$A$206,Resumo!$B$3),""))</f>
        <v/>
      </c>
      <c r="K82" s="54">
        <f>IF($A82="","",IF(OR($C82="Volume",$C82="Ambos"),SUMIFS('Ocupação_SKU'!$H$7:$H$206,'Ocupação_SKU'!$D$7:$D$206,$A82,'Ocupação_SKU'!$A$7:$A$206,Resumo!$B$3),""))</f>
        <v/>
      </c>
      <c r="L82" s="55">
        <f>IF(AND(ISNUMBER($H82),$H82&gt;0,ISNUMBER($J82)),IFERROR($J82/$H82,""),"")</f>
        <v/>
      </c>
      <c r="M82" s="55">
        <f>IF(AND(ISNUMBER($I82),$I82&gt;0,ISNUMBER($K82)),IFERROR($K82/$I82,""),"")</f>
        <v/>
      </c>
      <c r="N82" s="55">
        <f>IF($A82="","",IF($C82="Ambos",IF(COUNT($L82:$M82)=2,MAX($L82:$M82),""),IF($C82="Posições",$L82,IF($C82="Volume",$M82,""))))</f>
        <v/>
      </c>
      <c r="O82" s="27">
        <f>IF(AND(ISNUMBER($H82),ISNUMBER($J82)),$H82-$J82,"")</f>
        <v/>
      </c>
      <c r="P82" s="54">
        <f>IF(AND(ISNUMBER($I82),ISNUMBER($K82)),$I82-$K82,"")</f>
        <v/>
      </c>
      <c r="Q82" s="30">
        <f>IF($A82="","",IF(NOT(ISNUMBER($N82)),"Sem base",IF($N82&gt;=1,"Saturado",IF($N82&gt;=Resumo!$H$3,"Crítico",IF($N82&gt;=Resumo!$E$3,"Atenção","Adequado")))))</f>
        <v/>
      </c>
      <c r="R82" s="30">
        <f>IF($A82="","",IF(COUNTIF($A$7:$A$106,$A82)&gt;1,"ID duplicado",IF(OR($B82="",$C82="",$G82=""),"Completar cadastro",IF(OR($G82&lt;0,$G82&gt;=1),"Reserva fora do intervalo",IF(AND(OR($C82="Posições",$C82="Ambos"),OR($D82="",$E82="",$D82&lt;=0,$E82&lt;0,$E82&gt;$D82)),"Revisar capacidade de posições",IF(AND(OR($C82="Volume",$C82="Ambos"),OR($F82="",$F82&lt;=0)),"Revisar capacidade de volume","OK"))))))</f>
        <v/>
      </c>
      <c r="S82" s="22" t="n"/>
      <c r="T82" s="31">
        <f>IF(ISNUMBER($N82),$N82+ROW()/1000000,"")</f>
        <v/>
      </c>
    </row>
    <row r="83">
      <c r="A83" s="22" t="n"/>
      <c r="B83" s="22" t="n"/>
      <c r="C83" s="23" t="n"/>
      <c r="D83" s="24" t="n"/>
      <c r="E83" s="24" t="n"/>
      <c r="F83" s="52" t="n"/>
      <c r="G83" s="53" t="n"/>
      <c r="H83" s="27">
        <f>IF($A83="","",IF(OR($C83="Posições",$C83="Ambos"),IF(AND(ISNUMBER($D83),ISNUMBER($E83),ISNUMBER($G83)),MAX(0,ROUNDDOWN(($D83-$E83)*(1-$G83),0)),""),""))</f>
        <v/>
      </c>
      <c r="I83" s="54">
        <f>IF($A83="","",IF(OR($C83="Volume",$C83="Ambos"),IF(AND(ISNUMBER($F83),ISNUMBER($G83)),MAX(0,$F83*(1-$G83)),""),""))</f>
        <v/>
      </c>
      <c r="J83" s="27">
        <f>IF($A83="","",IF(OR($C83="Posições",$C83="Ambos"),SUMIFS('Ocupação_SKU'!$I$7:$I$206,'Ocupação_SKU'!$D$7:$D$206,$A83,'Ocupação_SKU'!$A$7:$A$206,Resumo!$B$3),""))</f>
        <v/>
      </c>
      <c r="K83" s="54">
        <f>IF($A83="","",IF(OR($C83="Volume",$C83="Ambos"),SUMIFS('Ocupação_SKU'!$H$7:$H$206,'Ocupação_SKU'!$D$7:$D$206,$A83,'Ocupação_SKU'!$A$7:$A$206,Resumo!$B$3),""))</f>
        <v/>
      </c>
      <c r="L83" s="55">
        <f>IF(AND(ISNUMBER($H83),$H83&gt;0,ISNUMBER($J83)),IFERROR($J83/$H83,""),"")</f>
        <v/>
      </c>
      <c r="M83" s="55">
        <f>IF(AND(ISNUMBER($I83),$I83&gt;0,ISNUMBER($K83)),IFERROR($K83/$I83,""),"")</f>
        <v/>
      </c>
      <c r="N83" s="55">
        <f>IF($A83="","",IF($C83="Ambos",IF(COUNT($L83:$M83)=2,MAX($L83:$M83),""),IF($C83="Posições",$L83,IF($C83="Volume",$M83,""))))</f>
        <v/>
      </c>
      <c r="O83" s="27">
        <f>IF(AND(ISNUMBER($H83),ISNUMBER($J83)),$H83-$J83,"")</f>
        <v/>
      </c>
      <c r="P83" s="54">
        <f>IF(AND(ISNUMBER($I83),ISNUMBER($K83)),$I83-$K83,"")</f>
        <v/>
      </c>
      <c r="Q83" s="30">
        <f>IF($A83="","",IF(NOT(ISNUMBER($N83)),"Sem base",IF($N83&gt;=1,"Saturado",IF($N83&gt;=Resumo!$H$3,"Crítico",IF($N83&gt;=Resumo!$E$3,"Atenção","Adequado")))))</f>
        <v/>
      </c>
      <c r="R83" s="30">
        <f>IF($A83="","",IF(COUNTIF($A$7:$A$106,$A83)&gt;1,"ID duplicado",IF(OR($B83="",$C83="",$G83=""),"Completar cadastro",IF(OR($G83&lt;0,$G83&gt;=1),"Reserva fora do intervalo",IF(AND(OR($C83="Posições",$C83="Ambos"),OR($D83="",$E83="",$D83&lt;=0,$E83&lt;0,$E83&gt;$D83)),"Revisar capacidade de posições",IF(AND(OR($C83="Volume",$C83="Ambos"),OR($F83="",$F83&lt;=0)),"Revisar capacidade de volume","OK"))))))</f>
        <v/>
      </c>
      <c r="S83" s="22" t="n"/>
      <c r="T83" s="31">
        <f>IF(ISNUMBER($N83),$N83+ROW()/1000000,"")</f>
        <v/>
      </c>
    </row>
    <row r="84">
      <c r="A84" s="22" t="n"/>
      <c r="B84" s="22" t="n"/>
      <c r="C84" s="23" t="n"/>
      <c r="D84" s="24" t="n"/>
      <c r="E84" s="24" t="n"/>
      <c r="F84" s="52" t="n"/>
      <c r="G84" s="53" t="n"/>
      <c r="H84" s="27">
        <f>IF($A84="","",IF(OR($C84="Posições",$C84="Ambos"),IF(AND(ISNUMBER($D84),ISNUMBER($E84),ISNUMBER($G84)),MAX(0,ROUNDDOWN(($D84-$E84)*(1-$G84),0)),""),""))</f>
        <v/>
      </c>
      <c r="I84" s="54">
        <f>IF($A84="","",IF(OR($C84="Volume",$C84="Ambos"),IF(AND(ISNUMBER($F84),ISNUMBER($G84)),MAX(0,$F84*(1-$G84)),""),""))</f>
        <v/>
      </c>
      <c r="J84" s="27">
        <f>IF($A84="","",IF(OR($C84="Posições",$C84="Ambos"),SUMIFS('Ocupação_SKU'!$I$7:$I$206,'Ocupação_SKU'!$D$7:$D$206,$A84,'Ocupação_SKU'!$A$7:$A$206,Resumo!$B$3),""))</f>
        <v/>
      </c>
      <c r="K84" s="54">
        <f>IF($A84="","",IF(OR($C84="Volume",$C84="Ambos"),SUMIFS('Ocupação_SKU'!$H$7:$H$206,'Ocupação_SKU'!$D$7:$D$206,$A84,'Ocupação_SKU'!$A$7:$A$206,Resumo!$B$3),""))</f>
        <v/>
      </c>
      <c r="L84" s="55">
        <f>IF(AND(ISNUMBER($H84),$H84&gt;0,ISNUMBER($J84)),IFERROR($J84/$H84,""),"")</f>
        <v/>
      </c>
      <c r="M84" s="55">
        <f>IF(AND(ISNUMBER($I84),$I84&gt;0,ISNUMBER($K84)),IFERROR($K84/$I84,""),"")</f>
        <v/>
      </c>
      <c r="N84" s="55">
        <f>IF($A84="","",IF($C84="Ambos",IF(COUNT($L84:$M84)=2,MAX($L84:$M84),""),IF($C84="Posições",$L84,IF($C84="Volume",$M84,""))))</f>
        <v/>
      </c>
      <c r="O84" s="27">
        <f>IF(AND(ISNUMBER($H84),ISNUMBER($J84)),$H84-$J84,"")</f>
        <v/>
      </c>
      <c r="P84" s="54">
        <f>IF(AND(ISNUMBER($I84),ISNUMBER($K84)),$I84-$K84,"")</f>
        <v/>
      </c>
      <c r="Q84" s="30">
        <f>IF($A84="","",IF(NOT(ISNUMBER($N84)),"Sem base",IF($N84&gt;=1,"Saturado",IF($N84&gt;=Resumo!$H$3,"Crítico",IF($N84&gt;=Resumo!$E$3,"Atenção","Adequado")))))</f>
        <v/>
      </c>
      <c r="R84" s="30">
        <f>IF($A84="","",IF(COUNTIF($A$7:$A$106,$A84)&gt;1,"ID duplicado",IF(OR($B84="",$C84="",$G84=""),"Completar cadastro",IF(OR($G84&lt;0,$G84&gt;=1),"Reserva fora do intervalo",IF(AND(OR($C84="Posições",$C84="Ambos"),OR($D84="",$E84="",$D84&lt;=0,$E84&lt;0,$E84&gt;$D84)),"Revisar capacidade de posições",IF(AND(OR($C84="Volume",$C84="Ambos"),OR($F84="",$F84&lt;=0)),"Revisar capacidade de volume","OK"))))))</f>
        <v/>
      </c>
      <c r="S84" s="22" t="n"/>
      <c r="T84" s="31">
        <f>IF(ISNUMBER($N84),$N84+ROW()/1000000,"")</f>
        <v/>
      </c>
    </row>
    <row r="85">
      <c r="A85" s="22" t="n"/>
      <c r="B85" s="22" t="n"/>
      <c r="C85" s="23" t="n"/>
      <c r="D85" s="24" t="n"/>
      <c r="E85" s="24" t="n"/>
      <c r="F85" s="52" t="n"/>
      <c r="G85" s="53" t="n"/>
      <c r="H85" s="27">
        <f>IF($A85="","",IF(OR($C85="Posições",$C85="Ambos"),IF(AND(ISNUMBER($D85),ISNUMBER($E85),ISNUMBER($G85)),MAX(0,ROUNDDOWN(($D85-$E85)*(1-$G85),0)),""),""))</f>
        <v/>
      </c>
      <c r="I85" s="54">
        <f>IF($A85="","",IF(OR($C85="Volume",$C85="Ambos"),IF(AND(ISNUMBER($F85),ISNUMBER($G85)),MAX(0,$F85*(1-$G85)),""),""))</f>
        <v/>
      </c>
      <c r="J85" s="27">
        <f>IF($A85="","",IF(OR($C85="Posições",$C85="Ambos"),SUMIFS('Ocupação_SKU'!$I$7:$I$206,'Ocupação_SKU'!$D$7:$D$206,$A85,'Ocupação_SKU'!$A$7:$A$206,Resumo!$B$3),""))</f>
        <v/>
      </c>
      <c r="K85" s="54">
        <f>IF($A85="","",IF(OR($C85="Volume",$C85="Ambos"),SUMIFS('Ocupação_SKU'!$H$7:$H$206,'Ocupação_SKU'!$D$7:$D$206,$A85,'Ocupação_SKU'!$A$7:$A$206,Resumo!$B$3),""))</f>
        <v/>
      </c>
      <c r="L85" s="55">
        <f>IF(AND(ISNUMBER($H85),$H85&gt;0,ISNUMBER($J85)),IFERROR($J85/$H85,""),"")</f>
        <v/>
      </c>
      <c r="M85" s="55">
        <f>IF(AND(ISNUMBER($I85),$I85&gt;0,ISNUMBER($K85)),IFERROR($K85/$I85,""),"")</f>
        <v/>
      </c>
      <c r="N85" s="55">
        <f>IF($A85="","",IF($C85="Ambos",IF(COUNT($L85:$M85)=2,MAX($L85:$M85),""),IF($C85="Posições",$L85,IF($C85="Volume",$M85,""))))</f>
        <v/>
      </c>
      <c r="O85" s="27">
        <f>IF(AND(ISNUMBER($H85),ISNUMBER($J85)),$H85-$J85,"")</f>
        <v/>
      </c>
      <c r="P85" s="54">
        <f>IF(AND(ISNUMBER($I85),ISNUMBER($K85)),$I85-$K85,"")</f>
        <v/>
      </c>
      <c r="Q85" s="30">
        <f>IF($A85="","",IF(NOT(ISNUMBER($N85)),"Sem base",IF($N85&gt;=1,"Saturado",IF($N85&gt;=Resumo!$H$3,"Crítico",IF($N85&gt;=Resumo!$E$3,"Atenção","Adequado")))))</f>
        <v/>
      </c>
      <c r="R85" s="30">
        <f>IF($A85="","",IF(COUNTIF($A$7:$A$106,$A85)&gt;1,"ID duplicado",IF(OR($B85="",$C85="",$G85=""),"Completar cadastro",IF(OR($G85&lt;0,$G85&gt;=1),"Reserva fora do intervalo",IF(AND(OR($C85="Posições",$C85="Ambos"),OR($D85="",$E85="",$D85&lt;=0,$E85&lt;0,$E85&gt;$D85)),"Revisar capacidade de posições",IF(AND(OR($C85="Volume",$C85="Ambos"),OR($F85="",$F85&lt;=0)),"Revisar capacidade de volume","OK"))))))</f>
        <v/>
      </c>
      <c r="S85" s="22" t="n"/>
      <c r="T85" s="31">
        <f>IF(ISNUMBER($N85),$N85+ROW()/1000000,"")</f>
        <v/>
      </c>
    </row>
    <row r="86">
      <c r="A86" s="22" t="n"/>
      <c r="B86" s="22" t="n"/>
      <c r="C86" s="23" t="n"/>
      <c r="D86" s="24" t="n"/>
      <c r="E86" s="24" t="n"/>
      <c r="F86" s="52" t="n"/>
      <c r="G86" s="53" t="n"/>
      <c r="H86" s="27">
        <f>IF($A86="","",IF(OR($C86="Posições",$C86="Ambos"),IF(AND(ISNUMBER($D86),ISNUMBER($E86),ISNUMBER($G86)),MAX(0,ROUNDDOWN(($D86-$E86)*(1-$G86),0)),""),""))</f>
        <v/>
      </c>
      <c r="I86" s="54">
        <f>IF($A86="","",IF(OR($C86="Volume",$C86="Ambos"),IF(AND(ISNUMBER($F86),ISNUMBER($G86)),MAX(0,$F86*(1-$G86)),""),""))</f>
        <v/>
      </c>
      <c r="J86" s="27">
        <f>IF($A86="","",IF(OR($C86="Posições",$C86="Ambos"),SUMIFS('Ocupação_SKU'!$I$7:$I$206,'Ocupação_SKU'!$D$7:$D$206,$A86,'Ocupação_SKU'!$A$7:$A$206,Resumo!$B$3),""))</f>
        <v/>
      </c>
      <c r="K86" s="54">
        <f>IF($A86="","",IF(OR($C86="Volume",$C86="Ambos"),SUMIFS('Ocupação_SKU'!$H$7:$H$206,'Ocupação_SKU'!$D$7:$D$206,$A86,'Ocupação_SKU'!$A$7:$A$206,Resumo!$B$3),""))</f>
        <v/>
      </c>
      <c r="L86" s="55">
        <f>IF(AND(ISNUMBER($H86),$H86&gt;0,ISNUMBER($J86)),IFERROR($J86/$H86,""),"")</f>
        <v/>
      </c>
      <c r="M86" s="55">
        <f>IF(AND(ISNUMBER($I86),$I86&gt;0,ISNUMBER($K86)),IFERROR($K86/$I86,""),"")</f>
        <v/>
      </c>
      <c r="N86" s="55">
        <f>IF($A86="","",IF($C86="Ambos",IF(COUNT($L86:$M86)=2,MAX($L86:$M86),""),IF($C86="Posições",$L86,IF($C86="Volume",$M86,""))))</f>
        <v/>
      </c>
      <c r="O86" s="27">
        <f>IF(AND(ISNUMBER($H86),ISNUMBER($J86)),$H86-$J86,"")</f>
        <v/>
      </c>
      <c r="P86" s="54">
        <f>IF(AND(ISNUMBER($I86),ISNUMBER($K86)),$I86-$K86,"")</f>
        <v/>
      </c>
      <c r="Q86" s="30">
        <f>IF($A86="","",IF(NOT(ISNUMBER($N86)),"Sem base",IF($N86&gt;=1,"Saturado",IF($N86&gt;=Resumo!$H$3,"Crítico",IF($N86&gt;=Resumo!$E$3,"Atenção","Adequado")))))</f>
        <v/>
      </c>
      <c r="R86" s="30">
        <f>IF($A86="","",IF(COUNTIF($A$7:$A$106,$A86)&gt;1,"ID duplicado",IF(OR($B86="",$C86="",$G86=""),"Completar cadastro",IF(OR($G86&lt;0,$G86&gt;=1),"Reserva fora do intervalo",IF(AND(OR($C86="Posições",$C86="Ambos"),OR($D86="",$E86="",$D86&lt;=0,$E86&lt;0,$E86&gt;$D86)),"Revisar capacidade de posições",IF(AND(OR($C86="Volume",$C86="Ambos"),OR($F86="",$F86&lt;=0)),"Revisar capacidade de volume","OK"))))))</f>
        <v/>
      </c>
      <c r="S86" s="22" t="n"/>
      <c r="T86" s="31">
        <f>IF(ISNUMBER($N86),$N86+ROW()/1000000,"")</f>
        <v/>
      </c>
    </row>
    <row r="87">
      <c r="A87" s="22" t="n"/>
      <c r="B87" s="22" t="n"/>
      <c r="C87" s="23" t="n"/>
      <c r="D87" s="24" t="n"/>
      <c r="E87" s="24" t="n"/>
      <c r="F87" s="52" t="n"/>
      <c r="G87" s="53" t="n"/>
      <c r="H87" s="27">
        <f>IF($A87="","",IF(OR($C87="Posições",$C87="Ambos"),IF(AND(ISNUMBER($D87),ISNUMBER($E87),ISNUMBER($G87)),MAX(0,ROUNDDOWN(($D87-$E87)*(1-$G87),0)),""),""))</f>
        <v/>
      </c>
      <c r="I87" s="54">
        <f>IF($A87="","",IF(OR($C87="Volume",$C87="Ambos"),IF(AND(ISNUMBER($F87),ISNUMBER($G87)),MAX(0,$F87*(1-$G87)),""),""))</f>
        <v/>
      </c>
      <c r="J87" s="27">
        <f>IF($A87="","",IF(OR($C87="Posições",$C87="Ambos"),SUMIFS('Ocupação_SKU'!$I$7:$I$206,'Ocupação_SKU'!$D$7:$D$206,$A87,'Ocupação_SKU'!$A$7:$A$206,Resumo!$B$3),""))</f>
        <v/>
      </c>
      <c r="K87" s="54">
        <f>IF($A87="","",IF(OR($C87="Volume",$C87="Ambos"),SUMIFS('Ocupação_SKU'!$H$7:$H$206,'Ocupação_SKU'!$D$7:$D$206,$A87,'Ocupação_SKU'!$A$7:$A$206,Resumo!$B$3),""))</f>
        <v/>
      </c>
      <c r="L87" s="55">
        <f>IF(AND(ISNUMBER($H87),$H87&gt;0,ISNUMBER($J87)),IFERROR($J87/$H87,""),"")</f>
        <v/>
      </c>
      <c r="M87" s="55">
        <f>IF(AND(ISNUMBER($I87),$I87&gt;0,ISNUMBER($K87)),IFERROR($K87/$I87,""),"")</f>
        <v/>
      </c>
      <c r="N87" s="55">
        <f>IF($A87="","",IF($C87="Ambos",IF(COUNT($L87:$M87)=2,MAX($L87:$M87),""),IF($C87="Posições",$L87,IF($C87="Volume",$M87,""))))</f>
        <v/>
      </c>
      <c r="O87" s="27">
        <f>IF(AND(ISNUMBER($H87),ISNUMBER($J87)),$H87-$J87,"")</f>
        <v/>
      </c>
      <c r="P87" s="54">
        <f>IF(AND(ISNUMBER($I87),ISNUMBER($K87)),$I87-$K87,"")</f>
        <v/>
      </c>
      <c r="Q87" s="30">
        <f>IF($A87="","",IF(NOT(ISNUMBER($N87)),"Sem base",IF($N87&gt;=1,"Saturado",IF($N87&gt;=Resumo!$H$3,"Crítico",IF($N87&gt;=Resumo!$E$3,"Atenção","Adequado")))))</f>
        <v/>
      </c>
      <c r="R87" s="30">
        <f>IF($A87="","",IF(COUNTIF($A$7:$A$106,$A87)&gt;1,"ID duplicado",IF(OR($B87="",$C87="",$G87=""),"Completar cadastro",IF(OR($G87&lt;0,$G87&gt;=1),"Reserva fora do intervalo",IF(AND(OR($C87="Posições",$C87="Ambos"),OR($D87="",$E87="",$D87&lt;=0,$E87&lt;0,$E87&gt;$D87)),"Revisar capacidade de posições",IF(AND(OR($C87="Volume",$C87="Ambos"),OR($F87="",$F87&lt;=0)),"Revisar capacidade de volume","OK"))))))</f>
        <v/>
      </c>
      <c r="S87" s="22" t="n"/>
      <c r="T87" s="31">
        <f>IF(ISNUMBER($N87),$N87+ROW()/1000000,"")</f>
        <v/>
      </c>
    </row>
    <row r="88">
      <c r="A88" s="22" t="n"/>
      <c r="B88" s="22" t="n"/>
      <c r="C88" s="23" t="n"/>
      <c r="D88" s="24" t="n"/>
      <c r="E88" s="24" t="n"/>
      <c r="F88" s="52" t="n"/>
      <c r="G88" s="53" t="n"/>
      <c r="H88" s="27">
        <f>IF($A88="","",IF(OR($C88="Posições",$C88="Ambos"),IF(AND(ISNUMBER($D88),ISNUMBER($E88),ISNUMBER($G88)),MAX(0,ROUNDDOWN(($D88-$E88)*(1-$G88),0)),""),""))</f>
        <v/>
      </c>
      <c r="I88" s="54">
        <f>IF($A88="","",IF(OR($C88="Volume",$C88="Ambos"),IF(AND(ISNUMBER($F88),ISNUMBER($G88)),MAX(0,$F88*(1-$G88)),""),""))</f>
        <v/>
      </c>
      <c r="J88" s="27">
        <f>IF($A88="","",IF(OR($C88="Posições",$C88="Ambos"),SUMIFS('Ocupação_SKU'!$I$7:$I$206,'Ocupação_SKU'!$D$7:$D$206,$A88,'Ocupação_SKU'!$A$7:$A$206,Resumo!$B$3),""))</f>
        <v/>
      </c>
      <c r="K88" s="54">
        <f>IF($A88="","",IF(OR($C88="Volume",$C88="Ambos"),SUMIFS('Ocupação_SKU'!$H$7:$H$206,'Ocupação_SKU'!$D$7:$D$206,$A88,'Ocupação_SKU'!$A$7:$A$206,Resumo!$B$3),""))</f>
        <v/>
      </c>
      <c r="L88" s="55">
        <f>IF(AND(ISNUMBER($H88),$H88&gt;0,ISNUMBER($J88)),IFERROR($J88/$H88,""),"")</f>
        <v/>
      </c>
      <c r="M88" s="55">
        <f>IF(AND(ISNUMBER($I88),$I88&gt;0,ISNUMBER($K88)),IFERROR($K88/$I88,""),"")</f>
        <v/>
      </c>
      <c r="N88" s="55">
        <f>IF($A88="","",IF($C88="Ambos",IF(COUNT($L88:$M88)=2,MAX($L88:$M88),""),IF($C88="Posições",$L88,IF($C88="Volume",$M88,""))))</f>
        <v/>
      </c>
      <c r="O88" s="27">
        <f>IF(AND(ISNUMBER($H88),ISNUMBER($J88)),$H88-$J88,"")</f>
        <v/>
      </c>
      <c r="P88" s="54">
        <f>IF(AND(ISNUMBER($I88),ISNUMBER($K88)),$I88-$K88,"")</f>
        <v/>
      </c>
      <c r="Q88" s="30">
        <f>IF($A88="","",IF(NOT(ISNUMBER($N88)),"Sem base",IF($N88&gt;=1,"Saturado",IF($N88&gt;=Resumo!$H$3,"Crítico",IF($N88&gt;=Resumo!$E$3,"Atenção","Adequado")))))</f>
        <v/>
      </c>
      <c r="R88" s="30">
        <f>IF($A88="","",IF(COUNTIF($A$7:$A$106,$A88)&gt;1,"ID duplicado",IF(OR($B88="",$C88="",$G88=""),"Completar cadastro",IF(OR($G88&lt;0,$G88&gt;=1),"Reserva fora do intervalo",IF(AND(OR($C88="Posições",$C88="Ambos"),OR($D88="",$E88="",$D88&lt;=0,$E88&lt;0,$E88&gt;$D88)),"Revisar capacidade de posições",IF(AND(OR($C88="Volume",$C88="Ambos"),OR($F88="",$F88&lt;=0)),"Revisar capacidade de volume","OK"))))))</f>
        <v/>
      </c>
      <c r="S88" s="22" t="n"/>
      <c r="T88" s="31">
        <f>IF(ISNUMBER($N88),$N88+ROW()/1000000,"")</f>
        <v/>
      </c>
    </row>
    <row r="89">
      <c r="A89" s="22" t="n"/>
      <c r="B89" s="22" t="n"/>
      <c r="C89" s="23" t="n"/>
      <c r="D89" s="24" t="n"/>
      <c r="E89" s="24" t="n"/>
      <c r="F89" s="52" t="n"/>
      <c r="G89" s="53" t="n"/>
      <c r="H89" s="27">
        <f>IF($A89="","",IF(OR($C89="Posições",$C89="Ambos"),IF(AND(ISNUMBER($D89),ISNUMBER($E89),ISNUMBER($G89)),MAX(0,ROUNDDOWN(($D89-$E89)*(1-$G89),0)),""),""))</f>
        <v/>
      </c>
      <c r="I89" s="54">
        <f>IF($A89="","",IF(OR($C89="Volume",$C89="Ambos"),IF(AND(ISNUMBER($F89),ISNUMBER($G89)),MAX(0,$F89*(1-$G89)),""),""))</f>
        <v/>
      </c>
      <c r="J89" s="27">
        <f>IF($A89="","",IF(OR($C89="Posições",$C89="Ambos"),SUMIFS('Ocupação_SKU'!$I$7:$I$206,'Ocupação_SKU'!$D$7:$D$206,$A89,'Ocupação_SKU'!$A$7:$A$206,Resumo!$B$3),""))</f>
        <v/>
      </c>
      <c r="K89" s="54">
        <f>IF($A89="","",IF(OR($C89="Volume",$C89="Ambos"),SUMIFS('Ocupação_SKU'!$H$7:$H$206,'Ocupação_SKU'!$D$7:$D$206,$A89,'Ocupação_SKU'!$A$7:$A$206,Resumo!$B$3),""))</f>
        <v/>
      </c>
      <c r="L89" s="55">
        <f>IF(AND(ISNUMBER($H89),$H89&gt;0,ISNUMBER($J89)),IFERROR($J89/$H89,""),"")</f>
        <v/>
      </c>
      <c r="M89" s="55">
        <f>IF(AND(ISNUMBER($I89),$I89&gt;0,ISNUMBER($K89)),IFERROR($K89/$I89,""),"")</f>
        <v/>
      </c>
      <c r="N89" s="55">
        <f>IF($A89="","",IF($C89="Ambos",IF(COUNT($L89:$M89)=2,MAX($L89:$M89),""),IF($C89="Posições",$L89,IF($C89="Volume",$M89,""))))</f>
        <v/>
      </c>
      <c r="O89" s="27">
        <f>IF(AND(ISNUMBER($H89),ISNUMBER($J89)),$H89-$J89,"")</f>
        <v/>
      </c>
      <c r="P89" s="54">
        <f>IF(AND(ISNUMBER($I89),ISNUMBER($K89)),$I89-$K89,"")</f>
        <v/>
      </c>
      <c r="Q89" s="30">
        <f>IF($A89="","",IF(NOT(ISNUMBER($N89)),"Sem base",IF($N89&gt;=1,"Saturado",IF($N89&gt;=Resumo!$H$3,"Crítico",IF($N89&gt;=Resumo!$E$3,"Atenção","Adequado")))))</f>
        <v/>
      </c>
      <c r="R89" s="30">
        <f>IF($A89="","",IF(COUNTIF($A$7:$A$106,$A89)&gt;1,"ID duplicado",IF(OR($B89="",$C89="",$G89=""),"Completar cadastro",IF(OR($G89&lt;0,$G89&gt;=1),"Reserva fora do intervalo",IF(AND(OR($C89="Posições",$C89="Ambos"),OR($D89="",$E89="",$D89&lt;=0,$E89&lt;0,$E89&gt;$D89)),"Revisar capacidade de posições",IF(AND(OR($C89="Volume",$C89="Ambos"),OR($F89="",$F89&lt;=0)),"Revisar capacidade de volume","OK"))))))</f>
        <v/>
      </c>
      <c r="S89" s="22" t="n"/>
      <c r="T89" s="31">
        <f>IF(ISNUMBER($N89),$N89+ROW()/1000000,"")</f>
        <v/>
      </c>
    </row>
    <row r="90">
      <c r="A90" s="22" t="n"/>
      <c r="B90" s="22" t="n"/>
      <c r="C90" s="23" t="n"/>
      <c r="D90" s="24" t="n"/>
      <c r="E90" s="24" t="n"/>
      <c r="F90" s="52" t="n"/>
      <c r="G90" s="53" t="n"/>
      <c r="H90" s="27">
        <f>IF($A90="","",IF(OR($C90="Posições",$C90="Ambos"),IF(AND(ISNUMBER($D90),ISNUMBER($E90),ISNUMBER($G90)),MAX(0,ROUNDDOWN(($D90-$E90)*(1-$G90),0)),""),""))</f>
        <v/>
      </c>
      <c r="I90" s="54">
        <f>IF($A90="","",IF(OR($C90="Volume",$C90="Ambos"),IF(AND(ISNUMBER($F90),ISNUMBER($G90)),MAX(0,$F90*(1-$G90)),""),""))</f>
        <v/>
      </c>
      <c r="J90" s="27">
        <f>IF($A90="","",IF(OR($C90="Posições",$C90="Ambos"),SUMIFS('Ocupação_SKU'!$I$7:$I$206,'Ocupação_SKU'!$D$7:$D$206,$A90,'Ocupação_SKU'!$A$7:$A$206,Resumo!$B$3),""))</f>
        <v/>
      </c>
      <c r="K90" s="54">
        <f>IF($A90="","",IF(OR($C90="Volume",$C90="Ambos"),SUMIFS('Ocupação_SKU'!$H$7:$H$206,'Ocupação_SKU'!$D$7:$D$206,$A90,'Ocupação_SKU'!$A$7:$A$206,Resumo!$B$3),""))</f>
        <v/>
      </c>
      <c r="L90" s="55">
        <f>IF(AND(ISNUMBER($H90),$H90&gt;0,ISNUMBER($J90)),IFERROR($J90/$H90,""),"")</f>
        <v/>
      </c>
      <c r="M90" s="55">
        <f>IF(AND(ISNUMBER($I90),$I90&gt;0,ISNUMBER($K90)),IFERROR($K90/$I90,""),"")</f>
        <v/>
      </c>
      <c r="N90" s="55">
        <f>IF($A90="","",IF($C90="Ambos",IF(COUNT($L90:$M90)=2,MAX($L90:$M90),""),IF($C90="Posições",$L90,IF($C90="Volume",$M90,""))))</f>
        <v/>
      </c>
      <c r="O90" s="27">
        <f>IF(AND(ISNUMBER($H90),ISNUMBER($J90)),$H90-$J90,"")</f>
        <v/>
      </c>
      <c r="P90" s="54">
        <f>IF(AND(ISNUMBER($I90),ISNUMBER($K90)),$I90-$K90,"")</f>
        <v/>
      </c>
      <c r="Q90" s="30">
        <f>IF($A90="","",IF(NOT(ISNUMBER($N90)),"Sem base",IF($N90&gt;=1,"Saturado",IF($N90&gt;=Resumo!$H$3,"Crítico",IF($N90&gt;=Resumo!$E$3,"Atenção","Adequado")))))</f>
        <v/>
      </c>
      <c r="R90" s="30">
        <f>IF($A90="","",IF(COUNTIF($A$7:$A$106,$A90)&gt;1,"ID duplicado",IF(OR($B90="",$C90="",$G90=""),"Completar cadastro",IF(OR($G90&lt;0,$G90&gt;=1),"Reserva fora do intervalo",IF(AND(OR($C90="Posições",$C90="Ambos"),OR($D90="",$E90="",$D90&lt;=0,$E90&lt;0,$E90&gt;$D90)),"Revisar capacidade de posições",IF(AND(OR($C90="Volume",$C90="Ambos"),OR($F90="",$F90&lt;=0)),"Revisar capacidade de volume","OK"))))))</f>
        <v/>
      </c>
      <c r="S90" s="22" t="n"/>
      <c r="T90" s="31">
        <f>IF(ISNUMBER($N90),$N90+ROW()/1000000,"")</f>
        <v/>
      </c>
    </row>
    <row r="91">
      <c r="A91" s="22" t="n"/>
      <c r="B91" s="22" t="n"/>
      <c r="C91" s="23" t="n"/>
      <c r="D91" s="24" t="n"/>
      <c r="E91" s="24" t="n"/>
      <c r="F91" s="52" t="n"/>
      <c r="G91" s="53" t="n"/>
      <c r="H91" s="27">
        <f>IF($A91="","",IF(OR($C91="Posições",$C91="Ambos"),IF(AND(ISNUMBER($D91),ISNUMBER($E91),ISNUMBER($G91)),MAX(0,ROUNDDOWN(($D91-$E91)*(1-$G91),0)),""),""))</f>
        <v/>
      </c>
      <c r="I91" s="54">
        <f>IF($A91="","",IF(OR($C91="Volume",$C91="Ambos"),IF(AND(ISNUMBER($F91),ISNUMBER($G91)),MAX(0,$F91*(1-$G91)),""),""))</f>
        <v/>
      </c>
      <c r="J91" s="27">
        <f>IF($A91="","",IF(OR($C91="Posições",$C91="Ambos"),SUMIFS('Ocupação_SKU'!$I$7:$I$206,'Ocupação_SKU'!$D$7:$D$206,$A91,'Ocupação_SKU'!$A$7:$A$206,Resumo!$B$3),""))</f>
        <v/>
      </c>
      <c r="K91" s="54">
        <f>IF($A91="","",IF(OR($C91="Volume",$C91="Ambos"),SUMIFS('Ocupação_SKU'!$H$7:$H$206,'Ocupação_SKU'!$D$7:$D$206,$A91,'Ocupação_SKU'!$A$7:$A$206,Resumo!$B$3),""))</f>
        <v/>
      </c>
      <c r="L91" s="55">
        <f>IF(AND(ISNUMBER($H91),$H91&gt;0,ISNUMBER($J91)),IFERROR($J91/$H91,""),"")</f>
        <v/>
      </c>
      <c r="M91" s="55">
        <f>IF(AND(ISNUMBER($I91),$I91&gt;0,ISNUMBER($K91)),IFERROR($K91/$I91,""),"")</f>
        <v/>
      </c>
      <c r="N91" s="55">
        <f>IF($A91="","",IF($C91="Ambos",IF(COUNT($L91:$M91)=2,MAX($L91:$M91),""),IF($C91="Posições",$L91,IF($C91="Volume",$M91,""))))</f>
        <v/>
      </c>
      <c r="O91" s="27">
        <f>IF(AND(ISNUMBER($H91),ISNUMBER($J91)),$H91-$J91,"")</f>
        <v/>
      </c>
      <c r="P91" s="54">
        <f>IF(AND(ISNUMBER($I91),ISNUMBER($K91)),$I91-$K91,"")</f>
        <v/>
      </c>
      <c r="Q91" s="30">
        <f>IF($A91="","",IF(NOT(ISNUMBER($N91)),"Sem base",IF($N91&gt;=1,"Saturado",IF($N91&gt;=Resumo!$H$3,"Crítico",IF($N91&gt;=Resumo!$E$3,"Atenção","Adequado")))))</f>
        <v/>
      </c>
      <c r="R91" s="30">
        <f>IF($A91="","",IF(COUNTIF($A$7:$A$106,$A91)&gt;1,"ID duplicado",IF(OR($B91="",$C91="",$G91=""),"Completar cadastro",IF(OR($G91&lt;0,$G91&gt;=1),"Reserva fora do intervalo",IF(AND(OR($C91="Posições",$C91="Ambos"),OR($D91="",$E91="",$D91&lt;=0,$E91&lt;0,$E91&gt;$D91)),"Revisar capacidade de posições",IF(AND(OR($C91="Volume",$C91="Ambos"),OR($F91="",$F91&lt;=0)),"Revisar capacidade de volume","OK"))))))</f>
        <v/>
      </c>
      <c r="S91" s="22" t="n"/>
      <c r="T91" s="31">
        <f>IF(ISNUMBER($N91),$N91+ROW()/1000000,"")</f>
        <v/>
      </c>
    </row>
    <row r="92">
      <c r="A92" s="22" t="n"/>
      <c r="B92" s="22" t="n"/>
      <c r="C92" s="23" t="n"/>
      <c r="D92" s="24" t="n"/>
      <c r="E92" s="24" t="n"/>
      <c r="F92" s="52" t="n"/>
      <c r="G92" s="53" t="n"/>
      <c r="H92" s="27">
        <f>IF($A92="","",IF(OR($C92="Posições",$C92="Ambos"),IF(AND(ISNUMBER($D92),ISNUMBER($E92),ISNUMBER($G92)),MAX(0,ROUNDDOWN(($D92-$E92)*(1-$G92),0)),""),""))</f>
        <v/>
      </c>
      <c r="I92" s="54">
        <f>IF($A92="","",IF(OR($C92="Volume",$C92="Ambos"),IF(AND(ISNUMBER($F92),ISNUMBER($G92)),MAX(0,$F92*(1-$G92)),""),""))</f>
        <v/>
      </c>
      <c r="J92" s="27">
        <f>IF($A92="","",IF(OR($C92="Posições",$C92="Ambos"),SUMIFS('Ocupação_SKU'!$I$7:$I$206,'Ocupação_SKU'!$D$7:$D$206,$A92,'Ocupação_SKU'!$A$7:$A$206,Resumo!$B$3),""))</f>
        <v/>
      </c>
      <c r="K92" s="54">
        <f>IF($A92="","",IF(OR($C92="Volume",$C92="Ambos"),SUMIFS('Ocupação_SKU'!$H$7:$H$206,'Ocupação_SKU'!$D$7:$D$206,$A92,'Ocupação_SKU'!$A$7:$A$206,Resumo!$B$3),""))</f>
        <v/>
      </c>
      <c r="L92" s="55">
        <f>IF(AND(ISNUMBER($H92),$H92&gt;0,ISNUMBER($J92)),IFERROR($J92/$H92,""),"")</f>
        <v/>
      </c>
      <c r="M92" s="55">
        <f>IF(AND(ISNUMBER($I92),$I92&gt;0,ISNUMBER($K92)),IFERROR($K92/$I92,""),"")</f>
        <v/>
      </c>
      <c r="N92" s="55">
        <f>IF($A92="","",IF($C92="Ambos",IF(COUNT($L92:$M92)=2,MAX($L92:$M92),""),IF($C92="Posições",$L92,IF($C92="Volume",$M92,""))))</f>
        <v/>
      </c>
      <c r="O92" s="27">
        <f>IF(AND(ISNUMBER($H92),ISNUMBER($J92)),$H92-$J92,"")</f>
        <v/>
      </c>
      <c r="P92" s="54">
        <f>IF(AND(ISNUMBER($I92),ISNUMBER($K92)),$I92-$K92,"")</f>
        <v/>
      </c>
      <c r="Q92" s="30">
        <f>IF($A92="","",IF(NOT(ISNUMBER($N92)),"Sem base",IF($N92&gt;=1,"Saturado",IF($N92&gt;=Resumo!$H$3,"Crítico",IF($N92&gt;=Resumo!$E$3,"Atenção","Adequado")))))</f>
        <v/>
      </c>
      <c r="R92" s="30">
        <f>IF($A92="","",IF(COUNTIF($A$7:$A$106,$A92)&gt;1,"ID duplicado",IF(OR($B92="",$C92="",$G92=""),"Completar cadastro",IF(OR($G92&lt;0,$G92&gt;=1),"Reserva fora do intervalo",IF(AND(OR($C92="Posições",$C92="Ambos"),OR($D92="",$E92="",$D92&lt;=0,$E92&lt;0,$E92&gt;$D92)),"Revisar capacidade de posições",IF(AND(OR($C92="Volume",$C92="Ambos"),OR($F92="",$F92&lt;=0)),"Revisar capacidade de volume","OK"))))))</f>
        <v/>
      </c>
      <c r="S92" s="22" t="n"/>
      <c r="T92" s="31">
        <f>IF(ISNUMBER($N92),$N92+ROW()/1000000,"")</f>
        <v/>
      </c>
    </row>
    <row r="93">
      <c r="A93" s="22" t="n"/>
      <c r="B93" s="22" t="n"/>
      <c r="C93" s="23" t="n"/>
      <c r="D93" s="24" t="n"/>
      <c r="E93" s="24" t="n"/>
      <c r="F93" s="52" t="n"/>
      <c r="G93" s="53" t="n"/>
      <c r="H93" s="27">
        <f>IF($A93="","",IF(OR($C93="Posições",$C93="Ambos"),IF(AND(ISNUMBER($D93),ISNUMBER($E93),ISNUMBER($G93)),MAX(0,ROUNDDOWN(($D93-$E93)*(1-$G93),0)),""),""))</f>
        <v/>
      </c>
      <c r="I93" s="54">
        <f>IF($A93="","",IF(OR($C93="Volume",$C93="Ambos"),IF(AND(ISNUMBER($F93),ISNUMBER($G93)),MAX(0,$F93*(1-$G93)),""),""))</f>
        <v/>
      </c>
      <c r="J93" s="27">
        <f>IF($A93="","",IF(OR($C93="Posições",$C93="Ambos"),SUMIFS('Ocupação_SKU'!$I$7:$I$206,'Ocupação_SKU'!$D$7:$D$206,$A93,'Ocupação_SKU'!$A$7:$A$206,Resumo!$B$3),""))</f>
        <v/>
      </c>
      <c r="K93" s="54">
        <f>IF($A93="","",IF(OR($C93="Volume",$C93="Ambos"),SUMIFS('Ocupação_SKU'!$H$7:$H$206,'Ocupação_SKU'!$D$7:$D$206,$A93,'Ocupação_SKU'!$A$7:$A$206,Resumo!$B$3),""))</f>
        <v/>
      </c>
      <c r="L93" s="55">
        <f>IF(AND(ISNUMBER($H93),$H93&gt;0,ISNUMBER($J93)),IFERROR($J93/$H93,""),"")</f>
        <v/>
      </c>
      <c r="M93" s="55">
        <f>IF(AND(ISNUMBER($I93),$I93&gt;0,ISNUMBER($K93)),IFERROR($K93/$I93,""),"")</f>
        <v/>
      </c>
      <c r="N93" s="55">
        <f>IF($A93="","",IF($C93="Ambos",IF(COUNT($L93:$M93)=2,MAX($L93:$M93),""),IF($C93="Posições",$L93,IF($C93="Volume",$M93,""))))</f>
        <v/>
      </c>
      <c r="O93" s="27">
        <f>IF(AND(ISNUMBER($H93),ISNUMBER($J93)),$H93-$J93,"")</f>
        <v/>
      </c>
      <c r="P93" s="54">
        <f>IF(AND(ISNUMBER($I93),ISNUMBER($K93)),$I93-$K93,"")</f>
        <v/>
      </c>
      <c r="Q93" s="30">
        <f>IF($A93="","",IF(NOT(ISNUMBER($N93)),"Sem base",IF($N93&gt;=1,"Saturado",IF($N93&gt;=Resumo!$H$3,"Crítico",IF($N93&gt;=Resumo!$E$3,"Atenção","Adequado")))))</f>
        <v/>
      </c>
      <c r="R93" s="30">
        <f>IF($A93="","",IF(COUNTIF($A$7:$A$106,$A93)&gt;1,"ID duplicado",IF(OR($B93="",$C93="",$G93=""),"Completar cadastro",IF(OR($G93&lt;0,$G93&gt;=1),"Reserva fora do intervalo",IF(AND(OR($C93="Posições",$C93="Ambos"),OR($D93="",$E93="",$D93&lt;=0,$E93&lt;0,$E93&gt;$D93)),"Revisar capacidade de posições",IF(AND(OR($C93="Volume",$C93="Ambos"),OR($F93="",$F93&lt;=0)),"Revisar capacidade de volume","OK"))))))</f>
        <v/>
      </c>
      <c r="S93" s="22" t="n"/>
      <c r="T93" s="31">
        <f>IF(ISNUMBER($N93),$N93+ROW()/1000000,"")</f>
        <v/>
      </c>
    </row>
    <row r="94">
      <c r="A94" s="22" t="n"/>
      <c r="B94" s="22" t="n"/>
      <c r="C94" s="23" t="n"/>
      <c r="D94" s="24" t="n"/>
      <c r="E94" s="24" t="n"/>
      <c r="F94" s="52" t="n"/>
      <c r="G94" s="53" t="n"/>
      <c r="H94" s="27">
        <f>IF($A94="","",IF(OR($C94="Posições",$C94="Ambos"),IF(AND(ISNUMBER($D94),ISNUMBER($E94),ISNUMBER($G94)),MAX(0,ROUNDDOWN(($D94-$E94)*(1-$G94),0)),""),""))</f>
        <v/>
      </c>
      <c r="I94" s="54">
        <f>IF($A94="","",IF(OR($C94="Volume",$C94="Ambos"),IF(AND(ISNUMBER($F94),ISNUMBER($G94)),MAX(0,$F94*(1-$G94)),""),""))</f>
        <v/>
      </c>
      <c r="J94" s="27">
        <f>IF($A94="","",IF(OR($C94="Posições",$C94="Ambos"),SUMIFS('Ocupação_SKU'!$I$7:$I$206,'Ocupação_SKU'!$D$7:$D$206,$A94,'Ocupação_SKU'!$A$7:$A$206,Resumo!$B$3),""))</f>
        <v/>
      </c>
      <c r="K94" s="54">
        <f>IF($A94="","",IF(OR($C94="Volume",$C94="Ambos"),SUMIFS('Ocupação_SKU'!$H$7:$H$206,'Ocupação_SKU'!$D$7:$D$206,$A94,'Ocupação_SKU'!$A$7:$A$206,Resumo!$B$3),""))</f>
        <v/>
      </c>
      <c r="L94" s="55">
        <f>IF(AND(ISNUMBER($H94),$H94&gt;0,ISNUMBER($J94)),IFERROR($J94/$H94,""),"")</f>
        <v/>
      </c>
      <c r="M94" s="55">
        <f>IF(AND(ISNUMBER($I94),$I94&gt;0,ISNUMBER($K94)),IFERROR($K94/$I94,""),"")</f>
        <v/>
      </c>
      <c r="N94" s="55">
        <f>IF($A94="","",IF($C94="Ambos",IF(COUNT($L94:$M94)=2,MAX($L94:$M94),""),IF($C94="Posições",$L94,IF($C94="Volume",$M94,""))))</f>
        <v/>
      </c>
      <c r="O94" s="27">
        <f>IF(AND(ISNUMBER($H94),ISNUMBER($J94)),$H94-$J94,"")</f>
        <v/>
      </c>
      <c r="P94" s="54">
        <f>IF(AND(ISNUMBER($I94),ISNUMBER($K94)),$I94-$K94,"")</f>
        <v/>
      </c>
      <c r="Q94" s="30">
        <f>IF($A94="","",IF(NOT(ISNUMBER($N94)),"Sem base",IF($N94&gt;=1,"Saturado",IF($N94&gt;=Resumo!$H$3,"Crítico",IF($N94&gt;=Resumo!$E$3,"Atenção","Adequado")))))</f>
        <v/>
      </c>
      <c r="R94" s="30">
        <f>IF($A94="","",IF(COUNTIF($A$7:$A$106,$A94)&gt;1,"ID duplicado",IF(OR($B94="",$C94="",$G94=""),"Completar cadastro",IF(OR($G94&lt;0,$G94&gt;=1),"Reserva fora do intervalo",IF(AND(OR($C94="Posições",$C94="Ambos"),OR($D94="",$E94="",$D94&lt;=0,$E94&lt;0,$E94&gt;$D94)),"Revisar capacidade de posições",IF(AND(OR($C94="Volume",$C94="Ambos"),OR($F94="",$F94&lt;=0)),"Revisar capacidade de volume","OK"))))))</f>
        <v/>
      </c>
      <c r="S94" s="22" t="n"/>
      <c r="T94" s="31">
        <f>IF(ISNUMBER($N94),$N94+ROW()/1000000,"")</f>
        <v/>
      </c>
    </row>
    <row r="95">
      <c r="A95" s="22" t="n"/>
      <c r="B95" s="22" t="n"/>
      <c r="C95" s="23" t="n"/>
      <c r="D95" s="24" t="n"/>
      <c r="E95" s="24" t="n"/>
      <c r="F95" s="52" t="n"/>
      <c r="G95" s="53" t="n"/>
      <c r="H95" s="27">
        <f>IF($A95="","",IF(OR($C95="Posições",$C95="Ambos"),IF(AND(ISNUMBER($D95),ISNUMBER($E95),ISNUMBER($G95)),MAX(0,ROUNDDOWN(($D95-$E95)*(1-$G95),0)),""),""))</f>
        <v/>
      </c>
      <c r="I95" s="54">
        <f>IF($A95="","",IF(OR($C95="Volume",$C95="Ambos"),IF(AND(ISNUMBER($F95),ISNUMBER($G95)),MAX(0,$F95*(1-$G95)),""),""))</f>
        <v/>
      </c>
      <c r="J95" s="27">
        <f>IF($A95="","",IF(OR($C95="Posições",$C95="Ambos"),SUMIFS('Ocupação_SKU'!$I$7:$I$206,'Ocupação_SKU'!$D$7:$D$206,$A95,'Ocupação_SKU'!$A$7:$A$206,Resumo!$B$3),""))</f>
        <v/>
      </c>
      <c r="K95" s="54">
        <f>IF($A95="","",IF(OR($C95="Volume",$C95="Ambos"),SUMIFS('Ocupação_SKU'!$H$7:$H$206,'Ocupação_SKU'!$D$7:$D$206,$A95,'Ocupação_SKU'!$A$7:$A$206,Resumo!$B$3),""))</f>
        <v/>
      </c>
      <c r="L95" s="55">
        <f>IF(AND(ISNUMBER($H95),$H95&gt;0,ISNUMBER($J95)),IFERROR($J95/$H95,""),"")</f>
        <v/>
      </c>
      <c r="M95" s="55">
        <f>IF(AND(ISNUMBER($I95),$I95&gt;0,ISNUMBER($K95)),IFERROR($K95/$I95,""),"")</f>
        <v/>
      </c>
      <c r="N95" s="55">
        <f>IF($A95="","",IF($C95="Ambos",IF(COUNT($L95:$M95)=2,MAX($L95:$M95),""),IF($C95="Posições",$L95,IF($C95="Volume",$M95,""))))</f>
        <v/>
      </c>
      <c r="O95" s="27">
        <f>IF(AND(ISNUMBER($H95),ISNUMBER($J95)),$H95-$J95,"")</f>
        <v/>
      </c>
      <c r="P95" s="54">
        <f>IF(AND(ISNUMBER($I95),ISNUMBER($K95)),$I95-$K95,"")</f>
        <v/>
      </c>
      <c r="Q95" s="30">
        <f>IF($A95="","",IF(NOT(ISNUMBER($N95)),"Sem base",IF($N95&gt;=1,"Saturado",IF($N95&gt;=Resumo!$H$3,"Crítico",IF($N95&gt;=Resumo!$E$3,"Atenção","Adequado")))))</f>
        <v/>
      </c>
      <c r="R95" s="30">
        <f>IF($A95="","",IF(COUNTIF($A$7:$A$106,$A95)&gt;1,"ID duplicado",IF(OR($B95="",$C95="",$G95=""),"Completar cadastro",IF(OR($G95&lt;0,$G95&gt;=1),"Reserva fora do intervalo",IF(AND(OR($C95="Posições",$C95="Ambos"),OR($D95="",$E95="",$D95&lt;=0,$E95&lt;0,$E95&gt;$D95)),"Revisar capacidade de posições",IF(AND(OR($C95="Volume",$C95="Ambos"),OR($F95="",$F95&lt;=0)),"Revisar capacidade de volume","OK"))))))</f>
        <v/>
      </c>
      <c r="S95" s="22" t="n"/>
      <c r="T95" s="31">
        <f>IF(ISNUMBER($N95),$N95+ROW()/1000000,"")</f>
        <v/>
      </c>
    </row>
    <row r="96">
      <c r="A96" s="22" t="n"/>
      <c r="B96" s="22" t="n"/>
      <c r="C96" s="23" t="n"/>
      <c r="D96" s="24" t="n"/>
      <c r="E96" s="24" t="n"/>
      <c r="F96" s="52" t="n"/>
      <c r="G96" s="53" t="n"/>
      <c r="H96" s="27">
        <f>IF($A96="","",IF(OR($C96="Posições",$C96="Ambos"),IF(AND(ISNUMBER($D96),ISNUMBER($E96),ISNUMBER($G96)),MAX(0,ROUNDDOWN(($D96-$E96)*(1-$G96),0)),""),""))</f>
        <v/>
      </c>
      <c r="I96" s="54">
        <f>IF($A96="","",IF(OR($C96="Volume",$C96="Ambos"),IF(AND(ISNUMBER($F96),ISNUMBER($G96)),MAX(0,$F96*(1-$G96)),""),""))</f>
        <v/>
      </c>
      <c r="J96" s="27">
        <f>IF($A96="","",IF(OR($C96="Posições",$C96="Ambos"),SUMIFS('Ocupação_SKU'!$I$7:$I$206,'Ocupação_SKU'!$D$7:$D$206,$A96,'Ocupação_SKU'!$A$7:$A$206,Resumo!$B$3),""))</f>
        <v/>
      </c>
      <c r="K96" s="54">
        <f>IF($A96="","",IF(OR($C96="Volume",$C96="Ambos"),SUMIFS('Ocupação_SKU'!$H$7:$H$206,'Ocupação_SKU'!$D$7:$D$206,$A96,'Ocupação_SKU'!$A$7:$A$206,Resumo!$B$3),""))</f>
        <v/>
      </c>
      <c r="L96" s="55">
        <f>IF(AND(ISNUMBER($H96),$H96&gt;0,ISNUMBER($J96)),IFERROR($J96/$H96,""),"")</f>
        <v/>
      </c>
      <c r="M96" s="55">
        <f>IF(AND(ISNUMBER($I96),$I96&gt;0,ISNUMBER($K96)),IFERROR($K96/$I96,""),"")</f>
        <v/>
      </c>
      <c r="N96" s="55">
        <f>IF($A96="","",IF($C96="Ambos",IF(COUNT($L96:$M96)=2,MAX($L96:$M96),""),IF($C96="Posições",$L96,IF($C96="Volume",$M96,""))))</f>
        <v/>
      </c>
      <c r="O96" s="27">
        <f>IF(AND(ISNUMBER($H96),ISNUMBER($J96)),$H96-$J96,"")</f>
        <v/>
      </c>
      <c r="P96" s="54">
        <f>IF(AND(ISNUMBER($I96),ISNUMBER($K96)),$I96-$K96,"")</f>
        <v/>
      </c>
      <c r="Q96" s="30">
        <f>IF($A96="","",IF(NOT(ISNUMBER($N96)),"Sem base",IF($N96&gt;=1,"Saturado",IF($N96&gt;=Resumo!$H$3,"Crítico",IF($N96&gt;=Resumo!$E$3,"Atenção","Adequado")))))</f>
        <v/>
      </c>
      <c r="R96" s="30">
        <f>IF($A96="","",IF(COUNTIF($A$7:$A$106,$A96)&gt;1,"ID duplicado",IF(OR($B96="",$C96="",$G96=""),"Completar cadastro",IF(OR($G96&lt;0,$G96&gt;=1),"Reserva fora do intervalo",IF(AND(OR($C96="Posições",$C96="Ambos"),OR($D96="",$E96="",$D96&lt;=0,$E96&lt;0,$E96&gt;$D96)),"Revisar capacidade de posições",IF(AND(OR($C96="Volume",$C96="Ambos"),OR($F96="",$F96&lt;=0)),"Revisar capacidade de volume","OK"))))))</f>
        <v/>
      </c>
      <c r="S96" s="22" t="n"/>
      <c r="T96" s="31">
        <f>IF(ISNUMBER($N96),$N96+ROW()/1000000,"")</f>
        <v/>
      </c>
    </row>
    <row r="97">
      <c r="A97" s="22" t="n"/>
      <c r="B97" s="22" t="n"/>
      <c r="C97" s="23" t="n"/>
      <c r="D97" s="24" t="n"/>
      <c r="E97" s="24" t="n"/>
      <c r="F97" s="52" t="n"/>
      <c r="G97" s="53" t="n"/>
      <c r="H97" s="27">
        <f>IF($A97="","",IF(OR($C97="Posições",$C97="Ambos"),IF(AND(ISNUMBER($D97),ISNUMBER($E97),ISNUMBER($G97)),MAX(0,ROUNDDOWN(($D97-$E97)*(1-$G97),0)),""),""))</f>
        <v/>
      </c>
      <c r="I97" s="54">
        <f>IF($A97="","",IF(OR($C97="Volume",$C97="Ambos"),IF(AND(ISNUMBER($F97),ISNUMBER($G97)),MAX(0,$F97*(1-$G97)),""),""))</f>
        <v/>
      </c>
      <c r="J97" s="27">
        <f>IF($A97="","",IF(OR($C97="Posições",$C97="Ambos"),SUMIFS('Ocupação_SKU'!$I$7:$I$206,'Ocupação_SKU'!$D$7:$D$206,$A97,'Ocupação_SKU'!$A$7:$A$206,Resumo!$B$3),""))</f>
        <v/>
      </c>
      <c r="K97" s="54">
        <f>IF($A97="","",IF(OR($C97="Volume",$C97="Ambos"),SUMIFS('Ocupação_SKU'!$H$7:$H$206,'Ocupação_SKU'!$D$7:$D$206,$A97,'Ocupação_SKU'!$A$7:$A$206,Resumo!$B$3),""))</f>
        <v/>
      </c>
      <c r="L97" s="55">
        <f>IF(AND(ISNUMBER($H97),$H97&gt;0,ISNUMBER($J97)),IFERROR($J97/$H97,""),"")</f>
        <v/>
      </c>
      <c r="M97" s="55">
        <f>IF(AND(ISNUMBER($I97),$I97&gt;0,ISNUMBER($K97)),IFERROR($K97/$I97,""),"")</f>
        <v/>
      </c>
      <c r="N97" s="55">
        <f>IF($A97="","",IF($C97="Ambos",IF(COUNT($L97:$M97)=2,MAX($L97:$M97),""),IF($C97="Posições",$L97,IF($C97="Volume",$M97,""))))</f>
        <v/>
      </c>
      <c r="O97" s="27">
        <f>IF(AND(ISNUMBER($H97),ISNUMBER($J97)),$H97-$J97,"")</f>
        <v/>
      </c>
      <c r="P97" s="54">
        <f>IF(AND(ISNUMBER($I97),ISNUMBER($K97)),$I97-$K97,"")</f>
        <v/>
      </c>
      <c r="Q97" s="30">
        <f>IF($A97="","",IF(NOT(ISNUMBER($N97)),"Sem base",IF($N97&gt;=1,"Saturado",IF($N97&gt;=Resumo!$H$3,"Crítico",IF($N97&gt;=Resumo!$E$3,"Atenção","Adequado")))))</f>
        <v/>
      </c>
      <c r="R97" s="30">
        <f>IF($A97="","",IF(COUNTIF($A$7:$A$106,$A97)&gt;1,"ID duplicado",IF(OR($B97="",$C97="",$G97=""),"Completar cadastro",IF(OR($G97&lt;0,$G97&gt;=1),"Reserva fora do intervalo",IF(AND(OR($C97="Posições",$C97="Ambos"),OR($D97="",$E97="",$D97&lt;=0,$E97&lt;0,$E97&gt;$D97)),"Revisar capacidade de posições",IF(AND(OR($C97="Volume",$C97="Ambos"),OR($F97="",$F97&lt;=0)),"Revisar capacidade de volume","OK"))))))</f>
        <v/>
      </c>
      <c r="S97" s="22" t="n"/>
      <c r="T97" s="31">
        <f>IF(ISNUMBER($N97),$N97+ROW()/1000000,"")</f>
        <v/>
      </c>
    </row>
    <row r="98">
      <c r="A98" s="22" t="n"/>
      <c r="B98" s="22" t="n"/>
      <c r="C98" s="23" t="n"/>
      <c r="D98" s="24" t="n"/>
      <c r="E98" s="24" t="n"/>
      <c r="F98" s="52" t="n"/>
      <c r="G98" s="53" t="n"/>
      <c r="H98" s="27">
        <f>IF($A98="","",IF(OR($C98="Posições",$C98="Ambos"),IF(AND(ISNUMBER($D98),ISNUMBER($E98),ISNUMBER($G98)),MAX(0,ROUNDDOWN(($D98-$E98)*(1-$G98),0)),""),""))</f>
        <v/>
      </c>
      <c r="I98" s="54">
        <f>IF($A98="","",IF(OR($C98="Volume",$C98="Ambos"),IF(AND(ISNUMBER($F98),ISNUMBER($G98)),MAX(0,$F98*(1-$G98)),""),""))</f>
        <v/>
      </c>
      <c r="J98" s="27">
        <f>IF($A98="","",IF(OR($C98="Posições",$C98="Ambos"),SUMIFS('Ocupação_SKU'!$I$7:$I$206,'Ocupação_SKU'!$D$7:$D$206,$A98,'Ocupação_SKU'!$A$7:$A$206,Resumo!$B$3),""))</f>
        <v/>
      </c>
      <c r="K98" s="54">
        <f>IF($A98="","",IF(OR($C98="Volume",$C98="Ambos"),SUMIFS('Ocupação_SKU'!$H$7:$H$206,'Ocupação_SKU'!$D$7:$D$206,$A98,'Ocupação_SKU'!$A$7:$A$206,Resumo!$B$3),""))</f>
        <v/>
      </c>
      <c r="L98" s="55">
        <f>IF(AND(ISNUMBER($H98),$H98&gt;0,ISNUMBER($J98)),IFERROR($J98/$H98,""),"")</f>
        <v/>
      </c>
      <c r="M98" s="55">
        <f>IF(AND(ISNUMBER($I98),$I98&gt;0,ISNUMBER($K98)),IFERROR($K98/$I98,""),"")</f>
        <v/>
      </c>
      <c r="N98" s="55">
        <f>IF($A98="","",IF($C98="Ambos",IF(COUNT($L98:$M98)=2,MAX($L98:$M98),""),IF($C98="Posições",$L98,IF($C98="Volume",$M98,""))))</f>
        <v/>
      </c>
      <c r="O98" s="27">
        <f>IF(AND(ISNUMBER($H98),ISNUMBER($J98)),$H98-$J98,"")</f>
        <v/>
      </c>
      <c r="P98" s="54">
        <f>IF(AND(ISNUMBER($I98),ISNUMBER($K98)),$I98-$K98,"")</f>
        <v/>
      </c>
      <c r="Q98" s="30">
        <f>IF($A98="","",IF(NOT(ISNUMBER($N98)),"Sem base",IF($N98&gt;=1,"Saturado",IF($N98&gt;=Resumo!$H$3,"Crítico",IF($N98&gt;=Resumo!$E$3,"Atenção","Adequado")))))</f>
        <v/>
      </c>
      <c r="R98" s="30">
        <f>IF($A98="","",IF(COUNTIF($A$7:$A$106,$A98)&gt;1,"ID duplicado",IF(OR($B98="",$C98="",$G98=""),"Completar cadastro",IF(OR($G98&lt;0,$G98&gt;=1),"Reserva fora do intervalo",IF(AND(OR($C98="Posições",$C98="Ambos"),OR($D98="",$E98="",$D98&lt;=0,$E98&lt;0,$E98&gt;$D98)),"Revisar capacidade de posições",IF(AND(OR($C98="Volume",$C98="Ambos"),OR($F98="",$F98&lt;=0)),"Revisar capacidade de volume","OK"))))))</f>
        <v/>
      </c>
      <c r="S98" s="22" t="n"/>
      <c r="T98" s="31">
        <f>IF(ISNUMBER($N98),$N98+ROW()/1000000,"")</f>
        <v/>
      </c>
    </row>
    <row r="99">
      <c r="A99" s="22" t="n"/>
      <c r="B99" s="22" t="n"/>
      <c r="C99" s="23" t="n"/>
      <c r="D99" s="24" t="n"/>
      <c r="E99" s="24" t="n"/>
      <c r="F99" s="52" t="n"/>
      <c r="G99" s="53" t="n"/>
      <c r="H99" s="27">
        <f>IF($A99="","",IF(OR($C99="Posições",$C99="Ambos"),IF(AND(ISNUMBER($D99),ISNUMBER($E99),ISNUMBER($G99)),MAX(0,ROUNDDOWN(($D99-$E99)*(1-$G99),0)),""),""))</f>
        <v/>
      </c>
      <c r="I99" s="54">
        <f>IF($A99="","",IF(OR($C99="Volume",$C99="Ambos"),IF(AND(ISNUMBER($F99),ISNUMBER($G99)),MAX(0,$F99*(1-$G99)),""),""))</f>
        <v/>
      </c>
      <c r="J99" s="27">
        <f>IF($A99="","",IF(OR($C99="Posições",$C99="Ambos"),SUMIFS('Ocupação_SKU'!$I$7:$I$206,'Ocupação_SKU'!$D$7:$D$206,$A99,'Ocupação_SKU'!$A$7:$A$206,Resumo!$B$3),""))</f>
        <v/>
      </c>
      <c r="K99" s="54">
        <f>IF($A99="","",IF(OR($C99="Volume",$C99="Ambos"),SUMIFS('Ocupação_SKU'!$H$7:$H$206,'Ocupação_SKU'!$D$7:$D$206,$A99,'Ocupação_SKU'!$A$7:$A$206,Resumo!$B$3),""))</f>
        <v/>
      </c>
      <c r="L99" s="55">
        <f>IF(AND(ISNUMBER($H99),$H99&gt;0,ISNUMBER($J99)),IFERROR($J99/$H99,""),"")</f>
        <v/>
      </c>
      <c r="M99" s="55">
        <f>IF(AND(ISNUMBER($I99),$I99&gt;0,ISNUMBER($K99)),IFERROR($K99/$I99,""),"")</f>
        <v/>
      </c>
      <c r="N99" s="55">
        <f>IF($A99="","",IF($C99="Ambos",IF(COUNT($L99:$M99)=2,MAX($L99:$M99),""),IF($C99="Posições",$L99,IF($C99="Volume",$M99,""))))</f>
        <v/>
      </c>
      <c r="O99" s="27">
        <f>IF(AND(ISNUMBER($H99),ISNUMBER($J99)),$H99-$J99,"")</f>
        <v/>
      </c>
      <c r="P99" s="54">
        <f>IF(AND(ISNUMBER($I99),ISNUMBER($K99)),$I99-$K99,"")</f>
        <v/>
      </c>
      <c r="Q99" s="30">
        <f>IF($A99="","",IF(NOT(ISNUMBER($N99)),"Sem base",IF($N99&gt;=1,"Saturado",IF($N99&gt;=Resumo!$H$3,"Crítico",IF($N99&gt;=Resumo!$E$3,"Atenção","Adequado")))))</f>
        <v/>
      </c>
      <c r="R99" s="30">
        <f>IF($A99="","",IF(COUNTIF($A$7:$A$106,$A99)&gt;1,"ID duplicado",IF(OR($B99="",$C99="",$G99=""),"Completar cadastro",IF(OR($G99&lt;0,$G99&gt;=1),"Reserva fora do intervalo",IF(AND(OR($C99="Posições",$C99="Ambos"),OR($D99="",$E99="",$D99&lt;=0,$E99&lt;0,$E99&gt;$D99)),"Revisar capacidade de posições",IF(AND(OR($C99="Volume",$C99="Ambos"),OR($F99="",$F99&lt;=0)),"Revisar capacidade de volume","OK"))))))</f>
        <v/>
      </c>
      <c r="S99" s="22" t="n"/>
      <c r="T99" s="31">
        <f>IF(ISNUMBER($N99),$N99+ROW()/1000000,"")</f>
        <v/>
      </c>
    </row>
    <row r="100">
      <c r="A100" s="22" t="n"/>
      <c r="B100" s="22" t="n"/>
      <c r="C100" s="23" t="n"/>
      <c r="D100" s="24" t="n"/>
      <c r="E100" s="24" t="n"/>
      <c r="F100" s="52" t="n"/>
      <c r="G100" s="53" t="n"/>
      <c r="H100" s="27">
        <f>IF($A100="","",IF(OR($C100="Posições",$C100="Ambos"),IF(AND(ISNUMBER($D100),ISNUMBER($E100),ISNUMBER($G100)),MAX(0,ROUNDDOWN(($D100-$E100)*(1-$G100),0)),""),""))</f>
        <v/>
      </c>
      <c r="I100" s="54">
        <f>IF($A100="","",IF(OR($C100="Volume",$C100="Ambos"),IF(AND(ISNUMBER($F100),ISNUMBER($G100)),MAX(0,$F100*(1-$G100)),""),""))</f>
        <v/>
      </c>
      <c r="J100" s="27">
        <f>IF($A100="","",IF(OR($C100="Posições",$C100="Ambos"),SUMIFS('Ocupação_SKU'!$I$7:$I$206,'Ocupação_SKU'!$D$7:$D$206,$A100,'Ocupação_SKU'!$A$7:$A$206,Resumo!$B$3),""))</f>
        <v/>
      </c>
      <c r="K100" s="54">
        <f>IF($A100="","",IF(OR($C100="Volume",$C100="Ambos"),SUMIFS('Ocupação_SKU'!$H$7:$H$206,'Ocupação_SKU'!$D$7:$D$206,$A100,'Ocupação_SKU'!$A$7:$A$206,Resumo!$B$3),""))</f>
        <v/>
      </c>
      <c r="L100" s="55">
        <f>IF(AND(ISNUMBER($H100),$H100&gt;0,ISNUMBER($J100)),IFERROR($J100/$H100,""),"")</f>
        <v/>
      </c>
      <c r="M100" s="55">
        <f>IF(AND(ISNUMBER($I100),$I100&gt;0,ISNUMBER($K100)),IFERROR($K100/$I100,""),"")</f>
        <v/>
      </c>
      <c r="N100" s="55">
        <f>IF($A100="","",IF($C100="Ambos",IF(COUNT($L100:$M100)=2,MAX($L100:$M100),""),IF($C100="Posições",$L100,IF($C100="Volume",$M100,""))))</f>
        <v/>
      </c>
      <c r="O100" s="27">
        <f>IF(AND(ISNUMBER($H100),ISNUMBER($J100)),$H100-$J100,"")</f>
        <v/>
      </c>
      <c r="P100" s="54">
        <f>IF(AND(ISNUMBER($I100),ISNUMBER($K100)),$I100-$K100,"")</f>
        <v/>
      </c>
      <c r="Q100" s="30">
        <f>IF($A100="","",IF(NOT(ISNUMBER($N100)),"Sem base",IF($N100&gt;=1,"Saturado",IF($N100&gt;=Resumo!$H$3,"Crítico",IF($N100&gt;=Resumo!$E$3,"Atenção","Adequado")))))</f>
        <v/>
      </c>
      <c r="R100" s="30">
        <f>IF($A100="","",IF(COUNTIF($A$7:$A$106,$A100)&gt;1,"ID duplicado",IF(OR($B100="",$C100="",$G100=""),"Completar cadastro",IF(OR($G100&lt;0,$G100&gt;=1),"Reserva fora do intervalo",IF(AND(OR($C100="Posições",$C100="Ambos"),OR($D100="",$E100="",$D100&lt;=0,$E100&lt;0,$E100&gt;$D100)),"Revisar capacidade de posições",IF(AND(OR($C100="Volume",$C100="Ambos"),OR($F100="",$F100&lt;=0)),"Revisar capacidade de volume","OK"))))))</f>
        <v/>
      </c>
      <c r="S100" s="22" t="n"/>
      <c r="T100" s="31">
        <f>IF(ISNUMBER($N100),$N100+ROW()/1000000,"")</f>
        <v/>
      </c>
    </row>
    <row r="101">
      <c r="A101" s="22" t="n"/>
      <c r="B101" s="22" t="n"/>
      <c r="C101" s="23" t="n"/>
      <c r="D101" s="24" t="n"/>
      <c r="E101" s="24" t="n"/>
      <c r="F101" s="52" t="n"/>
      <c r="G101" s="53" t="n"/>
      <c r="H101" s="27">
        <f>IF($A101="","",IF(OR($C101="Posições",$C101="Ambos"),IF(AND(ISNUMBER($D101),ISNUMBER($E101),ISNUMBER($G101)),MAX(0,ROUNDDOWN(($D101-$E101)*(1-$G101),0)),""),""))</f>
        <v/>
      </c>
      <c r="I101" s="54">
        <f>IF($A101="","",IF(OR($C101="Volume",$C101="Ambos"),IF(AND(ISNUMBER($F101),ISNUMBER($G101)),MAX(0,$F101*(1-$G101)),""),""))</f>
        <v/>
      </c>
      <c r="J101" s="27">
        <f>IF($A101="","",IF(OR($C101="Posições",$C101="Ambos"),SUMIFS('Ocupação_SKU'!$I$7:$I$206,'Ocupação_SKU'!$D$7:$D$206,$A101,'Ocupação_SKU'!$A$7:$A$206,Resumo!$B$3),""))</f>
        <v/>
      </c>
      <c r="K101" s="54">
        <f>IF($A101="","",IF(OR($C101="Volume",$C101="Ambos"),SUMIFS('Ocupação_SKU'!$H$7:$H$206,'Ocupação_SKU'!$D$7:$D$206,$A101,'Ocupação_SKU'!$A$7:$A$206,Resumo!$B$3),""))</f>
        <v/>
      </c>
      <c r="L101" s="55">
        <f>IF(AND(ISNUMBER($H101),$H101&gt;0,ISNUMBER($J101)),IFERROR($J101/$H101,""),"")</f>
        <v/>
      </c>
      <c r="M101" s="55">
        <f>IF(AND(ISNUMBER($I101),$I101&gt;0,ISNUMBER($K101)),IFERROR($K101/$I101,""),"")</f>
        <v/>
      </c>
      <c r="N101" s="55">
        <f>IF($A101="","",IF($C101="Ambos",IF(COUNT($L101:$M101)=2,MAX($L101:$M101),""),IF($C101="Posições",$L101,IF($C101="Volume",$M101,""))))</f>
        <v/>
      </c>
      <c r="O101" s="27">
        <f>IF(AND(ISNUMBER($H101),ISNUMBER($J101)),$H101-$J101,"")</f>
        <v/>
      </c>
      <c r="P101" s="54">
        <f>IF(AND(ISNUMBER($I101),ISNUMBER($K101)),$I101-$K101,"")</f>
        <v/>
      </c>
      <c r="Q101" s="30">
        <f>IF($A101="","",IF(NOT(ISNUMBER($N101)),"Sem base",IF($N101&gt;=1,"Saturado",IF($N101&gt;=Resumo!$H$3,"Crítico",IF($N101&gt;=Resumo!$E$3,"Atenção","Adequado")))))</f>
        <v/>
      </c>
      <c r="R101" s="30">
        <f>IF($A101="","",IF(COUNTIF($A$7:$A$106,$A101)&gt;1,"ID duplicado",IF(OR($B101="",$C101="",$G101=""),"Completar cadastro",IF(OR($G101&lt;0,$G101&gt;=1),"Reserva fora do intervalo",IF(AND(OR($C101="Posições",$C101="Ambos"),OR($D101="",$E101="",$D101&lt;=0,$E101&lt;0,$E101&gt;$D101)),"Revisar capacidade de posições",IF(AND(OR($C101="Volume",$C101="Ambos"),OR($F101="",$F101&lt;=0)),"Revisar capacidade de volume","OK"))))))</f>
        <v/>
      </c>
      <c r="S101" s="22" t="n"/>
      <c r="T101" s="31">
        <f>IF(ISNUMBER($N101),$N101+ROW()/1000000,"")</f>
        <v/>
      </c>
    </row>
    <row r="102">
      <c r="A102" s="22" t="n"/>
      <c r="B102" s="22" t="n"/>
      <c r="C102" s="23" t="n"/>
      <c r="D102" s="24" t="n"/>
      <c r="E102" s="24" t="n"/>
      <c r="F102" s="52" t="n"/>
      <c r="G102" s="53" t="n"/>
      <c r="H102" s="27">
        <f>IF($A102="","",IF(OR($C102="Posições",$C102="Ambos"),IF(AND(ISNUMBER($D102),ISNUMBER($E102),ISNUMBER($G102)),MAX(0,ROUNDDOWN(($D102-$E102)*(1-$G102),0)),""),""))</f>
        <v/>
      </c>
      <c r="I102" s="54">
        <f>IF($A102="","",IF(OR($C102="Volume",$C102="Ambos"),IF(AND(ISNUMBER($F102),ISNUMBER($G102)),MAX(0,$F102*(1-$G102)),""),""))</f>
        <v/>
      </c>
      <c r="J102" s="27">
        <f>IF($A102="","",IF(OR($C102="Posições",$C102="Ambos"),SUMIFS('Ocupação_SKU'!$I$7:$I$206,'Ocupação_SKU'!$D$7:$D$206,$A102,'Ocupação_SKU'!$A$7:$A$206,Resumo!$B$3),""))</f>
        <v/>
      </c>
      <c r="K102" s="54">
        <f>IF($A102="","",IF(OR($C102="Volume",$C102="Ambos"),SUMIFS('Ocupação_SKU'!$H$7:$H$206,'Ocupação_SKU'!$D$7:$D$206,$A102,'Ocupação_SKU'!$A$7:$A$206,Resumo!$B$3),""))</f>
        <v/>
      </c>
      <c r="L102" s="55">
        <f>IF(AND(ISNUMBER($H102),$H102&gt;0,ISNUMBER($J102)),IFERROR($J102/$H102,""),"")</f>
        <v/>
      </c>
      <c r="M102" s="55">
        <f>IF(AND(ISNUMBER($I102),$I102&gt;0,ISNUMBER($K102)),IFERROR($K102/$I102,""),"")</f>
        <v/>
      </c>
      <c r="N102" s="55">
        <f>IF($A102="","",IF($C102="Ambos",IF(COUNT($L102:$M102)=2,MAX($L102:$M102),""),IF($C102="Posições",$L102,IF($C102="Volume",$M102,""))))</f>
        <v/>
      </c>
      <c r="O102" s="27">
        <f>IF(AND(ISNUMBER($H102),ISNUMBER($J102)),$H102-$J102,"")</f>
        <v/>
      </c>
      <c r="P102" s="54">
        <f>IF(AND(ISNUMBER($I102),ISNUMBER($K102)),$I102-$K102,"")</f>
        <v/>
      </c>
      <c r="Q102" s="30">
        <f>IF($A102="","",IF(NOT(ISNUMBER($N102)),"Sem base",IF($N102&gt;=1,"Saturado",IF($N102&gt;=Resumo!$H$3,"Crítico",IF($N102&gt;=Resumo!$E$3,"Atenção","Adequado")))))</f>
        <v/>
      </c>
      <c r="R102" s="30">
        <f>IF($A102="","",IF(COUNTIF($A$7:$A$106,$A102)&gt;1,"ID duplicado",IF(OR($B102="",$C102="",$G102=""),"Completar cadastro",IF(OR($G102&lt;0,$G102&gt;=1),"Reserva fora do intervalo",IF(AND(OR($C102="Posições",$C102="Ambos"),OR($D102="",$E102="",$D102&lt;=0,$E102&lt;0,$E102&gt;$D102)),"Revisar capacidade de posições",IF(AND(OR($C102="Volume",$C102="Ambos"),OR($F102="",$F102&lt;=0)),"Revisar capacidade de volume","OK"))))))</f>
        <v/>
      </c>
      <c r="S102" s="22" t="n"/>
      <c r="T102" s="31">
        <f>IF(ISNUMBER($N102),$N102+ROW()/1000000,"")</f>
        <v/>
      </c>
    </row>
    <row r="103">
      <c r="A103" s="22" t="n"/>
      <c r="B103" s="22" t="n"/>
      <c r="C103" s="23" t="n"/>
      <c r="D103" s="24" t="n"/>
      <c r="E103" s="24" t="n"/>
      <c r="F103" s="52" t="n"/>
      <c r="G103" s="53" t="n"/>
      <c r="H103" s="27">
        <f>IF($A103="","",IF(OR($C103="Posições",$C103="Ambos"),IF(AND(ISNUMBER($D103),ISNUMBER($E103),ISNUMBER($G103)),MAX(0,ROUNDDOWN(($D103-$E103)*(1-$G103),0)),""),""))</f>
        <v/>
      </c>
      <c r="I103" s="54">
        <f>IF($A103="","",IF(OR($C103="Volume",$C103="Ambos"),IF(AND(ISNUMBER($F103),ISNUMBER($G103)),MAX(0,$F103*(1-$G103)),""),""))</f>
        <v/>
      </c>
      <c r="J103" s="27">
        <f>IF($A103="","",IF(OR($C103="Posições",$C103="Ambos"),SUMIFS('Ocupação_SKU'!$I$7:$I$206,'Ocupação_SKU'!$D$7:$D$206,$A103,'Ocupação_SKU'!$A$7:$A$206,Resumo!$B$3),""))</f>
        <v/>
      </c>
      <c r="K103" s="54">
        <f>IF($A103="","",IF(OR($C103="Volume",$C103="Ambos"),SUMIFS('Ocupação_SKU'!$H$7:$H$206,'Ocupação_SKU'!$D$7:$D$206,$A103,'Ocupação_SKU'!$A$7:$A$206,Resumo!$B$3),""))</f>
        <v/>
      </c>
      <c r="L103" s="55">
        <f>IF(AND(ISNUMBER($H103),$H103&gt;0,ISNUMBER($J103)),IFERROR($J103/$H103,""),"")</f>
        <v/>
      </c>
      <c r="M103" s="55">
        <f>IF(AND(ISNUMBER($I103),$I103&gt;0,ISNUMBER($K103)),IFERROR($K103/$I103,""),"")</f>
        <v/>
      </c>
      <c r="N103" s="55">
        <f>IF($A103="","",IF($C103="Ambos",IF(COUNT($L103:$M103)=2,MAX($L103:$M103),""),IF($C103="Posições",$L103,IF($C103="Volume",$M103,""))))</f>
        <v/>
      </c>
      <c r="O103" s="27">
        <f>IF(AND(ISNUMBER($H103),ISNUMBER($J103)),$H103-$J103,"")</f>
        <v/>
      </c>
      <c r="P103" s="54">
        <f>IF(AND(ISNUMBER($I103),ISNUMBER($K103)),$I103-$K103,"")</f>
        <v/>
      </c>
      <c r="Q103" s="30">
        <f>IF($A103="","",IF(NOT(ISNUMBER($N103)),"Sem base",IF($N103&gt;=1,"Saturado",IF($N103&gt;=Resumo!$H$3,"Crítico",IF($N103&gt;=Resumo!$E$3,"Atenção","Adequado")))))</f>
        <v/>
      </c>
      <c r="R103" s="30">
        <f>IF($A103="","",IF(COUNTIF($A$7:$A$106,$A103)&gt;1,"ID duplicado",IF(OR($B103="",$C103="",$G103=""),"Completar cadastro",IF(OR($G103&lt;0,$G103&gt;=1),"Reserva fora do intervalo",IF(AND(OR($C103="Posições",$C103="Ambos"),OR($D103="",$E103="",$D103&lt;=0,$E103&lt;0,$E103&gt;$D103)),"Revisar capacidade de posições",IF(AND(OR($C103="Volume",$C103="Ambos"),OR($F103="",$F103&lt;=0)),"Revisar capacidade de volume","OK"))))))</f>
        <v/>
      </c>
      <c r="S103" s="22" t="n"/>
      <c r="T103" s="31">
        <f>IF(ISNUMBER($N103),$N103+ROW()/1000000,"")</f>
        <v/>
      </c>
    </row>
    <row r="104">
      <c r="A104" s="22" t="n"/>
      <c r="B104" s="22" t="n"/>
      <c r="C104" s="23" t="n"/>
      <c r="D104" s="24" t="n"/>
      <c r="E104" s="24" t="n"/>
      <c r="F104" s="52" t="n"/>
      <c r="G104" s="53" t="n"/>
      <c r="H104" s="27">
        <f>IF($A104="","",IF(OR($C104="Posições",$C104="Ambos"),IF(AND(ISNUMBER($D104),ISNUMBER($E104),ISNUMBER($G104)),MAX(0,ROUNDDOWN(($D104-$E104)*(1-$G104),0)),""),""))</f>
        <v/>
      </c>
      <c r="I104" s="54">
        <f>IF($A104="","",IF(OR($C104="Volume",$C104="Ambos"),IF(AND(ISNUMBER($F104),ISNUMBER($G104)),MAX(0,$F104*(1-$G104)),""),""))</f>
        <v/>
      </c>
      <c r="J104" s="27">
        <f>IF($A104="","",IF(OR($C104="Posições",$C104="Ambos"),SUMIFS('Ocupação_SKU'!$I$7:$I$206,'Ocupação_SKU'!$D$7:$D$206,$A104,'Ocupação_SKU'!$A$7:$A$206,Resumo!$B$3),""))</f>
        <v/>
      </c>
      <c r="K104" s="54">
        <f>IF($A104="","",IF(OR($C104="Volume",$C104="Ambos"),SUMIFS('Ocupação_SKU'!$H$7:$H$206,'Ocupação_SKU'!$D$7:$D$206,$A104,'Ocupação_SKU'!$A$7:$A$206,Resumo!$B$3),""))</f>
        <v/>
      </c>
      <c r="L104" s="55">
        <f>IF(AND(ISNUMBER($H104),$H104&gt;0,ISNUMBER($J104)),IFERROR($J104/$H104,""),"")</f>
        <v/>
      </c>
      <c r="M104" s="55">
        <f>IF(AND(ISNUMBER($I104),$I104&gt;0,ISNUMBER($K104)),IFERROR($K104/$I104,""),"")</f>
        <v/>
      </c>
      <c r="N104" s="55">
        <f>IF($A104="","",IF($C104="Ambos",IF(COUNT($L104:$M104)=2,MAX($L104:$M104),""),IF($C104="Posições",$L104,IF($C104="Volume",$M104,""))))</f>
        <v/>
      </c>
      <c r="O104" s="27">
        <f>IF(AND(ISNUMBER($H104),ISNUMBER($J104)),$H104-$J104,"")</f>
        <v/>
      </c>
      <c r="P104" s="54">
        <f>IF(AND(ISNUMBER($I104),ISNUMBER($K104)),$I104-$K104,"")</f>
        <v/>
      </c>
      <c r="Q104" s="30">
        <f>IF($A104="","",IF(NOT(ISNUMBER($N104)),"Sem base",IF($N104&gt;=1,"Saturado",IF($N104&gt;=Resumo!$H$3,"Crítico",IF($N104&gt;=Resumo!$E$3,"Atenção","Adequado")))))</f>
        <v/>
      </c>
      <c r="R104" s="30">
        <f>IF($A104="","",IF(COUNTIF($A$7:$A$106,$A104)&gt;1,"ID duplicado",IF(OR($B104="",$C104="",$G104=""),"Completar cadastro",IF(OR($G104&lt;0,$G104&gt;=1),"Reserva fora do intervalo",IF(AND(OR($C104="Posições",$C104="Ambos"),OR($D104="",$E104="",$D104&lt;=0,$E104&lt;0,$E104&gt;$D104)),"Revisar capacidade de posições",IF(AND(OR($C104="Volume",$C104="Ambos"),OR($F104="",$F104&lt;=0)),"Revisar capacidade de volume","OK"))))))</f>
        <v/>
      </c>
      <c r="S104" s="22" t="n"/>
      <c r="T104" s="31">
        <f>IF(ISNUMBER($N104),$N104+ROW()/1000000,"")</f>
        <v/>
      </c>
    </row>
    <row r="105">
      <c r="A105" s="22" t="n"/>
      <c r="B105" s="22" t="n"/>
      <c r="C105" s="23" t="n"/>
      <c r="D105" s="24" t="n"/>
      <c r="E105" s="24" t="n"/>
      <c r="F105" s="52" t="n"/>
      <c r="G105" s="53" t="n"/>
      <c r="H105" s="27">
        <f>IF($A105="","",IF(OR($C105="Posições",$C105="Ambos"),IF(AND(ISNUMBER($D105),ISNUMBER($E105),ISNUMBER($G105)),MAX(0,ROUNDDOWN(($D105-$E105)*(1-$G105),0)),""),""))</f>
        <v/>
      </c>
      <c r="I105" s="54">
        <f>IF($A105="","",IF(OR($C105="Volume",$C105="Ambos"),IF(AND(ISNUMBER($F105),ISNUMBER($G105)),MAX(0,$F105*(1-$G105)),""),""))</f>
        <v/>
      </c>
      <c r="J105" s="27">
        <f>IF($A105="","",IF(OR($C105="Posições",$C105="Ambos"),SUMIFS('Ocupação_SKU'!$I$7:$I$206,'Ocupação_SKU'!$D$7:$D$206,$A105,'Ocupação_SKU'!$A$7:$A$206,Resumo!$B$3),""))</f>
        <v/>
      </c>
      <c r="K105" s="54">
        <f>IF($A105="","",IF(OR($C105="Volume",$C105="Ambos"),SUMIFS('Ocupação_SKU'!$H$7:$H$206,'Ocupação_SKU'!$D$7:$D$206,$A105,'Ocupação_SKU'!$A$7:$A$206,Resumo!$B$3),""))</f>
        <v/>
      </c>
      <c r="L105" s="55">
        <f>IF(AND(ISNUMBER($H105),$H105&gt;0,ISNUMBER($J105)),IFERROR($J105/$H105,""),"")</f>
        <v/>
      </c>
      <c r="M105" s="55">
        <f>IF(AND(ISNUMBER($I105),$I105&gt;0,ISNUMBER($K105)),IFERROR($K105/$I105,""),"")</f>
        <v/>
      </c>
      <c r="N105" s="55">
        <f>IF($A105="","",IF($C105="Ambos",IF(COUNT($L105:$M105)=2,MAX($L105:$M105),""),IF($C105="Posições",$L105,IF($C105="Volume",$M105,""))))</f>
        <v/>
      </c>
      <c r="O105" s="27">
        <f>IF(AND(ISNUMBER($H105),ISNUMBER($J105)),$H105-$J105,"")</f>
        <v/>
      </c>
      <c r="P105" s="54">
        <f>IF(AND(ISNUMBER($I105),ISNUMBER($K105)),$I105-$K105,"")</f>
        <v/>
      </c>
      <c r="Q105" s="30">
        <f>IF($A105="","",IF(NOT(ISNUMBER($N105)),"Sem base",IF($N105&gt;=1,"Saturado",IF($N105&gt;=Resumo!$H$3,"Crítico",IF($N105&gt;=Resumo!$E$3,"Atenção","Adequado")))))</f>
        <v/>
      </c>
      <c r="R105" s="30">
        <f>IF($A105="","",IF(COUNTIF($A$7:$A$106,$A105)&gt;1,"ID duplicado",IF(OR($B105="",$C105="",$G105=""),"Completar cadastro",IF(OR($G105&lt;0,$G105&gt;=1),"Reserva fora do intervalo",IF(AND(OR($C105="Posições",$C105="Ambos"),OR($D105="",$E105="",$D105&lt;=0,$E105&lt;0,$E105&gt;$D105)),"Revisar capacidade de posições",IF(AND(OR($C105="Volume",$C105="Ambos"),OR($F105="",$F105&lt;=0)),"Revisar capacidade de volume","OK"))))))</f>
        <v/>
      </c>
      <c r="S105" s="22" t="n"/>
      <c r="T105" s="31">
        <f>IF(ISNUMBER($N105),$N105+ROW()/1000000,"")</f>
        <v/>
      </c>
    </row>
    <row r="106">
      <c r="A106" s="22" t="n"/>
      <c r="B106" s="22" t="n"/>
      <c r="C106" s="23" t="n"/>
      <c r="D106" s="24" t="n"/>
      <c r="E106" s="24" t="n"/>
      <c r="F106" s="52" t="n"/>
      <c r="G106" s="53" t="n"/>
      <c r="H106" s="27">
        <f>IF($A106="","",IF(OR($C106="Posições",$C106="Ambos"),IF(AND(ISNUMBER($D106),ISNUMBER($E106),ISNUMBER($G106)),MAX(0,ROUNDDOWN(($D106-$E106)*(1-$G106),0)),""),""))</f>
        <v/>
      </c>
      <c r="I106" s="54">
        <f>IF($A106="","",IF(OR($C106="Volume",$C106="Ambos"),IF(AND(ISNUMBER($F106),ISNUMBER($G106)),MAX(0,$F106*(1-$G106)),""),""))</f>
        <v/>
      </c>
      <c r="J106" s="27">
        <f>IF($A106="","",IF(OR($C106="Posições",$C106="Ambos"),SUMIFS('Ocupação_SKU'!$I$7:$I$206,'Ocupação_SKU'!$D$7:$D$206,$A106,'Ocupação_SKU'!$A$7:$A$206,Resumo!$B$3),""))</f>
        <v/>
      </c>
      <c r="K106" s="54">
        <f>IF($A106="","",IF(OR($C106="Volume",$C106="Ambos"),SUMIFS('Ocupação_SKU'!$H$7:$H$206,'Ocupação_SKU'!$D$7:$D$206,$A106,'Ocupação_SKU'!$A$7:$A$206,Resumo!$B$3),""))</f>
        <v/>
      </c>
      <c r="L106" s="55">
        <f>IF(AND(ISNUMBER($H106),$H106&gt;0,ISNUMBER($J106)),IFERROR($J106/$H106,""),"")</f>
        <v/>
      </c>
      <c r="M106" s="55">
        <f>IF(AND(ISNUMBER($I106),$I106&gt;0,ISNUMBER($K106)),IFERROR($K106/$I106,""),"")</f>
        <v/>
      </c>
      <c r="N106" s="55">
        <f>IF($A106="","",IF($C106="Ambos",IF(COUNT($L106:$M106)=2,MAX($L106:$M106),""),IF($C106="Posições",$L106,IF($C106="Volume",$M106,""))))</f>
        <v/>
      </c>
      <c r="O106" s="27">
        <f>IF(AND(ISNUMBER($H106),ISNUMBER($J106)),$H106-$J106,"")</f>
        <v/>
      </c>
      <c r="P106" s="54">
        <f>IF(AND(ISNUMBER($I106),ISNUMBER($K106)),$I106-$K106,"")</f>
        <v/>
      </c>
      <c r="Q106" s="30">
        <f>IF($A106="","",IF(NOT(ISNUMBER($N106)),"Sem base",IF($N106&gt;=1,"Saturado",IF($N106&gt;=Resumo!$H$3,"Crítico",IF($N106&gt;=Resumo!$E$3,"Atenção","Adequado")))))</f>
        <v/>
      </c>
      <c r="R106" s="30">
        <f>IF($A106="","",IF(COUNTIF($A$7:$A$106,$A106)&gt;1,"ID duplicado",IF(OR($B106="",$C106="",$G106=""),"Completar cadastro",IF(OR($G106&lt;0,$G106&gt;=1),"Reserva fora do intervalo",IF(AND(OR($C106="Posições",$C106="Ambos"),OR($D106="",$E106="",$D106&lt;=0,$E106&lt;0,$E106&gt;$D106)),"Revisar capacidade de posições",IF(AND(OR($C106="Volume",$C106="Ambos"),OR($F106="",$F106&lt;=0)),"Revisar capacidade de volume","OK"))))))</f>
        <v/>
      </c>
      <c r="S106" s="22" t="n"/>
      <c r="T106" s="31">
        <f>IF(ISNUMBER($N106),$N106+ROW()/1000000,"")</f>
        <v/>
      </c>
    </row>
  </sheetData>
  <mergeCells count="1">
    <mergeCell ref="A1:T1"/>
  </mergeCells>
  <conditionalFormatting sqref="N7:N106">
    <cfRule type="expression" priority="1" dxfId="0" stopIfTrue="1">
      <formula>AND(ISNUMBER(N7),N7&lt;Resumo!$E$3)</formula>
    </cfRule>
    <cfRule type="expression" priority="2" dxfId="2" stopIfTrue="1">
      <formula>AND(ISNUMBER(N7),N7&gt;=Resumo!$E$3,N7&lt;Resumo!$H$3)</formula>
    </cfRule>
    <cfRule type="expression" priority="3" dxfId="3" stopIfTrue="1">
      <formula>AND(ISNUMBER(N7),N7&gt;=Resumo!$H$3,N7&lt;1)</formula>
    </cfRule>
    <cfRule type="expression" priority="4" dxfId="1" stopIfTrue="1">
      <formula>AND(ISNUMBER(N7),N7&gt;=1)</formula>
    </cfRule>
  </conditionalFormatting>
  <conditionalFormatting sqref="Q7:Q106">
    <cfRule type="expression" priority="5" dxfId="0" stopIfTrue="1">
      <formula>Q7="Adequado"</formula>
    </cfRule>
    <cfRule type="expression" priority="6" dxfId="2" stopIfTrue="1">
      <formula>Q7="Atenção"</formula>
    </cfRule>
    <cfRule type="expression" priority="7" dxfId="3" stopIfTrue="1">
      <formula>Q7="Crítico"</formula>
    </cfRule>
    <cfRule type="expression" priority="8" dxfId="1" stopIfTrue="1">
      <formula>Q7="Saturado"</formula>
    </cfRule>
    <cfRule type="expression" priority="9" dxfId="5" stopIfTrue="1">
      <formula>Q7="Sem base"</formula>
    </cfRule>
  </conditionalFormatting>
  <conditionalFormatting sqref="O7:P106">
    <cfRule type="cellIs" priority="10" operator="lessThan" dxfId="1">
      <formula>0</formula>
    </cfRule>
  </conditionalFormatting>
  <conditionalFormatting sqref="R7:R106">
    <cfRule type="expression" priority="11" dxfId="0">
      <formula>R7="OK"</formula>
    </cfRule>
    <cfRule type="expression" priority="12" dxfId="1">
      <formula>AND(R7&lt;&gt;"",R7&lt;&gt;"OK")</formula>
    </cfRule>
  </conditionalFormatting>
  <conditionalFormatting sqref="A7:A106">
    <cfRule type="expression" priority="13" dxfId="1">
      <formula>AND($A7&lt;&gt;"",COUNTIF($A$7:$A$106,$A7)&gt;1)</formula>
    </cfRule>
  </conditionalFormatting>
  <conditionalFormatting sqref="L7:N106">
    <cfRule type="dataBar" priority="14">
      <dataBar>
        <cfvo type="num" val="0"/>
        <cfvo type="max" val="0"/>
        <color rgb="002D6A57"/>
      </dataBar>
    </cfRule>
  </conditionalFormatting>
  <dataValidations count="6">
    <dataValidation sqref="C7:C106" showDropDown="0" showInputMessage="0" showErrorMessage="0" allowBlank="0" errorTitle="Modo inválido" error="Selecione Posições, Volume ou Ambos." type="list">
      <formula1>"Posições,Volume,Ambos"</formula1>
    </dataValidation>
    <dataValidation sqref="D7:D106" showDropDown="0" showInputMessage="0" showErrorMessage="0" allowBlank="0" type="whole" operator="between">
      <formula1>0</formula1>
      <formula2>1000000</formula2>
    </dataValidation>
    <dataValidation sqref="E7:E106" showDropDown="0" showInputMessage="0" showErrorMessage="0" allowBlank="0" type="whole" operator="between">
      <formula1>0</formula1>
      <formula2>1000000</formula2>
    </dataValidation>
    <dataValidation sqref="E7:E106" showDropDown="0" showInputMessage="0" showErrorMessage="0" allowBlank="0" errorTitle="Capacidade inconsistente" error="As posições indisponíveis não podem superar a capacidade total." type="custom">
      <formula1>=OR($A7="",AND(ISNUMBER($D7),$E7&lt;=$D7))</formula1>
    </dataValidation>
    <dataValidation sqref="F7:F106" showDropDown="0" showInputMessage="0" showErrorMessage="0" allowBlank="0" type="decimal" operator="between">
      <formula1>0</formula1>
      <formula2>1000000</formula2>
    </dataValidation>
    <dataValidation sqref="G7:G106" showDropDown="0" showInputMessage="0" showErrorMessage="0" allowBlank="0" errorTitle="Reserva inválida" error="Informe uma reserva entre 0,0% e 95,0%." type="decimal" operator="between">
      <formula1>0</formula1>
      <formula2>0.95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29" customWidth="1" min="3" max="3"/>
    <col width="15" customWidth="1" min="4" max="4"/>
    <col width="19" customWidth="1" min="5" max="5"/>
    <col width="19" customWidth="1" min="6" max="6"/>
    <col width="19" customWidth="1" min="7" max="7"/>
    <col width="20" customWidth="1" min="8" max="8"/>
    <col width="19" customWidth="1" min="9" max="9"/>
    <col width="31" customWidth="1" min="10" max="10"/>
    <col width="27" customWidth="1" min="11" max="11"/>
    <col hidden="1" width="16" customWidth="1" min="12" max="12"/>
  </cols>
  <sheetData>
    <row r="1" ht="27" customHeight="1">
      <c r="A1" s="1" t="inlineStr">
        <is>
          <t>Ocupação por SKU e Área</t>
        </is>
      </c>
    </row>
    <row r="2"/>
    <row r="3" ht="24" customHeight="1">
      <c r="A3" s="21" t="inlineStr">
        <is>
          <t>Informe uma linha por data, SKU e área. O cálculo é agregado por área, sem endereçamento físico.</t>
        </is>
      </c>
    </row>
    <row r="4"/>
    <row r="5"/>
    <row r="6" ht="48" customHeight="1">
      <c r="A6" s="6" t="inlineStr">
        <is>
          <t>Data de referência</t>
        </is>
      </c>
      <c r="B6" s="6" t="inlineStr">
        <is>
          <t>SKU</t>
        </is>
      </c>
      <c r="C6" s="6" t="inlineStr">
        <is>
          <t>Produto</t>
        </is>
      </c>
      <c r="D6" s="6" t="inlineStr">
        <is>
          <t>ID da área</t>
        </is>
      </c>
      <c r="E6" s="6" t="inlineStr">
        <is>
          <t>Quantidade armazenada</t>
        </is>
      </c>
      <c r="F6" s="6" t="inlineStr">
        <is>
          <t>Volume unitário (m³)</t>
        </is>
      </c>
      <c r="G6" s="6" t="inlineStr">
        <is>
          <t>Unidades por posição</t>
        </is>
      </c>
      <c r="H6" s="6" t="inlineStr">
        <is>
          <t>Volume ocupado (m³)</t>
        </is>
      </c>
      <c r="I6" s="6" t="inlineStr">
        <is>
          <t>Posições necessárias</t>
        </is>
      </c>
      <c r="J6" s="6" t="inlineStr">
        <is>
          <t>Alerta da linha</t>
        </is>
      </c>
      <c r="K6" s="6" t="inlineStr">
        <is>
          <t>Observações</t>
        </is>
      </c>
      <c r="L6" s="6" t="inlineStr">
        <is>
          <t>Modo da área</t>
        </is>
      </c>
    </row>
    <row r="7">
      <c r="A7" s="56" t="n">
        <v>46271</v>
      </c>
      <c r="B7" s="22" t="inlineStr">
        <is>
          <t>SKU-FIC-001</t>
        </is>
      </c>
      <c r="C7" s="22" t="inlineStr">
        <is>
          <t>Cafeteira Nuvem</t>
        </is>
      </c>
      <c r="D7" s="22" t="inlineStr">
        <is>
          <t>ARM-001</t>
        </is>
      </c>
      <c r="E7" s="24" t="n">
        <v>600</v>
      </c>
      <c r="F7" s="57" t="n">
        <v>0.045</v>
      </c>
      <c r="G7" s="24" t="n">
        <v>12</v>
      </c>
      <c r="H7" s="54">
        <f>IF(OR($A7="",$B7="",$D7="",$E7="",$F7=""),"",IF(AND(ISNUMBER($E7),ISNUMBER($F7)),$E7*$F7,""))</f>
        <v/>
      </c>
      <c r="I7" s="27">
        <f>IF(OR($A7="",$B7="",$D7="",$E7="",$G7=""),"",IF(AND(ISNUMBER($E7),ISNUMBER($G7),$G7&gt;0),IFERROR(ROUNDUP($E7/$G7,0),""),""))</f>
        <v/>
      </c>
      <c r="J7" s="30">
        <f>IF(COUNTA($A7:$G7)=0,"",IF(OR($A7="",$B7="",$C7="",$D7="",$E7=""),"Completar campos obrigatórios",IF($E7&lt;0,"Quantidade inválida",IF($L7="","Área não cadastrada",IF(COUNTIFS($A$7:$A$206,$A7,$B$7:$B$206,$B7,$D$7:$D$206,$D7)&gt;1,"Registro duplicado",IF(AND(OR($L7="Volume",$L7="Ambos"),OR($F7="",$F7&lt;=0)),"Informar volume unitário",IF(AND(OR($L7="Posições",$L7="Ambos"),OR($G7="",$G7&lt;=0)),"Informar unidades por posição","OK")))))))</f>
        <v/>
      </c>
      <c r="K7" s="22" t="inlineStr">
        <is>
          <t>Produto fictício</t>
        </is>
      </c>
      <c r="L7" s="31">
        <f>IF($D7="","",IFERROR(INDEX('Áreas_Capacidade'!$C$7:$C$106,MATCH($D7,'Áreas_Capacidade'!$A$7:$A$106,0)),""))</f>
        <v/>
      </c>
    </row>
    <row r="8">
      <c r="A8" s="56" t="n">
        <v>46271</v>
      </c>
      <c r="B8" s="22" t="inlineStr">
        <is>
          <t>SKU-FIC-002</t>
        </is>
      </c>
      <c r="C8" s="22" t="inlineStr">
        <is>
          <t>Ventilador Brisa Mini</t>
        </is>
      </c>
      <c r="D8" s="22" t="inlineStr">
        <is>
          <t>ARM-001</t>
        </is>
      </c>
      <c r="E8" s="24" t="n">
        <v>320</v>
      </c>
      <c r="F8" s="57" t="n">
        <v>0.062</v>
      </c>
      <c r="G8" s="24" t="n">
        <v>8</v>
      </c>
      <c r="H8" s="54">
        <f>IF(OR($A8="",$B8="",$D8="",$E8="",$F8=""),"",IF(AND(ISNUMBER($E8),ISNUMBER($F8)),$E8*$F8,""))</f>
        <v/>
      </c>
      <c r="I8" s="27">
        <f>IF(OR($A8="",$B8="",$D8="",$E8="",$G8=""),"",IF(AND(ISNUMBER($E8),ISNUMBER($G8),$G8&gt;0),IFERROR(ROUNDUP($E8/$G8,0),""),""))</f>
        <v/>
      </c>
      <c r="J8" s="30">
        <f>IF(COUNTA($A8:$G8)=0,"",IF(OR($A8="",$B8="",$C8="",$D8="",$E8=""),"Completar campos obrigatórios",IF($E8&lt;0,"Quantidade inválida",IF($L8="","Área não cadastrada",IF(COUNTIFS($A$7:$A$206,$A8,$B$7:$B$206,$B8,$D$7:$D$206,$D8)&gt;1,"Registro duplicado",IF(AND(OR($L8="Volume",$L8="Ambos"),OR($F8="",$F8&lt;=0)),"Informar volume unitário",IF(AND(OR($L8="Posições",$L8="Ambos"),OR($G8="",$G8&lt;=0)),"Informar unidades por posição","OK")))))))</f>
        <v/>
      </c>
      <c r="K8" s="22" t="inlineStr">
        <is>
          <t>Produto fictício</t>
        </is>
      </c>
      <c r="L8" s="31">
        <f>IF($D8="","",IFERROR(INDEX('Áreas_Capacidade'!$C$7:$C$106,MATCH($D8,'Áreas_Capacidade'!$A$7:$A$106,0)),""))</f>
        <v/>
      </c>
    </row>
    <row r="9">
      <c r="A9" s="56" t="n">
        <v>46271</v>
      </c>
      <c r="B9" s="22" t="inlineStr">
        <is>
          <t>SKU-FIC-003</t>
        </is>
      </c>
      <c r="C9" s="22" t="inlineStr">
        <is>
          <t>Kit Caderno Órbita</t>
        </is>
      </c>
      <c r="D9" s="22" t="inlineStr">
        <is>
          <t>ARM-002</t>
        </is>
      </c>
      <c r="E9" s="24" t="n">
        <v>720</v>
      </c>
      <c r="F9" s="57" t="n">
        <v>0.0035</v>
      </c>
      <c r="G9" s="24" t="n">
        <v>30</v>
      </c>
      <c r="H9" s="54">
        <f>IF(OR($A9="",$B9="",$D9="",$E9="",$F9=""),"",IF(AND(ISNUMBER($E9),ISNUMBER($F9)),$E9*$F9,""))</f>
        <v/>
      </c>
      <c r="I9" s="27">
        <f>IF(OR($A9="",$B9="",$D9="",$E9="",$G9=""),"",IF(AND(ISNUMBER($E9),ISNUMBER($G9),$G9&gt;0),IFERROR(ROUNDUP($E9/$G9,0),""),""))</f>
        <v/>
      </c>
      <c r="J9" s="30">
        <f>IF(COUNTA($A9:$G9)=0,"",IF(OR($A9="",$B9="",$C9="",$D9="",$E9=""),"Completar campos obrigatórios",IF($E9&lt;0,"Quantidade inválida",IF($L9="","Área não cadastrada",IF(COUNTIFS($A$7:$A$206,$A9,$B$7:$B$206,$B9,$D$7:$D$206,$D9)&gt;1,"Registro duplicado",IF(AND(OR($L9="Volume",$L9="Ambos"),OR($F9="",$F9&lt;=0)),"Informar volume unitário",IF(AND(OR($L9="Posições",$L9="Ambos"),OR($G9="",$G9&lt;=0)),"Informar unidades por posição","OK")))))))</f>
        <v/>
      </c>
      <c r="K9" s="22" t="inlineStr">
        <is>
          <t>Produto fictício</t>
        </is>
      </c>
      <c r="L9" s="31">
        <f>IF($D9="","",IFERROR(INDEX('Áreas_Capacidade'!$C$7:$C$106,MATCH($D9,'Áreas_Capacidade'!$A$7:$A$106,0)),""))</f>
        <v/>
      </c>
    </row>
    <row r="10">
      <c r="A10" s="56" t="n">
        <v>46271</v>
      </c>
      <c r="B10" s="22" t="inlineStr">
        <is>
          <t>SKU-FIC-004</t>
        </is>
      </c>
      <c r="C10" s="22" t="inlineStr">
        <is>
          <t>Garrafa Térmica Luar</t>
        </is>
      </c>
      <c r="D10" s="22" t="inlineStr">
        <is>
          <t>ARM-002</t>
        </is>
      </c>
      <c r="E10" s="24" t="n">
        <v>300</v>
      </c>
      <c r="F10" s="57" t="n">
        <v>0.008</v>
      </c>
      <c r="G10" s="24" t="n">
        <v>10</v>
      </c>
      <c r="H10" s="54">
        <f>IF(OR($A10="",$B10="",$D10="",$E10="",$F10=""),"",IF(AND(ISNUMBER($E10),ISNUMBER($F10)),$E10*$F10,""))</f>
        <v/>
      </c>
      <c r="I10" s="27">
        <f>IF(OR($A10="",$B10="",$D10="",$E10="",$G10=""),"",IF(AND(ISNUMBER($E10),ISNUMBER($G10),$G10&gt;0),IFERROR(ROUNDUP($E10/$G10,0),""),""))</f>
        <v/>
      </c>
      <c r="J10" s="30">
        <f>IF(COUNTA($A10:$G10)=0,"",IF(OR($A10="",$B10="",$C10="",$D10="",$E10=""),"Completar campos obrigatórios",IF($E10&lt;0,"Quantidade inválida",IF($L10="","Área não cadastrada",IF(COUNTIFS($A$7:$A$206,$A10,$B$7:$B$206,$B10,$D$7:$D$206,$D10)&gt;1,"Registro duplicado",IF(AND(OR($L10="Volume",$L10="Ambos"),OR($F10="",$F10&lt;=0)),"Informar volume unitário",IF(AND(OR($L10="Posições",$L10="Ambos"),OR($G10="",$G10&lt;=0)),"Informar unidades por posição","OK")))))))</f>
        <v/>
      </c>
      <c r="K10" s="22" t="inlineStr">
        <is>
          <t>Produto fictício</t>
        </is>
      </c>
      <c r="L10" s="31">
        <f>IF($D10="","",IFERROR(INDEX('Áreas_Capacidade'!$C$7:$C$106,MATCH($D10,'Áreas_Capacidade'!$A$7:$A$106,0)),""))</f>
        <v/>
      </c>
    </row>
    <row r="11">
      <c r="A11" s="56" t="n">
        <v>46271</v>
      </c>
      <c r="B11" s="22" t="inlineStr">
        <is>
          <t>SKU-FIC-005</t>
        </is>
      </c>
      <c r="C11" s="22" t="inlineStr">
        <is>
          <t>Puff Dobrável Horizonte</t>
        </is>
      </c>
      <c r="D11" s="22" t="inlineStr">
        <is>
          <t>ARM-003</t>
        </is>
      </c>
      <c r="E11" s="24" t="n">
        <v>200</v>
      </c>
      <c r="F11" s="57" t="n">
        <v>0.85</v>
      </c>
      <c r="G11" s="24" t="n"/>
      <c r="H11" s="54">
        <f>IF(OR($A11="",$B11="",$D11="",$E11="",$F11=""),"",IF(AND(ISNUMBER($E11),ISNUMBER($F11)),$E11*$F11,""))</f>
        <v/>
      </c>
      <c r="I11" s="27">
        <f>IF(OR($A11="",$B11="",$D11="",$E11="",$G11=""),"",IF(AND(ISNUMBER($E11),ISNUMBER($G11),$G11&gt;0),IFERROR(ROUNDUP($E11/$G11,0),""),""))</f>
        <v/>
      </c>
      <c r="J11" s="30">
        <f>IF(COUNTA($A11:$G11)=0,"",IF(OR($A11="",$B11="",$C11="",$D11="",$E11=""),"Completar campos obrigatórios",IF($E11&lt;0,"Quantidade inválida",IF($L11="","Área não cadastrada",IF(COUNTIFS($A$7:$A$206,$A11,$B$7:$B$206,$B11,$D$7:$D$206,$D11)&gt;1,"Registro duplicado",IF(AND(OR($L11="Volume",$L11="Ambos"),OR($F11="",$F11&lt;=0)),"Informar volume unitário",IF(AND(OR($L11="Posições",$L11="Ambos"),OR($G11="",$G11&lt;=0)),"Informar unidades por posição","OK")))))))</f>
        <v/>
      </c>
      <c r="K11" s="22" t="inlineStr">
        <is>
          <t>Produto fictício</t>
        </is>
      </c>
      <c r="L11" s="31">
        <f>IF($D11="","",IFERROR(INDEX('Áreas_Capacidade'!$C$7:$C$106,MATCH($D11,'Áreas_Capacidade'!$A$7:$A$106,0)),""))</f>
        <v/>
      </c>
    </row>
    <row r="12">
      <c r="A12" s="56" t="n">
        <v>46271</v>
      </c>
      <c r="B12" s="22" t="inlineStr">
        <is>
          <t>SKU-FIC-006</t>
        </is>
      </c>
      <c r="C12" s="22" t="inlineStr">
        <is>
          <t>Caixa Organizadora Prisma</t>
        </is>
      </c>
      <c r="D12" s="22" t="inlineStr">
        <is>
          <t>ARM-003</t>
        </is>
      </c>
      <c r="E12" s="24" t="n">
        <v>330</v>
      </c>
      <c r="F12" s="57" t="n">
        <v>0.32</v>
      </c>
      <c r="G12" s="24" t="n"/>
      <c r="H12" s="54">
        <f>IF(OR($A12="",$B12="",$D12="",$E12="",$F12=""),"",IF(AND(ISNUMBER($E12),ISNUMBER($F12)),$E12*$F12,""))</f>
        <v/>
      </c>
      <c r="I12" s="27">
        <f>IF(OR($A12="",$B12="",$D12="",$E12="",$G12=""),"",IF(AND(ISNUMBER($E12),ISNUMBER($G12),$G12&gt;0),IFERROR(ROUNDUP($E12/$G12,0),""),""))</f>
        <v/>
      </c>
      <c r="J12" s="30">
        <f>IF(COUNTA($A12:$G12)=0,"",IF(OR($A12="",$B12="",$C12="",$D12="",$E12=""),"Completar campos obrigatórios",IF($E12&lt;0,"Quantidade inválida",IF($L12="","Área não cadastrada",IF(COUNTIFS($A$7:$A$206,$A12,$B$7:$B$206,$B12,$D$7:$D$206,$D12)&gt;1,"Registro duplicado",IF(AND(OR($L12="Volume",$L12="Ambos"),OR($F12="",$F12&lt;=0)),"Informar volume unitário",IF(AND(OR($L12="Posições",$L12="Ambos"),OR($G12="",$G12&lt;=0)),"Informar unidades por posição","OK")))))))</f>
        <v/>
      </c>
      <c r="K12" s="22" t="inlineStr">
        <is>
          <t>Produto fictício</t>
        </is>
      </c>
      <c r="L12" s="31">
        <f>IF($D12="","",IFERROR(INDEX('Áreas_Capacidade'!$C$7:$C$106,MATCH($D12,'Áreas_Capacidade'!$A$7:$A$106,0)),""))</f>
        <v/>
      </c>
    </row>
    <row r="13">
      <c r="A13" s="56" t="n">
        <v>46271</v>
      </c>
      <c r="B13" s="22" t="inlineStr">
        <is>
          <t>SKU-FIC-007</t>
        </is>
      </c>
      <c r="C13" s="22" t="inlineStr">
        <is>
          <t>Fone Onda Azul</t>
        </is>
      </c>
      <c r="D13" s="22" t="inlineStr">
        <is>
          <t>ARM-004</t>
        </is>
      </c>
      <c r="E13" s="24" t="n">
        <v>650</v>
      </c>
      <c r="F13" s="57" t="n">
        <v>0.0012</v>
      </c>
      <c r="G13" s="24" t="n">
        <v>25</v>
      </c>
      <c r="H13" s="54">
        <f>IF(OR($A13="",$B13="",$D13="",$E13="",$F13=""),"",IF(AND(ISNUMBER($E13),ISNUMBER($F13)),$E13*$F13,""))</f>
        <v/>
      </c>
      <c r="I13" s="27">
        <f>IF(OR($A13="",$B13="",$D13="",$E13="",$G13=""),"",IF(AND(ISNUMBER($E13),ISNUMBER($G13),$G13&gt;0),IFERROR(ROUNDUP($E13/$G13,0),""),""))</f>
        <v/>
      </c>
      <c r="J13" s="30">
        <f>IF(COUNTA($A13:$G13)=0,"",IF(OR($A13="",$B13="",$C13="",$D13="",$E13=""),"Completar campos obrigatórios",IF($E13&lt;0,"Quantidade inválida",IF($L13="","Área não cadastrada",IF(COUNTIFS($A$7:$A$206,$A13,$B$7:$B$206,$B13,$D$7:$D$206,$D13)&gt;1,"Registro duplicado",IF(AND(OR($L13="Volume",$L13="Ambos"),OR($F13="",$F13&lt;=0)),"Informar volume unitário",IF(AND(OR($L13="Posições",$L13="Ambos"),OR($G13="",$G13&lt;=0)),"Informar unidades por posição","OK")))))))</f>
        <v/>
      </c>
      <c r="K13" s="22" t="inlineStr">
        <is>
          <t>Produto fictício</t>
        </is>
      </c>
      <c r="L13" s="31">
        <f>IF($D13="","",IFERROR(INDEX('Áreas_Capacidade'!$C$7:$C$106,MATCH($D13,'Áreas_Capacidade'!$A$7:$A$106,0)),""))</f>
        <v/>
      </c>
    </row>
    <row r="14">
      <c r="A14" s="56" t="n">
        <v>46271</v>
      </c>
      <c r="B14" s="22" t="inlineStr">
        <is>
          <t>SKU-FIC-008</t>
        </is>
      </c>
      <c r="C14" s="22" t="inlineStr">
        <is>
          <t>Cabo Solar 2 m</t>
        </is>
      </c>
      <c r="D14" s="22" t="inlineStr">
        <is>
          <t>ARM-004</t>
        </is>
      </c>
      <c r="E14" s="24" t="n">
        <v>450</v>
      </c>
      <c r="F14" s="57" t="n">
        <v>0.0008</v>
      </c>
      <c r="G14" s="24" t="n">
        <v>30</v>
      </c>
      <c r="H14" s="54">
        <f>IF(OR($A14="",$B14="",$D14="",$E14="",$F14=""),"",IF(AND(ISNUMBER($E14),ISNUMBER($F14)),$E14*$F14,""))</f>
        <v/>
      </c>
      <c r="I14" s="27">
        <f>IF(OR($A14="",$B14="",$D14="",$E14="",$G14=""),"",IF(AND(ISNUMBER($E14),ISNUMBER($G14),$G14&gt;0),IFERROR(ROUNDUP($E14/$G14,0),""),""))</f>
        <v/>
      </c>
      <c r="J14" s="30">
        <f>IF(COUNTA($A14:$G14)=0,"",IF(OR($A14="",$B14="",$C14="",$D14="",$E14=""),"Completar campos obrigatórios",IF($E14&lt;0,"Quantidade inválida",IF($L14="","Área não cadastrada",IF(COUNTIFS($A$7:$A$206,$A14,$B$7:$B$206,$B14,$D$7:$D$206,$D14)&gt;1,"Registro duplicado",IF(AND(OR($L14="Volume",$L14="Ambos"),OR($F14="",$F14&lt;=0)),"Informar volume unitário",IF(AND(OR($L14="Posições",$L14="Ambos"),OR($G14="",$G14&lt;=0)),"Informar unidades por posição","OK")))))))</f>
        <v/>
      </c>
      <c r="K14" s="22" t="inlineStr">
        <is>
          <t>Produto fictício</t>
        </is>
      </c>
      <c r="L14" s="31">
        <f>IF($D14="","",IFERROR(INDEX('Áreas_Capacidade'!$C$7:$C$106,MATCH($D14,'Áreas_Capacidade'!$A$7:$A$106,0)),""))</f>
        <v/>
      </c>
    </row>
    <row r="15">
      <c r="A15" s="56" t="n"/>
      <c r="B15" s="22" t="n"/>
      <c r="C15" s="22" t="n"/>
      <c r="D15" s="22" t="n"/>
      <c r="E15" s="24" t="n"/>
      <c r="F15" s="57" t="n"/>
      <c r="G15" s="24" t="n"/>
      <c r="H15" s="54">
        <f>IF(OR($A15="",$B15="",$D15="",$E15="",$F15=""),"",IF(AND(ISNUMBER($E15),ISNUMBER($F15)),$E15*$F15,""))</f>
        <v/>
      </c>
      <c r="I15" s="27">
        <f>IF(OR($A15="",$B15="",$D15="",$E15="",$G15=""),"",IF(AND(ISNUMBER($E15),ISNUMBER($G15),$G15&gt;0),IFERROR(ROUNDUP($E15/$G15,0),""),""))</f>
        <v/>
      </c>
      <c r="J15" s="30">
        <f>IF(COUNTA($A15:$G15)=0,"",IF(OR($A15="",$B15="",$C15="",$D15="",$E15=""),"Completar campos obrigatórios",IF($E15&lt;0,"Quantidade inválida",IF($L15="","Área não cadastrada",IF(COUNTIFS($A$7:$A$206,$A15,$B$7:$B$206,$B15,$D$7:$D$206,$D15)&gt;1,"Registro duplicado",IF(AND(OR($L15="Volume",$L15="Ambos"),OR($F15="",$F15&lt;=0)),"Informar volume unitário",IF(AND(OR($L15="Posições",$L15="Ambos"),OR($G15="",$G15&lt;=0)),"Informar unidades por posição","OK")))))))</f>
        <v/>
      </c>
      <c r="K15" s="22" t="n"/>
      <c r="L15" s="31">
        <f>IF($D15="","",IFERROR(INDEX('Áreas_Capacidade'!$C$7:$C$106,MATCH($D15,'Áreas_Capacidade'!$A$7:$A$106,0)),""))</f>
        <v/>
      </c>
    </row>
    <row r="16">
      <c r="A16" s="56" t="n"/>
      <c r="B16" s="22" t="n"/>
      <c r="C16" s="22" t="n"/>
      <c r="D16" s="22" t="n"/>
      <c r="E16" s="24" t="n"/>
      <c r="F16" s="57" t="n"/>
      <c r="G16" s="24" t="n"/>
      <c r="H16" s="54">
        <f>IF(OR($A16="",$B16="",$D16="",$E16="",$F16=""),"",IF(AND(ISNUMBER($E16),ISNUMBER($F16)),$E16*$F16,""))</f>
        <v/>
      </c>
      <c r="I16" s="27">
        <f>IF(OR($A16="",$B16="",$D16="",$E16="",$G16=""),"",IF(AND(ISNUMBER($E16),ISNUMBER($G16),$G16&gt;0),IFERROR(ROUNDUP($E16/$G16,0),""),""))</f>
        <v/>
      </c>
      <c r="J16" s="30">
        <f>IF(COUNTA($A16:$G16)=0,"",IF(OR($A16="",$B16="",$C16="",$D16="",$E16=""),"Completar campos obrigatórios",IF($E16&lt;0,"Quantidade inválida",IF($L16="","Área não cadastrada",IF(COUNTIFS($A$7:$A$206,$A16,$B$7:$B$206,$B16,$D$7:$D$206,$D16)&gt;1,"Registro duplicado",IF(AND(OR($L16="Volume",$L16="Ambos"),OR($F16="",$F16&lt;=0)),"Informar volume unitário",IF(AND(OR($L16="Posições",$L16="Ambos"),OR($G16="",$G16&lt;=0)),"Informar unidades por posição","OK")))))))</f>
        <v/>
      </c>
      <c r="K16" s="22" t="n"/>
      <c r="L16" s="31">
        <f>IF($D16="","",IFERROR(INDEX('Áreas_Capacidade'!$C$7:$C$106,MATCH($D16,'Áreas_Capacidade'!$A$7:$A$106,0)),""))</f>
        <v/>
      </c>
    </row>
    <row r="17">
      <c r="A17" s="56" t="n"/>
      <c r="B17" s="22" t="n"/>
      <c r="C17" s="22" t="n"/>
      <c r="D17" s="22" t="n"/>
      <c r="E17" s="24" t="n"/>
      <c r="F17" s="57" t="n"/>
      <c r="G17" s="24" t="n"/>
      <c r="H17" s="54">
        <f>IF(OR($A17="",$B17="",$D17="",$E17="",$F17=""),"",IF(AND(ISNUMBER($E17),ISNUMBER($F17)),$E17*$F17,""))</f>
        <v/>
      </c>
      <c r="I17" s="27">
        <f>IF(OR($A17="",$B17="",$D17="",$E17="",$G17=""),"",IF(AND(ISNUMBER($E17),ISNUMBER($G17),$G17&gt;0),IFERROR(ROUNDUP($E17/$G17,0),""),""))</f>
        <v/>
      </c>
      <c r="J17" s="30">
        <f>IF(COUNTA($A17:$G17)=0,"",IF(OR($A17="",$B17="",$C17="",$D17="",$E17=""),"Completar campos obrigatórios",IF($E17&lt;0,"Quantidade inválida",IF($L17="","Área não cadastrada",IF(COUNTIFS($A$7:$A$206,$A17,$B$7:$B$206,$B17,$D$7:$D$206,$D17)&gt;1,"Registro duplicado",IF(AND(OR($L17="Volume",$L17="Ambos"),OR($F17="",$F17&lt;=0)),"Informar volume unitário",IF(AND(OR($L17="Posições",$L17="Ambos"),OR($G17="",$G17&lt;=0)),"Informar unidades por posição","OK")))))))</f>
        <v/>
      </c>
      <c r="K17" s="22" t="n"/>
      <c r="L17" s="31">
        <f>IF($D17="","",IFERROR(INDEX('Áreas_Capacidade'!$C$7:$C$106,MATCH($D17,'Áreas_Capacidade'!$A$7:$A$106,0)),""))</f>
        <v/>
      </c>
    </row>
    <row r="18">
      <c r="A18" s="56" t="n"/>
      <c r="B18" s="22" t="n"/>
      <c r="C18" s="22" t="n"/>
      <c r="D18" s="22" t="n"/>
      <c r="E18" s="24" t="n"/>
      <c r="F18" s="57" t="n"/>
      <c r="G18" s="24" t="n"/>
      <c r="H18" s="54">
        <f>IF(OR($A18="",$B18="",$D18="",$E18="",$F18=""),"",IF(AND(ISNUMBER($E18),ISNUMBER($F18)),$E18*$F18,""))</f>
        <v/>
      </c>
      <c r="I18" s="27">
        <f>IF(OR($A18="",$B18="",$D18="",$E18="",$G18=""),"",IF(AND(ISNUMBER($E18),ISNUMBER($G18),$G18&gt;0),IFERROR(ROUNDUP($E18/$G18,0),""),""))</f>
        <v/>
      </c>
      <c r="J18" s="30">
        <f>IF(COUNTA($A18:$G18)=0,"",IF(OR($A18="",$B18="",$C18="",$D18="",$E18=""),"Completar campos obrigatórios",IF($E18&lt;0,"Quantidade inválida",IF($L18="","Área não cadastrada",IF(COUNTIFS($A$7:$A$206,$A18,$B$7:$B$206,$B18,$D$7:$D$206,$D18)&gt;1,"Registro duplicado",IF(AND(OR($L18="Volume",$L18="Ambos"),OR($F18="",$F18&lt;=0)),"Informar volume unitário",IF(AND(OR($L18="Posições",$L18="Ambos"),OR($G18="",$G18&lt;=0)),"Informar unidades por posição","OK")))))))</f>
        <v/>
      </c>
      <c r="K18" s="22" t="n"/>
      <c r="L18" s="31">
        <f>IF($D18="","",IFERROR(INDEX('Áreas_Capacidade'!$C$7:$C$106,MATCH($D18,'Áreas_Capacidade'!$A$7:$A$106,0)),""))</f>
        <v/>
      </c>
    </row>
    <row r="19">
      <c r="A19" s="56" t="n"/>
      <c r="B19" s="22" t="n"/>
      <c r="C19" s="22" t="n"/>
      <c r="D19" s="22" t="n"/>
      <c r="E19" s="24" t="n"/>
      <c r="F19" s="57" t="n"/>
      <c r="G19" s="24" t="n"/>
      <c r="H19" s="54">
        <f>IF(OR($A19="",$B19="",$D19="",$E19="",$F19=""),"",IF(AND(ISNUMBER($E19),ISNUMBER($F19)),$E19*$F19,""))</f>
        <v/>
      </c>
      <c r="I19" s="27">
        <f>IF(OR($A19="",$B19="",$D19="",$E19="",$G19=""),"",IF(AND(ISNUMBER($E19),ISNUMBER($G19),$G19&gt;0),IFERROR(ROUNDUP($E19/$G19,0),""),""))</f>
        <v/>
      </c>
      <c r="J19" s="30">
        <f>IF(COUNTA($A19:$G19)=0,"",IF(OR($A19="",$B19="",$C19="",$D19="",$E19=""),"Completar campos obrigatórios",IF($E19&lt;0,"Quantidade inválida",IF($L19="","Área não cadastrada",IF(COUNTIFS($A$7:$A$206,$A19,$B$7:$B$206,$B19,$D$7:$D$206,$D19)&gt;1,"Registro duplicado",IF(AND(OR($L19="Volume",$L19="Ambos"),OR($F19="",$F19&lt;=0)),"Informar volume unitário",IF(AND(OR($L19="Posições",$L19="Ambos"),OR($G19="",$G19&lt;=0)),"Informar unidades por posição","OK")))))))</f>
        <v/>
      </c>
      <c r="K19" s="22" t="n"/>
      <c r="L19" s="31">
        <f>IF($D19="","",IFERROR(INDEX('Áreas_Capacidade'!$C$7:$C$106,MATCH($D19,'Áreas_Capacidade'!$A$7:$A$106,0)),""))</f>
        <v/>
      </c>
    </row>
    <row r="20">
      <c r="A20" s="56" t="n"/>
      <c r="B20" s="22" t="n"/>
      <c r="C20" s="22" t="n"/>
      <c r="D20" s="22" t="n"/>
      <c r="E20" s="24" t="n"/>
      <c r="F20" s="57" t="n"/>
      <c r="G20" s="24" t="n"/>
      <c r="H20" s="54">
        <f>IF(OR($A20="",$B20="",$D20="",$E20="",$F20=""),"",IF(AND(ISNUMBER($E20),ISNUMBER($F20)),$E20*$F20,""))</f>
        <v/>
      </c>
      <c r="I20" s="27">
        <f>IF(OR($A20="",$B20="",$D20="",$E20="",$G20=""),"",IF(AND(ISNUMBER($E20),ISNUMBER($G20),$G20&gt;0),IFERROR(ROUNDUP($E20/$G20,0),""),""))</f>
        <v/>
      </c>
      <c r="J20" s="30">
        <f>IF(COUNTA($A20:$G20)=0,"",IF(OR($A20="",$B20="",$C20="",$D20="",$E20=""),"Completar campos obrigatórios",IF($E20&lt;0,"Quantidade inválida",IF($L20="","Área não cadastrada",IF(COUNTIFS($A$7:$A$206,$A20,$B$7:$B$206,$B20,$D$7:$D$206,$D20)&gt;1,"Registro duplicado",IF(AND(OR($L20="Volume",$L20="Ambos"),OR($F20="",$F20&lt;=0)),"Informar volume unitário",IF(AND(OR($L20="Posições",$L20="Ambos"),OR($G20="",$G20&lt;=0)),"Informar unidades por posição","OK")))))))</f>
        <v/>
      </c>
      <c r="K20" s="22" t="n"/>
      <c r="L20" s="31">
        <f>IF($D20="","",IFERROR(INDEX('Áreas_Capacidade'!$C$7:$C$106,MATCH($D20,'Áreas_Capacidade'!$A$7:$A$106,0)),""))</f>
        <v/>
      </c>
    </row>
    <row r="21">
      <c r="A21" s="56" t="n"/>
      <c r="B21" s="22" t="n"/>
      <c r="C21" s="22" t="n"/>
      <c r="D21" s="22" t="n"/>
      <c r="E21" s="24" t="n"/>
      <c r="F21" s="57" t="n"/>
      <c r="G21" s="24" t="n"/>
      <c r="H21" s="54">
        <f>IF(OR($A21="",$B21="",$D21="",$E21="",$F21=""),"",IF(AND(ISNUMBER($E21),ISNUMBER($F21)),$E21*$F21,""))</f>
        <v/>
      </c>
      <c r="I21" s="27">
        <f>IF(OR($A21="",$B21="",$D21="",$E21="",$G21=""),"",IF(AND(ISNUMBER($E21),ISNUMBER($G21),$G21&gt;0),IFERROR(ROUNDUP($E21/$G21,0),""),""))</f>
        <v/>
      </c>
      <c r="J21" s="30">
        <f>IF(COUNTA($A21:$G21)=0,"",IF(OR($A21="",$B21="",$C21="",$D21="",$E21=""),"Completar campos obrigatórios",IF($E21&lt;0,"Quantidade inválida",IF($L21="","Área não cadastrada",IF(COUNTIFS($A$7:$A$206,$A21,$B$7:$B$206,$B21,$D$7:$D$206,$D21)&gt;1,"Registro duplicado",IF(AND(OR($L21="Volume",$L21="Ambos"),OR($F21="",$F21&lt;=0)),"Informar volume unitário",IF(AND(OR($L21="Posições",$L21="Ambos"),OR($G21="",$G21&lt;=0)),"Informar unidades por posição","OK")))))))</f>
        <v/>
      </c>
      <c r="K21" s="22" t="n"/>
      <c r="L21" s="31">
        <f>IF($D21="","",IFERROR(INDEX('Áreas_Capacidade'!$C$7:$C$106,MATCH($D21,'Áreas_Capacidade'!$A$7:$A$106,0)),""))</f>
        <v/>
      </c>
    </row>
    <row r="22">
      <c r="A22" s="56" t="n"/>
      <c r="B22" s="22" t="n"/>
      <c r="C22" s="22" t="n"/>
      <c r="D22" s="22" t="n"/>
      <c r="E22" s="24" t="n"/>
      <c r="F22" s="57" t="n"/>
      <c r="G22" s="24" t="n"/>
      <c r="H22" s="54">
        <f>IF(OR($A22="",$B22="",$D22="",$E22="",$F22=""),"",IF(AND(ISNUMBER($E22),ISNUMBER($F22)),$E22*$F22,""))</f>
        <v/>
      </c>
      <c r="I22" s="27">
        <f>IF(OR($A22="",$B22="",$D22="",$E22="",$G22=""),"",IF(AND(ISNUMBER($E22),ISNUMBER($G22),$G22&gt;0),IFERROR(ROUNDUP($E22/$G22,0),""),""))</f>
        <v/>
      </c>
      <c r="J22" s="30">
        <f>IF(COUNTA($A22:$G22)=0,"",IF(OR($A22="",$B22="",$C22="",$D22="",$E22=""),"Completar campos obrigatórios",IF($E22&lt;0,"Quantidade inválida",IF($L22="","Área não cadastrada",IF(COUNTIFS($A$7:$A$206,$A22,$B$7:$B$206,$B22,$D$7:$D$206,$D22)&gt;1,"Registro duplicado",IF(AND(OR($L22="Volume",$L22="Ambos"),OR($F22="",$F22&lt;=0)),"Informar volume unitário",IF(AND(OR($L22="Posições",$L22="Ambos"),OR($G22="",$G22&lt;=0)),"Informar unidades por posição","OK")))))))</f>
        <v/>
      </c>
      <c r="K22" s="22" t="n"/>
      <c r="L22" s="31">
        <f>IF($D22="","",IFERROR(INDEX('Áreas_Capacidade'!$C$7:$C$106,MATCH($D22,'Áreas_Capacidade'!$A$7:$A$106,0)),""))</f>
        <v/>
      </c>
    </row>
    <row r="23">
      <c r="A23" s="56" t="n"/>
      <c r="B23" s="22" t="n"/>
      <c r="C23" s="22" t="n"/>
      <c r="D23" s="22" t="n"/>
      <c r="E23" s="24" t="n"/>
      <c r="F23" s="57" t="n"/>
      <c r="G23" s="24" t="n"/>
      <c r="H23" s="54">
        <f>IF(OR($A23="",$B23="",$D23="",$E23="",$F23=""),"",IF(AND(ISNUMBER($E23),ISNUMBER($F23)),$E23*$F23,""))</f>
        <v/>
      </c>
      <c r="I23" s="27">
        <f>IF(OR($A23="",$B23="",$D23="",$E23="",$G23=""),"",IF(AND(ISNUMBER($E23),ISNUMBER($G23),$G23&gt;0),IFERROR(ROUNDUP($E23/$G23,0),""),""))</f>
        <v/>
      </c>
      <c r="J23" s="30">
        <f>IF(COUNTA($A23:$G23)=0,"",IF(OR($A23="",$B23="",$C23="",$D23="",$E23=""),"Completar campos obrigatórios",IF($E23&lt;0,"Quantidade inválida",IF($L23="","Área não cadastrada",IF(COUNTIFS($A$7:$A$206,$A23,$B$7:$B$206,$B23,$D$7:$D$206,$D23)&gt;1,"Registro duplicado",IF(AND(OR($L23="Volume",$L23="Ambos"),OR($F23="",$F23&lt;=0)),"Informar volume unitário",IF(AND(OR($L23="Posições",$L23="Ambos"),OR($G23="",$G23&lt;=0)),"Informar unidades por posição","OK")))))))</f>
        <v/>
      </c>
      <c r="K23" s="22" t="n"/>
      <c r="L23" s="31">
        <f>IF($D23="","",IFERROR(INDEX('Áreas_Capacidade'!$C$7:$C$106,MATCH($D23,'Áreas_Capacidade'!$A$7:$A$106,0)),""))</f>
        <v/>
      </c>
    </row>
    <row r="24">
      <c r="A24" s="56" t="n"/>
      <c r="B24" s="22" t="n"/>
      <c r="C24" s="22" t="n"/>
      <c r="D24" s="22" t="n"/>
      <c r="E24" s="24" t="n"/>
      <c r="F24" s="57" t="n"/>
      <c r="G24" s="24" t="n"/>
      <c r="H24" s="54">
        <f>IF(OR($A24="",$B24="",$D24="",$E24="",$F24=""),"",IF(AND(ISNUMBER($E24),ISNUMBER($F24)),$E24*$F24,""))</f>
        <v/>
      </c>
      <c r="I24" s="27">
        <f>IF(OR($A24="",$B24="",$D24="",$E24="",$G24=""),"",IF(AND(ISNUMBER($E24),ISNUMBER($G24),$G24&gt;0),IFERROR(ROUNDUP($E24/$G24,0),""),""))</f>
        <v/>
      </c>
      <c r="J24" s="30">
        <f>IF(COUNTA($A24:$G24)=0,"",IF(OR($A24="",$B24="",$C24="",$D24="",$E24=""),"Completar campos obrigatórios",IF($E24&lt;0,"Quantidade inválida",IF($L24="","Área não cadastrada",IF(COUNTIFS($A$7:$A$206,$A24,$B$7:$B$206,$B24,$D$7:$D$206,$D24)&gt;1,"Registro duplicado",IF(AND(OR($L24="Volume",$L24="Ambos"),OR($F24="",$F24&lt;=0)),"Informar volume unitário",IF(AND(OR($L24="Posições",$L24="Ambos"),OR($G24="",$G24&lt;=0)),"Informar unidades por posição","OK")))))))</f>
        <v/>
      </c>
      <c r="K24" s="22" t="n"/>
      <c r="L24" s="31">
        <f>IF($D24="","",IFERROR(INDEX('Áreas_Capacidade'!$C$7:$C$106,MATCH($D24,'Áreas_Capacidade'!$A$7:$A$106,0)),""))</f>
        <v/>
      </c>
    </row>
    <row r="25">
      <c r="A25" s="56" t="n"/>
      <c r="B25" s="22" t="n"/>
      <c r="C25" s="22" t="n"/>
      <c r="D25" s="22" t="n"/>
      <c r="E25" s="24" t="n"/>
      <c r="F25" s="57" t="n"/>
      <c r="G25" s="24" t="n"/>
      <c r="H25" s="54">
        <f>IF(OR($A25="",$B25="",$D25="",$E25="",$F25=""),"",IF(AND(ISNUMBER($E25),ISNUMBER($F25)),$E25*$F25,""))</f>
        <v/>
      </c>
      <c r="I25" s="27">
        <f>IF(OR($A25="",$B25="",$D25="",$E25="",$G25=""),"",IF(AND(ISNUMBER($E25),ISNUMBER($G25),$G25&gt;0),IFERROR(ROUNDUP($E25/$G25,0),""),""))</f>
        <v/>
      </c>
      <c r="J25" s="30">
        <f>IF(COUNTA($A25:$G25)=0,"",IF(OR($A25="",$B25="",$C25="",$D25="",$E25=""),"Completar campos obrigatórios",IF($E25&lt;0,"Quantidade inválida",IF($L25="","Área não cadastrada",IF(COUNTIFS($A$7:$A$206,$A25,$B$7:$B$206,$B25,$D$7:$D$206,$D25)&gt;1,"Registro duplicado",IF(AND(OR($L25="Volume",$L25="Ambos"),OR($F25="",$F25&lt;=0)),"Informar volume unitário",IF(AND(OR($L25="Posições",$L25="Ambos"),OR($G25="",$G25&lt;=0)),"Informar unidades por posição","OK")))))))</f>
        <v/>
      </c>
      <c r="K25" s="22" t="n"/>
      <c r="L25" s="31">
        <f>IF($D25="","",IFERROR(INDEX('Áreas_Capacidade'!$C$7:$C$106,MATCH($D25,'Áreas_Capacidade'!$A$7:$A$106,0)),""))</f>
        <v/>
      </c>
    </row>
    <row r="26">
      <c r="A26" s="56" t="n"/>
      <c r="B26" s="22" t="n"/>
      <c r="C26" s="22" t="n"/>
      <c r="D26" s="22" t="n"/>
      <c r="E26" s="24" t="n"/>
      <c r="F26" s="57" t="n"/>
      <c r="G26" s="24" t="n"/>
      <c r="H26" s="54">
        <f>IF(OR($A26="",$B26="",$D26="",$E26="",$F26=""),"",IF(AND(ISNUMBER($E26),ISNUMBER($F26)),$E26*$F26,""))</f>
        <v/>
      </c>
      <c r="I26" s="27">
        <f>IF(OR($A26="",$B26="",$D26="",$E26="",$G26=""),"",IF(AND(ISNUMBER($E26),ISNUMBER($G26),$G26&gt;0),IFERROR(ROUNDUP($E26/$G26,0),""),""))</f>
        <v/>
      </c>
      <c r="J26" s="30">
        <f>IF(COUNTA($A26:$G26)=0,"",IF(OR($A26="",$B26="",$C26="",$D26="",$E26=""),"Completar campos obrigatórios",IF($E26&lt;0,"Quantidade inválida",IF($L26="","Área não cadastrada",IF(COUNTIFS($A$7:$A$206,$A26,$B$7:$B$206,$B26,$D$7:$D$206,$D26)&gt;1,"Registro duplicado",IF(AND(OR($L26="Volume",$L26="Ambos"),OR($F26="",$F26&lt;=0)),"Informar volume unitário",IF(AND(OR($L26="Posições",$L26="Ambos"),OR($G26="",$G26&lt;=0)),"Informar unidades por posição","OK")))))))</f>
        <v/>
      </c>
      <c r="K26" s="22" t="n"/>
      <c r="L26" s="31">
        <f>IF($D26="","",IFERROR(INDEX('Áreas_Capacidade'!$C$7:$C$106,MATCH($D26,'Áreas_Capacidade'!$A$7:$A$106,0)),""))</f>
        <v/>
      </c>
    </row>
    <row r="27">
      <c r="A27" s="56" t="n"/>
      <c r="B27" s="22" t="n"/>
      <c r="C27" s="22" t="n"/>
      <c r="D27" s="22" t="n"/>
      <c r="E27" s="24" t="n"/>
      <c r="F27" s="57" t="n"/>
      <c r="G27" s="24" t="n"/>
      <c r="H27" s="54">
        <f>IF(OR($A27="",$B27="",$D27="",$E27="",$F27=""),"",IF(AND(ISNUMBER($E27),ISNUMBER($F27)),$E27*$F27,""))</f>
        <v/>
      </c>
      <c r="I27" s="27">
        <f>IF(OR($A27="",$B27="",$D27="",$E27="",$G27=""),"",IF(AND(ISNUMBER($E27),ISNUMBER($G27),$G27&gt;0),IFERROR(ROUNDUP($E27/$G27,0),""),""))</f>
        <v/>
      </c>
      <c r="J27" s="30">
        <f>IF(COUNTA($A27:$G27)=0,"",IF(OR($A27="",$B27="",$C27="",$D27="",$E27=""),"Completar campos obrigatórios",IF($E27&lt;0,"Quantidade inválida",IF($L27="","Área não cadastrada",IF(COUNTIFS($A$7:$A$206,$A27,$B$7:$B$206,$B27,$D$7:$D$206,$D27)&gt;1,"Registro duplicado",IF(AND(OR($L27="Volume",$L27="Ambos"),OR($F27="",$F27&lt;=0)),"Informar volume unitário",IF(AND(OR($L27="Posições",$L27="Ambos"),OR($G27="",$G27&lt;=0)),"Informar unidades por posição","OK")))))))</f>
        <v/>
      </c>
      <c r="K27" s="22" t="n"/>
      <c r="L27" s="31">
        <f>IF($D27="","",IFERROR(INDEX('Áreas_Capacidade'!$C$7:$C$106,MATCH($D27,'Áreas_Capacidade'!$A$7:$A$106,0)),""))</f>
        <v/>
      </c>
    </row>
    <row r="28">
      <c r="A28" s="56" t="n"/>
      <c r="B28" s="22" t="n"/>
      <c r="C28" s="22" t="n"/>
      <c r="D28" s="22" t="n"/>
      <c r="E28" s="24" t="n"/>
      <c r="F28" s="57" t="n"/>
      <c r="G28" s="24" t="n"/>
      <c r="H28" s="54">
        <f>IF(OR($A28="",$B28="",$D28="",$E28="",$F28=""),"",IF(AND(ISNUMBER($E28),ISNUMBER($F28)),$E28*$F28,""))</f>
        <v/>
      </c>
      <c r="I28" s="27">
        <f>IF(OR($A28="",$B28="",$D28="",$E28="",$G28=""),"",IF(AND(ISNUMBER($E28),ISNUMBER($G28),$G28&gt;0),IFERROR(ROUNDUP($E28/$G28,0),""),""))</f>
        <v/>
      </c>
      <c r="J28" s="30">
        <f>IF(COUNTA($A28:$G28)=0,"",IF(OR($A28="",$B28="",$C28="",$D28="",$E28=""),"Completar campos obrigatórios",IF($E28&lt;0,"Quantidade inválida",IF($L28="","Área não cadastrada",IF(COUNTIFS($A$7:$A$206,$A28,$B$7:$B$206,$B28,$D$7:$D$206,$D28)&gt;1,"Registro duplicado",IF(AND(OR($L28="Volume",$L28="Ambos"),OR($F28="",$F28&lt;=0)),"Informar volume unitário",IF(AND(OR($L28="Posições",$L28="Ambos"),OR($G28="",$G28&lt;=0)),"Informar unidades por posição","OK")))))))</f>
        <v/>
      </c>
      <c r="K28" s="22" t="n"/>
      <c r="L28" s="31">
        <f>IF($D28="","",IFERROR(INDEX('Áreas_Capacidade'!$C$7:$C$106,MATCH($D28,'Áreas_Capacidade'!$A$7:$A$106,0)),""))</f>
        <v/>
      </c>
    </row>
    <row r="29">
      <c r="A29" s="56" t="n"/>
      <c r="B29" s="22" t="n"/>
      <c r="C29" s="22" t="n"/>
      <c r="D29" s="22" t="n"/>
      <c r="E29" s="24" t="n"/>
      <c r="F29" s="57" t="n"/>
      <c r="G29" s="24" t="n"/>
      <c r="H29" s="54">
        <f>IF(OR($A29="",$B29="",$D29="",$E29="",$F29=""),"",IF(AND(ISNUMBER($E29),ISNUMBER($F29)),$E29*$F29,""))</f>
        <v/>
      </c>
      <c r="I29" s="27">
        <f>IF(OR($A29="",$B29="",$D29="",$E29="",$G29=""),"",IF(AND(ISNUMBER($E29),ISNUMBER($G29),$G29&gt;0),IFERROR(ROUNDUP($E29/$G29,0),""),""))</f>
        <v/>
      </c>
      <c r="J29" s="30">
        <f>IF(COUNTA($A29:$G29)=0,"",IF(OR($A29="",$B29="",$C29="",$D29="",$E29=""),"Completar campos obrigatórios",IF($E29&lt;0,"Quantidade inválida",IF($L29="","Área não cadastrada",IF(COUNTIFS($A$7:$A$206,$A29,$B$7:$B$206,$B29,$D$7:$D$206,$D29)&gt;1,"Registro duplicado",IF(AND(OR($L29="Volume",$L29="Ambos"),OR($F29="",$F29&lt;=0)),"Informar volume unitário",IF(AND(OR($L29="Posições",$L29="Ambos"),OR($G29="",$G29&lt;=0)),"Informar unidades por posição","OK")))))))</f>
        <v/>
      </c>
      <c r="K29" s="22" t="n"/>
      <c r="L29" s="31">
        <f>IF($D29="","",IFERROR(INDEX('Áreas_Capacidade'!$C$7:$C$106,MATCH($D29,'Áreas_Capacidade'!$A$7:$A$106,0)),""))</f>
        <v/>
      </c>
    </row>
    <row r="30">
      <c r="A30" s="56" t="n"/>
      <c r="B30" s="22" t="n"/>
      <c r="C30" s="22" t="n"/>
      <c r="D30" s="22" t="n"/>
      <c r="E30" s="24" t="n"/>
      <c r="F30" s="57" t="n"/>
      <c r="G30" s="24" t="n"/>
      <c r="H30" s="54">
        <f>IF(OR($A30="",$B30="",$D30="",$E30="",$F30=""),"",IF(AND(ISNUMBER($E30),ISNUMBER($F30)),$E30*$F30,""))</f>
        <v/>
      </c>
      <c r="I30" s="27">
        <f>IF(OR($A30="",$B30="",$D30="",$E30="",$G30=""),"",IF(AND(ISNUMBER($E30),ISNUMBER($G30),$G30&gt;0),IFERROR(ROUNDUP($E30/$G30,0),""),""))</f>
        <v/>
      </c>
      <c r="J30" s="30">
        <f>IF(COUNTA($A30:$G30)=0,"",IF(OR($A30="",$B30="",$C30="",$D30="",$E30=""),"Completar campos obrigatórios",IF($E30&lt;0,"Quantidade inválida",IF($L30="","Área não cadastrada",IF(COUNTIFS($A$7:$A$206,$A30,$B$7:$B$206,$B30,$D$7:$D$206,$D30)&gt;1,"Registro duplicado",IF(AND(OR($L30="Volume",$L30="Ambos"),OR($F30="",$F30&lt;=0)),"Informar volume unitário",IF(AND(OR($L30="Posições",$L30="Ambos"),OR($G30="",$G30&lt;=0)),"Informar unidades por posição","OK")))))))</f>
        <v/>
      </c>
      <c r="K30" s="22" t="n"/>
      <c r="L30" s="31">
        <f>IF($D30="","",IFERROR(INDEX('Áreas_Capacidade'!$C$7:$C$106,MATCH($D30,'Áreas_Capacidade'!$A$7:$A$106,0)),""))</f>
        <v/>
      </c>
    </row>
    <row r="31">
      <c r="A31" s="56" t="n"/>
      <c r="B31" s="22" t="n"/>
      <c r="C31" s="22" t="n"/>
      <c r="D31" s="22" t="n"/>
      <c r="E31" s="24" t="n"/>
      <c r="F31" s="57" t="n"/>
      <c r="G31" s="24" t="n"/>
      <c r="H31" s="54">
        <f>IF(OR($A31="",$B31="",$D31="",$E31="",$F31=""),"",IF(AND(ISNUMBER($E31),ISNUMBER($F31)),$E31*$F31,""))</f>
        <v/>
      </c>
      <c r="I31" s="27">
        <f>IF(OR($A31="",$B31="",$D31="",$E31="",$G31=""),"",IF(AND(ISNUMBER($E31),ISNUMBER($G31),$G31&gt;0),IFERROR(ROUNDUP($E31/$G31,0),""),""))</f>
        <v/>
      </c>
      <c r="J31" s="30">
        <f>IF(COUNTA($A31:$G31)=0,"",IF(OR($A31="",$B31="",$C31="",$D31="",$E31=""),"Completar campos obrigatórios",IF($E31&lt;0,"Quantidade inválida",IF($L31="","Área não cadastrada",IF(COUNTIFS($A$7:$A$206,$A31,$B$7:$B$206,$B31,$D$7:$D$206,$D31)&gt;1,"Registro duplicado",IF(AND(OR($L31="Volume",$L31="Ambos"),OR($F31="",$F31&lt;=0)),"Informar volume unitário",IF(AND(OR($L31="Posições",$L31="Ambos"),OR($G31="",$G31&lt;=0)),"Informar unidades por posição","OK")))))))</f>
        <v/>
      </c>
      <c r="K31" s="22" t="n"/>
      <c r="L31" s="31">
        <f>IF($D31="","",IFERROR(INDEX('Áreas_Capacidade'!$C$7:$C$106,MATCH($D31,'Áreas_Capacidade'!$A$7:$A$106,0)),""))</f>
        <v/>
      </c>
    </row>
    <row r="32">
      <c r="A32" s="56" t="n"/>
      <c r="B32" s="22" t="n"/>
      <c r="C32" s="22" t="n"/>
      <c r="D32" s="22" t="n"/>
      <c r="E32" s="24" t="n"/>
      <c r="F32" s="57" t="n"/>
      <c r="G32" s="24" t="n"/>
      <c r="H32" s="54">
        <f>IF(OR($A32="",$B32="",$D32="",$E32="",$F32=""),"",IF(AND(ISNUMBER($E32),ISNUMBER($F32)),$E32*$F32,""))</f>
        <v/>
      </c>
      <c r="I32" s="27">
        <f>IF(OR($A32="",$B32="",$D32="",$E32="",$G32=""),"",IF(AND(ISNUMBER($E32),ISNUMBER($G32),$G32&gt;0),IFERROR(ROUNDUP($E32/$G32,0),""),""))</f>
        <v/>
      </c>
      <c r="J32" s="30">
        <f>IF(COUNTA($A32:$G32)=0,"",IF(OR($A32="",$B32="",$C32="",$D32="",$E32=""),"Completar campos obrigatórios",IF($E32&lt;0,"Quantidade inválida",IF($L32="","Área não cadastrada",IF(COUNTIFS($A$7:$A$206,$A32,$B$7:$B$206,$B32,$D$7:$D$206,$D32)&gt;1,"Registro duplicado",IF(AND(OR($L32="Volume",$L32="Ambos"),OR($F32="",$F32&lt;=0)),"Informar volume unitário",IF(AND(OR($L32="Posições",$L32="Ambos"),OR($G32="",$G32&lt;=0)),"Informar unidades por posição","OK")))))))</f>
        <v/>
      </c>
      <c r="K32" s="22" t="n"/>
      <c r="L32" s="31">
        <f>IF($D32="","",IFERROR(INDEX('Áreas_Capacidade'!$C$7:$C$106,MATCH($D32,'Áreas_Capacidade'!$A$7:$A$106,0)),""))</f>
        <v/>
      </c>
    </row>
    <row r="33">
      <c r="A33" s="56" t="n"/>
      <c r="B33" s="22" t="n"/>
      <c r="C33" s="22" t="n"/>
      <c r="D33" s="22" t="n"/>
      <c r="E33" s="24" t="n"/>
      <c r="F33" s="57" t="n"/>
      <c r="G33" s="24" t="n"/>
      <c r="H33" s="54">
        <f>IF(OR($A33="",$B33="",$D33="",$E33="",$F33=""),"",IF(AND(ISNUMBER($E33),ISNUMBER($F33)),$E33*$F33,""))</f>
        <v/>
      </c>
      <c r="I33" s="27">
        <f>IF(OR($A33="",$B33="",$D33="",$E33="",$G33=""),"",IF(AND(ISNUMBER($E33),ISNUMBER($G33),$G33&gt;0),IFERROR(ROUNDUP($E33/$G33,0),""),""))</f>
        <v/>
      </c>
      <c r="J33" s="30">
        <f>IF(COUNTA($A33:$G33)=0,"",IF(OR($A33="",$B33="",$C33="",$D33="",$E33=""),"Completar campos obrigatórios",IF($E33&lt;0,"Quantidade inválida",IF($L33="","Área não cadastrada",IF(COUNTIFS($A$7:$A$206,$A33,$B$7:$B$206,$B33,$D$7:$D$206,$D33)&gt;1,"Registro duplicado",IF(AND(OR($L33="Volume",$L33="Ambos"),OR($F33="",$F33&lt;=0)),"Informar volume unitário",IF(AND(OR($L33="Posições",$L33="Ambos"),OR($G33="",$G33&lt;=0)),"Informar unidades por posição","OK")))))))</f>
        <v/>
      </c>
      <c r="K33" s="22" t="n"/>
      <c r="L33" s="31">
        <f>IF($D33="","",IFERROR(INDEX('Áreas_Capacidade'!$C$7:$C$106,MATCH($D33,'Áreas_Capacidade'!$A$7:$A$106,0)),""))</f>
        <v/>
      </c>
    </row>
    <row r="34">
      <c r="A34" s="56" t="n"/>
      <c r="B34" s="22" t="n"/>
      <c r="C34" s="22" t="n"/>
      <c r="D34" s="22" t="n"/>
      <c r="E34" s="24" t="n"/>
      <c r="F34" s="57" t="n"/>
      <c r="G34" s="24" t="n"/>
      <c r="H34" s="54">
        <f>IF(OR($A34="",$B34="",$D34="",$E34="",$F34=""),"",IF(AND(ISNUMBER($E34),ISNUMBER($F34)),$E34*$F34,""))</f>
        <v/>
      </c>
      <c r="I34" s="27">
        <f>IF(OR($A34="",$B34="",$D34="",$E34="",$G34=""),"",IF(AND(ISNUMBER($E34),ISNUMBER($G34),$G34&gt;0),IFERROR(ROUNDUP($E34/$G34,0),""),""))</f>
        <v/>
      </c>
      <c r="J34" s="30">
        <f>IF(COUNTA($A34:$G34)=0,"",IF(OR($A34="",$B34="",$C34="",$D34="",$E34=""),"Completar campos obrigatórios",IF($E34&lt;0,"Quantidade inválida",IF($L34="","Área não cadastrada",IF(COUNTIFS($A$7:$A$206,$A34,$B$7:$B$206,$B34,$D$7:$D$206,$D34)&gt;1,"Registro duplicado",IF(AND(OR($L34="Volume",$L34="Ambos"),OR($F34="",$F34&lt;=0)),"Informar volume unitário",IF(AND(OR($L34="Posições",$L34="Ambos"),OR($G34="",$G34&lt;=0)),"Informar unidades por posição","OK")))))))</f>
        <v/>
      </c>
      <c r="K34" s="22" t="n"/>
      <c r="L34" s="31">
        <f>IF($D34="","",IFERROR(INDEX('Áreas_Capacidade'!$C$7:$C$106,MATCH($D34,'Áreas_Capacidade'!$A$7:$A$106,0)),""))</f>
        <v/>
      </c>
    </row>
    <row r="35">
      <c r="A35" s="56" t="n"/>
      <c r="B35" s="22" t="n"/>
      <c r="C35" s="22" t="n"/>
      <c r="D35" s="22" t="n"/>
      <c r="E35" s="24" t="n"/>
      <c r="F35" s="57" t="n"/>
      <c r="G35" s="24" t="n"/>
      <c r="H35" s="54">
        <f>IF(OR($A35="",$B35="",$D35="",$E35="",$F35=""),"",IF(AND(ISNUMBER($E35),ISNUMBER($F35)),$E35*$F35,""))</f>
        <v/>
      </c>
      <c r="I35" s="27">
        <f>IF(OR($A35="",$B35="",$D35="",$E35="",$G35=""),"",IF(AND(ISNUMBER($E35),ISNUMBER($G35),$G35&gt;0),IFERROR(ROUNDUP($E35/$G35,0),""),""))</f>
        <v/>
      </c>
      <c r="J35" s="30">
        <f>IF(COUNTA($A35:$G35)=0,"",IF(OR($A35="",$B35="",$C35="",$D35="",$E35=""),"Completar campos obrigatórios",IF($E35&lt;0,"Quantidade inválida",IF($L35="","Área não cadastrada",IF(COUNTIFS($A$7:$A$206,$A35,$B$7:$B$206,$B35,$D$7:$D$206,$D35)&gt;1,"Registro duplicado",IF(AND(OR($L35="Volume",$L35="Ambos"),OR($F35="",$F35&lt;=0)),"Informar volume unitário",IF(AND(OR($L35="Posições",$L35="Ambos"),OR($G35="",$G35&lt;=0)),"Informar unidades por posição","OK")))))))</f>
        <v/>
      </c>
      <c r="K35" s="22" t="n"/>
      <c r="L35" s="31">
        <f>IF($D35="","",IFERROR(INDEX('Áreas_Capacidade'!$C$7:$C$106,MATCH($D35,'Áreas_Capacidade'!$A$7:$A$106,0)),""))</f>
        <v/>
      </c>
    </row>
    <row r="36">
      <c r="A36" s="56" t="n"/>
      <c r="B36" s="22" t="n"/>
      <c r="C36" s="22" t="n"/>
      <c r="D36" s="22" t="n"/>
      <c r="E36" s="24" t="n"/>
      <c r="F36" s="57" t="n"/>
      <c r="G36" s="24" t="n"/>
      <c r="H36" s="54">
        <f>IF(OR($A36="",$B36="",$D36="",$E36="",$F36=""),"",IF(AND(ISNUMBER($E36),ISNUMBER($F36)),$E36*$F36,""))</f>
        <v/>
      </c>
      <c r="I36" s="27">
        <f>IF(OR($A36="",$B36="",$D36="",$E36="",$G36=""),"",IF(AND(ISNUMBER($E36),ISNUMBER($G36),$G36&gt;0),IFERROR(ROUNDUP($E36/$G36,0),""),""))</f>
        <v/>
      </c>
      <c r="J36" s="30">
        <f>IF(COUNTA($A36:$G36)=0,"",IF(OR($A36="",$B36="",$C36="",$D36="",$E36=""),"Completar campos obrigatórios",IF($E36&lt;0,"Quantidade inválida",IF($L36="","Área não cadastrada",IF(COUNTIFS($A$7:$A$206,$A36,$B$7:$B$206,$B36,$D$7:$D$206,$D36)&gt;1,"Registro duplicado",IF(AND(OR($L36="Volume",$L36="Ambos"),OR($F36="",$F36&lt;=0)),"Informar volume unitário",IF(AND(OR($L36="Posições",$L36="Ambos"),OR($G36="",$G36&lt;=0)),"Informar unidades por posição","OK")))))))</f>
        <v/>
      </c>
      <c r="K36" s="22" t="n"/>
      <c r="L36" s="31">
        <f>IF($D36="","",IFERROR(INDEX('Áreas_Capacidade'!$C$7:$C$106,MATCH($D36,'Áreas_Capacidade'!$A$7:$A$106,0)),""))</f>
        <v/>
      </c>
    </row>
    <row r="37">
      <c r="A37" s="56" t="n"/>
      <c r="B37" s="22" t="n"/>
      <c r="C37" s="22" t="n"/>
      <c r="D37" s="22" t="n"/>
      <c r="E37" s="24" t="n"/>
      <c r="F37" s="57" t="n"/>
      <c r="G37" s="24" t="n"/>
      <c r="H37" s="54">
        <f>IF(OR($A37="",$B37="",$D37="",$E37="",$F37=""),"",IF(AND(ISNUMBER($E37),ISNUMBER($F37)),$E37*$F37,""))</f>
        <v/>
      </c>
      <c r="I37" s="27">
        <f>IF(OR($A37="",$B37="",$D37="",$E37="",$G37=""),"",IF(AND(ISNUMBER($E37),ISNUMBER($G37),$G37&gt;0),IFERROR(ROUNDUP($E37/$G37,0),""),""))</f>
        <v/>
      </c>
      <c r="J37" s="30">
        <f>IF(COUNTA($A37:$G37)=0,"",IF(OR($A37="",$B37="",$C37="",$D37="",$E37=""),"Completar campos obrigatórios",IF($E37&lt;0,"Quantidade inválida",IF($L37="","Área não cadastrada",IF(COUNTIFS($A$7:$A$206,$A37,$B$7:$B$206,$B37,$D$7:$D$206,$D37)&gt;1,"Registro duplicado",IF(AND(OR($L37="Volume",$L37="Ambos"),OR($F37="",$F37&lt;=0)),"Informar volume unitário",IF(AND(OR($L37="Posições",$L37="Ambos"),OR($G37="",$G37&lt;=0)),"Informar unidades por posição","OK")))))))</f>
        <v/>
      </c>
      <c r="K37" s="22" t="n"/>
      <c r="L37" s="31">
        <f>IF($D37="","",IFERROR(INDEX('Áreas_Capacidade'!$C$7:$C$106,MATCH($D37,'Áreas_Capacidade'!$A$7:$A$106,0)),""))</f>
        <v/>
      </c>
    </row>
    <row r="38">
      <c r="A38" s="56" t="n"/>
      <c r="B38" s="22" t="n"/>
      <c r="C38" s="22" t="n"/>
      <c r="D38" s="22" t="n"/>
      <c r="E38" s="24" t="n"/>
      <c r="F38" s="57" t="n"/>
      <c r="G38" s="24" t="n"/>
      <c r="H38" s="54">
        <f>IF(OR($A38="",$B38="",$D38="",$E38="",$F38=""),"",IF(AND(ISNUMBER($E38),ISNUMBER($F38)),$E38*$F38,""))</f>
        <v/>
      </c>
      <c r="I38" s="27">
        <f>IF(OR($A38="",$B38="",$D38="",$E38="",$G38=""),"",IF(AND(ISNUMBER($E38),ISNUMBER($G38),$G38&gt;0),IFERROR(ROUNDUP($E38/$G38,0),""),""))</f>
        <v/>
      </c>
      <c r="J38" s="30">
        <f>IF(COUNTA($A38:$G38)=0,"",IF(OR($A38="",$B38="",$C38="",$D38="",$E38=""),"Completar campos obrigatórios",IF($E38&lt;0,"Quantidade inválida",IF($L38="","Área não cadastrada",IF(COUNTIFS($A$7:$A$206,$A38,$B$7:$B$206,$B38,$D$7:$D$206,$D38)&gt;1,"Registro duplicado",IF(AND(OR($L38="Volume",$L38="Ambos"),OR($F38="",$F38&lt;=0)),"Informar volume unitário",IF(AND(OR($L38="Posições",$L38="Ambos"),OR($G38="",$G38&lt;=0)),"Informar unidades por posição","OK")))))))</f>
        <v/>
      </c>
      <c r="K38" s="22" t="n"/>
      <c r="L38" s="31">
        <f>IF($D38="","",IFERROR(INDEX('Áreas_Capacidade'!$C$7:$C$106,MATCH($D38,'Áreas_Capacidade'!$A$7:$A$106,0)),""))</f>
        <v/>
      </c>
    </row>
    <row r="39">
      <c r="A39" s="56" t="n"/>
      <c r="B39" s="22" t="n"/>
      <c r="C39" s="22" t="n"/>
      <c r="D39" s="22" t="n"/>
      <c r="E39" s="24" t="n"/>
      <c r="F39" s="57" t="n"/>
      <c r="G39" s="24" t="n"/>
      <c r="H39" s="54">
        <f>IF(OR($A39="",$B39="",$D39="",$E39="",$F39=""),"",IF(AND(ISNUMBER($E39),ISNUMBER($F39)),$E39*$F39,""))</f>
        <v/>
      </c>
      <c r="I39" s="27">
        <f>IF(OR($A39="",$B39="",$D39="",$E39="",$G39=""),"",IF(AND(ISNUMBER($E39),ISNUMBER($G39),$G39&gt;0),IFERROR(ROUNDUP($E39/$G39,0),""),""))</f>
        <v/>
      </c>
      <c r="J39" s="30">
        <f>IF(COUNTA($A39:$G39)=0,"",IF(OR($A39="",$B39="",$C39="",$D39="",$E39=""),"Completar campos obrigatórios",IF($E39&lt;0,"Quantidade inválida",IF($L39="","Área não cadastrada",IF(COUNTIFS($A$7:$A$206,$A39,$B$7:$B$206,$B39,$D$7:$D$206,$D39)&gt;1,"Registro duplicado",IF(AND(OR($L39="Volume",$L39="Ambos"),OR($F39="",$F39&lt;=0)),"Informar volume unitário",IF(AND(OR($L39="Posições",$L39="Ambos"),OR($G39="",$G39&lt;=0)),"Informar unidades por posição","OK")))))))</f>
        <v/>
      </c>
      <c r="K39" s="22" t="n"/>
      <c r="L39" s="31">
        <f>IF($D39="","",IFERROR(INDEX('Áreas_Capacidade'!$C$7:$C$106,MATCH($D39,'Áreas_Capacidade'!$A$7:$A$106,0)),""))</f>
        <v/>
      </c>
    </row>
    <row r="40">
      <c r="A40" s="56" t="n"/>
      <c r="B40" s="22" t="n"/>
      <c r="C40" s="22" t="n"/>
      <c r="D40" s="22" t="n"/>
      <c r="E40" s="24" t="n"/>
      <c r="F40" s="57" t="n"/>
      <c r="G40" s="24" t="n"/>
      <c r="H40" s="54">
        <f>IF(OR($A40="",$B40="",$D40="",$E40="",$F40=""),"",IF(AND(ISNUMBER($E40),ISNUMBER($F40)),$E40*$F40,""))</f>
        <v/>
      </c>
      <c r="I40" s="27">
        <f>IF(OR($A40="",$B40="",$D40="",$E40="",$G40=""),"",IF(AND(ISNUMBER($E40),ISNUMBER($G40),$G40&gt;0),IFERROR(ROUNDUP($E40/$G40,0),""),""))</f>
        <v/>
      </c>
      <c r="J40" s="30">
        <f>IF(COUNTA($A40:$G40)=0,"",IF(OR($A40="",$B40="",$C40="",$D40="",$E40=""),"Completar campos obrigatórios",IF($E40&lt;0,"Quantidade inválida",IF($L40="","Área não cadastrada",IF(COUNTIFS($A$7:$A$206,$A40,$B$7:$B$206,$B40,$D$7:$D$206,$D40)&gt;1,"Registro duplicado",IF(AND(OR($L40="Volume",$L40="Ambos"),OR($F40="",$F40&lt;=0)),"Informar volume unitário",IF(AND(OR($L40="Posições",$L40="Ambos"),OR($G40="",$G40&lt;=0)),"Informar unidades por posição","OK")))))))</f>
        <v/>
      </c>
      <c r="K40" s="22" t="n"/>
      <c r="L40" s="31">
        <f>IF($D40="","",IFERROR(INDEX('Áreas_Capacidade'!$C$7:$C$106,MATCH($D40,'Áreas_Capacidade'!$A$7:$A$106,0)),""))</f>
        <v/>
      </c>
    </row>
    <row r="41">
      <c r="A41" s="56" t="n"/>
      <c r="B41" s="22" t="n"/>
      <c r="C41" s="22" t="n"/>
      <c r="D41" s="22" t="n"/>
      <c r="E41" s="24" t="n"/>
      <c r="F41" s="57" t="n"/>
      <c r="G41" s="24" t="n"/>
      <c r="H41" s="54">
        <f>IF(OR($A41="",$B41="",$D41="",$E41="",$F41=""),"",IF(AND(ISNUMBER($E41),ISNUMBER($F41)),$E41*$F41,""))</f>
        <v/>
      </c>
      <c r="I41" s="27">
        <f>IF(OR($A41="",$B41="",$D41="",$E41="",$G41=""),"",IF(AND(ISNUMBER($E41),ISNUMBER($G41),$G41&gt;0),IFERROR(ROUNDUP($E41/$G41,0),""),""))</f>
        <v/>
      </c>
      <c r="J41" s="30">
        <f>IF(COUNTA($A41:$G41)=0,"",IF(OR($A41="",$B41="",$C41="",$D41="",$E41=""),"Completar campos obrigatórios",IF($E41&lt;0,"Quantidade inválida",IF($L41="","Área não cadastrada",IF(COUNTIFS($A$7:$A$206,$A41,$B$7:$B$206,$B41,$D$7:$D$206,$D41)&gt;1,"Registro duplicado",IF(AND(OR($L41="Volume",$L41="Ambos"),OR($F41="",$F41&lt;=0)),"Informar volume unitário",IF(AND(OR($L41="Posições",$L41="Ambos"),OR($G41="",$G41&lt;=0)),"Informar unidades por posição","OK")))))))</f>
        <v/>
      </c>
      <c r="K41" s="22" t="n"/>
      <c r="L41" s="31">
        <f>IF($D41="","",IFERROR(INDEX('Áreas_Capacidade'!$C$7:$C$106,MATCH($D41,'Áreas_Capacidade'!$A$7:$A$106,0)),""))</f>
        <v/>
      </c>
    </row>
    <row r="42">
      <c r="A42" s="56" t="n"/>
      <c r="B42" s="22" t="n"/>
      <c r="C42" s="22" t="n"/>
      <c r="D42" s="22" t="n"/>
      <c r="E42" s="24" t="n"/>
      <c r="F42" s="57" t="n"/>
      <c r="G42" s="24" t="n"/>
      <c r="H42" s="54">
        <f>IF(OR($A42="",$B42="",$D42="",$E42="",$F42=""),"",IF(AND(ISNUMBER($E42),ISNUMBER($F42)),$E42*$F42,""))</f>
        <v/>
      </c>
      <c r="I42" s="27">
        <f>IF(OR($A42="",$B42="",$D42="",$E42="",$G42=""),"",IF(AND(ISNUMBER($E42),ISNUMBER($G42),$G42&gt;0),IFERROR(ROUNDUP($E42/$G42,0),""),""))</f>
        <v/>
      </c>
      <c r="J42" s="30">
        <f>IF(COUNTA($A42:$G42)=0,"",IF(OR($A42="",$B42="",$C42="",$D42="",$E42=""),"Completar campos obrigatórios",IF($E42&lt;0,"Quantidade inválida",IF($L42="","Área não cadastrada",IF(COUNTIFS($A$7:$A$206,$A42,$B$7:$B$206,$B42,$D$7:$D$206,$D42)&gt;1,"Registro duplicado",IF(AND(OR($L42="Volume",$L42="Ambos"),OR($F42="",$F42&lt;=0)),"Informar volume unitário",IF(AND(OR($L42="Posições",$L42="Ambos"),OR($G42="",$G42&lt;=0)),"Informar unidades por posição","OK")))))))</f>
        <v/>
      </c>
      <c r="K42" s="22" t="n"/>
      <c r="L42" s="31">
        <f>IF($D42="","",IFERROR(INDEX('Áreas_Capacidade'!$C$7:$C$106,MATCH($D42,'Áreas_Capacidade'!$A$7:$A$106,0)),""))</f>
        <v/>
      </c>
    </row>
    <row r="43">
      <c r="A43" s="56" t="n"/>
      <c r="B43" s="22" t="n"/>
      <c r="C43" s="22" t="n"/>
      <c r="D43" s="22" t="n"/>
      <c r="E43" s="24" t="n"/>
      <c r="F43" s="57" t="n"/>
      <c r="G43" s="24" t="n"/>
      <c r="H43" s="54">
        <f>IF(OR($A43="",$B43="",$D43="",$E43="",$F43=""),"",IF(AND(ISNUMBER($E43),ISNUMBER($F43)),$E43*$F43,""))</f>
        <v/>
      </c>
      <c r="I43" s="27">
        <f>IF(OR($A43="",$B43="",$D43="",$E43="",$G43=""),"",IF(AND(ISNUMBER($E43),ISNUMBER($G43),$G43&gt;0),IFERROR(ROUNDUP($E43/$G43,0),""),""))</f>
        <v/>
      </c>
      <c r="J43" s="30">
        <f>IF(COUNTA($A43:$G43)=0,"",IF(OR($A43="",$B43="",$C43="",$D43="",$E43=""),"Completar campos obrigatórios",IF($E43&lt;0,"Quantidade inválida",IF($L43="","Área não cadastrada",IF(COUNTIFS($A$7:$A$206,$A43,$B$7:$B$206,$B43,$D$7:$D$206,$D43)&gt;1,"Registro duplicado",IF(AND(OR($L43="Volume",$L43="Ambos"),OR($F43="",$F43&lt;=0)),"Informar volume unitário",IF(AND(OR($L43="Posições",$L43="Ambos"),OR($G43="",$G43&lt;=0)),"Informar unidades por posição","OK")))))))</f>
        <v/>
      </c>
      <c r="K43" s="22" t="n"/>
      <c r="L43" s="31">
        <f>IF($D43="","",IFERROR(INDEX('Áreas_Capacidade'!$C$7:$C$106,MATCH($D43,'Áreas_Capacidade'!$A$7:$A$106,0)),""))</f>
        <v/>
      </c>
    </row>
    <row r="44">
      <c r="A44" s="56" t="n"/>
      <c r="B44" s="22" t="n"/>
      <c r="C44" s="22" t="n"/>
      <c r="D44" s="22" t="n"/>
      <c r="E44" s="24" t="n"/>
      <c r="F44" s="57" t="n"/>
      <c r="G44" s="24" t="n"/>
      <c r="H44" s="54">
        <f>IF(OR($A44="",$B44="",$D44="",$E44="",$F44=""),"",IF(AND(ISNUMBER($E44),ISNUMBER($F44)),$E44*$F44,""))</f>
        <v/>
      </c>
      <c r="I44" s="27">
        <f>IF(OR($A44="",$B44="",$D44="",$E44="",$G44=""),"",IF(AND(ISNUMBER($E44),ISNUMBER($G44),$G44&gt;0),IFERROR(ROUNDUP($E44/$G44,0),""),""))</f>
        <v/>
      </c>
      <c r="J44" s="30">
        <f>IF(COUNTA($A44:$G44)=0,"",IF(OR($A44="",$B44="",$C44="",$D44="",$E44=""),"Completar campos obrigatórios",IF($E44&lt;0,"Quantidade inválida",IF($L44="","Área não cadastrada",IF(COUNTIFS($A$7:$A$206,$A44,$B$7:$B$206,$B44,$D$7:$D$206,$D44)&gt;1,"Registro duplicado",IF(AND(OR($L44="Volume",$L44="Ambos"),OR($F44="",$F44&lt;=0)),"Informar volume unitário",IF(AND(OR($L44="Posições",$L44="Ambos"),OR($G44="",$G44&lt;=0)),"Informar unidades por posição","OK")))))))</f>
        <v/>
      </c>
      <c r="K44" s="22" t="n"/>
      <c r="L44" s="31">
        <f>IF($D44="","",IFERROR(INDEX('Áreas_Capacidade'!$C$7:$C$106,MATCH($D44,'Áreas_Capacidade'!$A$7:$A$106,0)),""))</f>
        <v/>
      </c>
    </row>
    <row r="45">
      <c r="A45" s="56" t="n"/>
      <c r="B45" s="22" t="n"/>
      <c r="C45" s="22" t="n"/>
      <c r="D45" s="22" t="n"/>
      <c r="E45" s="24" t="n"/>
      <c r="F45" s="57" t="n"/>
      <c r="G45" s="24" t="n"/>
      <c r="H45" s="54">
        <f>IF(OR($A45="",$B45="",$D45="",$E45="",$F45=""),"",IF(AND(ISNUMBER($E45),ISNUMBER($F45)),$E45*$F45,""))</f>
        <v/>
      </c>
      <c r="I45" s="27">
        <f>IF(OR($A45="",$B45="",$D45="",$E45="",$G45=""),"",IF(AND(ISNUMBER($E45),ISNUMBER($G45),$G45&gt;0),IFERROR(ROUNDUP($E45/$G45,0),""),""))</f>
        <v/>
      </c>
      <c r="J45" s="30">
        <f>IF(COUNTA($A45:$G45)=0,"",IF(OR($A45="",$B45="",$C45="",$D45="",$E45=""),"Completar campos obrigatórios",IF($E45&lt;0,"Quantidade inválida",IF($L45="","Área não cadastrada",IF(COUNTIFS($A$7:$A$206,$A45,$B$7:$B$206,$B45,$D$7:$D$206,$D45)&gt;1,"Registro duplicado",IF(AND(OR($L45="Volume",$L45="Ambos"),OR($F45="",$F45&lt;=0)),"Informar volume unitário",IF(AND(OR($L45="Posições",$L45="Ambos"),OR($G45="",$G45&lt;=0)),"Informar unidades por posição","OK")))))))</f>
        <v/>
      </c>
      <c r="K45" s="22" t="n"/>
      <c r="L45" s="31">
        <f>IF($D45="","",IFERROR(INDEX('Áreas_Capacidade'!$C$7:$C$106,MATCH($D45,'Áreas_Capacidade'!$A$7:$A$106,0)),""))</f>
        <v/>
      </c>
    </row>
    <row r="46">
      <c r="A46" s="56" t="n"/>
      <c r="B46" s="22" t="n"/>
      <c r="C46" s="22" t="n"/>
      <c r="D46" s="22" t="n"/>
      <c r="E46" s="24" t="n"/>
      <c r="F46" s="57" t="n"/>
      <c r="G46" s="24" t="n"/>
      <c r="H46" s="54">
        <f>IF(OR($A46="",$B46="",$D46="",$E46="",$F46=""),"",IF(AND(ISNUMBER($E46),ISNUMBER($F46)),$E46*$F46,""))</f>
        <v/>
      </c>
      <c r="I46" s="27">
        <f>IF(OR($A46="",$B46="",$D46="",$E46="",$G46=""),"",IF(AND(ISNUMBER($E46),ISNUMBER($G46),$G46&gt;0),IFERROR(ROUNDUP($E46/$G46,0),""),""))</f>
        <v/>
      </c>
      <c r="J46" s="30">
        <f>IF(COUNTA($A46:$G46)=0,"",IF(OR($A46="",$B46="",$C46="",$D46="",$E46=""),"Completar campos obrigatórios",IF($E46&lt;0,"Quantidade inválida",IF($L46="","Área não cadastrada",IF(COUNTIFS($A$7:$A$206,$A46,$B$7:$B$206,$B46,$D$7:$D$206,$D46)&gt;1,"Registro duplicado",IF(AND(OR($L46="Volume",$L46="Ambos"),OR($F46="",$F46&lt;=0)),"Informar volume unitário",IF(AND(OR($L46="Posições",$L46="Ambos"),OR($G46="",$G46&lt;=0)),"Informar unidades por posição","OK")))))))</f>
        <v/>
      </c>
      <c r="K46" s="22" t="n"/>
      <c r="L46" s="31">
        <f>IF($D46="","",IFERROR(INDEX('Áreas_Capacidade'!$C$7:$C$106,MATCH($D46,'Áreas_Capacidade'!$A$7:$A$106,0)),""))</f>
        <v/>
      </c>
    </row>
    <row r="47">
      <c r="A47" s="56" t="n"/>
      <c r="B47" s="22" t="n"/>
      <c r="C47" s="22" t="n"/>
      <c r="D47" s="22" t="n"/>
      <c r="E47" s="24" t="n"/>
      <c r="F47" s="57" t="n"/>
      <c r="G47" s="24" t="n"/>
      <c r="H47" s="54">
        <f>IF(OR($A47="",$B47="",$D47="",$E47="",$F47=""),"",IF(AND(ISNUMBER($E47),ISNUMBER($F47)),$E47*$F47,""))</f>
        <v/>
      </c>
      <c r="I47" s="27">
        <f>IF(OR($A47="",$B47="",$D47="",$E47="",$G47=""),"",IF(AND(ISNUMBER($E47),ISNUMBER($G47),$G47&gt;0),IFERROR(ROUNDUP($E47/$G47,0),""),""))</f>
        <v/>
      </c>
      <c r="J47" s="30">
        <f>IF(COUNTA($A47:$G47)=0,"",IF(OR($A47="",$B47="",$C47="",$D47="",$E47=""),"Completar campos obrigatórios",IF($E47&lt;0,"Quantidade inválida",IF($L47="","Área não cadastrada",IF(COUNTIFS($A$7:$A$206,$A47,$B$7:$B$206,$B47,$D$7:$D$206,$D47)&gt;1,"Registro duplicado",IF(AND(OR($L47="Volume",$L47="Ambos"),OR($F47="",$F47&lt;=0)),"Informar volume unitário",IF(AND(OR($L47="Posições",$L47="Ambos"),OR($G47="",$G47&lt;=0)),"Informar unidades por posição","OK")))))))</f>
        <v/>
      </c>
      <c r="K47" s="22" t="n"/>
      <c r="L47" s="31">
        <f>IF($D47="","",IFERROR(INDEX('Áreas_Capacidade'!$C$7:$C$106,MATCH($D47,'Áreas_Capacidade'!$A$7:$A$106,0)),""))</f>
        <v/>
      </c>
    </row>
    <row r="48">
      <c r="A48" s="56" t="n"/>
      <c r="B48" s="22" t="n"/>
      <c r="C48" s="22" t="n"/>
      <c r="D48" s="22" t="n"/>
      <c r="E48" s="24" t="n"/>
      <c r="F48" s="57" t="n"/>
      <c r="G48" s="24" t="n"/>
      <c r="H48" s="54">
        <f>IF(OR($A48="",$B48="",$D48="",$E48="",$F48=""),"",IF(AND(ISNUMBER($E48),ISNUMBER($F48)),$E48*$F48,""))</f>
        <v/>
      </c>
      <c r="I48" s="27">
        <f>IF(OR($A48="",$B48="",$D48="",$E48="",$G48=""),"",IF(AND(ISNUMBER($E48),ISNUMBER($G48),$G48&gt;0),IFERROR(ROUNDUP($E48/$G48,0),""),""))</f>
        <v/>
      </c>
      <c r="J48" s="30">
        <f>IF(COUNTA($A48:$G48)=0,"",IF(OR($A48="",$B48="",$C48="",$D48="",$E48=""),"Completar campos obrigatórios",IF($E48&lt;0,"Quantidade inválida",IF($L48="","Área não cadastrada",IF(COUNTIFS($A$7:$A$206,$A48,$B$7:$B$206,$B48,$D$7:$D$206,$D48)&gt;1,"Registro duplicado",IF(AND(OR($L48="Volume",$L48="Ambos"),OR($F48="",$F48&lt;=0)),"Informar volume unitário",IF(AND(OR($L48="Posições",$L48="Ambos"),OR($G48="",$G48&lt;=0)),"Informar unidades por posição","OK")))))))</f>
        <v/>
      </c>
      <c r="K48" s="22" t="n"/>
      <c r="L48" s="31">
        <f>IF($D48="","",IFERROR(INDEX('Áreas_Capacidade'!$C$7:$C$106,MATCH($D48,'Áreas_Capacidade'!$A$7:$A$106,0)),""))</f>
        <v/>
      </c>
    </row>
    <row r="49">
      <c r="A49" s="56" t="n"/>
      <c r="B49" s="22" t="n"/>
      <c r="C49" s="22" t="n"/>
      <c r="D49" s="22" t="n"/>
      <c r="E49" s="24" t="n"/>
      <c r="F49" s="57" t="n"/>
      <c r="G49" s="24" t="n"/>
      <c r="H49" s="54">
        <f>IF(OR($A49="",$B49="",$D49="",$E49="",$F49=""),"",IF(AND(ISNUMBER($E49),ISNUMBER($F49)),$E49*$F49,""))</f>
        <v/>
      </c>
      <c r="I49" s="27">
        <f>IF(OR($A49="",$B49="",$D49="",$E49="",$G49=""),"",IF(AND(ISNUMBER($E49),ISNUMBER($G49),$G49&gt;0),IFERROR(ROUNDUP($E49/$G49,0),""),""))</f>
        <v/>
      </c>
      <c r="J49" s="30">
        <f>IF(COUNTA($A49:$G49)=0,"",IF(OR($A49="",$B49="",$C49="",$D49="",$E49=""),"Completar campos obrigatórios",IF($E49&lt;0,"Quantidade inválida",IF($L49="","Área não cadastrada",IF(COUNTIFS($A$7:$A$206,$A49,$B$7:$B$206,$B49,$D$7:$D$206,$D49)&gt;1,"Registro duplicado",IF(AND(OR($L49="Volume",$L49="Ambos"),OR($F49="",$F49&lt;=0)),"Informar volume unitário",IF(AND(OR($L49="Posições",$L49="Ambos"),OR($G49="",$G49&lt;=0)),"Informar unidades por posição","OK")))))))</f>
        <v/>
      </c>
      <c r="K49" s="22" t="n"/>
      <c r="L49" s="31">
        <f>IF($D49="","",IFERROR(INDEX('Áreas_Capacidade'!$C$7:$C$106,MATCH($D49,'Áreas_Capacidade'!$A$7:$A$106,0)),""))</f>
        <v/>
      </c>
    </row>
    <row r="50">
      <c r="A50" s="56" t="n"/>
      <c r="B50" s="22" t="n"/>
      <c r="C50" s="22" t="n"/>
      <c r="D50" s="22" t="n"/>
      <c r="E50" s="24" t="n"/>
      <c r="F50" s="57" t="n"/>
      <c r="G50" s="24" t="n"/>
      <c r="H50" s="54">
        <f>IF(OR($A50="",$B50="",$D50="",$E50="",$F50=""),"",IF(AND(ISNUMBER($E50),ISNUMBER($F50)),$E50*$F50,""))</f>
        <v/>
      </c>
      <c r="I50" s="27">
        <f>IF(OR($A50="",$B50="",$D50="",$E50="",$G50=""),"",IF(AND(ISNUMBER($E50),ISNUMBER($G50),$G50&gt;0),IFERROR(ROUNDUP($E50/$G50,0),""),""))</f>
        <v/>
      </c>
      <c r="J50" s="30">
        <f>IF(COUNTA($A50:$G50)=0,"",IF(OR($A50="",$B50="",$C50="",$D50="",$E50=""),"Completar campos obrigatórios",IF($E50&lt;0,"Quantidade inválida",IF($L50="","Área não cadastrada",IF(COUNTIFS($A$7:$A$206,$A50,$B$7:$B$206,$B50,$D$7:$D$206,$D50)&gt;1,"Registro duplicado",IF(AND(OR($L50="Volume",$L50="Ambos"),OR($F50="",$F50&lt;=0)),"Informar volume unitário",IF(AND(OR($L50="Posições",$L50="Ambos"),OR($G50="",$G50&lt;=0)),"Informar unidades por posição","OK")))))))</f>
        <v/>
      </c>
      <c r="K50" s="22" t="n"/>
      <c r="L50" s="31">
        <f>IF($D50="","",IFERROR(INDEX('Áreas_Capacidade'!$C$7:$C$106,MATCH($D50,'Áreas_Capacidade'!$A$7:$A$106,0)),""))</f>
        <v/>
      </c>
    </row>
    <row r="51">
      <c r="A51" s="56" t="n"/>
      <c r="B51" s="22" t="n"/>
      <c r="C51" s="22" t="n"/>
      <c r="D51" s="22" t="n"/>
      <c r="E51" s="24" t="n"/>
      <c r="F51" s="57" t="n"/>
      <c r="G51" s="24" t="n"/>
      <c r="H51" s="54">
        <f>IF(OR($A51="",$B51="",$D51="",$E51="",$F51=""),"",IF(AND(ISNUMBER($E51),ISNUMBER($F51)),$E51*$F51,""))</f>
        <v/>
      </c>
      <c r="I51" s="27">
        <f>IF(OR($A51="",$B51="",$D51="",$E51="",$G51=""),"",IF(AND(ISNUMBER($E51),ISNUMBER($G51),$G51&gt;0),IFERROR(ROUNDUP($E51/$G51,0),""),""))</f>
        <v/>
      </c>
      <c r="J51" s="30">
        <f>IF(COUNTA($A51:$G51)=0,"",IF(OR($A51="",$B51="",$C51="",$D51="",$E51=""),"Completar campos obrigatórios",IF($E51&lt;0,"Quantidade inválida",IF($L51="","Área não cadastrada",IF(COUNTIFS($A$7:$A$206,$A51,$B$7:$B$206,$B51,$D$7:$D$206,$D51)&gt;1,"Registro duplicado",IF(AND(OR($L51="Volume",$L51="Ambos"),OR($F51="",$F51&lt;=0)),"Informar volume unitário",IF(AND(OR($L51="Posições",$L51="Ambos"),OR($G51="",$G51&lt;=0)),"Informar unidades por posição","OK")))))))</f>
        <v/>
      </c>
      <c r="K51" s="22" t="n"/>
      <c r="L51" s="31">
        <f>IF($D51="","",IFERROR(INDEX('Áreas_Capacidade'!$C$7:$C$106,MATCH($D51,'Áreas_Capacidade'!$A$7:$A$106,0)),""))</f>
        <v/>
      </c>
    </row>
    <row r="52">
      <c r="A52" s="56" t="n"/>
      <c r="B52" s="22" t="n"/>
      <c r="C52" s="22" t="n"/>
      <c r="D52" s="22" t="n"/>
      <c r="E52" s="24" t="n"/>
      <c r="F52" s="57" t="n"/>
      <c r="G52" s="24" t="n"/>
      <c r="H52" s="54">
        <f>IF(OR($A52="",$B52="",$D52="",$E52="",$F52=""),"",IF(AND(ISNUMBER($E52),ISNUMBER($F52)),$E52*$F52,""))</f>
        <v/>
      </c>
      <c r="I52" s="27">
        <f>IF(OR($A52="",$B52="",$D52="",$E52="",$G52=""),"",IF(AND(ISNUMBER($E52),ISNUMBER($G52),$G52&gt;0),IFERROR(ROUNDUP($E52/$G52,0),""),""))</f>
        <v/>
      </c>
      <c r="J52" s="30">
        <f>IF(COUNTA($A52:$G52)=0,"",IF(OR($A52="",$B52="",$C52="",$D52="",$E52=""),"Completar campos obrigatórios",IF($E52&lt;0,"Quantidade inválida",IF($L52="","Área não cadastrada",IF(COUNTIFS($A$7:$A$206,$A52,$B$7:$B$206,$B52,$D$7:$D$206,$D52)&gt;1,"Registro duplicado",IF(AND(OR($L52="Volume",$L52="Ambos"),OR($F52="",$F52&lt;=0)),"Informar volume unitário",IF(AND(OR($L52="Posições",$L52="Ambos"),OR($G52="",$G52&lt;=0)),"Informar unidades por posição","OK")))))))</f>
        <v/>
      </c>
      <c r="K52" s="22" t="n"/>
      <c r="L52" s="31">
        <f>IF($D52="","",IFERROR(INDEX('Áreas_Capacidade'!$C$7:$C$106,MATCH($D52,'Áreas_Capacidade'!$A$7:$A$106,0)),""))</f>
        <v/>
      </c>
    </row>
    <row r="53">
      <c r="A53" s="56" t="n"/>
      <c r="B53" s="22" t="n"/>
      <c r="C53" s="22" t="n"/>
      <c r="D53" s="22" t="n"/>
      <c r="E53" s="24" t="n"/>
      <c r="F53" s="57" t="n"/>
      <c r="G53" s="24" t="n"/>
      <c r="H53" s="54">
        <f>IF(OR($A53="",$B53="",$D53="",$E53="",$F53=""),"",IF(AND(ISNUMBER($E53),ISNUMBER($F53)),$E53*$F53,""))</f>
        <v/>
      </c>
      <c r="I53" s="27">
        <f>IF(OR($A53="",$B53="",$D53="",$E53="",$G53=""),"",IF(AND(ISNUMBER($E53),ISNUMBER($G53),$G53&gt;0),IFERROR(ROUNDUP($E53/$G53,0),""),""))</f>
        <v/>
      </c>
      <c r="J53" s="30">
        <f>IF(COUNTA($A53:$G53)=0,"",IF(OR($A53="",$B53="",$C53="",$D53="",$E53=""),"Completar campos obrigatórios",IF($E53&lt;0,"Quantidade inválida",IF($L53="","Área não cadastrada",IF(COUNTIFS($A$7:$A$206,$A53,$B$7:$B$206,$B53,$D$7:$D$206,$D53)&gt;1,"Registro duplicado",IF(AND(OR($L53="Volume",$L53="Ambos"),OR($F53="",$F53&lt;=0)),"Informar volume unitário",IF(AND(OR($L53="Posições",$L53="Ambos"),OR($G53="",$G53&lt;=0)),"Informar unidades por posição","OK")))))))</f>
        <v/>
      </c>
      <c r="K53" s="22" t="n"/>
      <c r="L53" s="31">
        <f>IF($D53="","",IFERROR(INDEX('Áreas_Capacidade'!$C$7:$C$106,MATCH($D53,'Áreas_Capacidade'!$A$7:$A$106,0)),""))</f>
        <v/>
      </c>
    </row>
    <row r="54">
      <c r="A54" s="56" t="n"/>
      <c r="B54" s="22" t="n"/>
      <c r="C54" s="22" t="n"/>
      <c r="D54" s="22" t="n"/>
      <c r="E54" s="24" t="n"/>
      <c r="F54" s="57" t="n"/>
      <c r="G54" s="24" t="n"/>
      <c r="H54" s="54">
        <f>IF(OR($A54="",$B54="",$D54="",$E54="",$F54=""),"",IF(AND(ISNUMBER($E54),ISNUMBER($F54)),$E54*$F54,""))</f>
        <v/>
      </c>
      <c r="I54" s="27">
        <f>IF(OR($A54="",$B54="",$D54="",$E54="",$G54=""),"",IF(AND(ISNUMBER($E54),ISNUMBER($G54),$G54&gt;0),IFERROR(ROUNDUP($E54/$G54,0),""),""))</f>
        <v/>
      </c>
      <c r="J54" s="30">
        <f>IF(COUNTA($A54:$G54)=0,"",IF(OR($A54="",$B54="",$C54="",$D54="",$E54=""),"Completar campos obrigatórios",IF($E54&lt;0,"Quantidade inválida",IF($L54="","Área não cadastrada",IF(COUNTIFS($A$7:$A$206,$A54,$B$7:$B$206,$B54,$D$7:$D$206,$D54)&gt;1,"Registro duplicado",IF(AND(OR($L54="Volume",$L54="Ambos"),OR($F54="",$F54&lt;=0)),"Informar volume unitário",IF(AND(OR($L54="Posições",$L54="Ambos"),OR($G54="",$G54&lt;=0)),"Informar unidades por posição","OK")))))))</f>
        <v/>
      </c>
      <c r="K54" s="22" t="n"/>
      <c r="L54" s="31">
        <f>IF($D54="","",IFERROR(INDEX('Áreas_Capacidade'!$C$7:$C$106,MATCH($D54,'Áreas_Capacidade'!$A$7:$A$106,0)),""))</f>
        <v/>
      </c>
    </row>
    <row r="55">
      <c r="A55" s="56" t="n"/>
      <c r="B55" s="22" t="n"/>
      <c r="C55" s="22" t="n"/>
      <c r="D55" s="22" t="n"/>
      <c r="E55" s="24" t="n"/>
      <c r="F55" s="57" t="n"/>
      <c r="G55" s="24" t="n"/>
      <c r="H55" s="54">
        <f>IF(OR($A55="",$B55="",$D55="",$E55="",$F55=""),"",IF(AND(ISNUMBER($E55),ISNUMBER($F55)),$E55*$F55,""))</f>
        <v/>
      </c>
      <c r="I55" s="27">
        <f>IF(OR($A55="",$B55="",$D55="",$E55="",$G55=""),"",IF(AND(ISNUMBER($E55),ISNUMBER($G55),$G55&gt;0),IFERROR(ROUNDUP($E55/$G55,0),""),""))</f>
        <v/>
      </c>
      <c r="J55" s="30">
        <f>IF(COUNTA($A55:$G55)=0,"",IF(OR($A55="",$B55="",$C55="",$D55="",$E55=""),"Completar campos obrigatórios",IF($E55&lt;0,"Quantidade inválida",IF($L55="","Área não cadastrada",IF(COUNTIFS($A$7:$A$206,$A55,$B$7:$B$206,$B55,$D$7:$D$206,$D55)&gt;1,"Registro duplicado",IF(AND(OR($L55="Volume",$L55="Ambos"),OR($F55="",$F55&lt;=0)),"Informar volume unitário",IF(AND(OR($L55="Posições",$L55="Ambos"),OR($G55="",$G55&lt;=0)),"Informar unidades por posição","OK")))))))</f>
        <v/>
      </c>
      <c r="K55" s="22" t="n"/>
      <c r="L55" s="31">
        <f>IF($D55="","",IFERROR(INDEX('Áreas_Capacidade'!$C$7:$C$106,MATCH($D55,'Áreas_Capacidade'!$A$7:$A$106,0)),""))</f>
        <v/>
      </c>
    </row>
    <row r="56">
      <c r="A56" s="56" t="n"/>
      <c r="B56" s="22" t="n"/>
      <c r="C56" s="22" t="n"/>
      <c r="D56" s="22" t="n"/>
      <c r="E56" s="24" t="n"/>
      <c r="F56" s="57" t="n"/>
      <c r="G56" s="24" t="n"/>
      <c r="H56" s="54">
        <f>IF(OR($A56="",$B56="",$D56="",$E56="",$F56=""),"",IF(AND(ISNUMBER($E56),ISNUMBER($F56)),$E56*$F56,""))</f>
        <v/>
      </c>
      <c r="I56" s="27">
        <f>IF(OR($A56="",$B56="",$D56="",$E56="",$G56=""),"",IF(AND(ISNUMBER($E56),ISNUMBER($G56),$G56&gt;0),IFERROR(ROUNDUP($E56/$G56,0),""),""))</f>
        <v/>
      </c>
      <c r="J56" s="30">
        <f>IF(COUNTA($A56:$G56)=0,"",IF(OR($A56="",$B56="",$C56="",$D56="",$E56=""),"Completar campos obrigatórios",IF($E56&lt;0,"Quantidade inválida",IF($L56="","Área não cadastrada",IF(COUNTIFS($A$7:$A$206,$A56,$B$7:$B$206,$B56,$D$7:$D$206,$D56)&gt;1,"Registro duplicado",IF(AND(OR($L56="Volume",$L56="Ambos"),OR($F56="",$F56&lt;=0)),"Informar volume unitário",IF(AND(OR($L56="Posições",$L56="Ambos"),OR($G56="",$G56&lt;=0)),"Informar unidades por posição","OK")))))))</f>
        <v/>
      </c>
      <c r="K56" s="22" t="n"/>
      <c r="L56" s="31">
        <f>IF($D56="","",IFERROR(INDEX('Áreas_Capacidade'!$C$7:$C$106,MATCH($D56,'Áreas_Capacidade'!$A$7:$A$106,0)),""))</f>
        <v/>
      </c>
    </row>
    <row r="57">
      <c r="A57" s="56" t="n"/>
      <c r="B57" s="22" t="n"/>
      <c r="C57" s="22" t="n"/>
      <c r="D57" s="22" t="n"/>
      <c r="E57" s="24" t="n"/>
      <c r="F57" s="57" t="n"/>
      <c r="G57" s="24" t="n"/>
      <c r="H57" s="54">
        <f>IF(OR($A57="",$B57="",$D57="",$E57="",$F57=""),"",IF(AND(ISNUMBER($E57),ISNUMBER($F57)),$E57*$F57,""))</f>
        <v/>
      </c>
      <c r="I57" s="27">
        <f>IF(OR($A57="",$B57="",$D57="",$E57="",$G57=""),"",IF(AND(ISNUMBER($E57),ISNUMBER($G57),$G57&gt;0),IFERROR(ROUNDUP($E57/$G57,0),""),""))</f>
        <v/>
      </c>
      <c r="J57" s="30">
        <f>IF(COUNTA($A57:$G57)=0,"",IF(OR($A57="",$B57="",$C57="",$D57="",$E57=""),"Completar campos obrigatórios",IF($E57&lt;0,"Quantidade inválida",IF($L57="","Área não cadastrada",IF(COUNTIFS($A$7:$A$206,$A57,$B$7:$B$206,$B57,$D$7:$D$206,$D57)&gt;1,"Registro duplicado",IF(AND(OR($L57="Volume",$L57="Ambos"),OR($F57="",$F57&lt;=0)),"Informar volume unitário",IF(AND(OR($L57="Posições",$L57="Ambos"),OR($G57="",$G57&lt;=0)),"Informar unidades por posição","OK")))))))</f>
        <v/>
      </c>
      <c r="K57" s="22" t="n"/>
      <c r="L57" s="31">
        <f>IF($D57="","",IFERROR(INDEX('Áreas_Capacidade'!$C$7:$C$106,MATCH($D57,'Áreas_Capacidade'!$A$7:$A$106,0)),""))</f>
        <v/>
      </c>
    </row>
    <row r="58">
      <c r="A58" s="56" t="n"/>
      <c r="B58" s="22" t="n"/>
      <c r="C58" s="22" t="n"/>
      <c r="D58" s="22" t="n"/>
      <c r="E58" s="24" t="n"/>
      <c r="F58" s="57" t="n"/>
      <c r="G58" s="24" t="n"/>
      <c r="H58" s="54">
        <f>IF(OR($A58="",$B58="",$D58="",$E58="",$F58=""),"",IF(AND(ISNUMBER($E58),ISNUMBER($F58)),$E58*$F58,""))</f>
        <v/>
      </c>
      <c r="I58" s="27">
        <f>IF(OR($A58="",$B58="",$D58="",$E58="",$G58=""),"",IF(AND(ISNUMBER($E58),ISNUMBER($G58),$G58&gt;0),IFERROR(ROUNDUP($E58/$G58,0),""),""))</f>
        <v/>
      </c>
      <c r="J58" s="30">
        <f>IF(COUNTA($A58:$G58)=0,"",IF(OR($A58="",$B58="",$C58="",$D58="",$E58=""),"Completar campos obrigatórios",IF($E58&lt;0,"Quantidade inválida",IF($L58="","Área não cadastrada",IF(COUNTIFS($A$7:$A$206,$A58,$B$7:$B$206,$B58,$D$7:$D$206,$D58)&gt;1,"Registro duplicado",IF(AND(OR($L58="Volume",$L58="Ambos"),OR($F58="",$F58&lt;=0)),"Informar volume unitário",IF(AND(OR($L58="Posições",$L58="Ambos"),OR($G58="",$G58&lt;=0)),"Informar unidades por posição","OK")))))))</f>
        <v/>
      </c>
      <c r="K58" s="22" t="n"/>
      <c r="L58" s="31">
        <f>IF($D58="","",IFERROR(INDEX('Áreas_Capacidade'!$C$7:$C$106,MATCH($D58,'Áreas_Capacidade'!$A$7:$A$106,0)),""))</f>
        <v/>
      </c>
    </row>
    <row r="59">
      <c r="A59" s="56" t="n"/>
      <c r="B59" s="22" t="n"/>
      <c r="C59" s="22" t="n"/>
      <c r="D59" s="22" t="n"/>
      <c r="E59" s="24" t="n"/>
      <c r="F59" s="57" t="n"/>
      <c r="G59" s="24" t="n"/>
      <c r="H59" s="54">
        <f>IF(OR($A59="",$B59="",$D59="",$E59="",$F59=""),"",IF(AND(ISNUMBER($E59),ISNUMBER($F59)),$E59*$F59,""))</f>
        <v/>
      </c>
      <c r="I59" s="27">
        <f>IF(OR($A59="",$B59="",$D59="",$E59="",$G59=""),"",IF(AND(ISNUMBER($E59),ISNUMBER($G59),$G59&gt;0),IFERROR(ROUNDUP($E59/$G59,0),""),""))</f>
        <v/>
      </c>
      <c r="J59" s="30">
        <f>IF(COUNTA($A59:$G59)=0,"",IF(OR($A59="",$B59="",$C59="",$D59="",$E59=""),"Completar campos obrigatórios",IF($E59&lt;0,"Quantidade inválida",IF($L59="","Área não cadastrada",IF(COUNTIFS($A$7:$A$206,$A59,$B$7:$B$206,$B59,$D$7:$D$206,$D59)&gt;1,"Registro duplicado",IF(AND(OR($L59="Volume",$L59="Ambos"),OR($F59="",$F59&lt;=0)),"Informar volume unitário",IF(AND(OR($L59="Posições",$L59="Ambos"),OR($G59="",$G59&lt;=0)),"Informar unidades por posição","OK")))))))</f>
        <v/>
      </c>
      <c r="K59" s="22" t="n"/>
      <c r="L59" s="31">
        <f>IF($D59="","",IFERROR(INDEX('Áreas_Capacidade'!$C$7:$C$106,MATCH($D59,'Áreas_Capacidade'!$A$7:$A$106,0)),""))</f>
        <v/>
      </c>
    </row>
    <row r="60">
      <c r="A60" s="56" t="n"/>
      <c r="B60" s="22" t="n"/>
      <c r="C60" s="22" t="n"/>
      <c r="D60" s="22" t="n"/>
      <c r="E60" s="24" t="n"/>
      <c r="F60" s="57" t="n"/>
      <c r="G60" s="24" t="n"/>
      <c r="H60" s="54">
        <f>IF(OR($A60="",$B60="",$D60="",$E60="",$F60=""),"",IF(AND(ISNUMBER($E60),ISNUMBER($F60)),$E60*$F60,""))</f>
        <v/>
      </c>
      <c r="I60" s="27">
        <f>IF(OR($A60="",$B60="",$D60="",$E60="",$G60=""),"",IF(AND(ISNUMBER($E60),ISNUMBER($G60),$G60&gt;0),IFERROR(ROUNDUP($E60/$G60,0),""),""))</f>
        <v/>
      </c>
      <c r="J60" s="30">
        <f>IF(COUNTA($A60:$G60)=0,"",IF(OR($A60="",$B60="",$C60="",$D60="",$E60=""),"Completar campos obrigatórios",IF($E60&lt;0,"Quantidade inválida",IF($L60="","Área não cadastrada",IF(COUNTIFS($A$7:$A$206,$A60,$B$7:$B$206,$B60,$D$7:$D$206,$D60)&gt;1,"Registro duplicado",IF(AND(OR($L60="Volume",$L60="Ambos"),OR($F60="",$F60&lt;=0)),"Informar volume unitário",IF(AND(OR($L60="Posições",$L60="Ambos"),OR($G60="",$G60&lt;=0)),"Informar unidades por posição","OK")))))))</f>
        <v/>
      </c>
      <c r="K60" s="22" t="n"/>
      <c r="L60" s="31">
        <f>IF($D60="","",IFERROR(INDEX('Áreas_Capacidade'!$C$7:$C$106,MATCH($D60,'Áreas_Capacidade'!$A$7:$A$106,0)),""))</f>
        <v/>
      </c>
    </row>
    <row r="61">
      <c r="A61" s="56" t="n"/>
      <c r="B61" s="22" t="n"/>
      <c r="C61" s="22" t="n"/>
      <c r="D61" s="22" t="n"/>
      <c r="E61" s="24" t="n"/>
      <c r="F61" s="57" t="n"/>
      <c r="G61" s="24" t="n"/>
      <c r="H61" s="54">
        <f>IF(OR($A61="",$B61="",$D61="",$E61="",$F61=""),"",IF(AND(ISNUMBER($E61),ISNUMBER($F61)),$E61*$F61,""))</f>
        <v/>
      </c>
      <c r="I61" s="27">
        <f>IF(OR($A61="",$B61="",$D61="",$E61="",$G61=""),"",IF(AND(ISNUMBER($E61),ISNUMBER($G61),$G61&gt;0),IFERROR(ROUNDUP($E61/$G61,0),""),""))</f>
        <v/>
      </c>
      <c r="J61" s="30">
        <f>IF(COUNTA($A61:$G61)=0,"",IF(OR($A61="",$B61="",$C61="",$D61="",$E61=""),"Completar campos obrigatórios",IF($E61&lt;0,"Quantidade inválida",IF($L61="","Área não cadastrada",IF(COUNTIFS($A$7:$A$206,$A61,$B$7:$B$206,$B61,$D$7:$D$206,$D61)&gt;1,"Registro duplicado",IF(AND(OR($L61="Volume",$L61="Ambos"),OR($F61="",$F61&lt;=0)),"Informar volume unitário",IF(AND(OR($L61="Posições",$L61="Ambos"),OR($G61="",$G61&lt;=0)),"Informar unidades por posição","OK")))))))</f>
        <v/>
      </c>
      <c r="K61" s="22" t="n"/>
      <c r="L61" s="31">
        <f>IF($D61="","",IFERROR(INDEX('Áreas_Capacidade'!$C$7:$C$106,MATCH($D61,'Áreas_Capacidade'!$A$7:$A$106,0)),""))</f>
        <v/>
      </c>
    </row>
    <row r="62">
      <c r="A62" s="56" t="n"/>
      <c r="B62" s="22" t="n"/>
      <c r="C62" s="22" t="n"/>
      <c r="D62" s="22" t="n"/>
      <c r="E62" s="24" t="n"/>
      <c r="F62" s="57" t="n"/>
      <c r="G62" s="24" t="n"/>
      <c r="H62" s="54">
        <f>IF(OR($A62="",$B62="",$D62="",$E62="",$F62=""),"",IF(AND(ISNUMBER($E62),ISNUMBER($F62)),$E62*$F62,""))</f>
        <v/>
      </c>
      <c r="I62" s="27">
        <f>IF(OR($A62="",$B62="",$D62="",$E62="",$G62=""),"",IF(AND(ISNUMBER($E62),ISNUMBER($G62),$G62&gt;0),IFERROR(ROUNDUP($E62/$G62,0),""),""))</f>
        <v/>
      </c>
      <c r="J62" s="30">
        <f>IF(COUNTA($A62:$G62)=0,"",IF(OR($A62="",$B62="",$C62="",$D62="",$E62=""),"Completar campos obrigatórios",IF($E62&lt;0,"Quantidade inválida",IF($L62="","Área não cadastrada",IF(COUNTIFS($A$7:$A$206,$A62,$B$7:$B$206,$B62,$D$7:$D$206,$D62)&gt;1,"Registro duplicado",IF(AND(OR($L62="Volume",$L62="Ambos"),OR($F62="",$F62&lt;=0)),"Informar volume unitário",IF(AND(OR($L62="Posições",$L62="Ambos"),OR($G62="",$G62&lt;=0)),"Informar unidades por posição","OK")))))))</f>
        <v/>
      </c>
      <c r="K62" s="22" t="n"/>
      <c r="L62" s="31">
        <f>IF($D62="","",IFERROR(INDEX('Áreas_Capacidade'!$C$7:$C$106,MATCH($D62,'Áreas_Capacidade'!$A$7:$A$106,0)),""))</f>
        <v/>
      </c>
    </row>
    <row r="63">
      <c r="A63" s="56" t="n"/>
      <c r="B63" s="22" t="n"/>
      <c r="C63" s="22" t="n"/>
      <c r="D63" s="22" t="n"/>
      <c r="E63" s="24" t="n"/>
      <c r="F63" s="57" t="n"/>
      <c r="G63" s="24" t="n"/>
      <c r="H63" s="54">
        <f>IF(OR($A63="",$B63="",$D63="",$E63="",$F63=""),"",IF(AND(ISNUMBER($E63),ISNUMBER($F63)),$E63*$F63,""))</f>
        <v/>
      </c>
      <c r="I63" s="27">
        <f>IF(OR($A63="",$B63="",$D63="",$E63="",$G63=""),"",IF(AND(ISNUMBER($E63),ISNUMBER($G63),$G63&gt;0),IFERROR(ROUNDUP($E63/$G63,0),""),""))</f>
        <v/>
      </c>
      <c r="J63" s="30">
        <f>IF(COUNTA($A63:$G63)=0,"",IF(OR($A63="",$B63="",$C63="",$D63="",$E63=""),"Completar campos obrigatórios",IF($E63&lt;0,"Quantidade inválida",IF($L63="","Área não cadastrada",IF(COUNTIFS($A$7:$A$206,$A63,$B$7:$B$206,$B63,$D$7:$D$206,$D63)&gt;1,"Registro duplicado",IF(AND(OR($L63="Volume",$L63="Ambos"),OR($F63="",$F63&lt;=0)),"Informar volume unitário",IF(AND(OR($L63="Posições",$L63="Ambos"),OR($G63="",$G63&lt;=0)),"Informar unidades por posição","OK")))))))</f>
        <v/>
      </c>
      <c r="K63" s="22" t="n"/>
      <c r="L63" s="31">
        <f>IF($D63="","",IFERROR(INDEX('Áreas_Capacidade'!$C$7:$C$106,MATCH($D63,'Áreas_Capacidade'!$A$7:$A$106,0)),""))</f>
        <v/>
      </c>
    </row>
    <row r="64">
      <c r="A64" s="56" t="n"/>
      <c r="B64" s="22" t="n"/>
      <c r="C64" s="22" t="n"/>
      <c r="D64" s="22" t="n"/>
      <c r="E64" s="24" t="n"/>
      <c r="F64" s="57" t="n"/>
      <c r="G64" s="24" t="n"/>
      <c r="H64" s="54">
        <f>IF(OR($A64="",$B64="",$D64="",$E64="",$F64=""),"",IF(AND(ISNUMBER($E64),ISNUMBER($F64)),$E64*$F64,""))</f>
        <v/>
      </c>
      <c r="I64" s="27">
        <f>IF(OR($A64="",$B64="",$D64="",$E64="",$G64=""),"",IF(AND(ISNUMBER($E64),ISNUMBER($G64),$G64&gt;0),IFERROR(ROUNDUP($E64/$G64,0),""),""))</f>
        <v/>
      </c>
      <c r="J64" s="30">
        <f>IF(COUNTA($A64:$G64)=0,"",IF(OR($A64="",$B64="",$C64="",$D64="",$E64=""),"Completar campos obrigatórios",IF($E64&lt;0,"Quantidade inválida",IF($L64="","Área não cadastrada",IF(COUNTIFS($A$7:$A$206,$A64,$B$7:$B$206,$B64,$D$7:$D$206,$D64)&gt;1,"Registro duplicado",IF(AND(OR($L64="Volume",$L64="Ambos"),OR($F64="",$F64&lt;=0)),"Informar volume unitário",IF(AND(OR($L64="Posições",$L64="Ambos"),OR($G64="",$G64&lt;=0)),"Informar unidades por posição","OK")))))))</f>
        <v/>
      </c>
      <c r="K64" s="22" t="n"/>
      <c r="L64" s="31">
        <f>IF($D64="","",IFERROR(INDEX('Áreas_Capacidade'!$C$7:$C$106,MATCH($D64,'Áreas_Capacidade'!$A$7:$A$106,0)),""))</f>
        <v/>
      </c>
    </row>
    <row r="65">
      <c r="A65" s="56" t="n"/>
      <c r="B65" s="22" t="n"/>
      <c r="C65" s="22" t="n"/>
      <c r="D65" s="22" t="n"/>
      <c r="E65" s="24" t="n"/>
      <c r="F65" s="57" t="n"/>
      <c r="G65" s="24" t="n"/>
      <c r="H65" s="54">
        <f>IF(OR($A65="",$B65="",$D65="",$E65="",$F65=""),"",IF(AND(ISNUMBER($E65),ISNUMBER($F65)),$E65*$F65,""))</f>
        <v/>
      </c>
      <c r="I65" s="27">
        <f>IF(OR($A65="",$B65="",$D65="",$E65="",$G65=""),"",IF(AND(ISNUMBER($E65),ISNUMBER($G65),$G65&gt;0),IFERROR(ROUNDUP($E65/$G65,0),""),""))</f>
        <v/>
      </c>
      <c r="J65" s="30">
        <f>IF(COUNTA($A65:$G65)=0,"",IF(OR($A65="",$B65="",$C65="",$D65="",$E65=""),"Completar campos obrigatórios",IF($E65&lt;0,"Quantidade inválida",IF($L65="","Área não cadastrada",IF(COUNTIFS($A$7:$A$206,$A65,$B$7:$B$206,$B65,$D$7:$D$206,$D65)&gt;1,"Registro duplicado",IF(AND(OR($L65="Volume",$L65="Ambos"),OR($F65="",$F65&lt;=0)),"Informar volume unitário",IF(AND(OR($L65="Posições",$L65="Ambos"),OR($G65="",$G65&lt;=0)),"Informar unidades por posição","OK")))))))</f>
        <v/>
      </c>
      <c r="K65" s="22" t="n"/>
      <c r="L65" s="31">
        <f>IF($D65="","",IFERROR(INDEX('Áreas_Capacidade'!$C$7:$C$106,MATCH($D65,'Áreas_Capacidade'!$A$7:$A$106,0)),""))</f>
        <v/>
      </c>
    </row>
    <row r="66">
      <c r="A66" s="56" t="n"/>
      <c r="B66" s="22" t="n"/>
      <c r="C66" s="22" t="n"/>
      <c r="D66" s="22" t="n"/>
      <c r="E66" s="24" t="n"/>
      <c r="F66" s="57" t="n"/>
      <c r="G66" s="24" t="n"/>
      <c r="H66" s="54">
        <f>IF(OR($A66="",$B66="",$D66="",$E66="",$F66=""),"",IF(AND(ISNUMBER($E66),ISNUMBER($F66)),$E66*$F66,""))</f>
        <v/>
      </c>
      <c r="I66" s="27">
        <f>IF(OR($A66="",$B66="",$D66="",$E66="",$G66=""),"",IF(AND(ISNUMBER($E66),ISNUMBER($G66),$G66&gt;0),IFERROR(ROUNDUP($E66/$G66,0),""),""))</f>
        <v/>
      </c>
      <c r="J66" s="30">
        <f>IF(COUNTA($A66:$G66)=0,"",IF(OR($A66="",$B66="",$C66="",$D66="",$E66=""),"Completar campos obrigatórios",IF($E66&lt;0,"Quantidade inválida",IF($L66="","Área não cadastrada",IF(COUNTIFS($A$7:$A$206,$A66,$B$7:$B$206,$B66,$D$7:$D$206,$D66)&gt;1,"Registro duplicado",IF(AND(OR($L66="Volume",$L66="Ambos"),OR($F66="",$F66&lt;=0)),"Informar volume unitário",IF(AND(OR($L66="Posições",$L66="Ambos"),OR($G66="",$G66&lt;=0)),"Informar unidades por posição","OK")))))))</f>
        <v/>
      </c>
      <c r="K66" s="22" t="n"/>
      <c r="L66" s="31">
        <f>IF($D66="","",IFERROR(INDEX('Áreas_Capacidade'!$C$7:$C$106,MATCH($D66,'Áreas_Capacidade'!$A$7:$A$106,0)),""))</f>
        <v/>
      </c>
    </row>
    <row r="67">
      <c r="A67" s="56" t="n"/>
      <c r="B67" s="22" t="n"/>
      <c r="C67" s="22" t="n"/>
      <c r="D67" s="22" t="n"/>
      <c r="E67" s="24" t="n"/>
      <c r="F67" s="57" t="n"/>
      <c r="G67" s="24" t="n"/>
      <c r="H67" s="54">
        <f>IF(OR($A67="",$B67="",$D67="",$E67="",$F67=""),"",IF(AND(ISNUMBER($E67),ISNUMBER($F67)),$E67*$F67,""))</f>
        <v/>
      </c>
      <c r="I67" s="27">
        <f>IF(OR($A67="",$B67="",$D67="",$E67="",$G67=""),"",IF(AND(ISNUMBER($E67),ISNUMBER($G67),$G67&gt;0),IFERROR(ROUNDUP($E67/$G67,0),""),""))</f>
        <v/>
      </c>
      <c r="J67" s="30">
        <f>IF(COUNTA($A67:$G67)=0,"",IF(OR($A67="",$B67="",$C67="",$D67="",$E67=""),"Completar campos obrigatórios",IF($E67&lt;0,"Quantidade inválida",IF($L67="","Área não cadastrada",IF(COUNTIFS($A$7:$A$206,$A67,$B$7:$B$206,$B67,$D$7:$D$206,$D67)&gt;1,"Registro duplicado",IF(AND(OR($L67="Volume",$L67="Ambos"),OR($F67="",$F67&lt;=0)),"Informar volume unitário",IF(AND(OR($L67="Posições",$L67="Ambos"),OR($G67="",$G67&lt;=0)),"Informar unidades por posição","OK")))))))</f>
        <v/>
      </c>
      <c r="K67" s="22" t="n"/>
      <c r="L67" s="31">
        <f>IF($D67="","",IFERROR(INDEX('Áreas_Capacidade'!$C$7:$C$106,MATCH($D67,'Áreas_Capacidade'!$A$7:$A$106,0)),""))</f>
        <v/>
      </c>
    </row>
    <row r="68">
      <c r="A68" s="56" t="n"/>
      <c r="B68" s="22" t="n"/>
      <c r="C68" s="22" t="n"/>
      <c r="D68" s="22" t="n"/>
      <c r="E68" s="24" t="n"/>
      <c r="F68" s="57" t="n"/>
      <c r="G68" s="24" t="n"/>
      <c r="H68" s="54">
        <f>IF(OR($A68="",$B68="",$D68="",$E68="",$F68=""),"",IF(AND(ISNUMBER($E68),ISNUMBER($F68)),$E68*$F68,""))</f>
        <v/>
      </c>
      <c r="I68" s="27">
        <f>IF(OR($A68="",$B68="",$D68="",$E68="",$G68=""),"",IF(AND(ISNUMBER($E68),ISNUMBER($G68),$G68&gt;0),IFERROR(ROUNDUP($E68/$G68,0),""),""))</f>
        <v/>
      </c>
      <c r="J68" s="30">
        <f>IF(COUNTA($A68:$G68)=0,"",IF(OR($A68="",$B68="",$C68="",$D68="",$E68=""),"Completar campos obrigatórios",IF($E68&lt;0,"Quantidade inválida",IF($L68="","Área não cadastrada",IF(COUNTIFS($A$7:$A$206,$A68,$B$7:$B$206,$B68,$D$7:$D$206,$D68)&gt;1,"Registro duplicado",IF(AND(OR($L68="Volume",$L68="Ambos"),OR($F68="",$F68&lt;=0)),"Informar volume unitário",IF(AND(OR($L68="Posições",$L68="Ambos"),OR($G68="",$G68&lt;=0)),"Informar unidades por posição","OK")))))))</f>
        <v/>
      </c>
      <c r="K68" s="22" t="n"/>
      <c r="L68" s="31">
        <f>IF($D68="","",IFERROR(INDEX('Áreas_Capacidade'!$C$7:$C$106,MATCH($D68,'Áreas_Capacidade'!$A$7:$A$106,0)),""))</f>
        <v/>
      </c>
    </row>
    <row r="69">
      <c r="A69" s="56" t="n"/>
      <c r="B69" s="22" t="n"/>
      <c r="C69" s="22" t="n"/>
      <c r="D69" s="22" t="n"/>
      <c r="E69" s="24" t="n"/>
      <c r="F69" s="57" t="n"/>
      <c r="G69" s="24" t="n"/>
      <c r="H69" s="54">
        <f>IF(OR($A69="",$B69="",$D69="",$E69="",$F69=""),"",IF(AND(ISNUMBER($E69),ISNUMBER($F69)),$E69*$F69,""))</f>
        <v/>
      </c>
      <c r="I69" s="27">
        <f>IF(OR($A69="",$B69="",$D69="",$E69="",$G69=""),"",IF(AND(ISNUMBER($E69),ISNUMBER($G69),$G69&gt;0),IFERROR(ROUNDUP($E69/$G69,0),""),""))</f>
        <v/>
      </c>
      <c r="J69" s="30">
        <f>IF(COUNTA($A69:$G69)=0,"",IF(OR($A69="",$B69="",$C69="",$D69="",$E69=""),"Completar campos obrigatórios",IF($E69&lt;0,"Quantidade inválida",IF($L69="","Área não cadastrada",IF(COUNTIFS($A$7:$A$206,$A69,$B$7:$B$206,$B69,$D$7:$D$206,$D69)&gt;1,"Registro duplicado",IF(AND(OR($L69="Volume",$L69="Ambos"),OR($F69="",$F69&lt;=0)),"Informar volume unitário",IF(AND(OR($L69="Posições",$L69="Ambos"),OR($G69="",$G69&lt;=0)),"Informar unidades por posição","OK")))))))</f>
        <v/>
      </c>
      <c r="K69" s="22" t="n"/>
      <c r="L69" s="31">
        <f>IF($D69="","",IFERROR(INDEX('Áreas_Capacidade'!$C$7:$C$106,MATCH($D69,'Áreas_Capacidade'!$A$7:$A$106,0)),""))</f>
        <v/>
      </c>
    </row>
    <row r="70">
      <c r="A70" s="56" t="n"/>
      <c r="B70" s="22" t="n"/>
      <c r="C70" s="22" t="n"/>
      <c r="D70" s="22" t="n"/>
      <c r="E70" s="24" t="n"/>
      <c r="F70" s="57" t="n"/>
      <c r="G70" s="24" t="n"/>
      <c r="H70" s="54">
        <f>IF(OR($A70="",$B70="",$D70="",$E70="",$F70=""),"",IF(AND(ISNUMBER($E70),ISNUMBER($F70)),$E70*$F70,""))</f>
        <v/>
      </c>
      <c r="I70" s="27">
        <f>IF(OR($A70="",$B70="",$D70="",$E70="",$G70=""),"",IF(AND(ISNUMBER($E70),ISNUMBER($G70),$G70&gt;0),IFERROR(ROUNDUP($E70/$G70,0),""),""))</f>
        <v/>
      </c>
      <c r="J70" s="30">
        <f>IF(COUNTA($A70:$G70)=0,"",IF(OR($A70="",$B70="",$C70="",$D70="",$E70=""),"Completar campos obrigatórios",IF($E70&lt;0,"Quantidade inválida",IF($L70="","Área não cadastrada",IF(COUNTIFS($A$7:$A$206,$A70,$B$7:$B$206,$B70,$D$7:$D$206,$D70)&gt;1,"Registro duplicado",IF(AND(OR($L70="Volume",$L70="Ambos"),OR($F70="",$F70&lt;=0)),"Informar volume unitário",IF(AND(OR($L70="Posições",$L70="Ambos"),OR($G70="",$G70&lt;=0)),"Informar unidades por posição","OK")))))))</f>
        <v/>
      </c>
      <c r="K70" s="22" t="n"/>
      <c r="L70" s="31">
        <f>IF($D70="","",IFERROR(INDEX('Áreas_Capacidade'!$C$7:$C$106,MATCH($D70,'Áreas_Capacidade'!$A$7:$A$106,0)),""))</f>
        <v/>
      </c>
    </row>
    <row r="71">
      <c r="A71" s="56" t="n"/>
      <c r="B71" s="22" t="n"/>
      <c r="C71" s="22" t="n"/>
      <c r="D71" s="22" t="n"/>
      <c r="E71" s="24" t="n"/>
      <c r="F71" s="57" t="n"/>
      <c r="G71" s="24" t="n"/>
      <c r="H71" s="54">
        <f>IF(OR($A71="",$B71="",$D71="",$E71="",$F71=""),"",IF(AND(ISNUMBER($E71),ISNUMBER($F71)),$E71*$F71,""))</f>
        <v/>
      </c>
      <c r="I71" s="27">
        <f>IF(OR($A71="",$B71="",$D71="",$E71="",$G71=""),"",IF(AND(ISNUMBER($E71),ISNUMBER($G71),$G71&gt;0),IFERROR(ROUNDUP($E71/$G71,0),""),""))</f>
        <v/>
      </c>
      <c r="J71" s="30">
        <f>IF(COUNTA($A71:$G71)=0,"",IF(OR($A71="",$B71="",$C71="",$D71="",$E71=""),"Completar campos obrigatórios",IF($E71&lt;0,"Quantidade inválida",IF($L71="","Área não cadastrada",IF(COUNTIFS($A$7:$A$206,$A71,$B$7:$B$206,$B71,$D$7:$D$206,$D71)&gt;1,"Registro duplicado",IF(AND(OR($L71="Volume",$L71="Ambos"),OR($F71="",$F71&lt;=0)),"Informar volume unitário",IF(AND(OR($L71="Posições",$L71="Ambos"),OR($G71="",$G71&lt;=0)),"Informar unidades por posição","OK")))))))</f>
        <v/>
      </c>
      <c r="K71" s="22" t="n"/>
      <c r="L71" s="31">
        <f>IF($D71="","",IFERROR(INDEX('Áreas_Capacidade'!$C$7:$C$106,MATCH($D71,'Áreas_Capacidade'!$A$7:$A$106,0)),""))</f>
        <v/>
      </c>
    </row>
    <row r="72">
      <c r="A72" s="56" t="n"/>
      <c r="B72" s="22" t="n"/>
      <c r="C72" s="22" t="n"/>
      <c r="D72" s="22" t="n"/>
      <c r="E72" s="24" t="n"/>
      <c r="F72" s="57" t="n"/>
      <c r="G72" s="24" t="n"/>
      <c r="H72" s="54">
        <f>IF(OR($A72="",$B72="",$D72="",$E72="",$F72=""),"",IF(AND(ISNUMBER($E72),ISNUMBER($F72)),$E72*$F72,""))</f>
        <v/>
      </c>
      <c r="I72" s="27">
        <f>IF(OR($A72="",$B72="",$D72="",$E72="",$G72=""),"",IF(AND(ISNUMBER($E72),ISNUMBER($G72),$G72&gt;0),IFERROR(ROUNDUP($E72/$G72,0),""),""))</f>
        <v/>
      </c>
      <c r="J72" s="30">
        <f>IF(COUNTA($A72:$G72)=0,"",IF(OR($A72="",$B72="",$C72="",$D72="",$E72=""),"Completar campos obrigatórios",IF($E72&lt;0,"Quantidade inválida",IF($L72="","Área não cadastrada",IF(COUNTIFS($A$7:$A$206,$A72,$B$7:$B$206,$B72,$D$7:$D$206,$D72)&gt;1,"Registro duplicado",IF(AND(OR($L72="Volume",$L72="Ambos"),OR($F72="",$F72&lt;=0)),"Informar volume unitário",IF(AND(OR($L72="Posições",$L72="Ambos"),OR($G72="",$G72&lt;=0)),"Informar unidades por posição","OK")))))))</f>
        <v/>
      </c>
      <c r="K72" s="22" t="n"/>
      <c r="L72" s="31">
        <f>IF($D72="","",IFERROR(INDEX('Áreas_Capacidade'!$C$7:$C$106,MATCH($D72,'Áreas_Capacidade'!$A$7:$A$106,0)),""))</f>
        <v/>
      </c>
    </row>
    <row r="73">
      <c r="A73" s="56" t="n"/>
      <c r="B73" s="22" t="n"/>
      <c r="C73" s="22" t="n"/>
      <c r="D73" s="22" t="n"/>
      <c r="E73" s="24" t="n"/>
      <c r="F73" s="57" t="n"/>
      <c r="G73" s="24" t="n"/>
      <c r="H73" s="54">
        <f>IF(OR($A73="",$B73="",$D73="",$E73="",$F73=""),"",IF(AND(ISNUMBER($E73),ISNUMBER($F73)),$E73*$F73,""))</f>
        <v/>
      </c>
      <c r="I73" s="27">
        <f>IF(OR($A73="",$B73="",$D73="",$E73="",$G73=""),"",IF(AND(ISNUMBER($E73),ISNUMBER($G73),$G73&gt;0),IFERROR(ROUNDUP($E73/$G73,0),""),""))</f>
        <v/>
      </c>
      <c r="J73" s="30">
        <f>IF(COUNTA($A73:$G73)=0,"",IF(OR($A73="",$B73="",$C73="",$D73="",$E73=""),"Completar campos obrigatórios",IF($E73&lt;0,"Quantidade inválida",IF($L73="","Área não cadastrada",IF(COUNTIFS($A$7:$A$206,$A73,$B$7:$B$206,$B73,$D$7:$D$206,$D73)&gt;1,"Registro duplicado",IF(AND(OR($L73="Volume",$L73="Ambos"),OR($F73="",$F73&lt;=0)),"Informar volume unitário",IF(AND(OR($L73="Posições",$L73="Ambos"),OR($G73="",$G73&lt;=0)),"Informar unidades por posição","OK")))))))</f>
        <v/>
      </c>
      <c r="K73" s="22" t="n"/>
      <c r="L73" s="31">
        <f>IF($D73="","",IFERROR(INDEX('Áreas_Capacidade'!$C$7:$C$106,MATCH($D73,'Áreas_Capacidade'!$A$7:$A$106,0)),""))</f>
        <v/>
      </c>
    </row>
    <row r="74">
      <c r="A74" s="56" t="n"/>
      <c r="B74" s="22" t="n"/>
      <c r="C74" s="22" t="n"/>
      <c r="D74" s="22" t="n"/>
      <c r="E74" s="24" t="n"/>
      <c r="F74" s="57" t="n"/>
      <c r="G74" s="24" t="n"/>
      <c r="H74" s="54">
        <f>IF(OR($A74="",$B74="",$D74="",$E74="",$F74=""),"",IF(AND(ISNUMBER($E74),ISNUMBER($F74)),$E74*$F74,""))</f>
        <v/>
      </c>
      <c r="I74" s="27">
        <f>IF(OR($A74="",$B74="",$D74="",$E74="",$G74=""),"",IF(AND(ISNUMBER($E74),ISNUMBER($G74),$G74&gt;0),IFERROR(ROUNDUP($E74/$G74,0),""),""))</f>
        <v/>
      </c>
      <c r="J74" s="30">
        <f>IF(COUNTA($A74:$G74)=0,"",IF(OR($A74="",$B74="",$C74="",$D74="",$E74=""),"Completar campos obrigatórios",IF($E74&lt;0,"Quantidade inválida",IF($L74="","Área não cadastrada",IF(COUNTIFS($A$7:$A$206,$A74,$B$7:$B$206,$B74,$D$7:$D$206,$D74)&gt;1,"Registro duplicado",IF(AND(OR($L74="Volume",$L74="Ambos"),OR($F74="",$F74&lt;=0)),"Informar volume unitário",IF(AND(OR($L74="Posições",$L74="Ambos"),OR($G74="",$G74&lt;=0)),"Informar unidades por posição","OK")))))))</f>
        <v/>
      </c>
      <c r="K74" s="22" t="n"/>
      <c r="L74" s="31">
        <f>IF($D74="","",IFERROR(INDEX('Áreas_Capacidade'!$C$7:$C$106,MATCH($D74,'Áreas_Capacidade'!$A$7:$A$106,0)),""))</f>
        <v/>
      </c>
    </row>
    <row r="75">
      <c r="A75" s="56" t="n"/>
      <c r="B75" s="22" t="n"/>
      <c r="C75" s="22" t="n"/>
      <c r="D75" s="22" t="n"/>
      <c r="E75" s="24" t="n"/>
      <c r="F75" s="57" t="n"/>
      <c r="G75" s="24" t="n"/>
      <c r="H75" s="54">
        <f>IF(OR($A75="",$B75="",$D75="",$E75="",$F75=""),"",IF(AND(ISNUMBER($E75),ISNUMBER($F75)),$E75*$F75,""))</f>
        <v/>
      </c>
      <c r="I75" s="27">
        <f>IF(OR($A75="",$B75="",$D75="",$E75="",$G75=""),"",IF(AND(ISNUMBER($E75),ISNUMBER($G75),$G75&gt;0),IFERROR(ROUNDUP($E75/$G75,0),""),""))</f>
        <v/>
      </c>
      <c r="J75" s="30">
        <f>IF(COUNTA($A75:$G75)=0,"",IF(OR($A75="",$B75="",$C75="",$D75="",$E75=""),"Completar campos obrigatórios",IF($E75&lt;0,"Quantidade inválida",IF($L75="","Área não cadastrada",IF(COUNTIFS($A$7:$A$206,$A75,$B$7:$B$206,$B75,$D$7:$D$206,$D75)&gt;1,"Registro duplicado",IF(AND(OR($L75="Volume",$L75="Ambos"),OR($F75="",$F75&lt;=0)),"Informar volume unitário",IF(AND(OR($L75="Posições",$L75="Ambos"),OR($G75="",$G75&lt;=0)),"Informar unidades por posição","OK")))))))</f>
        <v/>
      </c>
      <c r="K75" s="22" t="n"/>
      <c r="L75" s="31">
        <f>IF($D75="","",IFERROR(INDEX('Áreas_Capacidade'!$C$7:$C$106,MATCH($D75,'Áreas_Capacidade'!$A$7:$A$106,0)),""))</f>
        <v/>
      </c>
    </row>
    <row r="76">
      <c r="A76" s="56" t="n"/>
      <c r="B76" s="22" t="n"/>
      <c r="C76" s="22" t="n"/>
      <c r="D76" s="22" t="n"/>
      <c r="E76" s="24" t="n"/>
      <c r="F76" s="57" t="n"/>
      <c r="G76" s="24" t="n"/>
      <c r="H76" s="54">
        <f>IF(OR($A76="",$B76="",$D76="",$E76="",$F76=""),"",IF(AND(ISNUMBER($E76),ISNUMBER($F76)),$E76*$F76,""))</f>
        <v/>
      </c>
      <c r="I76" s="27">
        <f>IF(OR($A76="",$B76="",$D76="",$E76="",$G76=""),"",IF(AND(ISNUMBER($E76),ISNUMBER($G76),$G76&gt;0),IFERROR(ROUNDUP($E76/$G76,0),""),""))</f>
        <v/>
      </c>
      <c r="J76" s="30">
        <f>IF(COUNTA($A76:$G76)=0,"",IF(OR($A76="",$B76="",$C76="",$D76="",$E76=""),"Completar campos obrigatórios",IF($E76&lt;0,"Quantidade inválida",IF($L76="","Área não cadastrada",IF(COUNTIFS($A$7:$A$206,$A76,$B$7:$B$206,$B76,$D$7:$D$206,$D76)&gt;1,"Registro duplicado",IF(AND(OR($L76="Volume",$L76="Ambos"),OR($F76="",$F76&lt;=0)),"Informar volume unitário",IF(AND(OR($L76="Posições",$L76="Ambos"),OR($G76="",$G76&lt;=0)),"Informar unidades por posição","OK")))))))</f>
        <v/>
      </c>
      <c r="K76" s="22" t="n"/>
      <c r="L76" s="31">
        <f>IF($D76="","",IFERROR(INDEX('Áreas_Capacidade'!$C$7:$C$106,MATCH($D76,'Áreas_Capacidade'!$A$7:$A$106,0)),""))</f>
        <v/>
      </c>
    </row>
    <row r="77">
      <c r="A77" s="56" t="n"/>
      <c r="B77" s="22" t="n"/>
      <c r="C77" s="22" t="n"/>
      <c r="D77" s="22" t="n"/>
      <c r="E77" s="24" t="n"/>
      <c r="F77" s="57" t="n"/>
      <c r="G77" s="24" t="n"/>
      <c r="H77" s="54">
        <f>IF(OR($A77="",$B77="",$D77="",$E77="",$F77=""),"",IF(AND(ISNUMBER($E77),ISNUMBER($F77)),$E77*$F77,""))</f>
        <v/>
      </c>
      <c r="I77" s="27">
        <f>IF(OR($A77="",$B77="",$D77="",$E77="",$G77=""),"",IF(AND(ISNUMBER($E77),ISNUMBER($G77),$G77&gt;0),IFERROR(ROUNDUP($E77/$G77,0),""),""))</f>
        <v/>
      </c>
      <c r="J77" s="30">
        <f>IF(COUNTA($A77:$G77)=0,"",IF(OR($A77="",$B77="",$C77="",$D77="",$E77=""),"Completar campos obrigatórios",IF($E77&lt;0,"Quantidade inválida",IF($L77="","Área não cadastrada",IF(COUNTIFS($A$7:$A$206,$A77,$B$7:$B$206,$B77,$D$7:$D$206,$D77)&gt;1,"Registro duplicado",IF(AND(OR($L77="Volume",$L77="Ambos"),OR($F77="",$F77&lt;=0)),"Informar volume unitário",IF(AND(OR($L77="Posições",$L77="Ambos"),OR($G77="",$G77&lt;=0)),"Informar unidades por posição","OK")))))))</f>
        <v/>
      </c>
      <c r="K77" s="22" t="n"/>
      <c r="L77" s="31">
        <f>IF($D77="","",IFERROR(INDEX('Áreas_Capacidade'!$C$7:$C$106,MATCH($D77,'Áreas_Capacidade'!$A$7:$A$106,0)),""))</f>
        <v/>
      </c>
    </row>
    <row r="78">
      <c r="A78" s="56" t="n"/>
      <c r="B78" s="22" t="n"/>
      <c r="C78" s="22" t="n"/>
      <c r="D78" s="22" t="n"/>
      <c r="E78" s="24" t="n"/>
      <c r="F78" s="57" t="n"/>
      <c r="G78" s="24" t="n"/>
      <c r="H78" s="54">
        <f>IF(OR($A78="",$B78="",$D78="",$E78="",$F78=""),"",IF(AND(ISNUMBER($E78),ISNUMBER($F78)),$E78*$F78,""))</f>
        <v/>
      </c>
      <c r="I78" s="27">
        <f>IF(OR($A78="",$B78="",$D78="",$E78="",$G78=""),"",IF(AND(ISNUMBER($E78),ISNUMBER($G78),$G78&gt;0),IFERROR(ROUNDUP($E78/$G78,0),""),""))</f>
        <v/>
      </c>
      <c r="J78" s="30">
        <f>IF(COUNTA($A78:$G78)=0,"",IF(OR($A78="",$B78="",$C78="",$D78="",$E78=""),"Completar campos obrigatórios",IF($E78&lt;0,"Quantidade inválida",IF($L78="","Área não cadastrada",IF(COUNTIFS($A$7:$A$206,$A78,$B$7:$B$206,$B78,$D$7:$D$206,$D78)&gt;1,"Registro duplicado",IF(AND(OR($L78="Volume",$L78="Ambos"),OR($F78="",$F78&lt;=0)),"Informar volume unitário",IF(AND(OR($L78="Posições",$L78="Ambos"),OR($G78="",$G78&lt;=0)),"Informar unidades por posição","OK")))))))</f>
        <v/>
      </c>
      <c r="K78" s="22" t="n"/>
      <c r="L78" s="31">
        <f>IF($D78="","",IFERROR(INDEX('Áreas_Capacidade'!$C$7:$C$106,MATCH($D78,'Áreas_Capacidade'!$A$7:$A$106,0)),""))</f>
        <v/>
      </c>
    </row>
    <row r="79">
      <c r="A79" s="56" t="n"/>
      <c r="B79" s="22" t="n"/>
      <c r="C79" s="22" t="n"/>
      <c r="D79" s="22" t="n"/>
      <c r="E79" s="24" t="n"/>
      <c r="F79" s="57" t="n"/>
      <c r="G79" s="24" t="n"/>
      <c r="H79" s="54">
        <f>IF(OR($A79="",$B79="",$D79="",$E79="",$F79=""),"",IF(AND(ISNUMBER($E79),ISNUMBER($F79)),$E79*$F79,""))</f>
        <v/>
      </c>
      <c r="I79" s="27">
        <f>IF(OR($A79="",$B79="",$D79="",$E79="",$G79=""),"",IF(AND(ISNUMBER($E79),ISNUMBER($G79),$G79&gt;0),IFERROR(ROUNDUP($E79/$G79,0),""),""))</f>
        <v/>
      </c>
      <c r="J79" s="30">
        <f>IF(COUNTA($A79:$G79)=0,"",IF(OR($A79="",$B79="",$C79="",$D79="",$E79=""),"Completar campos obrigatórios",IF($E79&lt;0,"Quantidade inválida",IF($L79="","Área não cadastrada",IF(COUNTIFS($A$7:$A$206,$A79,$B$7:$B$206,$B79,$D$7:$D$206,$D79)&gt;1,"Registro duplicado",IF(AND(OR($L79="Volume",$L79="Ambos"),OR($F79="",$F79&lt;=0)),"Informar volume unitário",IF(AND(OR($L79="Posições",$L79="Ambos"),OR($G79="",$G79&lt;=0)),"Informar unidades por posição","OK")))))))</f>
        <v/>
      </c>
      <c r="K79" s="22" t="n"/>
      <c r="L79" s="31">
        <f>IF($D79="","",IFERROR(INDEX('Áreas_Capacidade'!$C$7:$C$106,MATCH($D79,'Áreas_Capacidade'!$A$7:$A$106,0)),""))</f>
        <v/>
      </c>
    </row>
    <row r="80">
      <c r="A80" s="56" t="n"/>
      <c r="B80" s="22" t="n"/>
      <c r="C80" s="22" t="n"/>
      <c r="D80" s="22" t="n"/>
      <c r="E80" s="24" t="n"/>
      <c r="F80" s="57" t="n"/>
      <c r="G80" s="24" t="n"/>
      <c r="H80" s="54">
        <f>IF(OR($A80="",$B80="",$D80="",$E80="",$F80=""),"",IF(AND(ISNUMBER($E80),ISNUMBER($F80)),$E80*$F80,""))</f>
        <v/>
      </c>
      <c r="I80" s="27">
        <f>IF(OR($A80="",$B80="",$D80="",$E80="",$G80=""),"",IF(AND(ISNUMBER($E80),ISNUMBER($G80),$G80&gt;0),IFERROR(ROUNDUP($E80/$G80,0),""),""))</f>
        <v/>
      </c>
      <c r="J80" s="30">
        <f>IF(COUNTA($A80:$G80)=0,"",IF(OR($A80="",$B80="",$C80="",$D80="",$E80=""),"Completar campos obrigatórios",IF($E80&lt;0,"Quantidade inválida",IF($L80="","Área não cadastrada",IF(COUNTIFS($A$7:$A$206,$A80,$B$7:$B$206,$B80,$D$7:$D$206,$D80)&gt;1,"Registro duplicado",IF(AND(OR($L80="Volume",$L80="Ambos"),OR($F80="",$F80&lt;=0)),"Informar volume unitário",IF(AND(OR($L80="Posições",$L80="Ambos"),OR($G80="",$G80&lt;=0)),"Informar unidades por posição","OK")))))))</f>
        <v/>
      </c>
      <c r="K80" s="22" t="n"/>
      <c r="L80" s="31">
        <f>IF($D80="","",IFERROR(INDEX('Áreas_Capacidade'!$C$7:$C$106,MATCH($D80,'Áreas_Capacidade'!$A$7:$A$106,0)),""))</f>
        <v/>
      </c>
    </row>
    <row r="81">
      <c r="A81" s="56" t="n"/>
      <c r="B81" s="22" t="n"/>
      <c r="C81" s="22" t="n"/>
      <c r="D81" s="22" t="n"/>
      <c r="E81" s="24" t="n"/>
      <c r="F81" s="57" t="n"/>
      <c r="G81" s="24" t="n"/>
      <c r="H81" s="54">
        <f>IF(OR($A81="",$B81="",$D81="",$E81="",$F81=""),"",IF(AND(ISNUMBER($E81),ISNUMBER($F81)),$E81*$F81,""))</f>
        <v/>
      </c>
      <c r="I81" s="27">
        <f>IF(OR($A81="",$B81="",$D81="",$E81="",$G81=""),"",IF(AND(ISNUMBER($E81),ISNUMBER($G81),$G81&gt;0),IFERROR(ROUNDUP($E81/$G81,0),""),""))</f>
        <v/>
      </c>
      <c r="J81" s="30">
        <f>IF(COUNTA($A81:$G81)=0,"",IF(OR($A81="",$B81="",$C81="",$D81="",$E81=""),"Completar campos obrigatórios",IF($E81&lt;0,"Quantidade inválida",IF($L81="","Área não cadastrada",IF(COUNTIFS($A$7:$A$206,$A81,$B$7:$B$206,$B81,$D$7:$D$206,$D81)&gt;1,"Registro duplicado",IF(AND(OR($L81="Volume",$L81="Ambos"),OR($F81="",$F81&lt;=0)),"Informar volume unitário",IF(AND(OR($L81="Posições",$L81="Ambos"),OR($G81="",$G81&lt;=0)),"Informar unidades por posição","OK")))))))</f>
        <v/>
      </c>
      <c r="K81" s="22" t="n"/>
      <c r="L81" s="31">
        <f>IF($D81="","",IFERROR(INDEX('Áreas_Capacidade'!$C$7:$C$106,MATCH($D81,'Áreas_Capacidade'!$A$7:$A$106,0)),""))</f>
        <v/>
      </c>
    </row>
    <row r="82">
      <c r="A82" s="56" t="n"/>
      <c r="B82" s="22" t="n"/>
      <c r="C82" s="22" t="n"/>
      <c r="D82" s="22" t="n"/>
      <c r="E82" s="24" t="n"/>
      <c r="F82" s="57" t="n"/>
      <c r="G82" s="24" t="n"/>
      <c r="H82" s="54">
        <f>IF(OR($A82="",$B82="",$D82="",$E82="",$F82=""),"",IF(AND(ISNUMBER($E82),ISNUMBER($F82)),$E82*$F82,""))</f>
        <v/>
      </c>
      <c r="I82" s="27">
        <f>IF(OR($A82="",$B82="",$D82="",$E82="",$G82=""),"",IF(AND(ISNUMBER($E82),ISNUMBER($G82),$G82&gt;0),IFERROR(ROUNDUP($E82/$G82,0),""),""))</f>
        <v/>
      </c>
      <c r="J82" s="30">
        <f>IF(COUNTA($A82:$G82)=0,"",IF(OR($A82="",$B82="",$C82="",$D82="",$E82=""),"Completar campos obrigatórios",IF($E82&lt;0,"Quantidade inválida",IF($L82="","Área não cadastrada",IF(COUNTIFS($A$7:$A$206,$A82,$B$7:$B$206,$B82,$D$7:$D$206,$D82)&gt;1,"Registro duplicado",IF(AND(OR($L82="Volume",$L82="Ambos"),OR($F82="",$F82&lt;=0)),"Informar volume unitário",IF(AND(OR($L82="Posições",$L82="Ambos"),OR($G82="",$G82&lt;=0)),"Informar unidades por posição","OK")))))))</f>
        <v/>
      </c>
      <c r="K82" s="22" t="n"/>
      <c r="L82" s="31">
        <f>IF($D82="","",IFERROR(INDEX('Áreas_Capacidade'!$C$7:$C$106,MATCH($D82,'Áreas_Capacidade'!$A$7:$A$106,0)),""))</f>
        <v/>
      </c>
    </row>
    <row r="83">
      <c r="A83" s="56" t="n"/>
      <c r="B83" s="22" t="n"/>
      <c r="C83" s="22" t="n"/>
      <c r="D83" s="22" t="n"/>
      <c r="E83" s="24" t="n"/>
      <c r="F83" s="57" t="n"/>
      <c r="G83" s="24" t="n"/>
      <c r="H83" s="54">
        <f>IF(OR($A83="",$B83="",$D83="",$E83="",$F83=""),"",IF(AND(ISNUMBER($E83),ISNUMBER($F83)),$E83*$F83,""))</f>
        <v/>
      </c>
      <c r="I83" s="27">
        <f>IF(OR($A83="",$B83="",$D83="",$E83="",$G83=""),"",IF(AND(ISNUMBER($E83),ISNUMBER($G83),$G83&gt;0),IFERROR(ROUNDUP($E83/$G83,0),""),""))</f>
        <v/>
      </c>
      <c r="J83" s="30">
        <f>IF(COUNTA($A83:$G83)=0,"",IF(OR($A83="",$B83="",$C83="",$D83="",$E83=""),"Completar campos obrigatórios",IF($E83&lt;0,"Quantidade inválida",IF($L83="","Área não cadastrada",IF(COUNTIFS($A$7:$A$206,$A83,$B$7:$B$206,$B83,$D$7:$D$206,$D83)&gt;1,"Registro duplicado",IF(AND(OR($L83="Volume",$L83="Ambos"),OR($F83="",$F83&lt;=0)),"Informar volume unitário",IF(AND(OR($L83="Posições",$L83="Ambos"),OR($G83="",$G83&lt;=0)),"Informar unidades por posição","OK")))))))</f>
        <v/>
      </c>
      <c r="K83" s="22" t="n"/>
      <c r="L83" s="31">
        <f>IF($D83="","",IFERROR(INDEX('Áreas_Capacidade'!$C$7:$C$106,MATCH($D83,'Áreas_Capacidade'!$A$7:$A$106,0)),""))</f>
        <v/>
      </c>
    </row>
    <row r="84">
      <c r="A84" s="56" t="n"/>
      <c r="B84" s="22" t="n"/>
      <c r="C84" s="22" t="n"/>
      <c r="D84" s="22" t="n"/>
      <c r="E84" s="24" t="n"/>
      <c r="F84" s="57" t="n"/>
      <c r="G84" s="24" t="n"/>
      <c r="H84" s="54">
        <f>IF(OR($A84="",$B84="",$D84="",$E84="",$F84=""),"",IF(AND(ISNUMBER($E84),ISNUMBER($F84)),$E84*$F84,""))</f>
        <v/>
      </c>
      <c r="I84" s="27">
        <f>IF(OR($A84="",$B84="",$D84="",$E84="",$G84=""),"",IF(AND(ISNUMBER($E84),ISNUMBER($G84),$G84&gt;0),IFERROR(ROUNDUP($E84/$G84,0),""),""))</f>
        <v/>
      </c>
      <c r="J84" s="30">
        <f>IF(COUNTA($A84:$G84)=0,"",IF(OR($A84="",$B84="",$C84="",$D84="",$E84=""),"Completar campos obrigatórios",IF($E84&lt;0,"Quantidade inválida",IF($L84="","Área não cadastrada",IF(COUNTIFS($A$7:$A$206,$A84,$B$7:$B$206,$B84,$D$7:$D$206,$D84)&gt;1,"Registro duplicado",IF(AND(OR($L84="Volume",$L84="Ambos"),OR($F84="",$F84&lt;=0)),"Informar volume unitário",IF(AND(OR($L84="Posições",$L84="Ambos"),OR($G84="",$G84&lt;=0)),"Informar unidades por posição","OK")))))))</f>
        <v/>
      </c>
      <c r="K84" s="22" t="n"/>
      <c r="L84" s="31">
        <f>IF($D84="","",IFERROR(INDEX('Áreas_Capacidade'!$C$7:$C$106,MATCH($D84,'Áreas_Capacidade'!$A$7:$A$106,0)),""))</f>
        <v/>
      </c>
    </row>
    <row r="85">
      <c r="A85" s="56" t="n"/>
      <c r="B85" s="22" t="n"/>
      <c r="C85" s="22" t="n"/>
      <c r="D85" s="22" t="n"/>
      <c r="E85" s="24" t="n"/>
      <c r="F85" s="57" t="n"/>
      <c r="G85" s="24" t="n"/>
      <c r="H85" s="54">
        <f>IF(OR($A85="",$B85="",$D85="",$E85="",$F85=""),"",IF(AND(ISNUMBER($E85),ISNUMBER($F85)),$E85*$F85,""))</f>
        <v/>
      </c>
      <c r="I85" s="27">
        <f>IF(OR($A85="",$B85="",$D85="",$E85="",$G85=""),"",IF(AND(ISNUMBER($E85),ISNUMBER($G85),$G85&gt;0),IFERROR(ROUNDUP($E85/$G85,0),""),""))</f>
        <v/>
      </c>
      <c r="J85" s="30">
        <f>IF(COUNTA($A85:$G85)=0,"",IF(OR($A85="",$B85="",$C85="",$D85="",$E85=""),"Completar campos obrigatórios",IF($E85&lt;0,"Quantidade inválida",IF($L85="","Área não cadastrada",IF(COUNTIFS($A$7:$A$206,$A85,$B$7:$B$206,$B85,$D$7:$D$206,$D85)&gt;1,"Registro duplicado",IF(AND(OR($L85="Volume",$L85="Ambos"),OR($F85="",$F85&lt;=0)),"Informar volume unitário",IF(AND(OR($L85="Posições",$L85="Ambos"),OR($G85="",$G85&lt;=0)),"Informar unidades por posição","OK")))))))</f>
        <v/>
      </c>
      <c r="K85" s="22" t="n"/>
      <c r="L85" s="31">
        <f>IF($D85="","",IFERROR(INDEX('Áreas_Capacidade'!$C$7:$C$106,MATCH($D85,'Áreas_Capacidade'!$A$7:$A$106,0)),""))</f>
        <v/>
      </c>
    </row>
    <row r="86">
      <c r="A86" s="56" t="n"/>
      <c r="B86" s="22" t="n"/>
      <c r="C86" s="22" t="n"/>
      <c r="D86" s="22" t="n"/>
      <c r="E86" s="24" t="n"/>
      <c r="F86" s="57" t="n"/>
      <c r="G86" s="24" t="n"/>
      <c r="H86" s="54">
        <f>IF(OR($A86="",$B86="",$D86="",$E86="",$F86=""),"",IF(AND(ISNUMBER($E86),ISNUMBER($F86)),$E86*$F86,""))</f>
        <v/>
      </c>
      <c r="I86" s="27">
        <f>IF(OR($A86="",$B86="",$D86="",$E86="",$G86=""),"",IF(AND(ISNUMBER($E86),ISNUMBER($G86),$G86&gt;0),IFERROR(ROUNDUP($E86/$G86,0),""),""))</f>
        <v/>
      </c>
      <c r="J86" s="30">
        <f>IF(COUNTA($A86:$G86)=0,"",IF(OR($A86="",$B86="",$C86="",$D86="",$E86=""),"Completar campos obrigatórios",IF($E86&lt;0,"Quantidade inválida",IF($L86="","Área não cadastrada",IF(COUNTIFS($A$7:$A$206,$A86,$B$7:$B$206,$B86,$D$7:$D$206,$D86)&gt;1,"Registro duplicado",IF(AND(OR($L86="Volume",$L86="Ambos"),OR($F86="",$F86&lt;=0)),"Informar volume unitário",IF(AND(OR($L86="Posições",$L86="Ambos"),OR($G86="",$G86&lt;=0)),"Informar unidades por posição","OK")))))))</f>
        <v/>
      </c>
      <c r="K86" s="22" t="n"/>
      <c r="L86" s="31">
        <f>IF($D86="","",IFERROR(INDEX('Áreas_Capacidade'!$C$7:$C$106,MATCH($D86,'Áreas_Capacidade'!$A$7:$A$106,0)),""))</f>
        <v/>
      </c>
    </row>
    <row r="87">
      <c r="A87" s="56" t="n"/>
      <c r="B87" s="22" t="n"/>
      <c r="C87" s="22" t="n"/>
      <c r="D87" s="22" t="n"/>
      <c r="E87" s="24" t="n"/>
      <c r="F87" s="57" t="n"/>
      <c r="G87" s="24" t="n"/>
      <c r="H87" s="54">
        <f>IF(OR($A87="",$B87="",$D87="",$E87="",$F87=""),"",IF(AND(ISNUMBER($E87),ISNUMBER($F87)),$E87*$F87,""))</f>
        <v/>
      </c>
      <c r="I87" s="27">
        <f>IF(OR($A87="",$B87="",$D87="",$E87="",$G87=""),"",IF(AND(ISNUMBER($E87),ISNUMBER($G87),$G87&gt;0),IFERROR(ROUNDUP($E87/$G87,0),""),""))</f>
        <v/>
      </c>
      <c r="J87" s="30">
        <f>IF(COUNTA($A87:$G87)=0,"",IF(OR($A87="",$B87="",$C87="",$D87="",$E87=""),"Completar campos obrigatórios",IF($E87&lt;0,"Quantidade inválida",IF($L87="","Área não cadastrada",IF(COUNTIFS($A$7:$A$206,$A87,$B$7:$B$206,$B87,$D$7:$D$206,$D87)&gt;1,"Registro duplicado",IF(AND(OR($L87="Volume",$L87="Ambos"),OR($F87="",$F87&lt;=0)),"Informar volume unitário",IF(AND(OR($L87="Posições",$L87="Ambos"),OR($G87="",$G87&lt;=0)),"Informar unidades por posição","OK")))))))</f>
        <v/>
      </c>
      <c r="K87" s="22" t="n"/>
      <c r="L87" s="31">
        <f>IF($D87="","",IFERROR(INDEX('Áreas_Capacidade'!$C$7:$C$106,MATCH($D87,'Áreas_Capacidade'!$A$7:$A$106,0)),""))</f>
        <v/>
      </c>
    </row>
    <row r="88">
      <c r="A88" s="56" t="n"/>
      <c r="B88" s="22" t="n"/>
      <c r="C88" s="22" t="n"/>
      <c r="D88" s="22" t="n"/>
      <c r="E88" s="24" t="n"/>
      <c r="F88" s="57" t="n"/>
      <c r="G88" s="24" t="n"/>
      <c r="H88" s="54">
        <f>IF(OR($A88="",$B88="",$D88="",$E88="",$F88=""),"",IF(AND(ISNUMBER($E88),ISNUMBER($F88)),$E88*$F88,""))</f>
        <v/>
      </c>
      <c r="I88" s="27">
        <f>IF(OR($A88="",$B88="",$D88="",$E88="",$G88=""),"",IF(AND(ISNUMBER($E88),ISNUMBER($G88),$G88&gt;0),IFERROR(ROUNDUP($E88/$G88,0),""),""))</f>
        <v/>
      </c>
      <c r="J88" s="30">
        <f>IF(COUNTA($A88:$G88)=0,"",IF(OR($A88="",$B88="",$C88="",$D88="",$E88=""),"Completar campos obrigatórios",IF($E88&lt;0,"Quantidade inválida",IF($L88="","Área não cadastrada",IF(COUNTIFS($A$7:$A$206,$A88,$B$7:$B$206,$B88,$D$7:$D$206,$D88)&gt;1,"Registro duplicado",IF(AND(OR($L88="Volume",$L88="Ambos"),OR($F88="",$F88&lt;=0)),"Informar volume unitário",IF(AND(OR($L88="Posições",$L88="Ambos"),OR($G88="",$G88&lt;=0)),"Informar unidades por posição","OK")))))))</f>
        <v/>
      </c>
      <c r="K88" s="22" t="n"/>
      <c r="L88" s="31">
        <f>IF($D88="","",IFERROR(INDEX('Áreas_Capacidade'!$C$7:$C$106,MATCH($D88,'Áreas_Capacidade'!$A$7:$A$106,0)),""))</f>
        <v/>
      </c>
    </row>
    <row r="89">
      <c r="A89" s="56" t="n"/>
      <c r="B89" s="22" t="n"/>
      <c r="C89" s="22" t="n"/>
      <c r="D89" s="22" t="n"/>
      <c r="E89" s="24" t="n"/>
      <c r="F89" s="57" t="n"/>
      <c r="G89" s="24" t="n"/>
      <c r="H89" s="54">
        <f>IF(OR($A89="",$B89="",$D89="",$E89="",$F89=""),"",IF(AND(ISNUMBER($E89),ISNUMBER($F89)),$E89*$F89,""))</f>
        <v/>
      </c>
      <c r="I89" s="27">
        <f>IF(OR($A89="",$B89="",$D89="",$E89="",$G89=""),"",IF(AND(ISNUMBER($E89),ISNUMBER($G89),$G89&gt;0),IFERROR(ROUNDUP($E89/$G89,0),""),""))</f>
        <v/>
      </c>
      <c r="J89" s="30">
        <f>IF(COUNTA($A89:$G89)=0,"",IF(OR($A89="",$B89="",$C89="",$D89="",$E89=""),"Completar campos obrigatórios",IF($E89&lt;0,"Quantidade inválida",IF($L89="","Área não cadastrada",IF(COUNTIFS($A$7:$A$206,$A89,$B$7:$B$206,$B89,$D$7:$D$206,$D89)&gt;1,"Registro duplicado",IF(AND(OR($L89="Volume",$L89="Ambos"),OR($F89="",$F89&lt;=0)),"Informar volume unitário",IF(AND(OR($L89="Posições",$L89="Ambos"),OR($G89="",$G89&lt;=0)),"Informar unidades por posição","OK")))))))</f>
        <v/>
      </c>
      <c r="K89" s="22" t="n"/>
      <c r="L89" s="31">
        <f>IF($D89="","",IFERROR(INDEX('Áreas_Capacidade'!$C$7:$C$106,MATCH($D89,'Áreas_Capacidade'!$A$7:$A$106,0)),""))</f>
        <v/>
      </c>
    </row>
    <row r="90">
      <c r="A90" s="56" t="n"/>
      <c r="B90" s="22" t="n"/>
      <c r="C90" s="22" t="n"/>
      <c r="D90" s="22" t="n"/>
      <c r="E90" s="24" t="n"/>
      <c r="F90" s="57" t="n"/>
      <c r="G90" s="24" t="n"/>
      <c r="H90" s="54">
        <f>IF(OR($A90="",$B90="",$D90="",$E90="",$F90=""),"",IF(AND(ISNUMBER($E90),ISNUMBER($F90)),$E90*$F90,""))</f>
        <v/>
      </c>
      <c r="I90" s="27">
        <f>IF(OR($A90="",$B90="",$D90="",$E90="",$G90=""),"",IF(AND(ISNUMBER($E90),ISNUMBER($G90),$G90&gt;0),IFERROR(ROUNDUP($E90/$G90,0),""),""))</f>
        <v/>
      </c>
      <c r="J90" s="30">
        <f>IF(COUNTA($A90:$G90)=0,"",IF(OR($A90="",$B90="",$C90="",$D90="",$E90=""),"Completar campos obrigatórios",IF($E90&lt;0,"Quantidade inválida",IF($L90="","Área não cadastrada",IF(COUNTIFS($A$7:$A$206,$A90,$B$7:$B$206,$B90,$D$7:$D$206,$D90)&gt;1,"Registro duplicado",IF(AND(OR($L90="Volume",$L90="Ambos"),OR($F90="",$F90&lt;=0)),"Informar volume unitário",IF(AND(OR($L90="Posições",$L90="Ambos"),OR($G90="",$G90&lt;=0)),"Informar unidades por posição","OK")))))))</f>
        <v/>
      </c>
      <c r="K90" s="22" t="n"/>
      <c r="L90" s="31">
        <f>IF($D90="","",IFERROR(INDEX('Áreas_Capacidade'!$C$7:$C$106,MATCH($D90,'Áreas_Capacidade'!$A$7:$A$106,0)),""))</f>
        <v/>
      </c>
    </row>
    <row r="91">
      <c r="A91" s="56" t="n"/>
      <c r="B91" s="22" t="n"/>
      <c r="C91" s="22" t="n"/>
      <c r="D91" s="22" t="n"/>
      <c r="E91" s="24" t="n"/>
      <c r="F91" s="57" t="n"/>
      <c r="G91" s="24" t="n"/>
      <c r="H91" s="54">
        <f>IF(OR($A91="",$B91="",$D91="",$E91="",$F91=""),"",IF(AND(ISNUMBER($E91),ISNUMBER($F91)),$E91*$F91,""))</f>
        <v/>
      </c>
      <c r="I91" s="27">
        <f>IF(OR($A91="",$B91="",$D91="",$E91="",$G91=""),"",IF(AND(ISNUMBER($E91),ISNUMBER($G91),$G91&gt;0),IFERROR(ROUNDUP($E91/$G91,0),""),""))</f>
        <v/>
      </c>
      <c r="J91" s="30">
        <f>IF(COUNTA($A91:$G91)=0,"",IF(OR($A91="",$B91="",$C91="",$D91="",$E91=""),"Completar campos obrigatórios",IF($E91&lt;0,"Quantidade inválida",IF($L91="","Área não cadastrada",IF(COUNTIFS($A$7:$A$206,$A91,$B$7:$B$206,$B91,$D$7:$D$206,$D91)&gt;1,"Registro duplicado",IF(AND(OR($L91="Volume",$L91="Ambos"),OR($F91="",$F91&lt;=0)),"Informar volume unitário",IF(AND(OR($L91="Posições",$L91="Ambos"),OR($G91="",$G91&lt;=0)),"Informar unidades por posição","OK")))))))</f>
        <v/>
      </c>
      <c r="K91" s="22" t="n"/>
      <c r="L91" s="31">
        <f>IF($D91="","",IFERROR(INDEX('Áreas_Capacidade'!$C$7:$C$106,MATCH($D91,'Áreas_Capacidade'!$A$7:$A$106,0)),""))</f>
        <v/>
      </c>
    </row>
    <row r="92">
      <c r="A92" s="56" t="n"/>
      <c r="B92" s="22" t="n"/>
      <c r="C92" s="22" t="n"/>
      <c r="D92" s="22" t="n"/>
      <c r="E92" s="24" t="n"/>
      <c r="F92" s="57" t="n"/>
      <c r="G92" s="24" t="n"/>
      <c r="H92" s="54">
        <f>IF(OR($A92="",$B92="",$D92="",$E92="",$F92=""),"",IF(AND(ISNUMBER($E92),ISNUMBER($F92)),$E92*$F92,""))</f>
        <v/>
      </c>
      <c r="I92" s="27">
        <f>IF(OR($A92="",$B92="",$D92="",$E92="",$G92=""),"",IF(AND(ISNUMBER($E92),ISNUMBER($G92),$G92&gt;0),IFERROR(ROUNDUP($E92/$G92,0),""),""))</f>
        <v/>
      </c>
      <c r="J92" s="30">
        <f>IF(COUNTA($A92:$G92)=0,"",IF(OR($A92="",$B92="",$C92="",$D92="",$E92=""),"Completar campos obrigatórios",IF($E92&lt;0,"Quantidade inválida",IF($L92="","Área não cadastrada",IF(COUNTIFS($A$7:$A$206,$A92,$B$7:$B$206,$B92,$D$7:$D$206,$D92)&gt;1,"Registro duplicado",IF(AND(OR($L92="Volume",$L92="Ambos"),OR($F92="",$F92&lt;=0)),"Informar volume unitário",IF(AND(OR($L92="Posições",$L92="Ambos"),OR($G92="",$G92&lt;=0)),"Informar unidades por posição","OK")))))))</f>
        <v/>
      </c>
      <c r="K92" s="22" t="n"/>
      <c r="L92" s="31">
        <f>IF($D92="","",IFERROR(INDEX('Áreas_Capacidade'!$C$7:$C$106,MATCH($D92,'Áreas_Capacidade'!$A$7:$A$106,0)),""))</f>
        <v/>
      </c>
    </row>
    <row r="93">
      <c r="A93" s="56" t="n"/>
      <c r="B93" s="22" t="n"/>
      <c r="C93" s="22" t="n"/>
      <c r="D93" s="22" t="n"/>
      <c r="E93" s="24" t="n"/>
      <c r="F93" s="57" t="n"/>
      <c r="G93" s="24" t="n"/>
      <c r="H93" s="54">
        <f>IF(OR($A93="",$B93="",$D93="",$E93="",$F93=""),"",IF(AND(ISNUMBER($E93),ISNUMBER($F93)),$E93*$F93,""))</f>
        <v/>
      </c>
      <c r="I93" s="27">
        <f>IF(OR($A93="",$B93="",$D93="",$E93="",$G93=""),"",IF(AND(ISNUMBER($E93),ISNUMBER($G93),$G93&gt;0),IFERROR(ROUNDUP($E93/$G93,0),""),""))</f>
        <v/>
      </c>
      <c r="J93" s="30">
        <f>IF(COUNTA($A93:$G93)=0,"",IF(OR($A93="",$B93="",$C93="",$D93="",$E93=""),"Completar campos obrigatórios",IF($E93&lt;0,"Quantidade inválida",IF($L93="","Área não cadastrada",IF(COUNTIFS($A$7:$A$206,$A93,$B$7:$B$206,$B93,$D$7:$D$206,$D93)&gt;1,"Registro duplicado",IF(AND(OR($L93="Volume",$L93="Ambos"),OR($F93="",$F93&lt;=0)),"Informar volume unitário",IF(AND(OR($L93="Posições",$L93="Ambos"),OR($G93="",$G93&lt;=0)),"Informar unidades por posição","OK")))))))</f>
        <v/>
      </c>
      <c r="K93" s="22" t="n"/>
      <c r="L93" s="31">
        <f>IF($D93="","",IFERROR(INDEX('Áreas_Capacidade'!$C$7:$C$106,MATCH($D93,'Áreas_Capacidade'!$A$7:$A$106,0)),""))</f>
        <v/>
      </c>
    </row>
    <row r="94">
      <c r="A94" s="56" t="n"/>
      <c r="B94" s="22" t="n"/>
      <c r="C94" s="22" t="n"/>
      <c r="D94" s="22" t="n"/>
      <c r="E94" s="24" t="n"/>
      <c r="F94" s="57" t="n"/>
      <c r="G94" s="24" t="n"/>
      <c r="H94" s="54">
        <f>IF(OR($A94="",$B94="",$D94="",$E94="",$F94=""),"",IF(AND(ISNUMBER($E94),ISNUMBER($F94)),$E94*$F94,""))</f>
        <v/>
      </c>
      <c r="I94" s="27">
        <f>IF(OR($A94="",$B94="",$D94="",$E94="",$G94=""),"",IF(AND(ISNUMBER($E94),ISNUMBER($G94),$G94&gt;0),IFERROR(ROUNDUP($E94/$G94,0),""),""))</f>
        <v/>
      </c>
      <c r="J94" s="30">
        <f>IF(COUNTA($A94:$G94)=0,"",IF(OR($A94="",$B94="",$C94="",$D94="",$E94=""),"Completar campos obrigatórios",IF($E94&lt;0,"Quantidade inválida",IF($L94="","Área não cadastrada",IF(COUNTIFS($A$7:$A$206,$A94,$B$7:$B$206,$B94,$D$7:$D$206,$D94)&gt;1,"Registro duplicado",IF(AND(OR($L94="Volume",$L94="Ambos"),OR($F94="",$F94&lt;=0)),"Informar volume unitário",IF(AND(OR($L94="Posições",$L94="Ambos"),OR($G94="",$G94&lt;=0)),"Informar unidades por posição","OK")))))))</f>
        <v/>
      </c>
      <c r="K94" s="22" t="n"/>
      <c r="L94" s="31">
        <f>IF($D94="","",IFERROR(INDEX('Áreas_Capacidade'!$C$7:$C$106,MATCH($D94,'Áreas_Capacidade'!$A$7:$A$106,0)),""))</f>
        <v/>
      </c>
    </row>
    <row r="95">
      <c r="A95" s="56" t="n"/>
      <c r="B95" s="22" t="n"/>
      <c r="C95" s="22" t="n"/>
      <c r="D95" s="22" t="n"/>
      <c r="E95" s="24" t="n"/>
      <c r="F95" s="57" t="n"/>
      <c r="G95" s="24" t="n"/>
      <c r="H95" s="54">
        <f>IF(OR($A95="",$B95="",$D95="",$E95="",$F95=""),"",IF(AND(ISNUMBER($E95),ISNUMBER($F95)),$E95*$F95,""))</f>
        <v/>
      </c>
      <c r="I95" s="27">
        <f>IF(OR($A95="",$B95="",$D95="",$E95="",$G95=""),"",IF(AND(ISNUMBER($E95),ISNUMBER($G95),$G95&gt;0),IFERROR(ROUNDUP($E95/$G95,0),""),""))</f>
        <v/>
      </c>
      <c r="J95" s="30">
        <f>IF(COUNTA($A95:$G95)=0,"",IF(OR($A95="",$B95="",$C95="",$D95="",$E95=""),"Completar campos obrigatórios",IF($E95&lt;0,"Quantidade inválida",IF($L95="","Área não cadastrada",IF(COUNTIFS($A$7:$A$206,$A95,$B$7:$B$206,$B95,$D$7:$D$206,$D95)&gt;1,"Registro duplicado",IF(AND(OR($L95="Volume",$L95="Ambos"),OR($F95="",$F95&lt;=0)),"Informar volume unitário",IF(AND(OR($L95="Posições",$L95="Ambos"),OR($G95="",$G95&lt;=0)),"Informar unidades por posição","OK")))))))</f>
        <v/>
      </c>
      <c r="K95" s="22" t="n"/>
      <c r="L95" s="31">
        <f>IF($D95="","",IFERROR(INDEX('Áreas_Capacidade'!$C$7:$C$106,MATCH($D95,'Áreas_Capacidade'!$A$7:$A$106,0)),""))</f>
        <v/>
      </c>
    </row>
    <row r="96">
      <c r="A96" s="56" t="n"/>
      <c r="B96" s="22" t="n"/>
      <c r="C96" s="22" t="n"/>
      <c r="D96" s="22" t="n"/>
      <c r="E96" s="24" t="n"/>
      <c r="F96" s="57" t="n"/>
      <c r="G96" s="24" t="n"/>
      <c r="H96" s="54">
        <f>IF(OR($A96="",$B96="",$D96="",$E96="",$F96=""),"",IF(AND(ISNUMBER($E96),ISNUMBER($F96)),$E96*$F96,""))</f>
        <v/>
      </c>
      <c r="I96" s="27">
        <f>IF(OR($A96="",$B96="",$D96="",$E96="",$G96=""),"",IF(AND(ISNUMBER($E96),ISNUMBER($G96),$G96&gt;0),IFERROR(ROUNDUP($E96/$G96,0),""),""))</f>
        <v/>
      </c>
      <c r="J96" s="30">
        <f>IF(COUNTA($A96:$G96)=0,"",IF(OR($A96="",$B96="",$C96="",$D96="",$E96=""),"Completar campos obrigatórios",IF($E96&lt;0,"Quantidade inválida",IF($L96="","Área não cadastrada",IF(COUNTIFS($A$7:$A$206,$A96,$B$7:$B$206,$B96,$D$7:$D$206,$D96)&gt;1,"Registro duplicado",IF(AND(OR($L96="Volume",$L96="Ambos"),OR($F96="",$F96&lt;=0)),"Informar volume unitário",IF(AND(OR($L96="Posições",$L96="Ambos"),OR($G96="",$G96&lt;=0)),"Informar unidades por posição","OK")))))))</f>
        <v/>
      </c>
      <c r="K96" s="22" t="n"/>
      <c r="L96" s="31">
        <f>IF($D96="","",IFERROR(INDEX('Áreas_Capacidade'!$C$7:$C$106,MATCH($D96,'Áreas_Capacidade'!$A$7:$A$106,0)),""))</f>
        <v/>
      </c>
    </row>
    <row r="97">
      <c r="A97" s="56" t="n"/>
      <c r="B97" s="22" t="n"/>
      <c r="C97" s="22" t="n"/>
      <c r="D97" s="22" t="n"/>
      <c r="E97" s="24" t="n"/>
      <c r="F97" s="57" t="n"/>
      <c r="G97" s="24" t="n"/>
      <c r="H97" s="54">
        <f>IF(OR($A97="",$B97="",$D97="",$E97="",$F97=""),"",IF(AND(ISNUMBER($E97),ISNUMBER($F97)),$E97*$F97,""))</f>
        <v/>
      </c>
      <c r="I97" s="27">
        <f>IF(OR($A97="",$B97="",$D97="",$E97="",$G97=""),"",IF(AND(ISNUMBER($E97),ISNUMBER($G97),$G97&gt;0),IFERROR(ROUNDUP($E97/$G97,0),""),""))</f>
        <v/>
      </c>
      <c r="J97" s="30">
        <f>IF(COUNTA($A97:$G97)=0,"",IF(OR($A97="",$B97="",$C97="",$D97="",$E97=""),"Completar campos obrigatórios",IF($E97&lt;0,"Quantidade inválida",IF($L97="","Área não cadastrada",IF(COUNTIFS($A$7:$A$206,$A97,$B$7:$B$206,$B97,$D$7:$D$206,$D97)&gt;1,"Registro duplicado",IF(AND(OR($L97="Volume",$L97="Ambos"),OR($F97="",$F97&lt;=0)),"Informar volume unitário",IF(AND(OR($L97="Posições",$L97="Ambos"),OR($G97="",$G97&lt;=0)),"Informar unidades por posição","OK")))))))</f>
        <v/>
      </c>
      <c r="K97" s="22" t="n"/>
      <c r="L97" s="31">
        <f>IF($D97="","",IFERROR(INDEX('Áreas_Capacidade'!$C$7:$C$106,MATCH($D97,'Áreas_Capacidade'!$A$7:$A$106,0)),""))</f>
        <v/>
      </c>
    </row>
    <row r="98">
      <c r="A98" s="56" t="n"/>
      <c r="B98" s="22" t="n"/>
      <c r="C98" s="22" t="n"/>
      <c r="D98" s="22" t="n"/>
      <c r="E98" s="24" t="n"/>
      <c r="F98" s="57" t="n"/>
      <c r="G98" s="24" t="n"/>
      <c r="H98" s="54">
        <f>IF(OR($A98="",$B98="",$D98="",$E98="",$F98=""),"",IF(AND(ISNUMBER($E98),ISNUMBER($F98)),$E98*$F98,""))</f>
        <v/>
      </c>
      <c r="I98" s="27">
        <f>IF(OR($A98="",$B98="",$D98="",$E98="",$G98=""),"",IF(AND(ISNUMBER($E98),ISNUMBER($G98),$G98&gt;0),IFERROR(ROUNDUP($E98/$G98,0),""),""))</f>
        <v/>
      </c>
      <c r="J98" s="30">
        <f>IF(COUNTA($A98:$G98)=0,"",IF(OR($A98="",$B98="",$C98="",$D98="",$E98=""),"Completar campos obrigatórios",IF($E98&lt;0,"Quantidade inválida",IF($L98="","Área não cadastrada",IF(COUNTIFS($A$7:$A$206,$A98,$B$7:$B$206,$B98,$D$7:$D$206,$D98)&gt;1,"Registro duplicado",IF(AND(OR($L98="Volume",$L98="Ambos"),OR($F98="",$F98&lt;=0)),"Informar volume unitário",IF(AND(OR($L98="Posições",$L98="Ambos"),OR($G98="",$G98&lt;=0)),"Informar unidades por posição","OK")))))))</f>
        <v/>
      </c>
      <c r="K98" s="22" t="n"/>
      <c r="L98" s="31">
        <f>IF($D98="","",IFERROR(INDEX('Áreas_Capacidade'!$C$7:$C$106,MATCH($D98,'Áreas_Capacidade'!$A$7:$A$106,0)),""))</f>
        <v/>
      </c>
    </row>
    <row r="99">
      <c r="A99" s="56" t="n"/>
      <c r="B99" s="22" t="n"/>
      <c r="C99" s="22" t="n"/>
      <c r="D99" s="22" t="n"/>
      <c r="E99" s="24" t="n"/>
      <c r="F99" s="57" t="n"/>
      <c r="G99" s="24" t="n"/>
      <c r="H99" s="54">
        <f>IF(OR($A99="",$B99="",$D99="",$E99="",$F99=""),"",IF(AND(ISNUMBER($E99),ISNUMBER($F99)),$E99*$F99,""))</f>
        <v/>
      </c>
      <c r="I99" s="27">
        <f>IF(OR($A99="",$B99="",$D99="",$E99="",$G99=""),"",IF(AND(ISNUMBER($E99),ISNUMBER($G99),$G99&gt;0),IFERROR(ROUNDUP($E99/$G99,0),""),""))</f>
        <v/>
      </c>
      <c r="J99" s="30">
        <f>IF(COUNTA($A99:$G99)=0,"",IF(OR($A99="",$B99="",$C99="",$D99="",$E99=""),"Completar campos obrigatórios",IF($E99&lt;0,"Quantidade inválida",IF($L99="","Área não cadastrada",IF(COUNTIFS($A$7:$A$206,$A99,$B$7:$B$206,$B99,$D$7:$D$206,$D99)&gt;1,"Registro duplicado",IF(AND(OR($L99="Volume",$L99="Ambos"),OR($F99="",$F99&lt;=0)),"Informar volume unitário",IF(AND(OR($L99="Posições",$L99="Ambos"),OR($G99="",$G99&lt;=0)),"Informar unidades por posição","OK")))))))</f>
        <v/>
      </c>
      <c r="K99" s="22" t="n"/>
      <c r="L99" s="31">
        <f>IF($D99="","",IFERROR(INDEX('Áreas_Capacidade'!$C$7:$C$106,MATCH($D99,'Áreas_Capacidade'!$A$7:$A$106,0)),""))</f>
        <v/>
      </c>
    </row>
    <row r="100">
      <c r="A100" s="56" t="n"/>
      <c r="B100" s="22" t="n"/>
      <c r="C100" s="22" t="n"/>
      <c r="D100" s="22" t="n"/>
      <c r="E100" s="24" t="n"/>
      <c r="F100" s="57" t="n"/>
      <c r="G100" s="24" t="n"/>
      <c r="H100" s="54">
        <f>IF(OR($A100="",$B100="",$D100="",$E100="",$F100=""),"",IF(AND(ISNUMBER($E100),ISNUMBER($F100)),$E100*$F100,""))</f>
        <v/>
      </c>
      <c r="I100" s="27">
        <f>IF(OR($A100="",$B100="",$D100="",$E100="",$G100=""),"",IF(AND(ISNUMBER($E100),ISNUMBER($G100),$G100&gt;0),IFERROR(ROUNDUP($E100/$G100,0),""),""))</f>
        <v/>
      </c>
      <c r="J100" s="30">
        <f>IF(COUNTA($A100:$G100)=0,"",IF(OR($A100="",$B100="",$C100="",$D100="",$E100=""),"Completar campos obrigatórios",IF($E100&lt;0,"Quantidade inválida",IF($L100="","Área não cadastrada",IF(COUNTIFS($A$7:$A$206,$A100,$B$7:$B$206,$B100,$D$7:$D$206,$D100)&gt;1,"Registro duplicado",IF(AND(OR($L100="Volume",$L100="Ambos"),OR($F100="",$F100&lt;=0)),"Informar volume unitário",IF(AND(OR($L100="Posições",$L100="Ambos"),OR($G100="",$G100&lt;=0)),"Informar unidades por posição","OK")))))))</f>
        <v/>
      </c>
      <c r="K100" s="22" t="n"/>
      <c r="L100" s="31">
        <f>IF($D100="","",IFERROR(INDEX('Áreas_Capacidade'!$C$7:$C$106,MATCH($D100,'Áreas_Capacidade'!$A$7:$A$106,0)),""))</f>
        <v/>
      </c>
    </row>
    <row r="101">
      <c r="A101" s="56" t="n"/>
      <c r="B101" s="22" t="n"/>
      <c r="C101" s="22" t="n"/>
      <c r="D101" s="22" t="n"/>
      <c r="E101" s="24" t="n"/>
      <c r="F101" s="57" t="n"/>
      <c r="G101" s="24" t="n"/>
      <c r="H101" s="54">
        <f>IF(OR($A101="",$B101="",$D101="",$E101="",$F101=""),"",IF(AND(ISNUMBER($E101),ISNUMBER($F101)),$E101*$F101,""))</f>
        <v/>
      </c>
      <c r="I101" s="27">
        <f>IF(OR($A101="",$B101="",$D101="",$E101="",$G101=""),"",IF(AND(ISNUMBER($E101),ISNUMBER($G101),$G101&gt;0),IFERROR(ROUNDUP($E101/$G101,0),""),""))</f>
        <v/>
      </c>
      <c r="J101" s="30">
        <f>IF(COUNTA($A101:$G101)=0,"",IF(OR($A101="",$B101="",$C101="",$D101="",$E101=""),"Completar campos obrigatórios",IF($E101&lt;0,"Quantidade inválida",IF($L101="","Área não cadastrada",IF(COUNTIFS($A$7:$A$206,$A101,$B$7:$B$206,$B101,$D$7:$D$206,$D101)&gt;1,"Registro duplicado",IF(AND(OR($L101="Volume",$L101="Ambos"),OR($F101="",$F101&lt;=0)),"Informar volume unitário",IF(AND(OR($L101="Posições",$L101="Ambos"),OR($G101="",$G101&lt;=0)),"Informar unidades por posição","OK")))))))</f>
        <v/>
      </c>
      <c r="K101" s="22" t="n"/>
      <c r="L101" s="31">
        <f>IF($D101="","",IFERROR(INDEX('Áreas_Capacidade'!$C$7:$C$106,MATCH($D101,'Áreas_Capacidade'!$A$7:$A$106,0)),""))</f>
        <v/>
      </c>
    </row>
    <row r="102">
      <c r="A102" s="56" t="n"/>
      <c r="B102" s="22" t="n"/>
      <c r="C102" s="22" t="n"/>
      <c r="D102" s="22" t="n"/>
      <c r="E102" s="24" t="n"/>
      <c r="F102" s="57" t="n"/>
      <c r="G102" s="24" t="n"/>
      <c r="H102" s="54">
        <f>IF(OR($A102="",$B102="",$D102="",$E102="",$F102=""),"",IF(AND(ISNUMBER($E102),ISNUMBER($F102)),$E102*$F102,""))</f>
        <v/>
      </c>
      <c r="I102" s="27">
        <f>IF(OR($A102="",$B102="",$D102="",$E102="",$G102=""),"",IF(AND(ISNUMBER($E102),ISNUMBER($G102),$G102&gt;0),IFERROR(ROUNDUP($E102/$G102,0),""),""))</f>
        <v/>
      </c>
      <c r="J102" s="30">
        <f>IF(COUNTA($A102:$G102)=0,"",IF(OR($A102="",$B102="",$C102="",$D102="",$E102=""),"Completar campos obrigatórios",IF($E102&lt;0,"Quantidade inválida",IF($L102="","Área não cadastrada",IF(COUNTIFS($A$7:$A$206,$A102,$B$7:$B$206,$B102,$D$7:$D$206,$D102)&gt;1,"Registro duplicado",IF(AND(OR($L102="Volume",$L102="Ambos"),OR($F102="",$F102&lt;=0)),"Informar volume unitário",IF(AND(OR($L102="Posições",$L102="Ambos"),OR($G102="",$G102&lt;=0)),"Informar unidades por posição","OK")))))))</f>
        <v/>
      </c>
      <c r="K102" s="22" t="n"/>
      <c r="L102" s="31">
        <f>IF($D102="","",IFERROR(INDEX('Áreas_Capacidade'!$C$7:$C$106,MATCH($D102,'Áreas_Capacidade'!$A$7:$A$106,0)),""))</f>
        <v/>
      </c>
    </row>
    <row r="103">
      <c r="A103" s="56" t="n"/>
      <c r="B103" s="22" t="n"/>
      <c r="C103" s="22" t="n"/>
      <c r="D103" s="22" t="n"/>
      <c r="E103" s="24" t="n"/>
      <c r="F103" s="57" t="n"/>
      <c r="G103" s="24" t="n"/>
      <c r="H103" s="54">
        <f>IF(OR($A103="",$B103="",$D103="",$E103="",$F103=""),"",IF(AND(ISNUMBER($E103),ISNUMBER($F103)),$E103*$F103,""))</f>
        <v/>
      </c>
      <c r="I103" s="27">
        <f>IF(OR($A103="",$B103="",$D103="",$E103="",$G103=""),"",IF(AND(ISNUMBER($E103),ISNUMBER($G103),$G103&gt;0),IFERROR(ROUNDUP($E103/$G103,0),""),""))</f>
        <v/>
      </c>
      <c r="J103" s="30">
        <f>IF(COUNTA($A103:$G103)=0,"",IF(OR($A103="",$B103="",$C103="",$D103="",$E103=""),"Completar campos obrigatórios",IF($E103&lt;0,"Quantidade inválida",IF($L103="","Área não cadastrada",IF(COUNTIFS($A$7:$A$206,$A103,$B$7:$B$206,$B103,$D$7:$D$206,$D103)&gt;1,"Registro duplicado",IF(AND(OR($L103="Volume",$L103="Ambos"),OR($F103="",$F103&lt;=0)),"Informar volume unitário",IF(AND(OR($L103="Posições",$L103="Ambos"),OR($G103="",$G103&lt;=0)),"Informar unidades por posição","OK")))))))</f>
        <v/>
      </c>
      <c r="K103" s="22" t="n"/>
      <c r="L103" s="31">
        <f>IF($D103="","",IFERROR(INDEX('Áreas_Capacidade'!$C$7:$C$106,MATCH($D103,'Áreas_Capacidade'!$A$7:$A$106,0)),""))</f>
        <v/>
      </c>
    </row>
    <row r="104">
      <c r="A104" s="56" t="n"/>
      <c r="B104" s="22" t="n"/>
      <c r="C104" s="22" t="n"/>
      <c r="D104" s="22" t="n"/>
      <c r="E104" s="24" t="n"/>
      <c r="F104" s="57" t="n"/>
      <c r="G104" s="24" t="n"/>
      <c r="H104" s="54">
        <f>IF(OR($A104="",$B104="",$D104="",$E104="",$F104=""),"",IF(AND(ISNUMBER($E104),ISNUMBER($F104)),$E104*$F104,""))</f>
        <v/>
      </c>
      <c r="I104" s="27">
        <f>IF(OR($A104="",$B104="",$D104="",$E104="",$G104=""),"",IF(AND(ISNUMBER($E104),ISNUMBER($G104),$G104&gt;0),IFERROR(ROUNDUP($E104/$G104,0),""),""))</f>
        <v/>
      </c>
      <c r="J104" s="30">
        <f>IF(COUNTA($A104:$G104)=0,"",IF(OR($A104="",$B104="",$C104="",$D104="",$E104=""),"Completar campos obrigatórios",IF($E104&lt;0,"Quantidade inválida",IF($L104="","Área não cadastrada",IF(COUNTIFS($A$7:$A$206,$A104,$B$7:$B$206,$B104,$D$7:$D$206,$D104)&gt;1,"Registro duplicado",IF(AND(OR($L104="Volume",$L104="Ambos"),OR($F104="",$F104&lt;=0)),"Informar volume unitário",IF(AND(OR($L104="Posições",$L104="Ambos"),OR($G104="",$G104&lt;=0)),"Informar unidades por posição","OK")))))))</f>
        <v/>
      </c>
      <c r="K104" s="22" t="n"/>
      <c r="L104" s="31">
        <f>IF($D104="","",IFERROR(INDEX('Áreas_Capacidade'!$C$7:$C$106,MATCH($D104,'Áreas_Capacidade'!$A$7:$A$106,0)),""))</f>
        <v/>
      </c>
    </row>
    <row r="105">
      <c r="A105" s="56" t="n"/>
      <c r="B105" s="22" t="n"/>
      <c r="C105" s="22" t="n"/>
      <c r="D105" s="22" t="n"/>
      <c r="E105" s="24" t="n"/>
      <c r="F105" s="57" t="n"/>
      <c r="G105" s="24" t="n"/>
      <c r="H105" s="54">
        <f>IF(OR($A105="",$B105="",$D105="",$E105="",$F105=""),"",IF(AND(ISNUMBER($E105),ISNUMBER($F105)),$E105*$F105,""))</f>
        <v/>
      </c>
      <c r="I105" s="27">
        <f>IF(OR($A105="",$B105="",$D105="",$E105="",$G105=""),"",IF(AND(ISNUMBER($E105),ISNUMBER($G105),$G105&gt;0),IFERROR(ROUNDUP($E105/$G105,0),""),""))</f>
        <v/>
      </c>
      <c r="J105" s="30">
        <f>IF(COUNTA($A105:$G105)=0,"",IF(OR($A105="",$B105="",$C105="",$D105="",$E105=""),"Completar campos obrigatórios",IF($E105&lt;0,"Quantidade inválida",IF($L105="","Área não cadastrada",IF(COUNTIFS($A$7:$A$206,$A105,$B$7:$B$206,$B105,$D$7:$D$206,$D105)&gt;1,"Registro duplicado",IF(AND(OR($L105="Volume",$L105="Ambos"),OR($F105="",$F105&lt;=0)),"Informar volume unitário",IF(AND(OR($L105="Posições",$L105="Ambos"),OR($G105="",$G105&lt;=0)),"Informar unidades por posição","OK")))))))</f>
        <v/>
      </c>
      <c r="K105" s="22" t="n"/>
      <c r="L105" s="31">
        <f>IF($D105="","",IFERROR(INDEX('Áreas_Capacidade'!$C$7:$C$106,MATCH($D105,'Áreas_Capacidade'!$A$7:$A$106,0)),""))</f>
        <v/>
      </c>
    </row>
    <row r="106">
      <c r="A106" s="56" t="n"/>
      <c r="B106" s="22" t="n"/>
      <c r="C106" s="22" t="n"/>
      <c r="D106" s="22" t="n"/>
      <c r="E106" s="24" t="n"/>
      <c r="F106" s="57" t="n"/>
      <c r="G106" s="24" t="n"/>
      <c r="H106" s="54">
        <f>IF(OR($A106="",$B106="",$D106="",$E106="",$F106=""),"",IF(AND(ISNUMBER($E106),ISNUMBER($F106)),$E106*$F106,""))</f>
        <v/>
      </c>
      <c r="I106" s="27">
        <f>IF(OR($A106="",$B106="",$D106="",$E106="",$G106=""),"",IF(AND(ISNUMBER($E106),ISNUMBER($G106),$G106&gt;0),IFERROR(ROUNDUP($E106/$G106,0),""),""))</f>
        <v/>
      </c>
      <c r="J106" s="30">
        <f>IF(COUNTA($A106:$G106)=0,"",IF(OR($A106="",$B106="",$C106="",$D106="",$E106=""),"Completar campos obrigatórios",IF($E106&lt;0,"Quantidade inválida",IF($L106="","Área não cadastrada",IF(COUNTIFS($A$7:$A$206,$A106,$B$7:$B$206,$B106,$D$7:$D$206,$D106)&gt;1,"Registro duplicado",IF(AND(OR($L106="Volume",$L106="Ambos"),OR($F106="",$F106&lt;=0)),"Informar volume unitário",IF(AND(OR($L106="Posições",$L106="Ambos"),OR($G106="",$G106&lt;=0)),"Informar unidades por posição","OK")))))))</f>
        <v/>
      </c>
      <c r="K106" s="22" t="n"/>
      <c r="L106" s="31">
        <f>IF($D106="","",IFERROR(INDEX('Áreas_Capacidade'!$C$7:$C$106,MATCH($D106,'Áreas_Capacidade'!$A$7:$A$106,0)),""))</f>
        <v/>
      </c>
    </row>
    <row r="107">
      <c r="A107" s="56" t="n"/>
      <c r="B107" s="22" t="n"/>
      <c r="C107" s="22" t="n"/>
      <c r="D107" s="22" t="n"/>
      <c r="E107" s="24" t="n"/>
      <c r="F107" s="57" t="n"/>
      <c r="G107" s="24" t="n"/>
      <c r="H107" s="54">
        <f>IF(OR($A107="",$B107="",$D107="",$E107="",$F107=""),"",IF(AND(ISNUMBER($E107),ISNUMBER($F107)),$E107*$F107,""))</f>
        <v/>
      </c>
      <c r="I107" s="27">
        <f>IF(OR($A107="",$B107="",$D107="",$E107="",$G107=""),"",IF(AND(ISNUMBER($E107),ISNUMBER($G107),$G107&gt;0),IFERROR(ROUNDUP($E107/$G107,0),""),""))</f>
        <v/>
      </c>
      <c r="J107" s="30">
        <f>IF(COUNTA($A107:$G107)=0,"",IF(OR($A107="",$B107="",$C107="",$D107="",$E107=""),"Completar campos obrigatórios",IF($E107&lt;0,"Quantidade inválida",IF($L107="","Área não cadastrada",IF(COUNTIFS($A$7:$A$206,$A107,$B$7:$B$206,$B107,$D$7:$D$206,$D107)&gt;1,"Registro duplicado",IF(AND(OR($L107="Volume",$L107="Ambos"),OR($F107="",$F107&lt;=0)),"Informar volume unitário",IF(AND(OR($L107="Posições",$L107="Ambos"),OR($G107="",$G107&lt;=0)),"Informar unidades por posição","OK")))))))</f>
        <v/>
      </c>
      <c r="K107" s="22" t="n"/>
      <c r="L107" s="31">
        <f>IF($D107="","",IFERROR(INDEX('Áreas_Capacidade'!$C$7:$C$106,MATCH($D107,'Áreas_Capacidade'!$A$7:$A$106,0)),""))</f>
        <v/>
      </c>
    </row>
    <row r="108">
      <c r="A108" s="56" t="n"/>
      <c r="B108" s="22" t="n"/>
      <c r="C108" s="22" t="n"/>
      <c r="D108" s="22" t="n"/>
      <c r="E108" s="24" t="n"/>
      <c r="F108" s="57" t="n"/>
      <c r="G108" s="24" t="n"/>
      <c r="H108" s="54">
        <f>IF(OR($A108="",$B108="",$D108="",$E108="",$F108=""),"",IF(AND(ISNUMBER($E108),ISNUMBER($F108)),$E108*$F108,""))</f>
        <v/>
      </c>
      <c r="I108" s="27">
        <f>IF(OR($A108="",$B108="",$D108="",$E108="",$G108=""),"",IF(AND(ISNUMBER($E108),ISNUMBER($G108),$G108&gt;0),IFERROR(ROUNDUP($E108/$G108,0),""),""))</f>
        <v/>
      </c>
      <c r="J108" s="30">
        <f>IF(COUNTA($A108:$G108)=0,"",IF(OR($A108="",$B108="",$C108="",$D108="",$E108=""),"Completar campos obrigatórios",IF($E108&lt;0,"Quantidade inválida",IF($L108="","Área não cadastrada",IF(COUNTIFS($A$7:$A$206,$A108,$B$7:$B$206,$B108,$D$7:$D$206,$D108)&gt;1,"Registro duplicado",IF(AND(OR($L108="Volume",$L108="Ambos"),OR($F108="",$F108&lt;=0)),"Informar volume unitário",IF(AND(OR($L108="Posições",$L108="Ambos"),OR($G108="",$G108&lt;=0)),"Informar unidades por posição","OK")))))))</f>
        <v/>
      </c>
      <c r="K108" s="22" t="n"/>
      <c r="L108" s="31">
        <f>IF($D108="","",IFERROR(INDEX('Áreas_Capacidade'!$C$7:$C$106,MATCH($D108,'Áreas_Capacidade'!$A$7:$A$106,0)),""))</f>
        <v/>
      </c>
    </row>
    <row r="109">
      <c r="A109" s="56" t="n"/>
      <c r="B109" s="22" t="n"/>
      <c r="C109" s="22" t="n"/>
      <c r="D109" s="22" t="n"/>
      <c r="E109" s="24" t="n"/>
      <c r="F109" s="57" t="n"/>
      <c r="G109" s="24" t="n"/>
      <c r="H109" s="54">
        <f>IF(OR($A109="",$B109="",$D109="",$E109="",$F109=""),"",IF(AND(ISNUMBER($E109),ISNUMBER($F109)),$E109*$F109,""))</f>
        <v/>
      </c>
      <c r="I109" s="27">
        <f>IF(OR($A109="",$B109="",$D109="",$E109="",$G109=""),"",IF(AND(ISNUMBER($E109),ISNUMBER($G109),$G109&gt;0),IFERROR(ROUNDUP($E109/$G109,0),""),""))</f>
        <v/>
      </c>
      <c r="J109" s="30">
        <f>IF(COUNTA($A109:$G109)=0,"",IF(OR($A109="",$B109="",$C109="",$D109="",$E109=""),"Completar campos obrigatórios",IF($E109&lt;0,"Quantidade inválida",IF($L109="","Área não cadastrada",IF(COUNTIFS($A$7:$A$206,$A109,$B$7:$B$206,$B109,$D$7:$D$206,$D109)&gt;1,"Registro duplicado",IF(AND(OR($L109="Volume",$L109="Ambos"),OR($F109="",$F109&lt;=0)),"Informar volume unitário",IF(AND(OR($L109="Posições",$L109="Ambos"),OR($G109="",$G109&lt;=0)),"Informar unidades por posição","OK")))))))</f>
        <v/>
      </c>
      <c r="K109" s="22" t="n"/>
      <c r="L109" s="31">
        <f>IF($D109="","",IFERROR(INDEX('Áreas_Capacidade'!$C$7:$C$106,MATCH($D109,'Áreas_Capacidade'!$A$7:$A$106,0)),""))</f>
        <v/>
      </c>
    </row>
    <row r="110">
      <c r="A110" s="56" t="n"/>
      <c r="B110" s="22" t="n"/>
      <c r="C110" s="22" t="n"/>
      <c r="D110" s="22" t="n"/>
      <c r="E110" s="24" t="n"/>
      <c r="F110" s="57" t="n"/>
      <c r="G110" s="24" t="n"/>
      <c r="H110" s="54">
        <f>IF(OR($A110="",$B110="",$D110="",$E110="",$F110=""),"",IF(AND(ISNUMBER($E110),ISNUMBER($F110)),$E110*$F110,""))</f>
        <v/>
      </c>
      <c r="I110" s="27">
        <f>IF(OR($A110="",$B110="",$D110="",$E110="",$G110=""),"",IF(AND(ISNUMBER($E110),ISNUMBER($G110),$G110&gt;0),IFERROR(ROUNDUP($E110/$G110,0),""),""))</f>
        <v/>
      </c>
      <c r="J110" s="30">
        <f>IF(COUNTA($A110:$G110)=0,"",IF(OR($A110="",$B110="",$C110="",$D110="",$E110=""),"Completar campos obrigatórios",IF($E110&lt;0,"Quantidade inválida",IF($L110="","Área não cadastrada",IF(COUNTIFS($A$7:$A$206,$A110,$B$7:$B$206,$B110,$D$7:$D$206,$D110)&gt;1,"Registro duplicado",IF(AND(OR($L110="Volume",$L110="Ambos"),OR($F110="",$F110&lt;=0)),"Informar volume unitário",IF(AND(OR($L110="Posições",$L110="Ambos"),OR($G110="",$G110&lt;=0)),"Informar unidades por posição","OK")))))))</f>
        <v/>
      </c>
      <c r="K110" s="22" t="n"/>
      <c r="L110" s="31">
        <f>IF($D110="","",IFERROR(INDEX('Áreas_Capacidade'!$C$7:$C$106,MATCH($D110,'Áreas_Capacidade'!$A$7:$A$106,0)),""))</f>
        <v/>
      </c>
    </row>
    <row r="111">
      <c r="A111" s="56" t="n"/>
      <c r="B111" s="22" t="n"/>
      <c r="C111" s="22" t="n"/>
      <c r="D111" s="22" t="n"/>
      <c r="E111" s="24" t="n"/>
      <c r="F111" s="57" t="n"/>
      <c r="G111" s="24" t="n"/>
      <c r="H111" s="54">
        <f>IF(OR($A111="",$B111="",$D111="",$E111="",$F111=""),"",IF(AND(ISNUMBER($E111),ISNUMBER($F111)),$E111*$F111,""))</f>
        <v/>
      </c>
      <c r="I111" s="27">
        <f>IF(OR($A111="",$B111="",$D111="",$E111="",$G111=""),"",IF(AND(ISNUMBER($E111),ISNUMBER($G111),$G111&gt;0),IFERROR(ROUNDUP($E111/$G111,0),""),""))</f>
        <v/>
      </c>
      <c r="J111" s="30">
        <f>IF(COUNTA($A111:$G111)=0,"",IF(OR($A111="",$B111="",$C111="",$D111="",$E111=""),"Completar campos obrigatórios",IF($E111&lt;0,"Quantidade inválida",IF($L111="","Área não cadastrada",IF(COUNTIFS($A$7:$A$206,$A111,$B$7:$B$206,$B111,$D$7:$D$206,$D111)&gt;1,"Registro duplicado",IF(AND(OR($L111="Volume",$L111="Ambos"),OR($F111="",$F111&lt;=0)),"Informar volume unitário",IF(AND(OR($L111="Posições",$L111="Ambos"),OR($G111="",$G111&lt;=0)),"Informar unidades por posição","OK")))))))</f>
        <v/>
      </c>
      <c r="K111" s="22" t="n"/>
      <c r="L111" s="31">
        <f>IF($D111="","",IFERROR(INDEX('Áreas_Capacidade'!$C$7:$C$106,MATCH($D111,'Áreas_Capacidade'!$A$7:$A$106,0)),""))</f>
        <v/>
      </c>
    </row>
    <row r="112">
      <c r="A112" s="56" t="n"/>
      <c r="B112" s="22" t="n"/>
      <c r="C112" s="22" t="n"/>
      <c r="D112" s="22" t="n"/>
      <c r="E112" s="24" t="n"/>
      <c r="F112" s="57" t="n"/>
      <c r="G112" s="24" t="n"/>
      <c r="H112" s="54">
        <f>IF(OR($A112="",$B112="",$D112="",$E112="",$F112=""),"",IF(AND(ISNUMBER($E112),ISNUMBER($F112)),$E112*$F112,""))</f>
        <v/>
      </c>
      <c r="I112" s="27">
        <f>IF(OR($A112="",$B112="",$D112="",$E112="",$G112=""),"",IF(AND(ISNUMBER($E112),ISNUMBER($G112),$G112&gt;0),IFERROR(ROUNDUP($E112/$G112,0),""),""))</f>
        <v/>
      </c>
      <c r="J112" s="30">
        <f>IF(COUNTA($A112:$G112)=0,"",IF(OR($A112="",$B112="",$C112="",$D112="",$E112=""),"Completar campos obrigatórios",IF($E112&lt;0,"Quantidade inválida",IF($L112="","Área não cadastrada",IF(COUNTIFS($A$7:$A$206,$A112,$B$7:$B$206,$B112,$D$7:$D$206,$D112)&gt;1,"Registro duplicado",IF(AND(OR($L112="Volume",$L112="Ambos"),OR($F112="",$F112&lt;=0)),"Informar volume unitário",IF(AND(OR($L112="Posições",$L112="Ambos"),OR($G112="",$G112&lt;=0)),"Informar unidades por posição","OK")))))))</f>
        <v/>
      </c>
      <c r="K112" s="22" t="n"/>
      <c r="L112" s="31">
        <f>IF($D112="","",IFERROR(INDEX('Áreas_Capacidade'!$C$7:$C$106,MATCH($D112,'Áreas_Capacidade'!$A$7:$A$106,0)),""))</f>
        <v/>
      </c>
    </row>
    <row r="113">
      <c r="A113" s="56" t="n"/>
      <c r="B113" s="22" t="n"/>
      <c r="C113" s="22" t="n"/>
      <c r="D113" s="22" t="n"/>
      <c r="E113" s="24" t="n"/>
      <c r="F113" s="57" t="n"/>
      <c r="G113" s="24" t="n"/>
      <c r="H113" s="54">
        <f>IF(OR($A113="",$B113="",$D113="",$E113="",$F113=""),"",IF(AND(ISNUMBER($E113),ISNUMBER($F113)),$E113*$F113,""))</f>
        <v/>
      </c>
      <c r="I113" s="27">
        <f>IF(OR($A113="",$B113="",$D113="",$E113="",$G113=""),"",IF(AND(ISNUMBER($E113),ISNUMBER($G113),$G113&gt;0),IFERROR(ROUNDUP($E113/$G113,0),""),""))</f>
        <v/>
      </c>
      <c r="J113" s="30">
        <f>IF(COUNTA($A113:$G113)=0,"",IF(OR($A113="",$B113="",$C113="",$D113="",$E113=""),"Completar campos obrigatórios",IF($E113&lt;0,"Quantidade inválida",IF($L113="","Área não cadastrada",IF(COUNTIFS($A$7:$A$206,$A113,$B$7:$B$206,$B113,$D$7:$D$206,$D113)&gt;1,"Registro duplicado",IF(AND(OR($L113="Volume",$L113="Ambos"),OR($F113="",$F113&lt;=0)),"Informar volume unitário",IF(AND(OR($L113="Posições",$L113="Ambos"),OR($G113="",$G113&lt;=0)),"Informar unidades por posição","OK")))))))</f>
        <v/>
      </c>
      <c r="K113" s="22" t="n"/>
      <c r="L113" s="31">
        <f>IF($D113="","",IFERROR(INDEX('Áreas_Capacidade'!$C$7:$C$106,MATCH($D113,'Áreas_Capacidade'!$A$7:$A$106,0)),""))</f>
        <v/>
      </c>
    </row>
    <row r="114">
      <c r="A114" s="56" t="n"/>
      <c r="B114" s="22" t="n"/>
      <c r="C114" s="22" t="n"/>
      <c r="D114" s="22" t="n"/>
      <c r="E114" s="24" t="n"/>
      <c r="F114" s="57" t="n"/>
      <c r="G114" s="24" t="n"/>
      <c r="H114" s="54">
        <f>IF(OR($A114="",$B114="",$D114="",$E114="",$F114=""),"",IF(AND(ISNUMBER($E114),ISNUMBER($F114)),$E114*$F114,""))</f>
        <v/>
      </c>
      <c r="I114" s="27">
        <f>IF(OR($A114="",$B114="",$D114="",$E114="",$G114=""),"",IF(AND(ISNUMBER($E114),ISNUMBER($G114),$G114&gt;0),IFERROR(ROUNDUP($E114/$G114,0),""),""))</f>
        <v/>
      </c>
      <c r="J114" s="30">
        <f>IF(COUNTA($A114:$G114)=0,"",IF(OR($A114="",$B114="",$C114="",$D114="",$E114=""),"Completar campos obrigatórios",IF($E114&lt;0,"Quantidade inválida",IF($L114="","Área não cadastrada",IF(COUNTIFS($A$7:$A$206,$A114,$B$7:$B$206,$B114,$D$7:$D$206,$D114)&gt;1,"Registro duplicado",IF(AND(OR($L114="Volume",$L114="Ambos"),OR($F114="",$F114&lt;=0)),"Informar volume unitário",IF(AND(OR($L114="Posições",$L114="Ambos"),OR($G114="",$G114&lt;=0)),"Informar unidades por posição","OK")))))))</f>
        <v/>
      </c>
      <c r="K114" s="22" t="n"/>
      <c r="L114" s="31">
        <f>IF($D114="","",IFERROR(INDEX('Áreas_Capacidade'!$C$7:$C$106,MATCH($D114,'Áreas_Capacidade'!$A$7:$A$106,0)),""))</f>
        <v/>
      </c>
    </row>
    <row r="115">
      <c r="A115" s="56" t="n"/>
      <c r="B115" s="22" t="n"/>
      <c r="C115" s="22" t="n"/>
      <c r="D115" s="22" t="n"/>
      <c r="E115" s="24" t="n"/>
      <c r="F115" s="57" t="n"/>
      <c r="G115" s="24" t="n"/>
      <c r="H115" s="54">
        <f>IF(OR($A115="",$B115="",$D115="",$E115="",$F115=""),"",IF(AND(ISNUMBER($E115),ISNUMBER($F115)),$E115*$F115,""))</f>
        <v/>
      </c>
      <c r="I115" s="27">
        <f>IF(OR($A115="",$B115="",$D115="",$E115="",$G115=""),"",IF(AND(ISNUMBER($E115),ISNUMBER($G115),$G115&gt;0),IFERROR(ROUNDUP($E115/$G115,0),""),""))</f>
        <v/>
      </c>
      <c r="J115" s="30">
        <f>IF(COUNTA($A115:$G115)=0,"",IF(OR($A115="",$B115="",$C115="",$D115="",$E115=""),"Completar campos obrigatórios",IF($E115&lt;0,"Quantidade inválida",IF($L115="","Área não cadastrada",IF(COUNTIFS($A$7:$A$206,$A115,$B$7:$B$206,$B115,$D$7:$D$206,$D115)&gt;1,"Registro duplicado",IF(AND(OR($L115="Volume",$L115="Ambos"),OR($F115="",$F115&lt;=0)),"Informar volume unitário",IF(AND(OR($L115="Posições",$L115="Ambos"),OR($G115="",$G115&lt;=0)),"Informar unidades por posição","OK")))))))</f>
        <v/>
      </c>
      <c r="K115" s="22" t="n"/>
      <c r="L115" s="31">
        <f>IF($D115="","",IFERROR(INDEX('Áreas_Capacidade'!$C$7:$C$106,MATCH($D115,'Áreas_Capacidade'!$A$7:$A$106,0)),""))</f>
        <v/>
      </c>
    </row>
    <row r="116">
      <c r="A116" s="56" t="n"/>
      <c r="B116" s="22" t="n"/>
      <c r="C116" s="22" t="n"/>
      <c r="D116" s="22" t="n"/>
      <c r="E116" s="24" t="n"/>
      <c r="F116" s="57" t="n"/>
      <c r="G116" s="24" t="n"/>
      <c r="H116" s="54">
        <f>IF(OR($A116="",$B116="",$D116="",$E116="",$F116=""),"",IF(AND(ISNUMBER($E116),ISNUMBER($F116)),$E116*$F116,""))</f>
        <v/>
      </c>
      <c r="I116" s="27">
        <f>IF(OR($A116="",$B116="",$D116="",$E116="",$G116=""),"",IF(AND(ISNUMBER($E116),ISNUMBER($G116),$G116&gt;0),IFERROR(ROUNDUP($E116/$G116,0),""),""))</f>
        <v/>
      </c>
      <c r="J116" s="30">
        <f>IF(COUNTA($A116:$G116)=0,"",IF(OR($A116="",$B116="",$C116="",$D116="",$E116=""),"Completar campos obrigatórios",IF($E116&lt;0,"Quantidade inválida",IF($L116="","Área não cadastrada",IF(COUNTIFS($A$7:$A$206,$A116,$B$7:$B$206,$B116,$D$7:$D$206,$D116)&gt;1,"Registro duplicado",IF(AND(OR($L116="Volume",$L116="Ambos"),OR($F116="",$F116&lt;=0)),"Informar volume unitário",IF(AND(OR($L116="Posições",$L116="Ambos"),OR($G116="",$G116&lt;=0)),"Informar unidades por posição","OK")))))))</f>
        <v/>
      </c>
      <c r="K116" s="22" t="n"/>
      <c r="L116" s="31">
        <f>IF($D116="","",IFERROR(INDEX('Áreas_Capacidade'!$C$7:$C$106,MATCH($D116,'Áreas_Capacidade'!$A$7:$A$106,0)),""))</f>
        <v/>
      </c>
    </row>
    <row r="117">
      <c r="A117" s="56" t="n"/>
      <c r="B117" s="22" t="n"/>
      <c r="C117" s="22" t="n"/>
      <c r="D117" s="22" t="n"/>
      <c r="E117" s="24" t="n"/>
      <c r="F117" s="57" t="n"/>
      <c r="G117" s="24" t="n"/>
      <c r="H117" s="54">
        <f>IF(OR($A117="",$B117="",$D117="",$E117="",$F117=""),"",IF(AND(ISNUMBER($E117),ISNUMBER($F117)),$E117*$F117,""))</f>
        <v/>
      </c>
      <c r="I117" s="27">
        <f>IF(OR($A117="",$B117="",$D117="",$E117="",$G117=""),"",IF(AND(ISNUMBER($E117),ISNUMBER($G117),$G117&gt;0),IFERROR(ROUNDUP($E117/$G117,0),""),""))</f>
        <v/>
      </c>
      <c r="J117" s="30">
        <f>IF(COUNTA($A117:$G117)=0,"",IF(OR($A117="",$B117="",$C117="",$D117="",$E117=""),"Completar campos obrigatórios",IF($E117&lt;0,"Quantidade inválida",IF($L117="","Área não cadastrada",IF(COUNTIFS($A$7:$A$206,$A117,$B$7:$B$206,$B117,$D$7:$D$206,$D117)&gt;1,"Registro duplicado",IF(AND(OR($L117="Volume",$L117="Ambos"),OR($F117="",$F117&lt;=0)),"Informar volume unitário",IF(AND(OR($L117="Posições",$L117="Ambos"),OR($G117="",$G117&lt;=0)),"Informar unidades por posição","OK")))))))</f>
        <v/>
      </c>
      <c r="K117" s="22" t="n"/>
      <c r="L117" s="31">
        <f>IF($D117="","",IFERROR(INDEX('Áreas_Capacidade'!$C$7:$C$106,MATCH($D117,'Áreas_Capacidade'!$A$7:$A$106,0)),""))</f>
        <v/>
      </c>
    </row>
    <row r="118">
      <c r="A118" s="56" t="n"/>
      <c r="B118" s="22" t="n"/>
      <c r="C118" s="22" t="n"/>
      <c r="D118" s="22" t="n"/>
      <c r="E118" s="24" t="n"/>
      <c r="F118" s="57" t="n"/>
      <c r="G118" s="24" t="n"/>
      <c r="H118" s="54">
        <f>IF(OR($A118="",$B118="",$D118="",$E118="",$F118=""),"",IF(AND(ISNUMBER($E118),ISNUMBER($F118)),$E118*$F118,""))</f>
        <v/>
      </c>
      <c r="I118" s="27">
        <f>IF(OR($A118="",$B118="",$D118="",$E118="",$G118=""),"",IF(AND(ISNUMBER($E118),ISNUMBER($G118),$G118&gt;0),IFERROR(ROUNDUP($E118/$G118,0),""),""))</f>
        <v/>
      </c>
      <c r="J118" s="30">
        <f>IF(COUNTA($A118:$G118)=0,"",IF(OR($A118="",$B118="",$C118="",$D118="",$E118=""),"Completar campos obrigatórios",IF($E118&lt;0,"Quantidade inválida",IF($L118="","Área não cadastrada",IF(COUNTIFS($A$7:$A$206,$A118,$B$7:$B$206,$B118,$D$7:$D$206,$D118)&gt;1,"Registro duplicado",IF(AND(OR($L118="Volume",$L118="Ambos"),OR($F118="",$F118&lt;=0)),"Informar volume unitário",IF(AND(OR($L118="Posições",$L118="Ambos"),OR($G118="",$G118&lt;=0)),"Informar unidades por posição","OK")))))))</f>
        <v/>
      </c>
      <c r="K118" s="22" t="n"/>
      <c r="L118" s="31">
        <f>IF($D118="","",IFERROR(INDEX('Áreas_Capacidade'!$C$7:$C$106,MATCH($D118,'Áreas_Capacidade'!$A$7:$A$106,0)),""))</f>
        <v/>
      </c>
    </row>
    <row r="119">
      <c r="A119" s="56" t="n"/>
      <c r="B119" s="22" t="n"/>
      <c r="C119" s="22" t="n"/>
      <c r="D119" s="22" t="n"/>
      <c r="E119" s="24" t="n"/>
      <c r="F119" s="57" t="n"/>
      <c r="G119" s="24" t="n"/>
      <c r="H119" s="54">
        <f>IF(OR($A119="",$B119="",$D119="",$E119="",$F119=""),"",IF(AND(ISNUMBER($E119),ISNUMBER($F119)),$E119*$F119,""))</f>
        <v/>
      </c>
      <c r="I119" s="27">
        <f>IF(OR($A119="",$B119="",$D119="",$E119="",$G119=""),"",IF(AND(ISNUMBER($E119),ISNUMBER($G119),$G119&gt;0),IFERROR(ROUNDUP($E119/$G119,0),""),""))</f>
        <v/>
      </c>
      <c r="J119" s="30">
        <f>IF(COUNTA($A119:$G119)=0,"",IF(OR($A119="",$B119="",$C119="",$D119="",$E119=""),"Completar campos obrigatórios",IF($E119&lt;0,"Quantidade inválida",IF($L119="","Área não cadastrada",IF(COUNTIFS($A$7:$A$206,$A119,$B$7:$B$206,$B119,$D$7:$D$206,$D119)&gt;1,"Registro duplicado",IF(AND(OR($L119="Volume",$L119="Ambos"),OR($F119="",$F119&lt;=0)),"Informar volume unitário",IF(AND(OR($L119="Posições",$L119="Ambos"),OR($G119="",$G119&lt;=0)),"Informar unidades por posição","OK")))))))</f>
        <v/>
      </c>
      <c r="K119" s="22" t="n"/>
      <c r="L119" s="31">
        <f>IF($D119="","",IFERROR(INDEX('Áreas_Capacidade'!$C$7:$C$106,MATCH($D119,'Áreas_Capacidade'!$A$7:$A$106,0)),""))</f>
        <v/>
      </c>
    </row>
    <row r="120">
      <c r="A120" s="56" t="n"/>
      <c r="B120" s="22" t="n"/>
      <c r="C120" s="22" t="n"/>
      <c r="D120" s="22" t="n"/>
      <c r="E120" s="24" t="n"/>
      <c r="F120" s="57" t="n"/>
      <c r="G120" s="24" t="n"/>
      <c r="H120" s="54">
        <f>IF(OR($A120="",$B120="",$D120="",$E120="",$F120=""),"",IF(AND(ISNUMBER($E120),ISNUMBER($F120)),$E120*$F120,""))</f>
        <v/>
      </c>
      <c r="I120" s="27">
        <f>IF(OR($A120="",$B120="",$D120="",$E120="",$G120=""),"",IF(AND(ISNUMBER($E120),ISNUMBER($G120),$G120&gt;0),IFERROR(ROUNDUP($E120/$G120,0),""),""))</f>
        <v/>
      </c>
      <c r="J120" s="30">
        <f>IF(COUNTA($A120:$G120)=0,"",IF(OR($A120="",$B120="",$C120="",$D120="",$E120=""),"Completar campos obrigatórios",IF($E120&lt;0,"Quantidade inválida",IF($L120="","Área não cadastrada",IF(COUNTIFS($A$7:$A$206,$A120,$B$7:$B$206,$B120,$D$7:$D$206,$D120)&gt;1,"Registro duplicado",IF(AND(OR($L120="Volume",$L120="Ambos"),OR($F120="",$F120&lt;=0)),"Informar volume unitário",IF(AND(OR($L120="Posições",$L120="Ambos"),OR($G120="",$G120&lt;=0)),"Informar unidades por posição","OK")))))))</f>
        <v/>
      </c>
      <c r="K120" s="22" t="n"/>
      <c r="L120" s="31">
        <f>IF($D120="","",IFERROR(INDEX('Áreas_Capacidade'!$C$7:$C$106,MATCH($D120,'Áreas_Capacidade'!$A$7:$A$106,0)),""))</f>
        <v/>
      </c>
    </row>
    <row r="121">
      <c r="A121" s="56" t="n"/>
      <c r="B121" s="22" t="n"/>
      <c r="C121" s="22" t="n"/>
      <c r="D121" s="22" t="n"/>
      <c r="E121" s="24" t="n"/>
      <c r="F121" s="57" t="n"/>
      <c r="G121" s="24" t="n"/>
      <c r="H121" s="54">
        <f>IF(OR($A121="",$B121="",$D121="",$E121="",$F121=""),"",IF(AND(ISNUMBER($E121),ISNUMBER($F121)),$E121*$F121,""))</f>
        <v/>
      </c>
      <c r="I121" s="27">
        <f>IF(OR($A121="",$B121="",$D121="",$E121="",$G121=""),"",IF(AND(ISNUMBER($E121),ISNUMBER($G121),$G121&gt;0),IFERROR(ROUNDUP($E121/$G121,0),""),""))</f>
        <v/>
      </c>
      <c r="J121" s="30">
        <f>IF(COUNTA($A121:$G121)=0,"",IF(OR($A121="",$B121="",$C121="",$D121="",$E121=""),"Completar campos obrigatórios",IF($E121&lt;0,"Quantidade inválida",IF($L121="","Área não cadastrada",IF(COUNTIFS($A$7:$A$206,$A121,$B$7:$B$206,$B121,$D$7:$D$206,$D121)&gt;1,"Registro duplicado",IF(AND(OR($L121="Volume",$L121="Ambos"),OR($F121="",$F121&lt;=0)),"Informar volume unitário",IF(AND(OR($L121="Posições",$L121="Ambos"),OR($G121="",$G121&lt;=0)),"Informar unidades por posição","OK")))))))</f>
        <v/>
      </c>
      <c r="K121" s="22" t="n"/>
      <c r="L121" s="31">
        <f>IF($D121="","",IFERROR(INDEX('Áreas_Capacidade'!$C$7:$C$106,MATCH($D121,'Áreas_Capacidade'!$A$7:$A$106,0)),""))</f>
        <v/>
      </c>
    </row>
    <row r="122">
      <c r="A122" s="56" t="n"/>
      <c r="B122" s="22" t="n"/>
      <c r="C122" s="22" t="n"/>
      <c r="D122" s="22" t="n"/>
      <c r="E122" s="24" t="n"/>
      <c r="F122" s="57" t="n"/>
      <c r="G122" s="24" t="n"/>
      <c r="H122" s="54">
        <f>IF(OR($A122="",$B122="",$D122="",$E122="",$F122=""),"",IF(AND(ISNUMBER($E122),ISNUMBER($F122)),$E122*$F122,""))</f>
        <v/>
      </c>
      <c r="I122" s="27">
        <f>IF(OR($A122="",$B122="",$D122="",$E122="",$G122=""),"",IF(AND(ISNUMBER($E122),ISNUMBER($G122),$G122&gt;0),IFERROR(ROUNDUP($E122/$G122,0),""),""))</f>
        <v/>
      </c>
      <c r="J122" s="30">
        <f>IF(COUNTA($A122:$G122)=0,"",IF(OR($A122="",$B122="",$C122="",$D122="",$E122=""),"Completar campos obrigatórios",IF($E122&lt;0,"Quantidade inválida",IF($L122="","Área não cadastrada",IF(COUNTIFS($A$7:$A$206,$A122,$B$7:$B$206,$B122,$D$7:$D$206,$D122)&gt;1,"Registro duplicado",IF(AND(OR($L122="Volume",$L122="Ambos"),OR($F122="",$F122&lt;=0)),"Informar volume unitário",IF(AND(OR($L122="Posições",$L122="Ambos"),OR($G122="",$G122&lt;=0)),"Informar unidades por posição","OK")))))))</f>
        <v/>
      </c>
      <c r="K122" s="22" t="n"/>
      <c r="L122" s="31">
        <f>IF($D122="","",IFERROR(INDEX('Áreas_Capacidade'!$C$7:$C$106,MATCH($D122,'Áreas_Capacidade'!$A$7:$A$106,0)),""))</f>
        <v/>
      </c>
    </row>
    <row r="123">
      <c r="A123" s="56" t="n"/>
      <c r="B123" s="22" t="n"/>
      <c r="C123" s="22" t="n"/>
      <c r="D123" s="22" t="n"/>
      <c r="E123" s="24" t="n"/>
      <c r="F123" s="57" t="n"/>
      <c r="G123" s="24" t="n"/>
      <c r="H123" s="54">
        <f>IF(OR($A123="",$B123="",$D123="",$E123="",$F123=""),"",IF(AND(ISNUMBER($E123),ISNUMBER($F123)),$E123*$F123,""))</f>
        <v/>
      </c>
      <c r="I123" s="27">
        <f>IF(OR($A123="",$B123="",$D123="",$E123="",$G123=""),"",IF(AND(ISNUMBER($E123),ISNUMBER($G123),$G123&gt;0),IFERROR(ROUNDUP($E123/$G123,0),""),""))</f>
        <v/>
      </c>
      <c r="J123" s="30">
        <f>IF(COUNTA($A123:$G123)=0,"",IF(OR($A123="",$B123="",$C123="",$D123="",$E123=""),"Completar campos obrigatórios",IF($E123&lt;0,"Quantidade inválida",IF($L123="","Área não cadastrada",IF(COUNTIFS($A$7:$A$206,$A123,$B$7:$B$206,$B123,$D$7:$D$206,$D123)&gt;1,"Registro duplicado",IF(AND(OR($L123="Volume",$L123="Ambos"),OR($F123="",$F123&lt;=0)),"Informar volume unitário",IF(AND(OR($L123="Posições",$L123="Ambos"),OR($G123="",$G123&lt;=0)),"Informar unidades por posição","OK")))))))</f>
        <v/>
      </c>
      <c r="K123" s="22" t="n"/>
      <c r="L123" s="31">
        <f>IF($D123="","",IFERROR(INDEX('Áreas_Capacidade'!$C$7:$C$106,MATCH($D123,'Áreas_Capacidade'!$A$7:$A$106,0)),""))</f>
        <v/>
      </c>
    </row>
    <row r="124">
      <c r="A124" s="56" t="n"/>
      <c r="B124" s="22" t="n"/>
      <c r="C124" s="22" t="n"/>
      <c r="D124" s="22" t="n"/>
      <c r="E124" s="24" t="n"/>
      <c r="F124" s="57" t="n"/>
      <c r="G124" s="24" t="n"/>
      <c r="H124" s="54">
        <f>IF(OR($A124="",$B124="",$D124="",$E124="",$F124=""),"",IF(AND(ISNUMBER($E124),ISNUMBER($F124)),$E124*$F124,""))</f>
        <v/>
      </c>
      <c r="I124" s="27">
        <f>IF(OR($A124="",$B124="",$D124="",$E124="",$G124=""),"",IF(AND(ISNUMBER($E124),ISNUMBER($G124),$G124&gt;0),IFERROR(ROUNDUP($E124/$G124,0),""),""))</f>
        <v/>
      </c>
      <c r="J124" s="30">
        <f>IF(COUNTA($A124:$G124)=0,"",IF(OR($A124="",$B124="",$C124="",$D124="",$E124=""),"Completar campos obrigatórios",IF($E124&lt;0,"Quantidade inválida",IF($L124="","Área não cadastrada",IF(COUNTIFS($A$7:$A$206,$A124,$B$7:$B$206,$B124,$D$7:$D$206,$D124)&gt;1,"Registro duplicado",IF(AND(OR($L124="Volume",$L124="Ambos"),OR($F124="",$F124&lt;=0)),"Informar volume unitário",IF(AND(OR($L124="Posições",$L124="Ambos"),OR($G124="",$G124&lt;=0)),"Informar unidades por posição","OK")))))))</f>
        <v/>
      </c>
      <c r="K124" s="22" t="n"/>
      <c r="L124" s="31">
        <f>IF($D124="","",IFERROR(INDEX('Áreas_Capacidade'!$C$7:$C$106,MATCH($D124,'Áreas_Capacidade'!$A$7:$A$106,0)),""))</f>
        <v/>
      </c>
    </row>
    <row r="125">
      <c r="A125" s="56" t="n"/>
      <c r="B125" s="22" t="n"/>
      <c r="C125" s="22" t="n"/>
      <c r="D125" s="22" t="n"/>
      <c r="E125" s="24" t="n"/>
      <c r="F125" s="57" t="n"/>
      <c r="G125" s="24" t="n"/>
      <c r="H125" s="54">
        <f>IF(OR($A125="",$B125="",$D125="",$E125="",$F125=""),"",IF(AND(ISNUMBER($E125),ISNUMBER($F125)),$E125*$F125,""))</f>
        <v/>
      </c>
      <c r="I125" s="27">
        <f>IF(OR($A125="",$B125="",$D125="",$E125="",$G125=""),"",IF(AND(ISNUMBER($E125),ISNUMBER($G125),$G125&gt;0),IFERROR(ROUNDUP($E125/$G125,0),""),""))</f>
        <v/>
      </c>
      <c r="J125" s="30">
        <f>IF(COUNTA($A125:$G125)=0,"",IF(OR($A125="",$B125="",$C125="",$D125="",$E125=""),"Completar campos obrigatórios",IF($E125&lt;0,"Quantidade inválida",IF($L125="","Área não cadastrada",IF(COUNTIFS($A$7:$A$206,$A125,$B$7:$B$206,$B125,$D$7:$D$206,$D125)&gt;1,"Registro duplicado",IF(AND(OR($L125="Volume",$L125="Ambos"),OR($F125="",$F125&lt;=0)),"Informar volume unitário",IF(AND(OR($L125="Posições",$L125="Ambos"),OR($G125="",$G125&lt;=0)),"Informar unidades por posição","OK")))))))</f>
        <v/>
      </c>
      <c r="K125" s="22" t="n"/>
      <c r="L125" s="31">
        <f>IF($D125="","",IFERROR(INDEX('Áreas_Capacidade'!$C$7:$C$106,MATCH($D125,'Áreas_Capacidade'!$A$7:$A$106,0)),""))</f>
        <v/>
      </c>
    </row>
    <row r="126">
      <c r="A126" s="56" t="n"/>
      <c r="B126" s="22" t="n"/>
      <c r="C126" s="22" t="n"/>
      <c r="D126" s="22" t="n"/>
      <c r="E126" s="24" t="n"/>
      <c r="F126" s="57" t="n"/>
      <c r="G126" s="24" t="n"/>
      <c r="H126" s="54">
        <f>IF(OR($A126="",$B126="",$D126="",$E126="",$F126=""),"",IF(AND(ISNUMBER($E126),ISNUMBER($F126)),$E126*$F126,""))</f>
        <v/>
      </c>
      <c r="I126" s="27">
        <f>IF(OR($A126="",$B126="",$D126="",$E126="",$G126=""),"",IF(AND(ISNUMBER($E126),ISNUMBER($G126),$G126&gt;0),IFERROR(ROUNDUP($E126/$G126,0),""),""))</f>
        <v/>
      </c>
      <c r="J126" s="30">
        <f>IF(COUNTA($A126:$G126)=0,"",IF(OR($A126="",$B126="",$C126="",$D126="",$E126=""),"Completar campos obrigatórios",IF($E126&lt;0,"Quantidade inválida",IF($L126="","Área não cadastrada",IF(COUNTIFS($A$7:$A$206,$A126,$B$7:$B$206,$B126,$D$7:$D$206,$D126)&gt;1,"Registro duplicado",IF(AND(OR($L126="Volume",$L126="Ambos"),OR($F126="",$F126&lt;=0)),"Informar volume unitário",IF(AND(OR($L126="Posições",$L126="Ambos"),OR($G126="",$G126&lt;=0)),"Informar unidades por posição","OK")))))))</f>
        <v/>
      </c>
      <c r="K126" s="22" t="n"/>
      <c r="L126" s="31">
        <f>IF($D126="","",IFERROR(INDEX('Áreas_Capacidade'!$C$7:$C$106,MATCH($D126,'Áreas_Capacidade'!$A$7:$A$106,0)),""))</f>
        <v/>
      </c>
    </row>
    <row r="127">
      <c r="A127" s="56" t="n"/>
      <c r="B127" s="22" t="n"/>
      <c r="C127" s="22" t="n"/>
      <c r="D127" s="22" t="n"/>
      <c r="E127" s="24" t="n"/>
      <c r="F127" s="57" t="n"/>
      <c r="G127" s="24" t="n"/>
      <c r="H127" s="54">
        <f>IF(OR($A127="",$B127="",$D127="",$E127="",$F127=""),"",IF(AND(ISNUMBER($E127),ISNUMBER($F127)),$E127*$F127,""))</f>
        <v/>
      </c>
      <c r="I127" s="27">
        <f>IF(OR($A127="",$B127="",$D127="",$E127="",$G127=""),"",IF(AND(ISNUMBER($E127),ISNUMBER($G127),$G127&gt;0),IFERROR(ROUNDUP($E127/$G127,0),""),""))</f>
        <v/>
      </c>
      <c r="J127" s="30">
        <f>IF(COUNTA($A127:$G127)=0,"",IF(OR($A127="",$B127="",$C127="",$D127="",$E127=""),"Completar campos obrigatórios",IF($E127&lt;0,"Quantidade inválida",IF($L127="","Área não cadastrada",IF(COUNTIFS($A$7:$A$206,$A127,$B$7:$B$206,$B127,$D$7:$D$206,$D127)&gt;1,"Registro duplicado",IF(AND(OR($L127="Volume",$L127="Ambos"),OR($F127="",$F127&lt;=0)),"Informar volume unitário",IF(AND(OR($L127="Posições",$L127="Ambos"),OR($G127="",$G127&lt;=0)),"Informar unidades por posição","OK")))))))</f>
        <v/>
      </c>
      <c r="K127" s="22" t="n"/>
      <c r="L127" s="31">
        <f>IF($D127="","",IFERROR(INDEX('Áreas_Capacidade'!$C$7:$C$106,MATCH($D127,'Áreas_Capacidade'!$A$7:$A$106,0)),""))</f>
        <v/>
      </c>
    </row>
    <row r="128">
      <c r="A128" s="56" t="n"/>
      <c r="B128" s="22" t="n"/>
      <c r="C128" s="22" t="n"/>
      <c r="D128" s="22" t="n"/>
      <c r="E128" s="24" t="n"/>
      <c r="F128" s="57" t="n"/>
      <c r="G128" s="24" t="n"/>
      <c r="H128" s="54">
        <f>IF(OR($A128="",$B128="",$D128="",$E128="",$F128=""),"",IF(AND(ISNUMBER($E128),ISNUMBER($F128)),$E128*$F128,""))</f>
        <v/>
      </c>
      <c r="I128" s="27">
        <f>IF(OR($A128="",$B128="",$D128="",$E128="",$G128=""),"",IF(AND(ISNUMBER($E128),ISNUMBER($G128),$G128&gt;0),IFERROR(ROUNDUP($E128/$G128,0),""),""))</f>
        <v/>
      </c>
      <c r="J128" s="30">
        <f>IF(COUNTA($A128:$G128)=0,"",IF(OR($A128="",$B128="",$C128="",$D128="",$E128=""),"Completar campos obrigatórios",IF($E128&lt;0,"Quantidade inválida",IF($L128="","Área não cadastrada",IF(COUNTIFS($A$7:$A$206,$A128,$B$7:$B$206,$B128,$D$7:$D$206,$D128)&gt;1,"Registro duplicado",IF(AND(OR($L128="Volume",$L128="Ambos"),OR($F128="",$F128&lt;=0)),"Informar volume unitário",IF(AND(OR($L128="Posições",$L128="Ambos"),OR($G128="",$G128&lt;=0)),"Informar unidades por posição","OK")))))))</f>
        <v/>
      </c>
      <c r="K128" s="22" t="n"/>
      <c r="L128" s="31">
        <f>IF($D128="","",IFERROR(INDEX('Áreas_Capacidade'!$C$7:$C$106,MATCH($D128,'Áreas_Capacidade'!$A$7:$A$106,0)),""))</f>
        <v/>
      </c>
    </row>
    <row r="129">
      <c r="A129" s="56" t="n"/>
      <c r="B129" s="22" t="n"/>
      <c r="C129" s="22" t="n"/>
      <c r="D129" s="22" t="n"/>
      <c r="E129" s="24" t="n"/>
      <c r="F129" s="57" t="n"/>
      <c r="G129" s="24" t="n"/>
      <c r="H129" s="54">
        <f>IF(OR($A129="",$B129="",$D129="",$E129="",$F129=""),"",IF(AND(ISNUMBER($E129),ISNUMBER($F129)),$E129*$F129,""))</f>
        <v/>
      </c>
      <c r="I129" s="27">
        <f>IF(OR($A129="",$B129="",$D129="",$E129="",$G129=""),"",IF(AND(ISNUMBER($E129),ISNUMBER($G129),$G129&gt;0),IFERROR(ROUNDUP($E129/$G129,0),""),""))</f>
        <v/>
      </c>
      <c r="J129" s="30">
        <f>IF(COUNTA($A129:$G129)=0,"",IF(OR($A129="",$B129="",$C129="",$D129="",$E129=""),"Completar campos obrigatórios",IF($E129&lt;0,"Quantidade inválida",IF($L129="","Área não cadastrada",IF(COUNTIFS($A$7:$A$206,$A129,$B$7:$B$206,$B129,$D$7:$D$206,$D129)&gt;1,"Registro duplicado",IF(AND(OR($L129="Volume",$L129="Ambos"),OR($F129="",$F129&lt;=0)),"Informar volume unitário",IF(AND(OR($L129="Posições",$L129="Ambos"),OR($G129="",$G129&lt;=0)),"Informar unidades por posição","OK")))))))</f>
        <v/>
      </c>
      <c r="K129" s="22" t="n"/>
      <c r="L129" s="31">
        <f>IF($D129="","",IFERROR(INDEX('Áreas_Capacidade'!$C$7:$C$106,MATCH($D129,'Áreas_Capacidade'!$A$7:$A$106,0)),""))</f>
        <v/>
      </c>
    </row>
    <row r="130">
      <c r="A130" s="56" t="n"/>
      <c r="B130" s="22" t="n"/>
      <c r="C130" s="22" t="n"/>
      <c r="D130" s="22" t="n"/>
      <c r="E130" s="24" t="n"/>
      <c r="F130" s="57" t="n"/>
      <c r="G130" s="24" t="n"/>
      <c r="H130" s="54">
        <f>IF(OR($A130="",$B130="",$D130="",$E130="",$F130=""),"",IF(AND(ISNUMBER($E130),ISNUMBER($F130)),$E130*$F130,""))</f>
        <v/>
      </c>
      <c r="I130" s="27">
        <f>IF(OR($A130="",$B130="",$D130="",$E130="",$G130=""),"",IF(AND(ISNUMBER($E130),ISNUMBER($G130),$G130&gt;0),IFERROR(ROUNDUP($E130/$G130,0),""),""))</f>
        <v/>
      </c>
      <c r="J130" s="30">
        <f>IF(COUNTA($A130:$G130)=0,"",IF(OR($A130="",$B130="",$C130="",$D130="",$E130=""),"Completar campos obrigatórios",IF($E130&lt;0,"Quantidade inválida",IF($L130="","Área não cadastrada",IF(COUNTIFS($A$7:$A$206,$A130,$B$7:$B$206,$B130,$D$7:$D$206,$D130)&gt;1,"Registro duplicado",IF(AND(OR($L130="Volume",$L130="Ambos"),OR($F130="",$F130&lt;=0)),"Informar volume unitário",IF(AND(OR($L130="Posições",$L130="Ambos"),OR($G130="",$G130&lt;=0)),"Informar unidades por posição","OK")))))))</f>
        <v/>
      </c>
      <c r="K130" s="22" t="n"/>
      <c r="L130" s="31">
        <f>IF($D130="","",IFERROR(INDEX('Áreas_Capacidade'!$C$7:$C$106,MATCH($D130,'Áreas_Capacidade'!$A$7:$A$106,0)),""))</f>
        <v/>
      </c>
    </row>
    <row r="131">
      <c r="A131" s="56" t="n"/>
      <c r="B131" s="22" t="n"/>
      <c r="C131" s="22" t="n"/>
      <c r="D131" s="22" t="n"/>
      <c r="E131" s="24" t="n"/>
      <c r="F131" s="57" t="n"/>
      <c r="G131" s="24" t="n"/>
      <c r="H131" s="54">
        <f>IF(OR($A131="",$B131="",$D131="",$E131="",$F131=""),"",IF(AND(ISNUMBER($E131),ISNUMBER($F131)),$E131*$F131,""))</f>
        <v/>
      </c>
      <c r="I131" s="27">
        <f>IF(OR($A131="",$B131="",$D131="",$E131="",$G131=""),"",IF(AND(ISNUMBER($E131),ISNUMBER($G131),$G131&gt;0),IFERROR(ROUNDUP($E131/$G131,0),""),""))</f>
        <v/>
      </c>
      <c r="J131" s="30">
        <f>IF(COUNTA($A131:$G131)=0,"",IF(OR($A131="",$B131="",$C131="",$D131="",$E131=""),"Completar campos obrigatórios",IF($E131&lt;0,"Quantidade inválida",IF($L131="","Área não cadastrada",IF(COUNTIFS($A$7:$A$206,$A131,$B$7:$B$206,$B131,$D$7:$D$206,$D131)&gt;1,"Registro duplicado",IF(AND(OR($L131="Volume",$L131="Ambos"),OR($F131="",$F131&lt;=0)),"Informar volume unitário",IF(AND(OR($L131="Posições",$L131="Ambos"),OR($G131="",$G131&lt;=0)),"Informar unidades por posição","OK")))))))</f>
        <v/>
      </c>
      <c r="K131" s="22" t="n"/>
      <c r="L131" s="31">
        <f>IF($D131="","",IFERROR(INDEX('Áreas_Capacidade'!$C$7:$C$106,MATCH($D131,'Áreas_Capacidade'!$A$7:$A$106,0)),""))</f>
        <v/>
      </c>
    </row>
    <row r="132">
      <c r="A132" s="56" t="n"/>
      <c r="B132" s="22" t="n"/>
      <c r="C132" s="22" t="n"/>
      <c r="D132" s="22" t="n"/>
      <c r="E132" s="24" t="n"/>
      <c r="F132" s="57" t="n"/>
      <c r="G132" s="24" t="n"/>
      <c r="H132" s="54">
        <f>IF(OR($A132="",$B132="",$D132="",$E132="",$F132=""),"",IF(AND(ISNUMBER($E132),ISNUMBER($F132)),$E132*$F132,""))</f>
        <v/>
      </c>
      <c r="I132" s="27">
        <f>IF(OR($A132="",$B132="",$D132="",$E132="",$G132=""),"",IF(AND(ISNUMBER($E132),ISNUMBER($G132),$G132&gt;0),IFERROR(ROUNDUP($E132/$G132,0),""),""))</f>
        <v/>
      </c>
      <c r="J132" s="30">
        <f>IF(COUNTA($A132:$G132)=0,"",IF(OR($A132="",$B132="",$C132="",$D132="",$E132=""),"Completar campos obrigatórios",IF($E132&lt;0,"Quantidade inválida",IF($L132="","Área não cadastrada",IF(COUNTIFS($A$7:$A$206,$A132,$B$7:$B$206,$B132,$D$7:$D$206,$D132)&gt;1,"Registro duplicado",IF(AND(OR($L132="Volume",$L132="Ambos"),OR($F132="",$F132&lt;=0)),"Informar volume unitário",IF(AND(OR($L132="Posições",$L132="Ambos"),OR($G132="",$G132&lt;=0)),"Informar unidades por posição","OK")))))))</f>
        <v/>
      </c>
      <c r="K132" s="22" t="n"/>
      <c r="L132" s="31">
        <f>IF($D132="","",IFERROR(INDEX('Áreas_Capacidade'!$C$7:$C$106,MATCH($D132,'Áreas_Capacidade'!$A$7:$A$106,0)),""))</f>
        <v/>
      </c>
    </row>
    <row r="133">
      <c r="A133" s="56" t="n"/>
      <c r="B133" s="22" t="n"/>
      <c r="C133" s="22" t="n"/>
      <c r="D133" s="22" t="n"/>
      <c r="E133" s="24" t="n"/>
      <c r="F133" s="57" t="n"/>
      <c r="G133" s="24" t="n"/>
      <c r="H133" s="54">
        <f>IF(OR($A133="",$B133="",$D133="",$E133="",$F133=""),"",IF(AND(ISNUMBER($E133),ISNUMBER($F133)),$E133*$F133,""))</f>
        <v/>
      </c>
      <c r="I133" s="27">
        <f>IF(OR($A133="",$B133="",$D133="",$E133="",$G133=""),"",IF(AND(ISNUMBER($E133),ISNUMBER($G133),$G133&gt;0),IFERROR(ROUNDUP($E133/$G133,0),""),""))</f>
        <v/>
      </c>
      <c r="J133" s="30">
        <f>IF(COUNTA($A133:$G133)=0,"",IF(OR($A133="",$B133="",$C133="",$D133="",$E133=""),"Completar campos obrigatórios",IF($E133&lt;0,"Quantidade inválida",IF($L133="","Área não cadastrada",IF(COUNTIFS($A$7:$A$206,$A133,$B$7:$B$206,$B133,$D$7:$D$206,$D133)&gt;1,"Registro duplicado",IF(AND(OR($L133="Volume",$L133="Ambos"),OR($F133="",$F133&lt;=0)),"Informar volume unitário",IF(AND(OR($L133="Posições",$L133="Ambos"),OR($G133="",$G133&lt;=0)),"Informar unidades por posição","OK")))))))</f>
        <v/>
      </c>
      <c r="K133" s="22" t="n"/>
      <c r="L133" s="31">
        <f>IF($D133="","",IFERROR(INDEX('Áreas_Capacidade'!$C$7:$C$106,MATCH($D133,'Áreas_Capacidade'!$A$7:$A$106,0)),""))</f>
        <v/>
      </c>
    </row>
    <row r="134">
      <c r="A134" s="56" t="n"/>
      <c r="B134" s="22" t="n"/>
      <c r="C134" s="22" t="n"/>
      <c r="D134" s="22" t="n"/>
      <c r="E134" s="24" t="n"/>
      <c r="F134" s="57" t="n"/>
      <c r="G134" s="24" t="n"/>
      <c r="H134" s="54">
        <f>IF(OR($A134="",$B134="",$D134="",$E134="",$F134=""),"",IF(AND(ISNUMBER($E134),ISNUMBER($F134)),$E134*$F134,""))</f>
        <v/>
      </c>
      <c r="I134" s="27">
        <f>IF(OR($A134="",$B134="",$D134="",$E134="",$G134=""),"",IF(AND(ISNUMBER($E134),ISNUMBER($G134),$G134&gt;0),IFERROR(ROUNDUP($E134/$G134,0),""),""))</f>
        <v/>
      </c>
      <c r="J134" s="30">
        <f>IF(COUNTA($A134:$G134)=0,"",IF(OR($A134="",$B134="",$C134="",$D134="",$E134=""),"Completar campos obrigatórios",IF($E134&lt;0,"Quantidade inválida",IF($L134="","Área não cadastrada",IF(COUNTIFS($A$7:$A$206,$A134,$B$7:$B$206,$B134,$D$7:$D$206,$D134)&gt;1,"Registro duplicado",IF(AND(OR($L134="Volume",$L134="Ambos"),OR($F134="",$F134&lt;=0)),"Informar volume unitário",IF(AND(OR($L134="Posições",$L134="Ambos"),OR($G134="",$G134&lt;=0)),"Informar unidades por posição","OK")))))))</f>
        <v/>
      </c>
      <c r="K134" s="22" t="n"/>
      <c r="L134" s="31">
        <f>IF($D134="","",IFERROR(INDEX('Áreas_Capacidade'!$C$7:$C$106,MATCH($D134,'Áreas_Capacidade'!$A$7:$A$106,0)),""))</f>
        <v/>
      </c>
    </row>
    <row r="135">
      <c r="A135" s="56" t="n"/>
      <c r="B135" s="22" t="n"/>
      <c r="C135" s="22" t="n"/>
      <c r="D135" s="22" t="n"/>
      <c r="E135" s="24" t="n"/>
      <c r="F135" s="57" t="n"/>
      <c r="G135" s="24" t="n"/>
      <c r="H135" s="54">
        <f>IF(OR($A135="",$B135="",$D135="",$E135="",$F135=""),"",IF(AND(ISNUMBER($E135),ISNUMBER($F135)),$E135*$F135,""))</f>
        <v/>
      </c>
      <c r="I135" s="27">
        <f>IF(OR($A135="",$B135="",$D135="",$E135="",$G135=""),"",IF(AND(ISNUMBER($E135),ISNUMBER($G135),$G135&gt;0),IFERROR(ROUNDUP($E135/$G135,0),""),""))</f>
        <v/>
      </c>
      <c r="J135" s="30">
        <f>IF(COUNTA($A135:$G135)=0,"",IF(OR($A135="",$B135="",$C135="",$D135="",$E135=""),"Completar campos obrigatórios",IF($E135&lt;0,"Quantidade inválida",IF($L135="","Área não cadastrada",IF(COUNTIFS($A$7:$A$206,$A135,$B$7:$B$206,$B135,$D$7:$D$206,$D135)&gt;1,"Registro duplicado",IF(AND(OR($L135="Volume",$L135="Ambos"),OR($F135="",$F135&lt;=0)),"Informar volume unitário",IF(AND(OR($L135="Posições",$L135="Ambos"),OR($G135="",$G135&lt;=0)),"Informar unidades por posição","OK")))))))</f>
        <v/>
      </c>
      <c r="K135" s="22" t="n"/>
      <c r="L135" s="31">
        <f>IF($D135="","",IFERROR(INDEX('Áreas_Capacidade'!$C$7:$C$106,MATCH($D135,'Áreas_Capacidade'!$A$7:$A$106,0)),""))</f>
        <v/>
      </c>
    </row>
    <row r="136">
      <c r="A136" s="56" t="n"/>
      <c r="B136" s="22" t="n"/>
      <c r="C136" s="22" t="n"/>
      <c r="D136" s="22" t="n"/>
      <c r="E136" s="24" t="n"/>
      <c r="F136" s="57" t="n"/>
      <c r="G136" s="24" t="n"/>
      <c r="H136" s="54">
        <f>IF(OR($A136="",$B136="",$D136="",$E136="",$F136=""),"",IF(AND(ISNUMBER($E136),ISNUMBER($F136)),$E136*$F136,""))</f>
        <v/>
      </c>
      <c r="I136" s="27">
        <f>IF(OR($A136="",$B136="",$D136="",$E136="",$G136=""),"",IF(AND(ISNUMBER($E136),ISNUMBER($G136),$G136&gt;0),IFERROR(ROUNDUP($E136/$G136,0),""),""))</f>
        <v/>
      </c>
      <c r="J136" s="30">
        <f>IF(COUNTA($A136:$G136)=0,"",IF(OR($A136="",$B136="",$C136="",$D136="",$E136=""),"Completar campos obrigatórios",IF($E136&lt;0,"Quantidade inválida",IF($L136="","Área não cadastrada",IF(COUNTIFS($A$7:$A$206,$A136,$B$7:$B$206,$B136,$D$7:$D$206,$D136)&gt;1,"Registro duplicado",IF(AND(OR($L136="Volume",$L136="Ambos"),OR($F136="",$F136&lt;=0)),"Informar volume unitário",IF(AND(OR($L136="Posições",$L136="Ambos"),OR($G136="",$G136&lt;=0)),"Informar unidades por posição","OK")))))))</f>
        <v/>
      </c>
      <c r="K136" s="22" t="n"/>
      <c r="L136" s="31">
        <f>IF($D136="","",IFERROR(INDEX('Áreas_Capacidade'!$C$7:$C$106,MATCH($D136,'Áreas_Capacidade'!$A$7:$A$106,0)),""))</f>
        <v/>
      </c>
    </row>
    <row r="137">
      <c r="A137" s="56" t="n"/>
      <c r="B137" s="22" t="n"/>
      <c r="C137" s="22" t="n"/>
      <c r="D137" s="22" t="n"/>
      <c r="E137" s="24" t="n"/>
      <c r="F137" s="57" t="n"/>
      <c r="G137" s="24" t="n"/>
      <c r="H137" s="54">
        <f>IF(OR($A137="",$B137="",$D137="",$E137="",$F137=""),"",IF(AND(ISNUMBER($E137),ISNUMBER($F137)),$E137*$F137,""))</f>
        <v/>
      </c>
      <c r="I137" s="27">
        <f>IF(OR($A137="",$B137="",$D137="",$E137="",$G137=""),"",IF(AND(ISNUMBER($E137),ISNUMBER($G137),$G137&gt;0),IFERROR(ROUNDUP($E137/$G137,0),""),""))</f>
        <v/>
      </c>
      <c r="J137" s="30">
        <f>IF(COUNTA($A137:$G137)=0,"",IF(OR($A137="",$B137="",$C137="",$D137="",$E137=""),"Completar campos obrigatórios",IF($E137&lt;0,"Quantidade inválida",IF($L137="","Área não cadastrada",IF(COUNTIFS($A$7:$A$206,$A137,$B$7:$B$206,$B137,$D$7:$D$206,$D137)&gt;1,"Registro duplicado",IF(AND(OR($L137="Volume",$L137="Ambos"),OR($F137="",$F137&lt;=0)),"Informar volume unitário",IF(AND(OR($L137="Posições",$L137="Ambos"),OR($G137="",$G137&lt;=0)),"Informar unidades por posição","OK")))))))</f>
        <v/>
      </c>
      <c r="K137" s="22" t="n"/>
      <c r="L137" s="31">
        <f>IF($D137="","",IFERROR(INDEX('Áreas_Capacidade'!$C$7:$C$106,MATCH($D137,'Áreas_Capacidade'!$A$7:$A$106,0)),""))</f>
        <v/>
      </c>
    </row>
    <row r="138">
      <c r="A138" s="56" t="n"/>
      <c r="B138" s="22" t="n"/>
      <c r="C138" s="22" t="n"/>
      <c r="D138" s="22" t="n"/>
      <c r="E138" s="24" t="n"/>
      <c r="F138" s="57" t="n"/>
      <c r="G138" s="24" t="n"/>
      <c r="H138" s="54">
        <f>IF(OR($A138="",$B138="",$D138="",$E138="",$F138=""),"",IF(AND(ISNUMBER($E138),ISNUMBER($F138)),$E138*$F138,""))</f>
        <v/>
      </c>
      <c r="I138" s="27">
        <f>IF(OR($A138="",$B138="",$D138="",$E138="",$G138=""),"",IF(AND(ISNUMBER($E138),ISNUMBER($G138),$G138&gt;0),IFERROR(ROUNDUP($E138/$G138,0),""),""))</f>
        <v/>
      </c>
      <c r="J138" s="30">
        <f>IF(COUNTA($A138:$G138)=0,"",IF(OR($A138="",$B138="",$C138="",$D138="",$E138=""),"Completar campos obrigatórios",IF($E138&lt;0,"Quantidade inválida",IF($L138="","Área não cadastrada",IF(COUNTIFS($A$7:$A$206,$A138,$B$7:$B$206,$B138,$D$7:$D$206,$D138)&gt;1,"Registro duplicado",IF(AND(OR($L138="Volume",$L138="Ambos"),OR($F138="",$F138&lt;=0)),"Informar volume unitário",IF(AND(OR($L138="Posições",$L138="Ambos"),OR($G138="",$G138&lt;=0)),"Informar unidades por posição","OK")))))))</f>
        <v/>
      </c>
      <c r="K138" s="22" t="n"/>
      <c r="L138" s="31">
        <f>IF($D138="","",IFERROR(INDEX('Áreas_Capacidade'!$C$7:$C$106,MATCH($D138,'Áreas_Capacidade'!$A$7:$A$106,0)),""))</f>
        <v/>
      </c>
    </row>
    <row r="139">
      <c r="A139" s="56" t="n"/>
      <c r="B139" s="22" t="n"/>
      <c r="C139" s="22" t="n"/>
      <c r="D139" s="22" t="n"/>
      <c r="E139" s="24" t="n"/>
      <c r="F139" s="57" t="n"/>
      <c r="G139" s="24" t="n"/>
      <c r="H139" s="54">
        <f>IF(OR($A139="",$B139="",$D139="",$E139="",$F139=""),"",IF(AND(ISNUMBER($E139),ISNUMBER($F139)),$E139*$F139,""))</f>
        <v/>
      </c>
      <c r="I139" s="27">
        <f>IF(OR($A139="",$B139="",$D139="",$E139="",$G139=""),"",IF(AND(ISNUMBER($E139),ISNUMBER($G139),$G139&gt;0),IFERROR(ROUNDUP($E139/$G139,0),""),""))</f>
        <v/>
      </c>
      <c r="J139" s="30">
        <f>IF(COUNTA($A139:$G139)=0,"",IF(OR($A139="",$B139="",$C139="",$D139="",$E139=""),"Completar campos obrigatórios",IF($E139&lt;0,"Quantidade inválida",IF($L139="","Área não cadastrada",IF(COUNTIFS($A$7:$A$206,$A139,$B$7:$B$206,$B139,$D$7:$D$206,$D139)&gt;1,"Registro duplicado",IF(AND(OR($L139="Volume",$L139="Ambos"),OR($F139="",$F139&lt;=0)),"Informar volume unitário",IF(AND(OR($L139="Posições",$L139="Ambos"),OR($G139="",$G139&lt;=0)),"Informar unidades por posição","OK")))))))</f>
        <v/>
      </c>
      <c r="K139" s="22" t="n"/>
      <c r="L139" s="31">
        <f>IF($D139="","",IFERROR(INDEX('Áreas_Capacidade'!$C$7:$C$106,MATCH($D139,'Áreas_Capacidade'!$A$7:$A$106,0)),""))</f>
        <v/>
      </c>
    </row>
    <row r="140">
      <c r="A140" s="56" t="n"/>
      <c r="B140" s="22" t="n"/>
      <c r="C140" s="22" t="n"/>
      <c r="D140" s="22" t="n"/>
      <c r="E140" s="24" t="n"/>
      <c r="F140" s="57" t="n"/>
      <c r="G140" s="24" t="n"/>
      <c r="H140" s="54">
        <f>IF(OR($A140="",$B140="",$D140="",$E140="",$F140=""),"",IF(AND(ISNUMBER($E140),ISNUMBER($F140)),$E140*$F140,""))</f>
        <v/>
      </c>
      <c r="I140" s="27">
        <f>IF(OR($A140="",$B140="",$D140="",$E140="",$G140=""),"",IF(AND(ISNUMBER($E140),ISNUMBER($G140),$G140&gt;0),IFERROR(ROUNDUP($E140/$G140,0),""),""))</f>
        <v/>
      </c>
      <c r="J140" s="30">
        <f>IF(COUNTA($A140:$G140)=0,"",IF(OR($A140="",$B140="",$C140="",$D140="",$E140=""),"Completar campos obrigatórios",IF($E140&lt;0,"Quantidade inválida",IF($L140="","Área não cadastrada",IF(COUNTIFS($A$7:$A$206,$A140,$B$7:$B$206,$B140,$D$7:$D$206,$D140)&gt;1,"Registro duplicado",IF(AND(OR($L140="Volume",$L140="Ambos"),OR($F140="",$F140&lt;=0)),"Informar volume unitário",IF(AND(OR($L140="Posições",$L140="Ambos"),OR($G140="",$G140&lt;=0)),"Informar unidades por posição","OK")))))))</f>
        <v/>
      </c>
      <c r="K140" s="22" t="n"/>
      <c r="L140" s="31">
        <f>IF($D140="","",IFERROR(INDEX('Áreas_Capacidade'!$C$7:$C$106,MATCH($D140,'Áreas_Capacidade'!$A$7:$A$106,0)),""))</f>
        <v/>
      </c>
    </row>
    <row r="141">
      <c r="A141" s="56" t="n"/>
      <c r="B141" s="22" t="n"/>
      <c r="C141" s="22" t="n"/>
      <c r="D141" s="22" t="n"/>
      <c r="E141" s="24" t="n"/>
      <c r="F141" s="57" t="n"/>
      <c r="G141" s="24" t="n"/>
      <c r="H141" s="54">
        <f>IF(OR($A141="",$B141="",$D141="",$E141="",$F141=""),"",IF(AND(ISNUMBER($E141),ISNUMBER($F141)),$E141*$F141,""))</f>
        <v/>
      </c>
      <c r="I141" s="27">
        <f>IF(OR($A141="",$B141="",$D141="",$E141="",$G141=""),"",IF(AND(ISNUMBER($E141),ISNUMBER($G141),$G141&gt;0),IFERROR(ROUNDUP($E141/$G141,0),""),""))</f>
        <v/>
      </c>
      <c r="J141" s="30">
        <f>IF(COUNTA($A141:$G141)=0,"",IF(OR($A141="",$B141="",$C141="",$D141="",$E141=""),"Completar campos obrigatórios",IF($E141&lt;0,"Quantidade inválida",IF($L141="","Área não cadastrada",IF(COUNTIFS($A$7:$A$206,$A141,$B$7:$B$206,$B141,$D$7:$D$206,$D141)&gt;1,"Registro duplicado",IF(AND(OR($L141="Volume",$L141="Ambos"),OR($F141="",$F141&lt;=0)),"Informar volume unitário",IF(AND(OR($L141="Posições",$L141="Ambos"),OR($G141="",$G141&lt;=0)),"Informar unidades por posição","OK")))))))</f>
        <v/>
      </c>
      <c r="K141" s="22" t="n"/>
      <c r="L141" s="31">
        <f>IF($D141="","",IFERROR(INDEX('Áreas_Capacidade'!$C$7:$C$106,MATCH($D141,'Áreas_Capacidade'!$A$7:$A$106,0)),""))</f>
        <v/>
      </c>
    </row>
    <row r="142">
      <c r="A142" s="56" t="n"/>
      <c r="B142" s="22" t="n"/>
      <c r="C142" s="22" t="n"/>
      <c r="D142" s="22" t="n"/>
      <c r="E142" s="24" t="n"/>
      <c r="F142" s="57" t="n"/>
      <c r="G142" s="24" t="n"/>
      <c r="H142" s="54">
        <f>IF(OR($A142="",$B142="",$D142="",$E142="",$F142=""),"",IF(AND(ISNUMBER($E142),ISNUMBER($F142)),$E142*$F142,""))</f>
        <v/>
      </c>
      <c r="I142" s="27">
        <f>IF(OR($A142="",$B142="",$D142="",$E142="",$G142=""),"",IF(AND(ISNUMBER($E142),ISNUMBER($G142),$G142&gt;0),IFERROR(ROUNDUP($E142/$G142,0),""),""))</f>
        <v/>
      </c>
      <c r="J142" s="30">
        <f>IF(COUNTA($A142:$G142)=0,"",IF(OR($A142="",$B142="",$C142="",$D142="",$E142=""),"Completar campos obrigatórios",IF($E142&lt;0,"Quantidade inválida",IF($L142="","Área não cadastrada",IF(COUNTIFS($A$7:$A$206,$A142,$B$7:$B$206,$B142,$D$7:$D$206,$D142)&gt;1,"Registro duplicado",IF(AND(OR($L142="Volume",$L142="Ambos"),OR($F142="",$F142&lt;=0)),"Informar volume unitário",IF(AND(OR($L142="Posições",$L142="Ambos"),OR($G142="",$G142&lt;=0)),"Informar unidades por posição","OK")))))))</f>
        <v/>
      </c>
      <c r="K142" s="22" t="n"/>
      <c r="L142" s="31">
        <f>IF($D142="","",IFERROR(INDEX('Áreas_Capacidade'!$C$7:$C$106,MATCH($D142,'Áreas_Capacidade'!$A$7:$A$106,0)),""))</f>
        <v/>
      </c>
    </row>
    <row r="143">
      <c r="A143" s="56" t="n"/>
      <c r="B143" s="22" t="n"/>
      <c r="C143" s="22" t="n"/>
      <c r="D143" s="22" t="n"/>
      <c r="E143" s="24" t="n"/>
      <c r="F143" s="57" t="n"/>
      <c r="G143" s="24" t="n"/>
      <c r="H143" s="54">
        <f>IF(OR($A143="",$B143="",$D143="",$E143="",$F143=""),"",IF(AND(ISNUMBER($E143),ISNUMBER($F143)),$E143*$F143,""))</f>
        <v/>
      </c>
      <c r="I143" s="27">
        <f>IF(OR($A143="",$B143="",$D143="",$E143="",$G143=""),"",IF(AND(ISNUMBER($E143),ISNUMBER($G143),$G143&gt;0),IFERROR(ROUNDUP($E143/$G143,0),""),""))</f>
        <v/>
      </c>
      <c r="J143" s="30">
        <f>IF(COUNTA($A143:$G143)=0,"",IF(OR($A143="",$B143="",$C143="",$D143="",$E143=""),"Completar campos obrigatórios",IF($E143&lt;0,"Quantidade inválida",IF($L143="","Área não cadastrada",IF(COUNTIFS($A$7:$A$206,$A143,$B$7:$B$206,$B143,$D$7:$D$206,$D143)&gt;1,"Registro duplicado",IF(AND(OR($L143="Volume",$L143="Ambos"),OR($F143="",$F143&lt;=0)),"Informar volume unitário",IF(AND(OR($L143="Posições",$L143="Ambos"),OR($G143="",$G143&lt;=0)),"Informar unidades por posição","OK")))))))</f>
        <v/>
      </c>
      <c r="K143" s="22" t="n"/>
      <c r="L143" s="31">
        <f>IF($D143="","",IFERROR(INDEX('Áreas_Capacidade'!$C$7:$C$106,MATCH($D143,'Áreas_Capacidade'!$A$7:$A$106,0)),""))</f>
        <v/>
      </c>
    </row>
    <row r="144">
      <c r="A144" s="56" t="n"/>
      <c r="B144" s="22" t="n"/>
      <c r="C144" s="22" t="n"/>
      <c r="D144" s="22" t="n"/>
      <c r="E144" s="24" t="n"/>
      <c r="F144" s="57" t="n"/>
      <c r="G144" s="24" t="n"/>
      <c r="H144" s="54">
        <f>IF(OR($A144="",$B144="",$D144="",$E144="",$F144=""),"",IF(AND(ISNUMBER($E144),ISNUMBER($F144)),$E144*$F144,""))</f>
        <v/>
      </c>
      <c r="I144" s="27">
        <f>IF(OR($A144="",$B144="",$D144="",$E144="",$G144=""),"",IF(AND(ISNUMBER($E144),ISNUMBER($G144),$G144&gt;0),IFERROR(ROUNDUP($E144/$G144,0),""),""))</f>
        <v/>
      </c>
      <c r="J144" s="30">
        <f>IF(COUNTA($A144:$G144)=0,"",IF(OR($A144="",$B144="",$C144="",$D144="",$E144=""),"Completar campos obrigatórios",IF($E144&lt;0,"Quantidade inválida",IF($L144="","Área não cadastrada",IF(COUNTIFS($A$7:$A$206,$A144,$B$7:$B$206,$B144,$D$7:$D$206,$D144)&gt;1,"Registro duplicado",IF(AND(OR($L144="Volume",$L144="Ambos"),OR($F144="",$F144&lt;=0)),"Informar volume unitário",IF(AND(OR($L144="Posições",$L144="Ambos"),OR($G144="",$G144&lt;=0)),"Informar unidades por posição","OK")))))))</f>
        <v/>
      </c>
      <c r="K144" s="22" t="n"/>
      <c r="L144" s="31">
        <f>IF($D144="","",IFERROR(INDEX('Áreas_Capacidade'!$C$7:$C$106,MATCH($D144,'Áreas_Capacidade'!$A$7:$A$106,0)),""))</f>
        <v/>
      </c>
    </row>
    <row r="145">
      <c r="A145" s="56" t="n"/>
      <c r="B145" s="22" t="n"/>
      <c r="C145" s="22" t="n"/>
      <c r="D145" s="22" t="n"/>
      <c r="E145" s="24" t="n"/>
      <c r="F145" s="57" t="n"/>
      <c r="G145" s="24" t="n"/>
      <c r="H145" s="54">
        <f>IF(OR($A145="",$B145="",$D145="",$E145="",$F145=""),"",IF(AND(ISNUMBER($E145),ISNUMBER($F145)),$E145*$F145,""))</f>
        <v/>
      </c>
      <c r="I145" s="27">
        <f>IF(OR($A145="",$B145="",$D145="",$E145="",$G145=""),"",IF(AND(ISNUMBER($E145),ISNUMBER($G145),$G145&gt;0),IFERROR(ROUNDUP($E145/$G145,0),""),""))</f>
        <v/>
      </c>
      <c r="J145" s="30">
        <f>IF(COUNTA($A145:$G145)=0,"",IF(OR($A145="",$B145="",$C145="",$D145="",$E145=""),"Completar campos obrigatórios",IF($E145&lt;0,"Quantidade inválida",IF($L145="","Área não cadastrada",IF(COUNTIFS($A$7:$A$206,$A145,$B$7:$B$206,$B145,$D$7:$D$206,$D145)&gt;1,"Registro duplicado",IF(AND(OR($L145="Volume",$L145="Ambos"),OR($F145="",$F145&lt;=0)),"Informar volume unitário",IF(AND(OR($L145="Posições",$L145="Ambos"),OR($G145="",$G145&lt;=0)),"Informar unidades por posição","OK")))))))</f>
        <v/>
      </c>
      <c r="K145" s="22" t="n"/>
      <c r="L145" s="31">
        <f>IF($D145="","",IFERROR(INDEX('Áreas_Capacidade'!$C$7:$C$106,MATCH($D145,'Áreas_Capacidade'!$A$7:$A$106,0)),""))</f>
        <v/>
      </c>
    </row>
    <row r="146">
      <c r="A146" s="56" t="n"/>
      <c r="B146" s="22" t="n"/>
      <c r="C146" s="22" t="n"/>
      <c r="D146" s="22" t="n"/>
      <c r="E146" s="24" t="n"/>
      <c r="F146" s="57" t="n"/>
      <c r="G146" s="24" t="n"/>
      <c r="H146" s="54">
        <f>IF(OR($A146="",$B146="",$D146="",$E146="",$F146=""),"",IF(AND(ISNUMBER($E146),ISNUMBER($F146)),$E146*$F146,""))</f>
        <v/>
      </c>
      <c r="I146" s="27">
        <f>IF(OR($A146="",$B146="",$D146="",$E146="",$G146=""),"",IF(AND(ISNUMBER($E146),ISNUMBER($G146),$G146&gt;0),IFERROR(ROUNDUP($E146/$G146,0),""),""))</f>
        <v/>
      </c>
      <c r="J146" s="30">
        <f>IF(COUNTA($A146:$G146)=0,"",IF(OR($A146="",$B146="",$C146="",$D146="",$E146=""),"Completar campos obrigatórios",IF($E146&lt;0,"Quantidade inválida",IF($L146="","Área não cadastrada",IF(COUNTIFS($A$7:$A$206,$A146,$B$7:$B$206,$B146,$D$7:$D$206,$D146)&gt;1,"Registro duplicado",IF(AND(OR($L146="Volume",$L146="Ambos"),OR($F146="",$F146&lt;=0)),"Informar volume unitário",IF(AND(OR($L146="Posições",$L146="Ambos"),OR($G146="",$G146&lt;=0)),"Informar unidades por posição","OK")))))))</f>
        <v/>
      </c>
      <c r="K146" s="22" t="n"/>
      <c r="L146" s="31">
        <f>IF($D146="","",IFERROR(INDEX('Áreas_Capacidade'!$C$7:$C$106,MATCH($D146,'Áreas_Capacidade'!$A$7:$A$106,0)),""))</f>
        <v/>
      </c>
    </row>
    <row r="147">
      <c r="A147" s="56" t="n"/>
      <c r="B147" s="22" t="n"/>
      <c r="C147" s="22" t="n"/>
      <c r="D147" s="22" t="n"/>
      <c r="E147" s="24" t="n"/>
      <c r="F147" s="57" t="n"/>
      <c r="G147" s="24" t="n"/>
      <c r="H147" s="54">
        <f>IF(OR($A147="",$B147="",$D147="",$E147="",$F147=""),"",IF(AND(ISNUMBER($E147),ISNUMBER($F147)),$E147*$F147,""))</f>
        <v/>
      </c>
      <c r="I147" s="27">
        <f>IF(OR($A147="",$B147="",$D147="",$E147="",$G147=""),"",IF(AND(ISNUMBER($E147),ISNUMBER($G147),$G147&gt;0),IFERROR(ROUNDUP($E147/$G147,0),""),""))</f>
        <v/>
      </c>
      <c r="J147" s="30">
        <f>IF(COUNTA($A147:$G147)=0,"",IF(OR($A147="",$B147="",$C147="",$D147="",$E147=""),"Completar campos obrigatórios",IF($E147&lt;0,"Quantidade inválida",IF($L147="","Área não cadastrada",IF(COUNTIFS($A$7:$A$206,$A147,$B$7:$B$206,$B147,$D$7:$D$206,$D147)&gt;1,"Registro duplicado",IF(AND(OR($L147="Volume",$L147="Ambos"),OR($F147="",$F147&lt;=0)),"Informar volume unitário",IF(AND(OR($L147="Posições",$L147="Ambos"),OR($G147="",$G147&lt;=0)),"Informar unidades por posição","OK")))))))</f>
        <v/>
      </c>
      <c r="K147" s="22" t="n"/>
      <c r="L147" s="31">
        <f>IF($D147="","",IFERROR(INDEX('Áreas_Capacidade'!$C$7:$C$106,MATCH($D147,'Áreas_Capacidade'!$A$7:$A$106,0)),""))</f>
        <v/>
      </c>
    </row>
    <row r="148">
      <c r="A148" s="56" t="n"/>
      <c r="B148" s="22" t="n"/>
      <c r="C148" s="22" t="n"/>
      <c r="D148" s="22" t="n"/>
      <c r="E148" s="24" t="n"/>
      <c r="F148" s="57" t="n"/>
      <c r="G148" s="24" t="n"/>
      <c r="H148" s="54">
        <f>IF(OR($A148="",$B148="",$D148="",$E148="",$F148=""),"",IF(AND(ISNUMBER($E148),ISNUMBER($F148)),$E148*$F148,""))</f>
        <v/>
      </c>
      <c r="I148" s="27">
        <f>IF(OR($A148="",$B148="",$D148="",$E148="",$G148=""),"",IF(AND(ISNUMBER($E148),ISNUMBER($G148),$G148&gt;0),IFERROR(ROUNDUP($E148/$G148,0),""),""))</f>
        <v/>
      </c>
      <c r="J148" s="30">
        <f>IF(COUNTA($A148:$G148)=0,"",IF(OR($A148="",$B148="",$C148="",$D148="",$E148=""),"Completar campos obrigatórios",IF($E148&lt;0,"Quantidade inválida",IF($L148="","Área não cadastrada",IF(COUNTIFS($A$7:$A$206,$A148,$B$7:$B$206,$B148,$D$7:$D$206,$D148)&gt;1,"Registro duplicado",IF(AND(OR($L148="Volume",$L148="Ambos"),OR($F148="",$F148&lt;=0)),"Informar volume unitário",IF(AND(OR($L148="Posições",$L148="Ambos"),OR($G148="",$G148&lt;=0)),"Informar unidades por posição","OK")))))))</f>
        <v/>
      </c>
      <c r="K148" s="22" t="n"/>
      <c r="L148" s="31">
        <f>IF($D148="","",IFERROR(INDEX('Áreas_Capacidade'!$C$7:$C$106,MATCH($D148,'Áreas_Capacidade'!$A$7:$A$106,0)),""))</f>
        <v/>
      </c>
    </row>
    <row r="149">
      <c r="A149" s="56" t="n"/>
      <c r="B149" s="22" t="n"/>
      <c r="C149" s="22" t="n"/>
      <c r="D149" s="22" t="n"/>
      <c r="E149" s="24" t="n"/>
      <c r="F149" s="57" t="n"/>
      <c r="G149" s="24" t="n"/>
      <c r="H149" s="54">
        <f>IF(OR($A149="",$B149="",$D149="",$E149="",$F149=""),"",IF(AND(ISNUMBER($E149),ISNUMBER($F149)),$E149*$F149,""))</f>
        <v/>
      </c>
      <c r="I149" s="27">
        <f>IF(OR($A149="",$B149="",$D149="",$E149="",$G149=""),"",IF(AND(ISNUMBER($E149),ISNUMBER($G149),$G149&gt;0),IFERROR(ROUNDUP($E149/$G149,0),""),""))</f>
        <v/>
      </c>
      <c r="J149" s="30">
        <f>IF(COUNTA($A149:$G149)=0,"",IF(OR($A149="",$B149="",$C149="",$D149="",$E149=""),"Completar campos obrigatórios",IF($E149&lt;0,"Quantidade inválida",IF($L149="","Área não cadastrada",IF(COUNTIFS($A$7:$A$206,$A149,$B$7:$B$206,$B149,$D$7:$D$206,$D149)&gt;1,"Registro duplicado",IF(AND(OR($L149="Volume",$L149="Ambos"),OR($F149="",$F149&lt;=0)),"Informar volume unitário",IF(AND(OR($L149="Posições",$L149="Ambos"),OR($G149="",$G149&lt;=0)),"Informar unidades por posição","OK")))))))</f>
        <v/>
      </c>
      <c r="K149" s="22" t="n"/>
      <c r="L149" s="31">
        <f>IF($D149="","",IFERROR(INDEX('Áreas_Capacidade'!$C$7:$C$106,MATCH($D149,'Áreas_Capacidade'!$A$7:$A$106,0)),""))</f>
        <v/>
      </c>
    </row>
    <row r="150">
      <c r="A150" s="56" t="n"/>
      <c r="B150" s="22" t="n"/>
      <c r="C150" s="22" t="n"/>
      <c r="D150" s="22" t="n"/>
      <c r="E150" s="24" t="n"/>
      <c r="F150" s="57" t="n"/>
      <c r="G150" s="24" t="n"/>
      <c r="H150" s="54">
        <f>IF(OR($A150="",$B150="",$D150="",$E150="",$F150=""),"",IF(AND(ISNUMBER($E150),ISNUMBER($F150)),$E150*$F150,""))</f>
        <v/>
      </c>
      <c r="I150" s="27">
        <f>IF(OR($A150="",$B150="",$D150="",$E150="",$G150=""),"",IF(AND(ISNUMBER($E150),ISNUMBER($G150),$G150&gt;0),IFERROR(ROUNDUP($E150/$G150,0),""),""))</f>
        <v/>
      </c>
      <c r="J150" s="30">
        <f>IF(COUNTA($A150:$G150)=0,"",IF(OR($A150="",$B150="",$C150="",$D150="",$E150=""),"Completar campos obrigatórios",IF($E150&lt;0,"Quantidade inválida",IF($L150="","Área não cadastrada",IF(COUNTIFS($A$7:$A$206,$A150,$B$7:$B$206,$B150,$D$7:$D$206,$D150)&gt;1,"Registro duplicado",IF(AND(OR($L150="Volume",$L150="Ambos"),OR($F150="",$F150&lt;=0)),"Informar volume unitário",IF(AND(OR($L150="Posições",$L150="Ambos"),OR($G150="",$G150&lt;=0)),"Informar unidades por posição","OK")))))))</f>
        <v/>
      </c>
      <c r="K150" s="22" t="n"/>
      <c r="L150" s="31">
        <f>IF($D150="","",IFERROR(INDEX('Áreas_Capacidade'!$C$7:$C$106,MATCH($D150,'Áreas_Capacidade'!$A$7:$A$106,0)),""))</f>
        <v/>
      </c>
    </row>
    <row r="151">
      <c r="A151" s="56" t="n"/>
      <c r="B151" s="22" t="n"/>
      <c r="C151" s="22" t="n"/>
      <c r="D151" s="22" t="n"/>
      <c r="E151" s="24" t="n"/>
      <c r="F151" s="57" t="n"/>
      <c r="G151" s="24" t="n"/>
      <c r="H151" s="54">
        <f>IF(OR($A151="",$B151="",$D151="",$E151="",$F151=""),"",IF(AND(ISNUMBER($E151),ISNUMBER($F151)),$E151*$F151,""))</f>
        <v/>
      </c>
      <c r="I151" s="27">
        <f>IF(OR($A151="",$B151="",$D151="",$E151="",$G151=""),"",IF(AND(ISNUMBER($E151),ISNUMBER($G151),$G151&gt;0),IFERROR(ROUNDUP($E151/$G151,0),""),""))</f>
        <v/>
      </c>
      <c r="J151" s="30">
        <f>IF(COUNTA($A151:$G151)=0,"",IF(OR($A151="",$B151="",$C151="",$D151="",$E151=""),"Completar campos obrigatórios",IF($E151&lt;0,"Quantidade inválida",IF($L151="","Área não cadastrada",IF(COUNTIFS($A$7:$A$206,$A151,$B$7:$B$206,$B151,$D$7:$D$206,$D151)&gt;1,"Registro duplicado",IF(AND(OR($L151="Volume",$L151="Ambos"),OR($F151="",$F151&lt;=0)),"Informar volume unitário",IF(AND(OR($L151="Posições",$L151="Ambos"),OR($G151="",$G151&lt;=0)),"Informar unidades por posição","OK")))))))</f>
        <v/>
      </c>
      <c r="K151" s="22" t="n"/>
      <c r="L151" s="31">
        <f>IF($D151="","",IFERROR(INDEX('Áreas_Capacidade'!$C$7:$C$106,MATCH($D151,'Áreas_Capacidade'!$A$7:$A$106,0)),""))</f>
        <v/>
      </c>
    </row>
    <row r="152">
      <c r="A152" s="56" t="n"/>
      <c r="B152" s="22" t="n"/>
      <c r="C152" s="22" t="n"/>
      <c r="D152" s="22" t="n"/>
      <c r="E152" s="24" t="n"/>
      <c r="F152" s="57" t="n"/>
      <c r="G152" s="24" t="n"/>
      <c r="H152" s="54">
        <f>IF(OR($A152="",$B152="",$D152="",$E152="",$F152=""),"",IF(AND(ISNUMBER($E152),ISNUMBER($F152)),$E152*$F152,""))</f>
        <v/>
      </c>
      <c r="I152" s="27">
        <f>IF(OR($A152="",$B152="",$D152="",$E152="",$G152=""),"",IF(AND(ISNUMBER($E152),ISNUMBER($G152),$G152&gt;0),IFERROR(ROUNDUP($E152/$G152,0),""),""))</f>
        <v/>
      </c>
      <c r="J152" s="30">
        <f>IF(COUNTA($A152:$G152)=0,"",IF(OR($A152="",$B152="",$C152="",$D152="",$E152=""),"Completar campos obrigatórios",IF($E152&lt;0,"Quantidade inválida",IF($L152="","Área não cadastrada",IF(COUNTIFS($A$7:$A$206,$A152,$B$7:$B$206,$B152,$D$7:$D$206,$D152)&gt;1,"Registro duplicado",IF(AND(OR($L152="Volume",$L152="Ambos"),OR($F152="",$F152&lt;=0)),"Informar volume unitário",IF(AND(OR($L152="Posições",$L152="Ambos"),OR($G152="",$G152&lt;=0)),"Informar unidades por posição","OK")))))))</f>
        <v/>
      </c>
      <c r="K152" s="22" t="n"/>
      <c r="L152" s="31">
        <f>IF($D152="","",IFERROR(INDEX('Áreas_Capacidade'!$C$7:$C$106,MATCH($D152,'Áreas_Capacidade'!$A$7:$A$106,0)),""))</f>
        <v/>
      </c>
    </row>
    <row r="153">
      <c r="A153" s="56" t="n"/>
      <c r="B153" s="22" t="n"/>
      <c r="C153" s="22" t="n"/>
      <c r="D153" s="22" t="n"/>
      <c r="E153" s="24" t="n"/>
      <c r="F153" s="57" t="n"/>
      <c r="G153" s="24" t="n"/>
      <c r="H153" s="54">
        <f>IF(OR($A153="",$B153="",$D153="",$E153="",$F153=""),"",IF(AND(ISNUMBER($E153),ISNUMBER($F153)),$E153*$F153,""))</f>
        <v/>
      </c>
      <c r="I153" s="27">
        <f>IF(OR($A153="",$B153="",$D153="",$E153="",$G153=""),"",IF(AND(ISNUMBER($E153),ISNUMBER($G153),$G153&gt;0),IFERROR(ROUNDUP($E153/$G153,0),""),""))</f>
        <v/>
      </c>
      <c r="J153" s="30">
        <f>IF(COUNTA($A153:$G153)=0,"",IF(OR($A153="",$B153="",$C153="",$D153="",$E153=""),"Completar campos obrigatórios",IF($E153&lt;0,"Quantidade inválida",IF($L153="","Área não cadastrada",IF(COUNTIFS($A$7:$A$206,$A153,$B$7:$B$206,$B153,$D$7:$D$206,$D153)&gt;1,"Registro duplicado",IF(AND(OR($L153="Volume",$L153="Ambos"),OR($F153="",$F153&lt;=0)),"Informar volume unitário",IF(AND(OR($L153="Posições",$L153="Ambos"),OR($G153="",$G153&lt;=0)),"Informar unidades por posição","OK")))))))</f>
        <v/>
      </c>
      <c r="K153" s="22" t="n"/>
      <c r="L153" s="31">
        <f>IF($D153="","",IFERROR(INDEX('Áreas_Capacidade'!$C$7:$C$106,MATCH($D153,'Áreas_Capacidade'!$A$7:$A$106,0)),""))</f>
        <v/>
      </c>
    </row>
    <row r="154">
      <c r="A154" s="56" t="n"/>
      <c r="B154" s="22" t="n"/>
      <c r="C154" s="22" t="n"/>
      <c r="D154" s="22" t="n"/>
      <c r="E154" s="24" t="n"/>
      <c r="F154" s="57" t="n"/>
      <c r="G154" s="24" t="n"/>
      <c r="H154" s="54">
        <f>IF(OR($A154="",$B154="",$D154="",$E154="",$F154=""),"",IF(AND(ISNUMBER($E154),ISNUMBER($F154)),$E154*$F154,""))</f>
        <v/>
      </c>
      <c r="I154" s="27">
        <f>IF(OR($A154="",$B154="",$D154="",$E154="",$G154=""),"",IF(AND(ISNUMBER($E154),ISNUMBER($G154),$G154&gt;0),IFERROR(ROUNDUP($E154/$G154,0),""),""))</f>
        <v/>
      </c>
      <c r="J154" s="30">
        <f>IF(COUNTA($A154:$G154)=0,"",IF(OR($A154="",$B154="",$C154="",$D154="",$E154=""),"Completar campos obrigatórios",IF($E154&lt;0,"Quantidade inválida",IF($L154="","Área não cadastrada",IF(COUNTIFS($A$7:$A$206,$A154,$B$7:$B$206,$B154,$D$7:$D$206,$D154)&gt;1,"Registro duplicado",IF(AND(OR($L154="Volume",$L154="Ambos"),OR($F154="",$F154&lt;=0)),"Informar volume unitário",IF(AND(OR($L154="Posições",$L154="Ambos"),OR($G154="",$G154&lt;=0)),"Informar unidades por posição","OK")))))))</f>
        <v/>
      </c>
      <c r="K154" s="22" t="n"/>
      <c r="L154" s="31">
        <f>IF($D154="","",IFERROR(INDEX('Áreas_Capacidade'!$C$7:$C$106,MATCH($D154,'Áreas_Capacidade'!$A$7:$A$106,0)),""))</f>
        <v/>
      </c>
    </row>
    <row r="155">
      <c r="A155" s="56" t="n"/>
      <c r="B155" s="22" t="n"/>
      <c r="C155" s="22" t="n"/>
      <c r="D155" s="22" t="n"/>
      <c r="E155" s="24" t="n"/>
      <c r="F155" s="57" t="n"/>
      <c r="G155" s="24" t="n"/>
      <c r="H155" s="54">
        <f>IF(OR($A155="",$B155="",$D155="",$E155="",$F155=""),"",IF(AND(ISNUMBER($E155),ISNUMBER($F155)),$E155*$F155,""))</f>
        <v/>
      </c>
      <c r="I155" s="27">
        <f>IF(OR($A155="",$B155="",$D155="",$E155="",$G155=""),"",IF(AND(ISNUMBER($E155),ISNUMBER($G155),$G155&gt;0),IFERROR(ROUNDUP($E155/$G155,0),""),""))</f>
        <v/>
      </c>
      <c r="J155" s="30">
        <f>IF(COUNTA($A155:$G155)=0,"",IF(OR($A155="",$B155="",$C155="",$D155="",$E155=""),"Completar campos obrigatórios",IF($E155&lt;0,"Quantidade inválida",IF($L155="","Área não cadastrada",IF(COUNTIFS($A$7:$A$206,$A155,$B$7:$B$206,$B155,$D$7:$D$206,$D155)&gt;1,"Registro duplicado",IF(AND(OR($L155="Volume",$L155="Ambos"),OR($F155="",$F155&lt;=0)),"Informar volume unitário",IF(AND(OR($L155="Posições",$L155="Ambos"),OR($G155="",$G155&lt;=0)),"Informar unidades por posição","OK")))))))</f>
        <v/>
      </c>
      <c r="K155" s="22" t="n"/>
      <c r="L155" s="31">
        <f>IF($D155="","",IFERROR(INDEX('Áreas_Capacidade'!$C$7:$C$106,MATCH($D155,'Áreas_Capacidade'!$A$7:$A$106,0)),""))</f>
        <v/>
      </c>
    </row>
    <row r="156">
      <c r="A156" s="56" t="n"/>
      <c r="B156" s="22" t="n"/>
      <c r="C156" s="22" t="n"/>
      <c r="D156" s="22" t="n"/>
      <c r="E156" s="24" t="n"/>
      <c r="F156" s="57" t="n"/>
      <c r="G156" s="24" t="n"/>
      <c r="H156" s="54">
        <f>IF(OR($A156="",$B156="",$D156="",$E156="",$F156=""),"",IF(AND(ISNUMBER($E156),ISNUMBER($F156)),$E156*$F156,""))</f>
        <v/>
      </c>
      <c r="I156" s="27">
        <f>IF(OR($A156="",$B156="",$D156="",$E156="",$G156=""),"",IF(AND(ISNUMBER($E156),ISNUMBER($G156),$G156&gt;0),IFERROR(ROUNDUP($E156/$G156,0),""),""))</f>
        <v/>
      </c>
      <c r="J156" s="30">
        <f>IF(COUNTA($A156:$G156)=0,"",IF(OR($A156="",$B156="",$C156="",$D156="",$E156=""),"Completar campos obrigatórios",IF($E156&lt;0,"Quantidade inválida",IF($L156="","Área não cadastrada",IF(COUNTIFS($A$7:$A$206,$A156,$B$7:$B$206,$B156,$D$7:$D$206,$D156)&gt;1,"Registro duplicado",IF(AND(OR($L156="Volume",$L156="Ambos"),OR($F156="",$F156&lt;=0)),"Informar volume unitário",IF(AND(OR($L156="Posições",$L156="Ambos"),OR($G156="",$G156&lt;=0)),"Informar unidades por posição","OK")))))))</f>
        <v/>
      </c>
      <c r="K156" s="22" t="n"/>
      <c r="L156" s="31">
        <f>IF($D156="","",IFERROR(INDEX('Áreas_Capacidade'!$C$7:$C$106,MATCH($D156,'Áreas_Capacidade'!$A$7:$A$106,0)),""))</f>
        <v/>
      </c>
    </row>
    <row r="157">
      <c r="A157" s="56" t="n"/>
      <c r="B157" s="22" t="n"/>
      <c r="C157" s="22" t="n"/>
      <c r="D157" s="22" t="n"/>
      <c r="E157" s="24" t="n"/>
      <c r="F157" s="57" t="n"/>
      <c r="G157" s="24" t="n"/>
      <c r="H157" s="54">
        <f>IF(OR($A157="",$B157="",$D157="",$E157="",$F157=""),"",IF(AND(ISNUMBER($E157),ISNUMBER($F157)),$E157*$F157,""))</f>
        <v/>
      </c>
      <c r="I157" s="27">
        <f>IF(OR($A157="",$B157="",$D157="",$E157="",$G157=""),"",IF(AND(ISNUMBER($E157),ISNUMBER($G157),$G157&gt;0),IFERROR(ROUNDUP($E157/$G157,0),""),""))</f>
        <v/>
      </c>
      <c r="J157" s="30">
        <f>IF(COUNTA($A157:$G157)=0,"",IF(OR($A157="",$B157="",$C157="",$D157="",$E157=""),"Completar campos obrigatórios",IF($E157&lt;0,"Quantidade inválida",IF($L157="","Área não cadastrada",IF(COUNTIFS($A$7:$A$206,$A157,$B$7:$B$206,$B157,$D$7:$D$206,$D157)&gt;1,"Registro duplicado",IF(AND(OR($L157="Volume",$L157="Ambos"),OR($F157="",$F157&lt;=0)),"Informar volume unitário",IF(AND(OR($L157="Posições",$L157="Ambos"),OR($G157="",$G157&lt;=0)),"Informar unidades por posição","OK")))))))</f>
        <v/>
      </c>
      <c r="K157" s="22" t="n"/>
      <c r="L157" s="31">
        <f>IF($D157="","",IFERROR(INDEX('Áreas_Capacidade'!$C$7:$C$106,MATCH($D157,'Áreas_Capacidade'!$A$7:$A$106,0)),""))</f>
        <v/>
      </c>
    </row>
    <row r="158">
      <c r="A158" s="56" t="n"/>
      <c r="B158" s="22" t="n"/>
      <c r="C158" s="22" t="n"/>
      <c r="D158" s="22" t="n"/>
      <c r="E158" s="24" t="n"/>
      <c r="F158" s="57" t="n"/>
      <c r="G158" s="24" t="n"/>
      <c r="H158" s="54">
        <f>IF(OR($A158="",$B158="",$D158="",$E158="",$F158=""),"",IF(AND(ISNUMBER($E158),ISNUMBER($F158)),$E158*$F158,""))</f>
        <v/>
      </c>
      <c r="I158" s="27">
        <f>IF(OR($A158="",$B158="",$D158="",$E158="",$G158=""),"",IF(AND(ISNUMBER($E158),ISNUMBER($G158),$G158&gt;0),IFERROR(ROUNDUP($E158/$G158,0),""),""))</f>
        <v/>
      </c>
      <c r="J158" s="30">
        <f>IF(COUNTA($A158:$G158)=0,"",IF(OR($A158="",$B158="",$C158="",$D158="",$E158=""),"Completar campos obrigatórios",IF($E158&lt;0,"Quantidade inválida",IF($L158="","Área não cadastrada",IF(COUNTIFS($A$7:$A$206,$A158,$B$7:$B$206,$B158,$D$7:$D$206,$D158)&gt;1,"Registro duplicado",IF(AND(OR($L158="Volume",$L158="Ambos"),OR($F158="",$F158&lt;=0)),"Informar volume unitário",IF(AND(OR($L158="Posições",$L158="Ambos"),OR($G158="",$G158&lt;=0)),"Informar unidades por posição","OK")))))))</f>
        <v/>
      </c>
      <c r="K158" s="22" t="n"/>
      <c r="L158" s="31">
        <f>IF($D158="","",IFERROR(INDEX('Áreas_Capacidade'!$C$7:$C$106,MATCH($D158,'Áreas_Capacidade'!$A$7:$A$106,0)),""))</f>
        <v/>
      </c>
    </row>
    <row r="159">
      <c r="A159" s="56" t="n"/>
      <c r="B159" s="22" t="n"/>
      <c r="C159" s="22" t="n"/>
      <c r="D159" s="22" t="n"/>
      <c r="E159" s="24" t="n"/>
      <c r="F159" s="57" t="n"/>
      <c r="G159" s="24" t="n"/>
      <c r="H159" s="54">
        <f>IF(OR($A159="",$B159="",$D159="",$E159="",$F159=""),"",IF(AND(ISNUMBER($E159),ISNUMBER($F159)),$E159*$F159,""))</f>
        <v/>
      </c>
      <c r="I159" s="27">
        <f>IF(OR($A159="",$B159="",$D159="",$E159="",$G159=""),"",IF(AND(ISNUMBER($E159),ISNUMBER($G159),$G159&gt;0),IFERROR(ROUNDUP($E159/$G159,0),""),""))</f>
        <v/>
      </c>
      <c r="J159" s="30">
        <f>IF(COUNTA($A159:$G159)=0,"",IF(OR($A159="",$B159="",$C159="",$D159="",$E159=""),"Completar campos obrigatórios",IF($E159&lt;0,"Quantidade inválida",IF($L159="","Área não cadastrada",IF(COUNTIFS($A$7:$A$206,$A159,$B$7:$B$206,$B159,$D$7:$D$206,$D159)&gt;1,"Registro duplicado",IF(AND(OR($L159="Volume",$L159="Ambos"),OR($F159="",$F159&lt;=0)),"Informar volume unitário",IF(AND(OR($L159="Posições",$L159="Ambos"),OR($G159="",$G159&lt;=0)),"Informar unidades por posição","OK")))))))</f>
        <v/>
      </c>
      <c r="K159" s="22" t="n"/>
      <c r="L159" s="31">
        <f>IF($D159="","",IFERROR(INDEX('Áreas_Capacidade'!$C$7:$C$106,MATCH($D159,'Áreas_Capacidade'!$A$7:$A$106,0)),""))</f>
        <v/>
      </c>
    </row>
    <row r="160">
      <c r="A160" s="56" t="n"/>
      <c r="B160" s="22" t="n"/>
      <c r="C160" s="22" t="n"/>
      <c r="D160" s="22" t="n"/>
      <c r="E160" s="24" t="n"/>
      <c r="F160" s="57" t="n"/>
      <c r="G160" s="24" t="n"/>
      <c r="H160" s="54">
        <f>IF(OR($A160="",$B160="",$D160="",$E160="",$F160=""),"",IF(AND(ISNUMBER($E160),ISNUMBER($F160)),$E160*$F160,""))</f>
        <v/>
      </c>
      <c r="I160" s="27">
        <f>IF(OR($A160="",$B160="",$D160="",$E160="",$G160=""),"",IF(AND(ISNUMBER($E160),ISNUMBER($G160),$G160&gt;0),IFERROR(ROUNDUP($E160/$G160,0),""),""))</f>
        <v/>
      </c>
      <c r="J160" s="30">
        <f>IF(COUNTA($A160:$G160)=0,"",IF(OR($A160="",$B160="",$C160="",$D160="",$E160=""),"Completar campos obrigatórios",IF($E160&lt;0,"Quantidade inválida",IF($L160="","Área não cadastrada",IF(COUNTIFS($A$7:$A$206,$A160,$B$7:$B$206,$B160,$D$7:$D$206,$D160)&gt;1,"Registro duplicado",IF(AND(OR($L160="Volume",$L160="Ambos"),OR($F160="",$F160&lt;=0)),"Informar volume unitário",IF(AND(OR($L160="Posições",$L160="Ambos"),OR($G160="",$G160&lt;=0)),"Informar unidades por posição","OK")))))))</f>
        <v/>
      </c>
      <c r="K160" s="22" t="n"/>
      <c r="L160" s="31">
        <f>IF($D160="","",IFERROR(INDEX('Áreas_Capacidade'!$C$7:$C$106,MATCH($D160,'Áreas_Capacidade'!$A$7:$A$106,0)),""))</f>
        <v/>
      </c>
    </row>
    <row r="161">
      <c r="A161" s="56" t="n"/>
      <c r="B161" s="22" t="n"/>
      <c r="C161" s="22" t="n"/>
      <c r="D161" s="22" t="n"/>
      <c r="E161" s="24" t="n"/>
      <c r="F161" s="57" t="n"/>
      <c r="G161" s="24" t="n"/>
      <c r="H161" s="54">
        <f>IF(OR($A161="",$B161="",$D161="",$E161="",$F161=""),"",IF(AND(ISNUMBER($E161),ISNUMBER($F161)),$E161*$F161,""))</f>
        <v/>
      </c>
      <c r="I161" s="27">
        <f>IF(OR($A161="",$B161="",$D161="",$E161="",$G161=""),"",IF(AND(ISNUMBER($E161),ISNUMBER($G161),$G161&gt;0),IFERROR(ROUNDUP($E161/$G161,0),""),""))</f>
        <v/>
      </c>
      <c r="J161" s="30">
        <f>IF(COUNTA($A161:$G161)=0,"",IF(OR($A161="",$B161="",$C161="",$D161="",$E161=""),"Completar campos obrigatórios",IF($E161&lt;0,"Quantidade inválida",IF($L161="","Área não cadastrada",IF(COUNTIFS($A$7:$A$206,$A161,$B$7:$B$206,$B161,$D$7:$D$206,$D161)&gt;1,"Registro duplicado",IF(AND(OR($L161="Volume",$L161="Ambos"),OR($F161="",$F161&lt;=0)),"Informar volume unitário",IF(AND(OR($L161="Posições",$L161="Ambos"),OR($G161="",$G161&lt;=0)),"Informar unidades por posição","OK")))))))</f>
        <v/>
      </c>
      <c r="K161" s="22" t="n"/>
      <c r="L161" s="31">
        <f>IF($D161="","",IFERROR(INDEX('Áreas_Capacidade'!$C$7:$C$106,MATCH($D161,'Áreas_Capacidade'!$A$7:$A$106,0)),""))</f>
        <v/>
      </c>
    </row>
    <row r="162">
      <c r="A162" s="56" t="n"/>
      <c r="B162" s="22" t="n"/>
      <c r="C162" s="22" t="n"/>
      <c r="D162" s="22" t="n"/>
      <c r="E162" s="24" t="n"/>
      <c r="F162" s="57" t="n"/>
      <c r="G162" s="24" t="n"/>
      <c r="H162" s="54">
        <f>IF(OR($A162="",$B162="",$D162="",$E162="",$F162=""),"",IF(AND(ISNUMBER($E162),ISNUMBER($F162)),$E162*$F162,""))</f>
        <v/>
      </c>
      <c r="I162" s="27">
        <f>IF(OR($A162="",$B162="",$D162="",$E162="",$G162=""),"",IF(AND(ISNUMBER($E162),ISNUMBER($G162),$G162&gt;0),IFERROR(ROUNDUP($E162/$G162,0),""),""))</f>
        <v/>
      </c>
      <c r="J162" s="30">
        <f>IF(COUNTA($A162:$G162)=0,"",IF(OR($A162="",$B162="",$C162="",$D162="",$E162=""),"Completar campos obrigatórios",IF($E162&lt;0,"Quantidade inválida",IF($L162="","Área não cadastrada",IF(COUNTIFS($A$7:$A$206,$A162,$B$7:$B$206,$B162,$D$7:$D$206,$D162)&gt;1,"Registro duplicado",IF(AND(OR($L162="Volume",$L162="Ambos"),OR($F162="",$F162&lt;=0)),"Informar volume unitário",IF(AND(OR($L162="Posições",$L162="Ambos"),OR($G162="",$G162&lt;=0)),"Informar unidades por posição","OK")))))))</f>
        <v/>
      </c>
      <c r="K162" s="22" t="n"/>
      <c r="L162" s="31">
        <f>IF($D162="","",IFERROR(INDEX('Áreas_Capacidade'!$C$7:$C$106,MATCH($D162,'Áreas_Capacidade'!$A$7:$A$106,0)),""))</f>
        <v/>
      </c>
    </row>
    <row r="163">
      <c r="A163" s="56" t="n"/>
      <c r="B163" s="22" t="n"/>
      <c r="C163" s="22" t="n"/>
      <c r="D163" s="22" t="n"/>
      <c r="E163" s="24" t="n"/>
      <c r="F163" s="57" t="n"/>
      <c r="G163" s="24" t="n"/>
      <c r="H163" s="54">
        <f>IF(OR($A163="",$B163="",$D163="",$E163="",$F163=""),"",IF(AND(ISNUMBER($E163),ISNUMBER($F163)),$E163*$F163,""))</f>
        <v/>
      </c>
      <c r="I163" s="27">
        <f>IF(OR($A163="",$B163="",$D163="",$E163="",$G163=""),"",IF(AND(ISNUMBER($E163),ISNUMBER($G163),$G163&gt;0),IFERROR(ROUNDUP($E163/$G163,0),""),""))</f>
        <v/>
      </c>
      <c r="J163" s="30">
        <f>IF(COUNTA($A163:$G163)=0,"",IF(OR($A163="",$B163="",$C163="",$D163="",$E163=""),"Completar campos obrigatórios",IF($E163&lt;0,"Quantidade inválida",IF($L163="","Área não cadastrada",IF(COUNTIFS($A$7:$A$206,$A163,$B$7:$B$206,$B163,$D$7:$D$206,$D163)&gt;1,"Registro duplicado",IF(AND(OR($L163="Volume",$L163="Ambos"),OR($F163="",$F163&lt;=0)),"Informar volume unitário",IF(AND(OR($L163="Posições",$L163="Ambos"),OR($G163="",$G163&lt;=0)),"Informar unidades por posição","OK")))))))</f>
        <v/>
      </c>
      <c r="K163" s="22" t="n"/>
      <c r="L163" s="31">
        <f>IF($D163="","",IFERROR(INDEX('Áreas_Capacidade'!$C$7:$C$106,MATCH($D163,'Áreas_Capacidade'!$A$7:$A$106,0)),""))</f>
        <v/>
      </c>
    </row>
    <row r="164">
      <c r="A164" s="56" t="n"/>
      <c r="B164" s="22" t="n"/>
      <c r="C164" s="22" t="n"/>
      <c r="D164" s="22" t="n"/>
      <c r="E164" s="24" t="n"/>
      <c r="F164" s="57" t="n"/>
      <c r="G164" s="24" t="n"/>
      <c r="H164" s="54">
        <f>IF(OR($A164="",$B164="",$D164="",$E164="",$F164=""),"",IF(AND(ISNUMBER($E164),ISNUMBER($F164)),$E164*$F164,""))</f>
        <v/>
      </c>
      <c r="I164" s="27">
        <f>IF(OR($A164="",$B164="",$D164="",$E164="",$G164=""),"",IF(AND(ISNUMBER($E164),ISNUMBER($G164),$G164&gt;0),IFERROR(ROUNDUP($E164/$G164,0),""),""))</f>
        <v/>
      </c>
      <c r="J164" s="30">
        <f>IF(COUNTA($A164:$G164)=0,"",IF(OR($A164="",$B164="",$C164="",$D164="",$E164=""),"Completar campos obrigatórios",IF($E164&lt;0,"Quantidade inválida",IF($L164="","Área não cadastrada",IF(COUNTIFS($A$7:$A$206,$A164,$B$7:$B$206,$B164,$D$7:$D$206,$D164)&gt;1,"Registro duplicado",IF(AND(OR($L164="Volume",$L164="Ambos"),OR($F164="",$F164&lt;=0)),"Informar volume unitário",IF(AND(OR($L164="Posições",$L164="Ambos"),OR($G164="",$G164&lt;=0)),"Informar unidades por posição","OK")))))))</f>
        <v/>
      </c>
      <c r="K164" s="22" t="n"/>
      <c r="L164" s="31">
        <f>IF($D164="","",IFERROR(INDEX('Áreas_Capacidade'!$C$7:$C$106,MATCH($D164,'Áreas_Capacidade'!$A$7:$A$106,0)),""))</f>
        <v/>
      </c>
    </row>
    <row r="165">
      <c r="A165" s="56" t="n"/>
      <c r="B165" s="22" t="n"/>
      <c r="C165" s="22" t="n"/>
      <c r="D165" s="22" t="n"/>
      <c r="E165" s="24" t="n"/>
      <c r="F165" s="57" t="n"/>
      <c r="G165" s="24" t="n"/>
      <c r="H165" s="54">
        <f>IF(OR($A165="",$B165="",$D165="",$E165="",$F165=""),"",IF(AND(ISNUMBER($E165),ISNUMBER($F165)),$E165*$F165,""))</f>
        <v/>
      </c>
      <c r="I165" s="27">
        <f>IF(OR($A165="",$B165="",$D165="",$E165="",$G165=""),"",IF(AND(ISNUMBER($E165),ISNUMBER($G165),$G165&gt;0),IFERROR(ROUNDUP($E165/$G165,0),""),""))</f>
        <v/>
      </c>
      <c r="J165" s="30">
        <f>IF(COUNTA($A165:$G165)=0,"",IF(OR($A165="",$B165="",$C165="",$D165="",$E165=""),"Completar campos obrigatórios",IF($E165&lt;0,"Quantidade inválida",IF($L165="","Área não cadastrada",IF(COUNTIFS($A$7:$A$206,$A165,$B$7:$B$206,$B165,$D$7:$D$206,$D165)&gt;1,"Registro duplicado",IF(AND(OR($L165="Volume",$L165="Ambos"),OR($F165="",$F165&lt;=0)),"Informar volume unitário",IF(AND(OR($L165="Posições",$L165="Ambos"),OR($G165="",$G165&lt;=0)),"Informar unidades por posição","OK")))))))</f>
        <v/>
      </c>
      <c r="K165" s="22" t="n"/>
      <c r="L165" s="31">
        <f>IF($D165="","",IFERROR(INDEX('Áreas_Capacidade'!$C$7:$C$106,MATCH($D165,'Áreas_Capacidade'!$A$7:$A$106,0)),""))</f>
        <v/>
      </c>
    </row>
    <row r="166">
      <c r="A166" s="56" t="n"/>
      <c r="B166" s="22" t="n"/>
      <c r="C166" s="22" t="n"/>
      <c r="D166" s="22" t="n"/>
      <c r="E166" s="24" t="n"/>
      <c r="F166" s="57" t="n"/>
      <c r="G166" s="24" t="n"/>
      <c r="H166" s="54">
        <f>IF(OR($A166="",$B166="",$D166="",$E166="",$F166=""),"",IF(AND(ISNUMBER($E166),ISNUMBER($F166)),$E166*$F166,""))</f>
        <v/>
      </c>
      <c r="I166" s="27">
        <f>IF(OR($A166="",$B166="",$D166="",$E166="",$G166=""),"",IF(AND(ISNUMBER($E166),ISNUMBER($G166),$G166&gt;0),IFERROR(ROUNDUP($E166/$G166,0),""),""))</f>
        <v/>
      </c>
      <c r="J166" s="30">
        <f>IF(COUNTA($A166:$G166)=0,"",IF(OR($A166="",$B166="",$C166="",$D166="",$E166=""),"Completar campos obrigatórios",IF($E166&lt;0,"Quantidade inválida",IF($L166="","Área não cadastrada",IF(COUNTIFS($A$7:$A$206,$A166,$B$7:$B$206,$B166,$D$7:$D$206,$D166)&gt;1,"Registro duplicado",IF(AND(OR($L166="Volume",$L166="Ambos"),OR($F166="",$F166&lt;=0)),"Informar volume unitário",IF(AND(OR($L166="Posições",$L166="Ambos"),OR($G166="",$G166&lt;=0)),"Informar unidades por posição","OK")))))))</f>
        <v/>
      </c>
      <c r="K166" s="22" t="n"/>
      <c r="L166" s="31">
        <f>IF($D166="","",IFERROR(INDEX('Áreas_Capacidade'!$C$7:$C$106,MATCH($D166,'Áreas_Capacidade'!$A$7:$A$106,0)),""))</f>
        <v/>
      </c>
    </row>
    <row r="167">
      <c r="A167" s="56" t="n"/>
      <c r="B167" s="22" t="n"/>
      <c r="C167" s="22" t="n"/>
      <c r="D167" s="22" t="n"/>
      <c r="E167" s="24" t="n"/>
      <c r="F167" s="57" t="n"/>
      <c r="G167" s="24" t="n"/>
      <c r="H167" s="54">
        <f>IF(OR($A167="",$B167="",$D167="",$E167="",$F167=""),"",IF(AND(ISNUMBER($E167),ISNUMBER($F167)),$E167*$F167,""))</f>
        <v/>
      </c>
      <c r="I167" s="27">
        <f>IF(OR($A167="",$B167="",$D167="",$E167="",$G167=""),"",IF(AND(ISNUMBER($E167),ISNUMBER($G167),$G167&gt;0),IFERROR(ROUNDUP($E167/$G167,0),""),""))</f>
        <v/>
      </c>
      <c r="J167" s="30">
        <f>IF(COUNTA($A167:$G167)=0,"",IF(OR($A167="",$B167="",$C167="",$D167="",$E167=""),"Completar campos obrigatórios",IF($E167&lt;0,"Quantidade inválida",IF($L167="","Área não cadastrada",IF(COUNTIFS($A$7:$A$206,$A167,$B$7:$B$206,$B167,$D$7:$D$206,$D167)&gt;1,"Registro duplicado",IF(AND(OR($L167="Volume",$L167="Ambos"),OR($F167="",$F167&lt;=0)),"Informar volume unitário",IF(AND(OR($L167="Posições",$L167="Ambos"),OR($G167="",$G167&lt;=0)),"Informar unidades por posição","OK")))))))</f>
        <v/>
      </c>
      <c r="K167" s="22" t="n"/>
      <c r="L167" s="31">
        <f>IF($D167="","",IFERROR(INDEX('Áreas_Capacidade'!$C$7:$C$106,MATCH($D167,'Áreas_Capacidade'!$A$7:$A$106,0)),""))</f>
        <v/>
      </c>
    </row>
    <row r="168">
      <c r="A168" s="56" t="n"/>
      <c r="B168" s="22" t="n"/>
      <c r="C168" s="22" t="n"/>
      <c r="D168" s="22" t="n"/>
      <c r="E168" s="24" t="n"/>
      <c r="F168" s="57" t="n"/>
      <c r="G168" s="24" t="n"/>
      <c r="H168" s="54">
        <f>IF(OR($A168="",$B168="",$D168="",$E168="",$F168=""),"",IF(AND(ISNUMBER($E168),ISNUMBER($F168)),$E168*$F168,""))</f>
        <v/>
      </c>
      <c r="I168" s="27">
        <f>IF(OR($A168="",$B168="",$D168="",$E168="",$G168=""),"",IF(AND(ISNUMBER($E168),ISNUMBER($G168),$G168&gt;0),IFERROR(ROUNDUP($E168/$G168,0),""),""))</f>
        <v/>
      </c>
      <c r="J168" s="30">
        <f>IF(COUNTA($A168:$G168)=0,"",IF(OR($A168="",$B168="",$C168="",$D168="",$E168=""),"Completar campos obrigatórios",IF($E168&lt;0,"Quantidade inválida",IF($L168="","Área não cadastrada",IF(COUNTIFS($A$7:$A$206,$A168,$B$7:$B$206,$B168,$D$7:$D$206,$D168)&gt;1,"Registro duplicado",IF(AND(OR($L168="Volume",$L168="Ambos"),OR($F168="",$F168&lt;=0)),"Informar volume unitário",IF(AND(OR($L168="Posições",$L168="Ambos"),OR($G168="",$G168&lt;=0)),"Informar unidades por posição","OK")))))))</f>
        <v/>
      </c>
      <c r="K168" s="22" t="n"/>
      <c r="L168" s="31">
        <f>IF($D168="","",IFERROR(INDEX('Áreas_Capacidade'!$C$7:$C$106,MATCH($D168,'Áreas_Capacidade'!$A$7:$A$106,0)),""))</f>
        <v/>
      </c>
    </row>
    <row r="169">
      <c r="A169" s="56" t="n"/>
      <c r="B169" s="22" t="n"/>
      <c r="C169" s="22" t="n"/>
      <c r="D169" s="22" t="n"/>
      <c r="E169" s="24" t="n"/>
      <c r="F169" s="57" t="n"/>
      <c r="G169" s="24" t="n"/>
      <c r="H169" s="54">
        <f>IF(OR($A169="",$B169="",$D169="",$E169="",$F169=""),"",IF(AND(ISNUMBER($E169),ISNUMBER($F169)),$E169*$F169,""))</f>
        <v/>
      </c>
      <c r="I169" s="27">
        <f>IF(OR($A169="",$B169="",$D169="",$E169="",$G169=""),"",IF(AND(ISNUMBER($E169),ISNUMBER($G169),$G169&gt;0),IFERROR(ROUNDUP($E169/$G169,0),""),""))</f>
        <v/>
      </c>
      <c r="J169" s="30">
        <f>IF(COUNTA($A169:$G169)=0,"",IF(OR($A169="",$B169="",$C169="",$D169="",$E169=""),"Completar campos obrigatórios",IF($E169&lt;0,"Quantidade inválida",IF($L169="","Área não cadastrada",IF(COUNTIFS($A$7:$A$206,$A169,$B$7:$B$206,$B169,$D$7:$D$206,$D169)&gt;1,"Registro duplicado",IF(AND(OR($L169="Volume",$L169="Ambos"),OR($F169="",$F169&lt;=0)),"Informar volume unitário",IF(AND(OR($L169="Posições",$L169="Ambos"),OR($G169="",$G169&lt;=0)),"Informar unidades por posição","OK")))))))</f>
        <v/>
      </c>
      <c r="K169" s="22" t="n"/>
      <c r="L169" s="31">
        <f>IF($D169="","",IFERROR(INDEX('Áreas_Capacidade'!$C$7:$C$106,MATCH($D169,'Áreas_Capacidade'!$A$7:$A$106,0)),""))</f>
        <v/>
      </c>
    </row>
    <row r="170">
      <c r="A170" s="56" t="n"/>
      <c r="B170" s="22" t="n"/>
      <c r="C170" s="22" t="n"/>
      <c r="D170" s="22" t="n"/>
      <c r="E170" s="24" t="n"/>
      <c r="F170" s="57" t="n"/>
      <c r="G170" s="24" t="n"/>
      <c r="H170" s="54">
        <f>IF(OR($A170="",$B170="",$D170="",$E170="",$F170=""),"",IF(AND(ISNUMBER($E170),ISNUMBER($F170)),$E170*$F170,""))</f>
        <v/>
      </c>
      <c r="I170" s="27">
        <f>IF(OR($A170="",$B170="",$D170="",$E170="",$G170=""),"",IF(AND(ISNUMBER($E170),ISNUMBER($G170),$G170&gt;0),IFERROR(ROUNDUP($E170/$G170,0),""),""))</f>
        <v/>
      </c>
      <c r="J170" s="30">
        <f>IF(COUNTA($A170:$G170)=0,"",IF(OR($A170="",$B170="",$C170="",$D170="",$E170=""),"Completar campos obrigatórios",IF($E170&lt;0,"Quantidade inválida",IF($L170="","Área não cadastrada",IF(COUNTIFS($A$7:$A$206,$A170,$B$7:$B$206,$B170,$D$7:$D$206,$D170)&gt;1,"Registro duplicado",IF(AND(OR($L170="Volume",$L170="Ambos"),OR($F170="",$F170&lt;=0)),"Informar volume unitário",IF(AND(OR($L170="Posições",$L170="Ambos"),OR($G170="",$G170&lt;=0)),"Informar unidades por posição","OK")))))))</f>
        <v/>
      </c>
      <c r="K170" s="22" t="n"/>
      <c r="L170" s="31">
        <f>IF($D170="","",IFERROR(INDEX('Áreas_Capacidade'!$C$7:$C$106,MATCH($D170,'Áreas_Capacidade'!$A$7:$A$106,0)),""))</f>
        <v/>
      </c>
    </row>
    <row r="171">
      <c r="A171" s="56" t="n"/>
      <c r="B171" s="22" t="n"/>
      <c r="C171" s="22" t="n"/>
      <c r="D171" s="22" t="n"/>
      <c r="E171" s="24" t="n"/>
      <c r="F171" s="57" t="n"/>
      <c r="G171" s="24" t="n"/>
      <c r="H171" s="54">
        <f>IF(OR($A171="",$B171="",$D171="",$E171="",$F171=""),"",IF(AND(ISNUMBER($E171),ISNUMBER($F171)),$E171*$F171,""))</f>
        <v/>
      </c>
      <c r="I171" s="27">
        <f>IF(OR($A171="",$B171="",$D171="",$E171="",$G171=""),"",IF(AND(ISNUMBER($E171),ISNUMBER($G171),$G171&gt;0),IFERROR(ROUNDUP($E171/$G171,0),""),""))</f>
        <v/>
      </c>
      <c r="J171" s="30">
        <f>IF(COUNTA($A171:$G171)=0,"",IF(OR($A171="",$B171="",$C171="",$D171="",$E171=""),"Completar campos obrigatórios",IF($E171&lt;0,"Quantidade inválida",IF($L171="","Área não cadastrada",IF(COUNTIFS($A$7:$A$206,$A171,$B$7:$B$206,$B171,$D$7:$D$206,$D171)&gt;1,"Registro duplicado",IF(AND(OR($L171="Volume",$L171="Ambos"),OR($F171="",$F171&lt;=0)),"Informar volume unitário",IF(AND(OR($L171="Posições",$L171="Ambos"),OR($G171="",$G171&lt;=0)),"Informar unidades por posição","OK")))))))</f>
        <v/>
      </c>
      <c r="K171" s="22" t="n"/>
      <c r="L171" s="31">
        <f>IF($D171="","",IFERROR(INDEX('Áreas_Capacidade'!$C$7:$C$106,MATCH($D171,'Áreas_Capacidade'!$A$7:$A$106,0)),""))</f>
        <v/>
      </c>
    </row>
    <row r="172">
      <c r="A172" s="56" t="n"/>
      <c r="B172" s="22" t="n"/>
      <c r="C172" s="22" t="n"/>
      <c r="D172" s="22" t="n"/>
      <c r="E172" s="24" t="n"/>
      <c r="F172" s="57" t="n"/>
      <c r="G172" s="24" t="n"/>
      <c r="H172" s="54">
        <f>IF(OR($A172="",$B172="",$D172="",$E172="",$F172=""),"",IF(AND(ISNUMBER($E172),ISNUMBER($F172)),$E172*$F172,""))</f>
        <v/>
      </c>
      <c r="I172" s="27">
        <f>IF(OR($A172="",$B172="",$D172="",$E172="",$G172=""),"",IF(AND(ISNUMBER($E172),ISNUMBER($G172),$G172&gt;0),IFERROR(ROUNDUP($E172/$G172,0),""),""))</f>
        <v/>
      </c>
      <c r="J172" s="30">
        <f>IF(COUNTA($A172:$G172)=0,"",IF(OR($A172="",$B172="",$C172="",$D172="",$E172=""),"Completar campos obrigatórios",IF($E172&lt;0,"Quantidade inválida",IF($L172="","Área não cadastrada",IF(COUNTIFS($A$7:$A$206,$A172,$B$7:$B$206,$B172,$D$7:$D$206,$D172)&gt;1,"Registro duplicado",IF(AND(OR($L172="Volume",$L172="Ambos"),OR($F172="",$F172&lt;=0)),"Informar volume unitário",IF(AND(OR($L172="Posições",$L172="Ambos"),OR($G172="",$G172&lt;=0)),"Informar unidades por posição","OK")))))))</f>
        <v/>
      </c>
      <c r="K172" s="22" t="n"/>
      <c r="L172" s="31">
        <f>IF($D172="","",IFERROR(INDEX('Áreas_Capacidade'!$C$7:$C$106,MATCH($D172,'Áreas_Capacidade'!$A$7:$A$106,0)),""))</f>
        <v/>
      </c>
    </row>
    <row r="173">
      <c r="A173" s="56" t="n"/>
      <c r="B173" s="22" t="n"/>
      <c r="C173" s="22" t="n"/>
      <c r="D173" s="22" t="n"/>
      <c r="E173" s="24" t="n"/>
      <c r="F173" s="57" t="n"/>
      <c r="G173" s="24" t="n"/>
      <c r="H173" s="54">
        <f>IF(OR($A173="",$B173="",$D173="",$E173="",$F173=""),"",IF(AND(ISNUMBER($E173),ISNUMBER($F173)),$E173*$F173,""))</f>
        <v/>
      </c>
      <c r="I173" s="27">
        <f>IF(OR($A173="",$B173="",$D173="",$E173="",$G173=""),"",IF(AND(ISNUMBER($E173),ISNUMBER($G173),$G173&gt;0),IFERROR(ROUNDUP($E173/$G173,0),""),""))</f>
        <v/>
      </c>
      <c r="J173" s="30">
        <f>IF(COUNTA($A173:$G173)=0,"",IF(OR($A173="",$B173="",$C173="",$D173="",$E173=""),"Completar campos obrigatórios",IF($E173&lt;0,"Quantidade inválida",IF($L173="","Área não cadastrada",IF(COUNTIFS($A$7:$A$206,$A173,$B$7:$B$206,$B173,$D$7:$D$206,$D173)&gt;1,"Registro duplicado",IF(AND(OR($L173="Volume",$L173="Ambos"),OR($F173="",$F173&lt;=0)),"Informar volume unitário",IF(AND(OR($L173="Posições",$L173="Ambos"),OR($G173="",$G173&lt;=0)),"Informar unidades por posição","OK")))))))</f>
        <v/>
      </c>
      <c r="K173" s="22" t="n"/>
      <c r="L173" s="31">
        <f>IF($D173="","",IFERROR(INDEX('Áreas_Capacidade'!$C$7:$C$106,MATCH($D173,'Áreas_Capacidade'!$A$7:$A$106,0)),""))</f>
        <v/>
      </c>
    </row>
    <row r="174">
      <c r="A174" s="56" t="n"/>
      <c r="B174" s="22" t="n"/>
      <c r="C174" s="22" t="n"/>
      <c r="D174" s="22" t="n"/>
      <c r="E174" s="24" t="n"/>
      <c r="F174" s="57" t="n"/>
      <c r="G174" s="24" t="n"/>
      <c r="H174" s="54">
        <f>IF(OR($A174="",$B174="",$D174="",$E174="",$F174=""),"",IF(AND(ISNUMBER($E174),ISNUMBER($F174)),$E174*$F174,""))</f>
        <v/>
      </c>
      <c r="I174" s="27">
        <f>IF(OR($A174="",$B174="",$D174="",$E174="",$G174=""),"",IF(AND(ISNUMBER($E174),ISNUMBER($G174),$G174&gt;0),IFERROR(ROUNDUP($E174/$G174,0),""),""))</f>
        <v/>
      </c>
      <c r="J174" s="30">
        <f>IF(COUNTA($A174:$G174)=0,"",IF(OR($A174="",$B174="",$C174="",$D174="",$E174=""),"Completar campos obrigatórios",IF($E174&lt;0,"Quantidade inválida",IF($L174="","Área não cadastrada",IF(COUNTIFS($A$7:$A$206,$A174,$B$7:$B$206,$B174,$D$7:$D$206,$D174)&gt;1,"Registro duplicado",IF(AND(OR($L174="Volume",$L174="Ambos"),OR($F174="",$F174&lt;=0)),"Informar volume unitário",IF(AND(OR($L174="Posições",$L174="Ambos"),OR($G174="",$G174&lt;=0)),"Informar unidades por posição","OK")))))))</f>
        <v/>
      </c>
      <c r="K174" s="22" t="n"/>
      <c r="L174" s="31">
        <f>IF($D174="","",IFERROR(INDEX('Áreas_Capacidade'!$C$7:$C$106,MATCH($D174,'Áreas_Capacidade'!$A$7:$A$106,0)),""))</f>
        <v/>
      </c>
    </row>
    <row r="175">
      <c r="A175" s="56" t="n"/>
      <c r="B175" s="22" t="n"/>
      <c r="C175" s="22" t="n"/>
      <c r="D175" s="22" t="n"/>
      <c r="E175" s="24" t="n"/>
      <c r="F175" s="57" t="n"/>
      <c r="G175" s="24" t="n"/>
      <c r="H175" s="54">
        <f>IF(OR($A175="",$B175="",$D175="",$E175="",$F175=""),"",IF(AND(ISNUMBER($E175),ISNUMBER($F175)),$E175*$F175,""))</f>
        <v/>
      </c>
      <c r="I175" s="27">
        <f>IF(OR($A175="",$B175="",$D175="",$E175="",$G175=""),"",IF(AND(ISNUMBER($E175),ISNUMBER($G175),$G175&gt;0),IFERROR(ROUNDUP($E175/$G175,0),""),""))</f>
        <v/>
      </c>
      <c r="J175" s="30">
        <f>IF(COUNTA($A175:$G175)=0,"",IF(OR($A175="",$B175="",$C175="",$D175="",$E175=""),"Completar campos obrigatórios",IF($E175&lt;0,"Quantidade inválida",IF($L175="","Área não cadastrada",IF(COUNTIFS($A$7:$A$206,$A175,$B$7:$B$206,$B175,$D$7:$D$206,$D175)&gt;1,"Registro duplicado",IF(AND(OR($L175="Volume",$L175="Ambos"),OR($F175="",$F175&lt;=0)),"Informar volume unitário",IF(AND(OR($L175="Posições",$L175="Ambos"),OR($G175="",$G175&lt;=0)),"Informar unidades por posição","OK")))))))</f>
        <v/>
      </c>
      <c r="K175" s="22" t="n"/>
      <c r="L175" s="31">
        <f>IF($D175="","",IFERROR(INDEX('Áreas_Capacidade'!$C$7:$C$106,MATCH($D175,'Áreas_Capacidade'!$A$7:$A$106,0)),""))</f>
        <v/>
      </c>
    </row>
    <row r="176">
      <c r="A176" s="56" t="n"/>
      <c r="B176" s="22" t="n"/>
      <c r="C176" s="22" t="n"/>
      <c r="D176" s="22" t="n"/>
      <c r="E176" s="24" t="n"/>
      <c r="F176" s="57" t="n"/>
      <c r="G176" s="24" t="n"/>
      <c r="H176" s="54">
        <f>IF(OR($A176="",$B176="",$D176="",$E176="",$F176=""),"",IF(AND(ISNUMBER($E176),ISNUMBER($F176)),$E176*$F176,""))</f>
        <v/>
      </c>
      <c r="I176" s="27">
        <f>IF(OR($A176="",$B176="",$D176="",$E176="",$G176=""),"",IF(AND(ISNUMBER($E176),ISNUMBER($G176),$G176&gt;0),IFERROR(ROUNDUP($E176/$G176,0),""),""))</f>
        <v/>
      </c>
      <c r="J176" s="30">
        <f>IF(COUNTA($A176:$G176)=0,"",IF(OR($A176="",$B176="",$C176="",$D176="",$E176=""),"Completar campos obrigatórios",IF($E176&lt;0,"Quantidade inválida",IF($L176="","Área não cadastrada",IF(COUNTIFS($A$7:$A$206,$A176,$B$7:$B$206,$B176,$D$7:$D$206,$D176)&gt;1,"Registro duplicado",IF(AND(OR($L176="Volume",$L176="Ambos"),OR($F176="",$F176&lt;=0)),"Informar volume unitário",IF(AND(OR($L176="Posições",$L176="Ambos"),OR($G176="",$G176&lt;=0)),"Informar unidades por posição","OK")))))))</f>
        <v/>
      </c>
      <c r="K176" s="22" t="n"/>
      <c r="L176" s="31">
        <f>IF($D176="","",IFERROR(INDEX('Áreas_Capacidade'!$C$7:$C$106,MATCH($D176,'Áreas_Capacidade'!$A$7:$A$106,0)),""))</f>
        <v/>
      </c>
    </row>
    <row r="177">
      <c r="A177" s="56" t="n"/>
      <c r="B177" s="22" t="n"/>
      <c r="C177" s="22" t="n"/>
      <c r="D177" s="22" t="n"/>
      <c r="E177" s="24" t="n"/>
      <c r="F177" s="57" t="n"/>
      <c r="G177" s="24" t="n"/>
      <c r="H177" s="54">
        <f>IF(OR($A177="",$B177="",$D177="",$E177="",$F177=""),"",IF(AND(ISNUMBER($E177),ISNUMBER($F177)),$E177*$F177,""))</f>
        <v/>
      </c>
      <c r="I177" s="27">
        <f>IF(OR($A177="",$B177="",$D177="",$E177="",$G177=""),"",IF(AND(ISNUMBER($E177),ISNUMBER($G177),$G177&gt;0),IFERROR(ROUNDUP($E177/$G177,0),""),""))</f>
        <v/>
      </c>
      <c r="J177" s="30">
        <f>IF(COUNTA($A177:$G177)=0,"",IF(OR($A177="",$B177="",$C177="",$D177="",$E177=""),"Completar campos obrigatórios",IF($E177&lt;0,"Quantidade inválida",IF($L177="","Área não cadastrada",IF(COUNTIFS($A$7:$A$206,$A177,$B$7:$B$206,$B177,$D$7:$D$206,$D177)&gt;1,"Registro duplicado",IF(AND(OR($L177="Volume",$L177="Ambos"),OR($F177="",$F177&lt;=0)),"Informar volume unitário",IF(AND(OR($L177="Posições",$L177="Ambos"),OR($G177="",$G177&lt;=0)),"Informar unidades por posição","OK")))))))</f>
        <v/>
      </c>
      <c r="K177" s="22" t="n"/>
      <c r="L177" s="31">
        <f>IF($D177="","",IFERROR(INDEX('Áreas_Capacidade'!$C$7:$C$106,MATCH($D177,'Áreas_Capacidade'!$A$7:$A$106,0)),""))</f>
        <v/>
      </c>
    </row>
    <row r="178">
      <c r="A178" s="56" t="n"/>
      <c r="B178" s="22" t="n"/>
      <c r="C178" s="22" t="n"/>
      <c r="D178" s="22" t="n"/>
      <c r="E178" s="24" t="n"/>
      <c r="F178" s="57" t="n"/>
      <c r="G178" s="24" t="n"/>
      <c r="H178" s="54">
        <f>IF(OR($A178="",$B178="",$D178="",$E178="",$F178=""),"",IF(AND(ISNUMBER($E178),ISNUMBER($F178)),$E178*$F178,""))</f>
        <v/>
      </c>
      <c r="I178" s="27">
        <f>IF(OR($A178="",$B178="",$D178="",$E178="",$G178=""),"",IF(AND(ISNUMBER($E178),ISNUMBER($G178),$G178&gt;0),IFERROR(ROUNDUP($E178/$G178,0),""),""))</f>
        <v/>
      </c>
      <c r="J178" s="30">
        <f>IF(COUNTA($A178:$G178)=0,"",IF(OR($A178="",$B178="",$C178="",$D178="",$E178=""),"Completar campos obrigatórios",IF($E178&lt;0,"Quantidade inválida",IF($L178="","Área não cadastrada",IF(COUNTIFS($A$7:$A$206,$A178,$B$7:$B$206,$B178,$D$7:$D$206,$D178)&gt;1,"Registro duplicado",IF(AND(OR($L178="Volume",$L178="Ambos"),OR($F178="",$F178&lt;=0)),"Informar volume unitário",IF(AND(OR($L178="Posições",$L178="Ambos"),OR($G178="",$G178&lt;=0)),"Informar unidades por posição","OK")))))))</f>
        <v/>
      </c>
      <c r="K178" s="22" t="n"/>
      <c r="L178" s="31">
        <f>IF($D178="","",IFERROR(INDEX('Áreas_Capacidade'!$C$7:$C$106,MATCH($D178,'Áreas_Capacidade'!$A$7:$A$106,0)),""))</f>
        <v/>
      </c>
    </row>
    <row r="179">
      <c r="A179" s="56" t="n"/>
      <c r="B179" s="22" t="n"/>
      <c r="C179" s="22" t="n"/>
      <c r="D179" s="22" t="n"/>
      <c r="E179" s="24" t="n"/>
      <c r="F179" s="57" t="n"/>
      <c r="G179" s="24" t="n"/>
      <c r="H179" s="54">
        <f>IF(OR($A179="",$B179="",$D179="",$E179="",$F179=""),"",IF(AND(ISNUMBER($E179),ISNUMBER($F179)),$E179*$F179,""))</f>
        <v/>
      </c>
      <c r="I179" s="27">
        <f>IF(OR($A179="",$B179="",$D179="",$E179="",$G179=""),"",IF(AND(ISNUMBER($E179),ISNUMBER($G179),$G179&gt;0),IFERROR(ROUNDUP($E179/$G179,0),""),""))</f>
        <v/>
      </c>
      <c r="J179" s="30">
        <f>IF(COUNTA($A179:$G179)=0,"",IF(OR($A179="",$B179="",$C179="",$D179="",$E179=""),"Completar campos obrigatórios",IF($E179&lt;0,"Quantidade inválida",IF($L179="","Área não cadastrada",IF(COUNTIFS($A$7:$A$206,$A179,$B$7:$B$206,$B179,$D$7:$D$206,$D179)&gt;1,"Registro duplicado",IF(AND(OR($L179="Volume",$L179="Ambos"),OR($F179="",$F179&lt;=0)),"Informar volume unitário",IF(AND(OR($L179="Posições",$L179="Ambos"),OR($G179="",$G179&lt;=0)),"Informar unidades por posição","OK")))))))</f>
        <v/>
      </c>
      <c r="K179" s="22" t="n"/>
      <c r="L179" s="31">
        <f>IF($D179="","",IFERROR(INDEX('Áreas_Capacidade'!$C$7:$C$106,MATCH($D179,'Áreas_Capacidade'!$A$7:$A$106,0)),""))</f>
        <v/>
      </c>
    </row>
    <row r="180">
      <c r="A180" s="56" t="n"/>
      <c r="B180" s="22" t="n"/>
      <c r="C180" s="22" t="n"/>
      <c r="D180" s="22" t="n"/>
      <c r="E180" s="24" t="n"/>
      <c r="F180" s="57" t="n"/>
      <c r="G180" s="24" t="n"/>
      <c r="H180" s="54">
        <f>IF(OR($A180="",$B180="",$D180="",$E180="",$F180=""),"",IF(AND(ISNUMBER($E180),ISNUMBER($F180)),$E180*$F180,""))</f>
        <v/>
      </c>
      <c r="I180" s="27">
        <f>IF(OR($A180="",$B180="",$D180="",$E180="",$G180=""),"",IF(AND(ISNUMBER($E180),ISNUMBER($G180),$G180&gt;0),IFERROR(ROUNDUP($E180/$G180,0),""),""))</f>
        <v/>
      </c>
      <c r="J180" s="30">
        <f>IF(COUNTA($A180:$G180)=0,"",IF(OR($A180="",$B180="",$C180="",$D180="",$E180=""),"Completar campos obrigatórios",IF($E180&lt;0,"Quantidade inválida",IF($L180="","Área não cadastrada",IF(COUNTIFS($A$7:$A$206,$A180,$B$7:$B$206,$B180,$D$7:$D$206,$D180)&gt;1,"Registro duplicado",IF(AND(OR($L180="Volume",$L180="Ambos"),OR($F180="",$F180&lt;=0)),"Informar volume unitário",IF(AND(OR($L180="Posições",$L180="Ambos"),OR($G180="",$G180&lt;=0)),"Informar unidades por posição","OK")))))))</f>
        <v/>
      </c>
      <c r="K180" s="22" t="n"/>
      <c r="L180" s="31">
        <f>IF($D180="","",IFERROR(INDEX('Áreas_Capacidade'!$C$7:$C$106,MATCH($D180,'Áreas_Capacidade'!$A$7:$A$106,0)),""))</f>
        <v/>
      </c>
    </row>
    <row r="181">
      <c r="A181" s="56" t="n"/>
      <c r="B181" s="22" t="n"/>
      <c r="C181" s="22" t="n"/>
      <c r="D181" s="22" t="n"/>
      <c r="E181" s="24" t="n"/>
      <c r="F181" s="57" t="n"/>
      <c r="G181" s="24" t="n"/>
      <c r="H181" s="54">
        <f>IF(OR($A181="",$B181="",$D181="",$E181="",$F181=""),"",IF(AND(ISNUMBER($E181),ISNUMBER($F181)),$E181*$F181,""))</f>
        <v/>
      </c>
      <c r="I181" s="27">
        <f>IF(OR($A181="",$B181="",$D181="",$E181="",$G181=""),"",IF(AND(ISNUMBER($E181),ISNUMBER($G181),$G181&gt;0),IFERROR(ROUNDUP($E181/$G181,0),""),""))</f>
        <v/>
      </c>
      <c r="J181" s="30">
        <f>IF(COUNTA($A181:$G181)=0,"",IF(OR($A181="",$B181="",$C181="",$D181="",$E181=""),"Completar campos obrigatórios",IF($E181&lt;0,"Quantidade inválida",IF($L181="","Área não cadastrada",IF(COUNTIFS($A$7:$A$206,$A181,$B$7:$B$206,$B181,$D$7:$D$206,$D181)&gt;1,"Registro duplicado",IF(AND(OR($L181="Volume",$L181="Ambos"),OR($F181="",$F181&lt;=0)),"Informar volume unitário",IF(AND(OR($L181="Posições",$L181="Ambos"),OR($G181="",$G181&lt;=0)),"Informar unidades por posição","OK")))))))</f>
        <v/>
      </c>
      <c r="K181" s="22" t="n"/>
      <c r="L181" s="31">
        <f>IF($D181="","",IFERROR(INDEX('Áreas_Capacidade'!$C$7:$C$106,MATCH($D181,'Áreas_Capacidade'!$A$7:$A$106,0)),""))</f>
        <v/>
      </c>
    </row>
    <row r="182">
      <c r="A182" s="56" t="n"/>
      <c r="B182" s="22" t="n"/>
      <c r="C182" s="22" t="n"/>
      <c r="D182" s="22" t="n"/>
      <c r="E182" s="24" t="n"/>
      <c r="F182" s="57" t="n"/>
      <c r="G182" s="24" t="n"/>
      <c r="H182" s="54">
        <f>IF(OR($A182="",$B182="",$D182="",$E182="",$F182=""),"",IF(AND(ISNUMBER($E182),ISNUMBER($F182)),$E182*$F182,""))</f>
        <v/>
      </c>
      <c r="I182" s="27">
        <f>IF(OR($A182="",$B182="",$D182="",$E182="",$G182=""),"",IF(AND(ISNUMBER($E182),ISNUMBER($G182),$G182&gt;0),IFERROR(ROUNDUP($E182/$G182,0),""),""))</f>
        <v/>
      </c>
      <c r="J182" s="30">
        <f>IF(COUNTA($A182:$G182)=0,"",IF(OR($A182="",$B182="",$C182="",$D182="",$E182=""),"Completar campos obrigatórios",IF($E182&lt;0,"Quantidade inválida",IF($L182="","Área não cadastrada",IF(COUNTIFS($A$7:$A$206,$A182,$B$7:$B$206,$B182,$D$7:$D$206,$D182)&gt;1,"Registro duplicado",IF(AND(OR($L182="Volume",$L182="Ambos"),OR($F182="",$F182&lt;=0)),"Informar volume unitário",IF(AND(OR($L182="Posições",$L182="Ambos"),OR($G182="",$G182&lt;=0)),"Informar unidades por posição","OK")))))))</f>
        <v/>
      </c>
      <c r="K182" s="22" t="n"/>
      <c r="L182" s="31">
        <f>IF($D182="","",IFERROR(INDEX('Áreas_Capacidade'!$C$7:$C$106,MATCH($D182,'Áreas_Capacidade'!$A$7:$A$106,0)),""))</f>
        <v/>
      </c>
    </row>
    <row r="183">
      <c r="A183" s="56" t="n"/>
      <c r="B183" s="22" t="n"/>
      <c r="C183" s="22" t="n"/>
      <c r="D183" s="22" t="n"/>
      <c r="E183" s="24" t="n"/>
      <c r="F183" s="57" t="n"/>
      <c r="G183" s="24" t="n"/>
      <c r="H183" s="54">
        <f>IF(OR($A183="",$B183="",$D183="",$E183="",$F183=""),"",IF(AND(ISNUMBER($E183),ISNUMBER($F183)),$E183*$F183,""))</f>
        <v/>
      </c>
      <c r="I183" s="27">
        <f>IF(OR($A183="",$B183="",$D183="",$E183="",$G183=""),"",IF(AND(ISNUMBER($E183),ISNUMBER($G183),$G183&gt;0),IFERROR(ROUNDUP($E183/$G183,0),""),""))</f>
        <v/>
      </c>
      <c r="J183" s="30">
        <f>IF(COUNTA($A183:$G183)=0,"",IF(OR($A183="",$B183="",$C183="",$D183="",$E183=""),"Completar campos obrigatórios",IF($E183&lt;0,"Quantidade inválida",IF($L183="","Área não cadastrada",IF(COUNTIFS($A$7:$A$206,$A183,$B$7:$B$206,$B183,$D$7:$D$206,$D183)&gt;1,"Registro duplicado",IF(AND(OR($L183="Volume",$L183="Ambos"),OR($F183="",$F183&lt;=0)),"Informar volume unitário",IF(AND(OR($L183="Posições",$L183="Ambos"),OR($G183="",$G183&lt;=0)),"Informar unidades por posição","OK")))))))</f>
        <v/>
      </c>
      <c r="K183" s="22" t="n"/>
      <c r="L183" s="31">
        <f>IF($D183="","",IFERROR(INDEX('Áreas_Capacidade'!$C$7:$C$106,MATCH($D183,'Áreas_Capacidade'!$A$7:$A$106,0)),""))</f>
        <v/>
      </c>
    </row>
    <row r="184">
      <c r="A184" s="56" t="n"/>
      <c r="B184" s="22" t="n"/>
      <c r="C184" s="22" t="n"/>
      <c r="D184" s="22" t="n"/>
      <c r="E184" s="24" t="n"/>
      <c r="F184" s="57" t="n"/>
      <c r="G184" s="24" t="n"/>
      <c r="H184" s="54">
        <f>IF(OR($A184="",$B184="",$D184="",$E184="",$F184=""),"",IF(AND(ISNUMBER($E184),ISNUMBER($F184)),$E184*$F184,""))</f>
        <v/>
      </c>
      <c r="I184" s="27">
        <f>IF(OR($A184="",$B184="",$D184="",$E184="",$G184=""),"",IF(AND(ISNUMBER($E184),ISNUMBER($G184),$G184&gt;0),IFERROR(ROUNDUP($E184/$G184,0),""),""))</f>
        <v/>
      </c>
      <c r="J184" s="30">
        <f>IF(COUNTA($A184:$G184)=0,"",IF(OR($A184="",$B184="",$C184="",$D184="",$E184=""),"Completar campos obrigatórios",IF($E184&lt;0,"Quantidade inválida",IF($L184="","Área não cadastrada",IF(COUNTIFS($A$7:$A$206,$A184,$B$7:$B$206,$B184,$D$7:$D$206,$D184)&gt;1,"Registro duplicado",IF(AND(OR($L184="Volume",$L184="Ambos"),OR($F184="",$F184&lt;=0)),"Informar volume unitário",IF(AND(OR($L184="Posições",$L184="Ambos"),OR($G184="",$G184&lt;=0)),"Informar unidades por posição","OK")))))))</f>
        <v/>
      </c>
      <c r="K184" s="22" t="n"/>
      <c r="L184" s="31">
        <f>IF($D184="","",IFERROR(INDEX('Áreas_Capacidade'!$C$7:$C$106,MATCH($D184,'Áreas_Capacidade'!$A$7:$A$106,0)),""))</f>
        <v/>
      </c>
    </row>
    <row r="185">
      <c r="A185" s="56" t="n"/>
      <c r="B185" s="22" t="n"/>
      <c r="C185" s="22" t="n"/>
      <c r="D185" s="22" t="n"/>
      <c r="E185" s="24" t="n"/>
      <c r="F185" s="57" t="n"/>
      <c r="G185" s="24" t="n"/>
      <c r="H185" s="54">
        <f>IF(OR($A185="",$B185="",$D185="",$E185="",$F185=""),"",IF(AND(ISNUMBER($E185),ISNUMBER($F185)),$E185*$F185,""))</f>
        <v/>
      </c>
      <c r="I185" s="27">
        <f>IF(OR($A185="",$B185="",$D185="",$E185="",$G185=""),"",IF(AND(ISNUMBER($E185),ISNUMBER($G185),$G185&gt;0),IFERROR(ROUNDUP($E185/$G185,0),""),""))</f>
        <v/>
      </c>
      <c r="J185" s="30">
        <f>IF(COUNTA($A185:$G185)=0,"",IF(OR($A185="",$B185="",$C185="",$D185="",$E185=""),"Completar campos obrigatórios",IF($E185&lt;0,"Quantidade inválida",IF($L185="","Área não cadastrada",IF(COUNTIFS($A$7:$A$206,$A185,$B$7:$B$206,$B185,$D$7:$D$206,$D185)&gt;1,"Registro duplicado",IF(AND(OR($L185="Volume",$L185="Ambos"),OR($F185="",$F185&lt;=0)),"Informar volume unitário",IF(AND(OR($L185="Posições",$L185="Ambos"),OR($G185="",$G185&lt;=0)),"Informar unidades por posição","OK")))))))</f>
        <v/>
      </c>
      <c r="K185" s="22" t="n"/>
      <c r="L185" s="31">
        <f>IF($D185="","",IFERROR(INDEX('Áreas_Capacidade'!$C$7:$C$106,MATCH($D185,'Áreas_Capacidade'!$A$7:$A$106,0)),""))</f>
        <v/>
      </c>
    </row>
    <row r="186">
      <c r="A186" s="56" t="n"/>
      <c r="B186" s="22" t="n"/>
      <c r="C186" s="22" t="n"/>
      <c r="D186" s="22" t="n"/>
      <c r="E186" s="24" t="n"/>
      <c r="F186" s="57" t="n"/>
      <c r="G186" s="24" t="n"/>
      <c r="H186" s="54">
        <f>IF(OR($A186="",$B186="",$D186="",$E186="",$F186=""),"",IF(AND(ISNUMBER($E186),ISNUMBER($F186)),$E186*$F186,""))</f>
        <v/>
      </c>
      <c r="I186" s="27">
        <f>IF(OR($A186="",$B186="",$D186="",$E186="",$G186=""),"",IF(AND(ISNUMBER($E186),ISNUMBER($G186),$G186&gt;0),IFERROR(ROUNDUP($E186/$G186,0),""),""))</f>
        <v/>
      </c>
      <c r="J186" s="30">
        <f>IF(COUNTA($A186:$G186)=0,"",IF(OR($A186="",$B186="",$C186="",$D186="",$E186=""),"Completar campos obrigatórios",IF($E186&lt;0,"Quantidade inválida",IF($L186="","Área não cadastrada",IF(COUNTIFS($A$7:$A$206,$A186,$B$7:$B$206,$B186,$D$7:$D$206,$D186)&gt;1,"Registro duplicado",IF(AND(OR($L186="Volume",$L186="Ambos"),OR($F186="",$F186&lt;=0)),"Informar volume unitário",IF(AND(OR($L186="Posições",$L186="Ambos"),OR($G186="",$G186&lt;=0)),"Informar unidades por posição","OK")))))))</f>
        <v/>
      </c>
      <c r="K186" s="22" t="n"/>
      <c r="L186" s="31">
        <f>IF($D186="","",IFERROR(INDEX('Áreas_Capacidade'!$C$7:$C$106,MATCH($D186,'Áreas_Capacidade'!$A$7:$A$106,0)),""))</f>
        <v/>
      </c>
    </row>
    <row r="187">
      <c r="A187" s="56" t="n"/>
      <c r="B187" s="22" t="n"/>
      <c r="C187" s="22" t="n"/>
      <c r="D187" s="22" t="n"/>
      <c r="E187" s="24" t="n"/>
      <c r="F187" s="57" t="n"/>
      <c r="G187" s="24" t="n"/>
      <c r="H187" s="54">
        <f>IF(OR($A187="",$B187="",$D187="",$E187="",$F187=""),"",IF(AND(ISNUMBER($E187),ISNUMBER($F187)),$E187*$F187,""))</f>
        <v/>
      </c>
      <c r="I187" s="27">
        <f>IF(OR($A187="",$B187="",$D187="",$E187="",$G187=""),"",IF(AND(ISNUMBER($E187),ISNUMBER($G187),$G187&gt;0),IFERROR(ROUNDUP($E187/$G187,0),""),""))</f>
        <v/>
      </c>
      <c r="J187" s="30">
        <f>IF(COUNTA($A187:$G187)=0,"",IF(OR($A187="",$B187="",$C187="",$D187="",$E187=""),"Completar campos obrigatórios",IF($E187&lt;0,"Quantidade inválida",IF($L187="","Área não cadastrada",IF(COUNTIFS($A$7:$A$206,$A187,$B$7:$B$206,$B187,$D$7:$D$206,$D187)&gt;1,"Registro duplicado",IF(AND(OR($L187="Volume",$L187="Ambos"),OR($F187="",$F187&lt;=0)),"Informar volume unitário",IF(AND(OR($L187="Posições",$L187="Ambos"),OR($G187="",$G187&lt;=0)),"Informar unidades por posição","OK")))))))</f>
        <v/>
      </c>
      <c r="K187" s="22" t="n"/>
      <c r="L187" s="31">
        <f>IF($D187="","",IFERROR(INDEX('Áreas_Capacidade'!$C$7:$C$106,MATCH($D187,'Áreas_Capacidade'!$A$7:$A$106,0)),""))</f>
        <v/>
      </c>
    </row>
    <row r="188">
      <c r="A188" s="56" t="n"/>
      <c r="B188" s="22" t="n"/>
      <c r="C188" s="22" t="n"/>
      <c r="D188" s="22" t="n"/>
      <c r="E188" s="24" t="n"/>
      <c r="F188" s="57" t="n"/>
      <c r="G188" s="24" t="n"/>
      <c r="H188" s="54">
        <f>IF(OR($A188="",$B188="",$D188="",$E188="",$F188=""),"",IF(AND(ISNUMBER($E188),ISNUMBER($F188)),$E188*$F188,""))</f>
        <v/>
      </c>
      <c r="I188" s="27">
        <f>IF(OR($A188="",$B188="",$D188="",$E188="",$G188=""),"",IF(AND(ISNUMBER($E188),ISNUMBER($G188),$G188&gt;0),IFERROR(ROUNDUP($E188/$G188,0),""),""))</f>
        <v/>
      </c>
      <c r="J188" s="30">
        <f>IF(COUNTA($A188:$G188)=0,"",IF(OR($A188="",$B188="",$C188="",$D188="",$E188=""),"Completar campos obrigatórios",IF($E188&lt;0,"Quantidade inválida",IF($L188="","Área não cadastrada",IF(COUNTIFS($A$7:$A$206,$A188,$B$7:$B$206,$B188,$D$7:$D$206,$D188)&gt;1,"Registro duplicado",IF(AND(OR($L188="Volume",$L188="Ambos"),OR($F188="",$F188&lt;=0)),"Informar volume unitário",IF(AND(OR($L188="Posições",$L188="Ambos"),OR($G188="",$G188&lt;=0)),"Informar unidades por posição","OK")))))))</f>
        <v/>
      </c>
      <c r="K188" s="22" t="n"/>
      <c r="L188" s="31">
        <f>IF($D188="","",IFERROR(INDEX('Áreas_Capacidade'!$C$7:$C$106,MATCH($D188,'Áreas_Capacidade'!$A$7:$A$106,0)),""))</f>
        <v/>
      </c>
    </row>
    <row r="189">
      <c r="A189" s="56" t="n"/>
      <c r="B189" s="22" t="n"/>
      <c r="C189" s="22" t="n"/>
      <c r="D189" s="22" t="n"/>
      <c r="E189" s="24" t="n"/>
      <c r="F189" s="57" t="n"/>
      <c r="G189" s="24" t="n"/>
      <c r="H189" s="54">
        <f>IF(OR($A189="",$B189="",$D189="",$E189="",$F189=""),"",IF(AND(ISNUMBER($E189),ISNUMBER($F189)),$E189*$F189,""))</f>
        <v/>
      </c>
      <c r="I189" s="27">
        <f>IF(OR($A189="",$B189="",$D189="",$E189="",$G189=""),"",IF(AND(ISNUMBER($E189),ISNUMBER($G189),$G189&gt;0),IFERROR(ROUNDUP($E189/$G189,0),""),""))</f>
        <v/>
      </c>
      <c r="J189" s="30">
        <f>IF(COUNTA($A189:$G189)=0,"",IF(OR($A189="",$B189="",$C189="",$D189="",$E189=""),"Completar campos obrigatórios",IF($E189&lt;0,"Quantidade inválida",IF($L189="","Área não cadastrada",IF(COUNTIFS($A$7:$A$206,$A189,$B$7:$B$206,$B189,$D$7:$D$206,$D189)&gt;1,"Registro duplicado",IF(AND(OR($L189="Volume",$L189="Ambos"),OR($F189="",$F189&lt;=0)),"Informar volume unitário",IF(AND(OR($L189="Posições",$L189="Ambos"),OR($G189="",$G189&lt;=0)),"Informar unidades por posição","OK")))))))</f>
        <v/>
      </c>
      <c r="K189" s="22" t="n"/>
      <c r="L189" s="31">
        <f>IF($D189="","",IFERROR(INDEX('Áreas_Capacidade'!$C$7:$C$106,MATCH($D189,'Áreas_Capacidade'!$A$7:$A$106,0)),""))</f>
        <v/>
      </c>
    </row>
    <row r="190">
      <c r="A190" s="56" t="n"/>
      <c r="B190" s="22" t="n"/>
      <c r="C190" s="22" t="n"/>
      <c r="D190" s="22" t="n"/>
      <c r="E190" s="24" t="n"/>
      <c r="F190" s="57" t="n"/>
      <c r="G190" s="24" t="n"/>
      <c r="H190" s="54">
        <f>IF(OR($A190="",$B190="",$D190="",$E190="",$F190=""),"",IF(AND(ISNUMBER($E190),ISNUMBER($F190)),$E190*$F190,""))</f>
        <v/>
      </c>
      <c r="I190" s="27">
        <f>IF(OR($A190="",$B190="",$D190="",$E190="",$G190=""),"",IF(AND(ISNUMBER($E190),ISNUMBER($G190),$G190&gt;0),IFERROR(ROUNDUP($E190/$G190,0),""),""))</f>
        <v/>
      </c>
      <c r="J190" s="30">
        <f>IF(COUNTA($A190:$G190)=0,"",IF(OR($A190="",$B190="",$C190="",$D190="",$E190=""),"Completar campos obrigatórios",IF($E190&lt;0,"Quantidade inválida",IF($L190="","Área não cadastrada",IF(COUNTIFS($A$7:$A$206,$A190,$B$7:$B$206,$B190,$D$7:$D$206,$D190)&gt;1,"Registro duplicado",IF(AND(OR($L190="Volume",$L190="Ambos"),OR($F190="",$F190&lt;=0)),"Informar volume unitário",IF(AND(OR($L190="Posições",$L190="Ambos"),OR($G190="",$G190&lt;=0)),"Informar unidades por posição","OK")))))))</f>
        <v/>
      </c>
      <c r="K190" s="22" t="n"/>
      <c r="L190" s="31">
        <f>IF($D190="","",IFERROR(INDEX('Áreas_Capacidade'!$C$7:$C$106,MATCH($D190,'Áreas_Capacidade'!$A$7:$A$106,0)),""))</f>
        <v/>
      </c>
    </row>
    <row r="191">
      <c r="A191" s="56" t="n"/>
      <c r="B191" s="22" t="n"/>
      <c r="C191" s="22" t="n"/>
      <c r="D191" s="22" t="n"/>
      <c r="E191" s="24" t="n"/>
      <c r="F191" s="57" t="n"/>
      <c r="G191" s="24" t="n"/>
      <c r="H191" s="54">
        <f>IF(OR($A191="",$B191="",$D191="",$E191="",$F191=""),"",IF(AND(ISNUMBER($E191),ISNUMBER($F191)),$E191*$F191,""))</f>
        <v/>
      </c>
      <c r="I191" s="27">
        <f>IF(OR($A191="",$B191="",$D191="",$E191="",$G191=""),"",IF(AND(ISNUMBER($E191),ISNUMBER($G191),$G191&gt;0),IFERROR(ROUNDUP($E191/$G191,0),""),""))</f>
        <v/>
      </c>
      <c r="J191" s="30">
        <f>IF(COUNTA($A191:$G191)=0,"",IF(OR($A191="",$B191="",$C191="",$D191="",$E191=""),"Completar campos obrigatórios",IF($E191&lt;0,"Quantidade inválida",IF($L191="","Área não cadastrada",IF(COUNTIFS($A$7:$A$206,$A191,$B$7:$B$206,$B191,$D$7:$D$206,$D191)&gt;1,"Registro duplicado",IF(AND(OR($L191="Volume",$L191="Ambos"),OR($F191="",$F191&lt;=0)),"Informar volume unitário",IF(AND(OR($L191="Posições",$L191="Ambos"),OR($G191="",$G191&lt;=0)),"Informar unidades por posição","OK")))))))</f>
        <v/>
      </c>
      <c r="K191" s="22" t="n"/>
      <c r="L191" s="31">
        <f>IF($D191="","",IFERROR(INDEX('Áreas_Capacidade'!$C$7:$C$106,MATCH($D191,'Áreas_Capacidade'!$A$7:$A$106,0)),""))</f>
        <v/>
      </c>
    </row>
    <row r="192">
      <c r="A192" s="56" t="n"/>
      <c r="B192" s="22" t="n"/>
      <c r="C192" s="22" t="n"/>
      <c r="D192" s="22" t="n"/>
      <c r="E192" s="24" t="n"/>
      <c r="F192" s="57" t="n"/>
      <c r="G192" s="24" t="n"/>
      <c r="H192" s="54">
        <f>IF(OR($A192="",$B192="",$D192="",$E192="",$F192=""),"",IF(AND(ISNUMBER($E192),ISNUMBER($F192)),$E192*$F192,""))</f>
        <v/>
      </c>
      <c r="I192" s="27">
        <f>IF(OR($A192="",$B192="",$D192="",$E192="",$G192=""),"",IF(AND(ISNUMBER($E192),ISNUMBER($G192),$G192&gt;0),IFERROR(ROUNDUP($E192/$G192,0),""),""))</f>
        <v/>
      </c>
      <c r="J192" s="30">
        <f>IF(COUNTA($A192:$G192)=0,"",IF(OR($A192="",$B192="",$C192="",$D192="",$E192=""),"Completar campos obrigatórios",IF($E192&lt;0,"Quantidade inválida",IF($L192="","Área não cadastrada",IF(COUNTIFS($A$7:$A$206,$A192,$B$7:$B$206,$B192,$D$7:$D$206,$D192)&gt;1,"Registro duplicado",IF(AND(OR($L192="Volume",$L192="Ambos"),OR($F192="",$F192&lt;=0)),"Informar volume unitário",IF(AND(OR($L192="Posições",$L192="Ambos"),OR($G192="",$G192&lt;=0)),"Informar unidades por posição","OK")))))))</f>
        <v/>
      </c>
      <c r="K192" s="22" t="n"/>
      <c r="L192" s="31">
        <f>IF($D192="","",IFERROR(INDEX('Áreas_Capacidade'!$C$7:$C$106,MATCH($D192,'Áreas_Capacidade'!$A$7:$A$106,0)),""))</f>
        <v/>
      </c>
    </row>
    <row r="193">
      <c r="A193" s="56" t="n"/>
      <c r="B193" s="22" t="n"/>
      <c r="C193" s="22" t="n"/>
      <c r="D193" s="22" t="n"/>
      <c r="E193" s="24" t="n"/>
      <c r="F193" s="57" t="n"/>
      <c r="G193" s="24" t="n"/>
      <c r="H193" s="54">
        <f>IF(OR($A193="",$B193="",$D193="",$E193="",$F193=""),"",IF(AND(ISNUMBER($E193),ISNUMBER($F193)),$E193*$F193,""))</f>
        <v/>
      </c>
      <c r="I193" s="27">
        <f>IF(OR($A193="",$B193="",$D193="",$E193="",$G193=""),"",IF(AND(ISNUMBER($E193),ISNUMBER($G193),$G193&gt;0),IFERROR(ROUNDUP($E193/$G193,0),""),""))</f>
        <v/>
      </c>
      <c r="J193" s="30">
        <f>IF(COUNTA($A193:$G193)=0,"",IF(OR($A193="",$B193="",$C193="",$D193="",$E193=""),"Completar campos obrigatórios",IF($E193&lt;0,"Quantidade inválida",IF($L193="","Área não cadastrada",IF(COUNTIFS($A$7:$A$206,$A193,$B$7:$B$206,$B193,$D$7:$D$206,$D193)&gt;1,"Registro duplicado",IF(AND(OR($L193="Volume",$L193="Ambos"),OR($F193="",$F193&lt;=0)),"Informar volume unitário",IF(AND(OR($L193="Posições",$L193="Ambos"),OR($G193="",$G193&lt;=0)),"Informar unidades por posição","OK")))))))</f>
        <v/>
      </c>
      <c r="K193" s="22" t="n"/>
      <c r="L193" s="31">
        <f>IF($D193="","",IFERROR(INDEX('Áreas_Capacidade'!$C$7:$C$106,MATCH($D193,'Áreas_Capacidade'!$A$7:$A$106,0)),""))</f>
        <v/>
      </c>
    </row>
    <row r="194">
      <c r="A194" s="56" t="n"/>
      <c r="B194" s="22" t="n"/>
      <c r="C194" s="22" t="n"/>
      <c r="D194" s="22" t="n"/>
      <c r="E194" s="24" t="n"/>
      <c r="F194" s="57" t="n"/>
      <c r="G194" s="24" t="n"/>
      <c r="H194" s="54">
        <f>IF(OR($A194="",$B194="",$D194="",$E194="",$F194=""),"",IF(AND(ISNUMBER($E194),ISNUMBER($F194)),$E194*$F194,""))</f>
        <v/>
      </c>
      <c r="I194" s="27">
        <f>IF(OR($A194="",$B194="",$D194="",$E194="",$G194=""),"",IF(AND(ISNUMBER($E194),ISNUMBER($G194),$G194&gt;0),IFERROR(ROUNDUP($E194/$G194,0),""),""))</f>
        <v/>
      </c>
      <c r="J194" s="30">
        <f>IF(COUNTA($A194:$G194)=0,"",IF(OR($A194="",$B194="",$C194="",$D194="",$E194=""),"Completar campos obrigatórios",IF($E194&lt;0,"Quantidade inválida",IF($L194="","Área não cadastrada",IF(COUNTIFS($A$7:$A$206,$A194,$B$7:$B$206,$B194,$D$7:$D$206,$D194)&gt;1,"Registro duplicado",IF(AND(OR($L194="Volume",$L194="Ambos"),OR($F194="",$F194&lt;=0)),"Informar volume unitário",IF(AND(OR($L194="Posições",$L194="Ambos"),OR($G194="",$G194&lt;=0)),"Informar unidades por posição","OK")))))))</f>
        <v/>
      </c>
      <c r="K194" s="22" t="n"/>
      <c r="L194" s="31">
        <f>IF($D194="","",IFERROR(INDEX('Áreas_Capacidade'!$C$7:$C$106,MATCH($D194,'Áreas_Capacidade'!$A$7:$A$106,0)),""))</f>
        <v/>
      </c>
    </row>
    <row r="195">
      <c r="A195" s="56" t="n"/>
      <c r="B195" s="22" t="n"/>
      <c r="C195" s="22" t="n"/>
      <c r="D195" s="22" t="n"/>
      <c r="E195" s="24" t="n"/>
      <c r="F195" s="57" t="n"/>
      <c r="G195" s="24" t="n"/>
      <c r="H195" s="54">
        <f>IF(OR($A195="",$B195="",$D195="",$E195="",$F195=""),"",IF(AND(ISNUMBER($E195),ISNUMBER($F195)),$E195*$F195,""))</f>
        <v/>
      </c>
      <c r="I195" s="27">
        <f>IF(OR($A195="",$B195="",$D195="",$E195="",$G195=""),"",IF(AND(ISNUMBER($E195),ISNUMBER($G195),$G195&gt;0),IFERROR(ROUNDUP($E195/$G195,0),""),""))</f>
        <v/>
      </c>
      <c r="J195" s="30">
        <f>IF(COUNTA($A195:$G195)=0,"",IF(OR($A195="",$B195="",$C195="",$D195="",$E195=""),"Completar campos obrigatórios",IF($E195&lt;0,"Quantidade inválida",IF($L195="","Área não cadastrada",IF(COUNTIFS($A$7:$A$206,$A195,$B$7:$B$206,$B195,$D$7:$D$206,$D195)&gt;1,"Registro duplicado",IF(AND(OR($L195="Volume",$L195="Ambos"),OR($F195="",$F195&lt;=0)),"Informar volume unitário",IF(AND(OR($L195="Posições",$L195="Ambos"),OR($G195="",$G195&lt;=0)),"Informar unidades por posição","OK")))))))</f>
        <v/>
      </c>
      <c r="K195" s="22" t="n"/>
      <c r="L195" s="31">
        <f>IF($D195="","",IFERROR(INDEX('Áreas_Capacidade'!$C$7:$C$106,MATCH($D195,'Áreas_Capacidade'!$A$7:$A$106,0)),""))</f>
        <v/>
      </c>
    </row>
    <row r="196">
      <c r="A196" s="56" t="n"/>
      <c r="B196" s="22" t="n"/>
      <c r="C196" s="22" t="n"/>
      <c r="D196" s="22" t="n"/>
      <c r="E196" s="24" t="n"/>
      <c r="F196" s="57" t="n"/>
      <c r="G196" s="24" t="n"/>
      <c r="H196" s="54">
        <f>IF(OR($A196="",$B196="",$D196="",$E196="",$F196=""),"",IF(AND(ISNUMBER($E196),ISNUMBER($F196)),$E196*$F196,""))</f>
        <v/>
      </c>
      <c r="I196" s="27">
        <f>IF(OR($A196="",$B196="",$D196="",$E196="",$G196=""),"",IF(AND(ISNUMBER($E196),ISNUMBER($G196),$G196&gt;0),IFERROR(ROUNDUP($E196/$G196,0),""),""))</f>
        <v/>
      </c>
      <c r="J196" s="30">
        <f>IF(COUNTA($A196:$G196)=0,"",IF(OR($A196="",$B196="",$C196="",$D196="",$E196=""),"Completar campos obrigatórios",IF($E196&lt;0,"Quantidade inválida",IF($L196="","Área não cadastrada",IF(COUNTIFS($A$7:$A$206,$A196,$B$7:$B$206,$B196,$D$7:$D$206,$D196)&gt;1,"Registro duplicado",IF(AND(OR($L196="Volume",$L196="Ambos"),OR($F196="",$F196&lt;=0)),"Informar volume unitário",IF(AND(OR($L196="Posições",$L196="Ambos"),OR($G196="",$G196&lt;=0)),"Informar unidades por posição","OK")))))))</f>
        <v/>
      </c>
      <c r="K196" s="22" t="n"/>
      <c r="L196" s="31">
        <f>IF($D196="","",IFERROR(INDEX('Áreas_Capacidade'!$C$7:$C$106,MATCH($D196,'Áreas_Capacidade'!$A$7:$A$106,0)),""))</f>
        <v/>
      </c>
    </row>
    <row r="197">
      <c r="A197" s="56" t="n"/>
      <c r="B197" s="22" t="n"/>
      <c r="C197" s="22" t="n"/>
      <c r="D197" s="22" t="n"/>
      <c r="E197" s="24" t="n"/>
      <c r="F197" s="57" t="n"/>
      <c r="G197" s="24" t="n"/>
      <c r="H197" s="54">
        <f>IF(OR($A197="",$B197="",$D197="",$E197="",$F197=""),"",IF(AND(ISNUMBER($E197),ISNUMBER($F197)),$E197*$F197,""))</f>
        <v/>
      </c>
      <c r="I197" s="27">
        <f>IF(OR($A197="",$B197="",$D197="",$E197="",$G197=""),"",IF(AND(ISNUMBER($E197),ISNUMBER($G197),$G197&gt;0),IFERROR(ROUNDUP($E197/$G197,0),""),""))</f>
        <v/>
      </c>
      <c r="J197" s="30">
        <f>IF(COUNTA($A197:$G197)=0,"",IF(OR($A197="",$B197="",$C197="",$D197="",$E197=""),"Completar campos obrigatórios",IF($E197&lt;0,"Quantidade inválida",IF($L197="","Área não cadastrada",IF(COUNTIFS($A$7:$A$206,$A197,$B$7:$B$206,$B197,$D$7:$D$206,$D197)&gt;1,"Registro duplicado",IF(AND(OR($L197="Volume",$L197="Ambos"),OR($F197="",$F197&lt;=0)),"Informar volume unitário",IF(AND(OR($L197="Posições",$L197="Ambos"),OR($G197="",$G197&lt;=0)),"Informar unidades por posição","OK")))))))</f>
        <v/>
      </c>
      <c r="K197" s="22" t="n"/>
      <c r="L197" s="31">
        <f>IF($D197="","",IFERROR(INDEX('Áreas_Capacidade'!$C$7:$C$106,MATCH($D197,'Áreas_Capacidade'!$A$7:$A$106,0)),""))</f>
        <v/>
      </c>
    </row>
    <row r="198">
      <c r="A198" s="56" t="n"/>
      <c r="B198" s="22" t="n"/>
      <c r="C198" s="22" t="n"/>
      <c r="D198" s="22" t="n"/>
      <c r="E198" s="24" t="n"/>
      <c r="F198" s="57" t="n"/>
      <c r="G198" s="24" t="n"/>
      <c r="H198" s="54">
        <f>IF(OR($A198="",$B198="",$D198="",$E198="",$F198=""),"",IF(AND(ISNUMBER($E198),ISNUMBER($F198)),$E198*$F198,""))</f>
        <v/>
      </c>
      <c r="I198" s="27">
        <f>IF(OR($A198="",$B198="",$D198="",$E198="",$G198=""),"",IF(AND(ISNUMBER($E198),ISNUMBER($G198),$G198&gt;0),IFERROR(ROUNDUP($E198/$G198,0),""),""))</f>
        <v/>
      </c>
      <c r="J198" s="30">
        <f>IF(COUNTA($A198:$G198)=0,"",IF(OR($A198="",$B198="",$C198="",$D198="",$E198=""),"Completar campos obrigatórios",IF($E198&lt;0,"Quantidade inválida",IF($L198="","Área não cadastrada",IF(COUNTIFS($A$7:$A$206,$A198,$B$7:$B$206,$B198,$D$7:$D$206,$D198)&gt;1,"Registro duplicado",IF(AND(OR($L198="Volume",$L198="Ambos"),OR($F198="",$F198&lt;=0)),"Informar volume unitário",IF(AND(OR($L198="Posições",$L198="Ambos"),OR($G198="",$G198&lt;=0)),"Informar unidades por posição","OK")))))))</f>
        <v/>
      </c>
      <c r="K198" s="22" t="n"/>
      <c r="L198" s="31">
        <f>IF($D198="","",IFERROR(INDEX('Áreas_Capacidade'!$C$7:$C$106,MATCH($D198,'Áreas_Capacidade'!$A$7:$A$106,0)),""))</f>
        <v/>
      </c>
    </row>
    <row r="199">
      <c r="A199" s="56" t="n"/>
      <c r="B199" s="22" t="n"/>
      <c r="C199" s="22" t="n"/>
      <c r="D199" s="22" t="n"/>
      <c r="E199" s="24" t="n"/>
      <c r="F199" s="57" t="n"/>
      <c r="G199" s="24" t="n"/>
      <c r="H199" s="54">
        <f>IF(OR($A199="",$B199="",$D199="",$E199="",$F199=""),"",IF(AND(ISNUMBER($E199),ISNUMBER($F199)),$E199*$F199,""))</f>
        <v/>
      </c>
      <c r="I199" s="27">
        <f>IF(OR($A199="",$B199="",$D199="",$E199="",$G199=""),"",IF(AND(ISNUMBER($E199),ISNUMBER($G199),$G199&gt;0),IFERROR(ROUNDUP($E199/$G199,0),""),""))</f>
        <v/>
      </c>
      <c r="J199" s="30">
        <f>IF(COUNTA($A199:$G199)=0,"",IF(OR($A199="",$B199="",$C199="",$D199="",$E199=""),"Completar campos obrigatórios",IF($E199&lt;0,"Quantidade inválida",IF($L199="","Área não cadastrada",IF(COUNTIFS($A$7:$A$206,$A199,$B$7:$B$206,$B199,$D$7:$D$206,$D199)&gt;1,"Registro duplicado",IF(AND(OR($L199="Volume",$L199="Ambos"),OR($F199="",$F199&lt;=0)),"Informar volume unitário",IF(AND(OR($L199="Posições",$L199="Ambos"),OR($G199="",$G199&lt;=0)),"Informar unidades por posição","OK")))))))</f>
        <v/>
      </c>
      <c r="K199" s="22" t="n"/>
      <c r="L199" s="31">
        <f>IF($D199="","",IFERROR(INDEX('Áreas_Capacidade'!$C$7:$C$106,MATCH($D199,'Áreas_Capacidade'!$A$7:$A$106,0)),""))</f>
        <v/>
      </c>
    </row>
    <row r="200">
      <c r="A200" s="56" t="n"/>
      <c r="B200" s="22" t="n"/>
      <c r="C200" s="22" t="n"/>
      <c r="D200" s="22" t="n"/>
      <c r="E200" s="24" t="n"/>
      <c r="F200" s="57" t="n"/>
      <c r="G200" s="24" t="n"/>
      <c r="H200" s="54">
        <f>IF(OR($A200="",$B200="",$D200="",$E200="",$F200=""),"",IF(AND(ISNUMBER($E200),ISNUMBER($F200)),$E200*$F200,""))</f>
        <v/>
      </c>
      <c r="I200" s="27">
        <f>IF(OR($A200="",$B200="",$D200="",$E200="",$G200=""),"",IF(AND(ISNUMBER($E200),ISNUMBER($G200),$G200&gt;0),IFERROR(ROUNDUP($E200/$G200,0),""),""))</f>
        <v/>
      </c>
      <c r="J200" s="30">
        <f>IF(COUNTA($A200:$G200)=0,"",IF(OR($A200="",$B200="",$C200="",$D200="",$E200=""),"Completar campos obrigatórios",IF($E200&lt;0,"Quantidade inválida",IF($L200="","Área não cadastrada",IF(COUNTIFS($A$7:$A$206,$A200,$B$7:$B$206,$B200,$D$7:$D$206,$D200)&gt;1,"Registro duplicado",IF(AND(OR($L200="Volume",$L200="Ambos"),OR($F200="",$F200&lt;=0)),"Informar volume unitário",IF(AND(OR($L200="Posições",$L200="Ambos"),OR($G200="",$G200&lt;=0)),"Informar unidades por posição","OK")))))))</f>
        <v/>
      </c>
      <c r="K200" s="22" t="n"/>
      <c r="L200" s="31">
        <f>IF($D200="","",IFERROR(INDEX('Áreas_Capacidade'!$C$7:$C$106,MATCH($D200,'Áreas_Capacidade'!$A$7:$A$106,0)),""))</f>
        <v/>
      </c>
    </row>
    <row r="201">
      <c r="A201" s="56" t="n"/>
      <c r="B201" s="22" t="n"/>
      <c r="C201" s="22" t="n"/>
      <c r="D201" s="22" t="n"/>
      <c r="E201" s="24" t="n"/>
      <c r="F201" s="57" t="n"/>
      <c r="G201" s="24" t="n"/>
      <c r="H201" s="54">
        <f>IF(OR($A201="",$B201="",$D201="",$E201="",$F201=""),"",IF(AND(ISNUMBER($E201),ISNUMBER($F201)),$E201*$F201,""))</f>
        <v/>
      </c>
      <c r="I201" s="27">
        <f>IF(OR($A201="",$B201="",$D201="",$E201="",$G201=""),"",IF(AND(ISNUMBER($E201),ISNUMBER($G201),$G201&gt;0),IFERROR(ROUNDUP($E201/$G201,0),""),""))</f>
        <v/>
      </c>
      <c r="J201" s="30">
        <f>IF(COUNTA($A201:$G201)=0,"",IF(OR($A201="",$B201="",$C201="",$D201="",$E201=""),"Completar campos obrigatórios",IF($E201&lt;0,"Quantidade inválida",IF($L201="","Área não cadastrada",IF(COUNTIFS($A$7:$A$206,$A201,$B$7:$B$206,$B201,$D$7:$D$206,$D201)&gt;1,"Registro duplicado",IF(AND(OR($L201="Volume",$L201="Ambos"),OR($F201="",$F201&lt;=0)),"Informar volume unitário",IF(AND(OR($L201="Posições",$L201="Ambos"),OR($G201="",$G201&lt;=0)),"Informar unidades por posição","OK")))))))</f>
        <v/>
      </c>
      <c r="K201" s="22" t="n"/>
      <c r="L201" s="31">
        <f>IF($D201="","",IFERROR(INDEX('Áreas_Capacidade'!$C$7:$C$106,MATCH($D201,'Áreas_Capacidade'!$A$7:$A$106,0)),""))</f>
        <v/>
      </c>
    </row>
    <row r="202">
      <c r="A202" s="56" t="n"/>
      <c r="B202" s="22" t="n"/>
      <c r="C202" s="22" t="n"/>
      <c r="D202" s="22" t="n"/>
      <c r="E202" s="24" t="n"/>
      <c r="F202" s="57" t="n"/>
      <c r="G202" s="24" t="n"/>
      <c r="H202" s="54">
        <f>IF(OR($A202="",$B202="",$D202="",$E202="",$F202=""),"",IF(AND(ISNUMBER($E202),ISNUMBER($F202)),$E202*$F202,""))</f>
        <v/>
      </c>
      <c r="I202" s="27">
        <f>IF(OR($A202="",$B202="",$D202="",$E202="",$G202=""),"",IF(AND(ISNUMBER($E202),ISNUMBER($G202),$G202&gt;0),IFERROR(ROUNDUP($E202/$G202,0),""),""))</f>
        <v/>
      </c>
      <c r="J202" s="30">
        <f>IF(COUNTA($A202:$G202)=0,"",IF(OR($A202="",$B202="",$C202="",$D202="",$E202=""),"Completar campos obrigatórios",IF($E202&lt;0,"Quantidade inválida",IF($L202="","Área não cadastrada",IF(COUNTIFS($A$7:$A$206,$A202,$B$7:$B$206,$B202,$D$7:$D$206,$D202)&gt;1,"Registro duplicado",IF(AND(OR($L202="Volume",$L202="Ambos"),OR($F202="",$F202&lt;=0)),"Informar volume unitário",IF(AND(OR($L202="Posições",$L202="Ambos"),OR($G202="",$G202&lt;=0)),"Informar unidades por posição","OK")))))))</f>
        <v/>
      </c>
      <c r="K202" s="22" t="n"/>
      <c r="L202" s="31">
        <f>IF($D202="","",IFERROR(INDEX('Áreas_Capacidade'!$C$7:$C$106,MATCH($D202,'Áreas_Capacidade'!$A$7:$A$106,0)),""))</f>
        <v/>
      </c>
    </row>
    <row r="203">
      <c r="A203" s="56" t="n"/>
      <c r="B203" s="22" t="n"/>
      <c r="C203" s="22" t="n"/>
      <c r="D203" s="22" t="n"/>
      <c r="E203" s="24" t="n"/>
      <c r="F203" s="57" t="n"/>
      <c r="G203" s="24" t="n"/>
      <c r="H203" s="54">
        <f>IF(OR($A203="",$B203="",$D203="",$E203="",$F203=""),"",IF(AND(ISNUMBER($E203),ISNUMBER($F203)),$E203*$F203,""))</f>
        <v/>
      </c>
      <c r="I203" s="27">
        <f>IF(OR($A203="",$B203="",$D203="",$E203="",$G203=""),"",IF(AND(ISNUMBER($E203),ISNUMBER($G203),$G203&gt;0),IFERROR(ROUNDUP($E203/$G203,0),""),""))</f>
        <v/>
      </c>
      <c r="J203" s="30">
        <f>IF(COUNTA($A203:$G203)=0,"",IF(OR($A203="",$B203="",$C203="",$D203="",$E203=""),"Completar campos obrigatórios",IF($E203&lt;0,"Quantidade inválida",IF($L203="","Área não cadastrada",IF(COUNTIFS($A$7:$A$206,$A203,$B$7:$B$206,$B203,$D$7:$D$206,$D203)&gt;1,"Registro duplicado",IF(AND(OR($L203="Volume",$L203="Ambos"),OR($F203="",$F203&lt;=0)),"Informar volume unitário",IF(AND(OR($L203="Posições",$L203="Ambos"),OR($G203="",$G203&lt;=0)),"Informar unidades por posição","OK")))))))</f>
        <v/>
      </c>
      <c r="K203" s="22" t="n"/>
      <c r="L203" s="31">
        <f>IF($D203="","",IFERROR(INDEX('Áreas_Capacidade'!$C$7:$C$106,MATCH($D203,'Áreas_Capacidade'!$A$7:$A$106,0)),""))</f>
        <v/>
      </c>
    </row>
    <row r="204">
      <c r="A204" s="56" t="n"/>
      <c r="B204" s="22" t="n"/>
      <c r="C204" s="22" t="n"/>
      <c r="D204" s="22" t="n"/>
      <c r="E204" s="24" t="n"/>
      <c r="F204" s="57" t="n"/>
      <c r="G204" s="24" t="n"/>
      <c r="H204" s="54">
        <f>IF(OR($A204="",$B204="",$D204="",$E204="",$F204=""),"",IF(AND(ISNUMBER($E204),ISNUMBER($F204)),$E204*$F204,""))</f>
        <v/>
      </c>
      <c r="I204" s="27">
        <f>IF(OR($A204="",$B204="",$D204="",$E204="",$G204=""),"",IF(AND(ISNUMBER($E204),ISNUMBER($G204),$G204&gt;0),IFERROR(ROUNDUP($E204/$G204,0),""),""))</f>
        <v/>
      </c>
      <c r="J204" s="30">
        <f>IF(COUNTA($A204:$G204)=0,"",IF(OR($A204="",$B204="",$C204="",$D204="",$E204=""),"Completar campos obrigatórios",IF($E204&lt;0,"Quantidade inválida",IF($L204="","Área não cadastrada",IF(COUNTIFS($A$7:$A$206,$A204,$B$7:$B$206,$B204,$D$7:$D$206,$D204)&gt;1,"Registro duplicado",IF(AND(OR($L204="Volume",$L204="Ambos"),OR($F204="",$F204&lt;=0)),"Informar volume unitário",IF(AND(OR($L204="Posições",$L204="Ambos"),OR($G204="",$G204&lt;=0)),"Informar unidades por posição","OK")))))))</f>
        <v/>
      </c>
      <c r="K204" s="22" t="n"/>
      <c r="L204" s="31">
        <f>IF($D204="","",IFERROR(INDEX('Áreas_Capacidade'!$C$7:$C$106,MATCH($D204,'Áreas_Capacidade'!$A$7:$A$106,0)),""))</f>
        <v/>
      </c>
    </row>
    <row r="205">
      <c r="A205" s="56" t="n"/>
      <c r="B205" s="22" t="n"/>
      <c r="C205" s="22" t="n"/>
      <c r="D205" s="22" t="n"/>
      <c r="E205" s="24" t="n"/>
      <c r="F205" s="57" t="n"/>
      <c r="G205" s="24" t="n"/>
      <c r="H205" s="54">
        <f>IF(OR($A205="",$B205="",$D205="",$E205="",$F205=""),"",IF(AND(ISNUMBER($E205),ISNUMBER($F205)),$E205*$F205,""))</f>
        <v/>
      </c>
      <c r="I205" s="27">
        <f>IF(OR($A205="",$B205="",$D205="",$E205="",$G205=""),"",IF(AND(ISNUMBER($E205),ISNUMBER($G205),$G205&gt;0),IFERROR(ROUNDUP($E205/$G205,0),""),""))</f>
        <v/>
      </c>
      <c r="J205" s="30">
        <f>IF(COUNTA($A205:$G205)=0,"",IF(OR($A205="",$B205="",$C205="",$D205="",$E205=""),"Completar campos obrigatórios",IF($E205&lt;0,"Quantidade inválida",IF($L205="","Área não cadastrada",IF(COUNTIFS($A$7:$A$206,$A205,$B$7:$B$206,$B205,$D$7:$D$206,$D205)&gt;1,"Registro duplicado",IF(AND(OR($L205="Volume",$L205="Ambos"),OR($F205="",$F205&lt;=0)),"Informar volume unitário",IF(AND(OR($L205="Posições",$L205="Ambos"),OR($G205="",$G205&lt;=0)),"Informar unidades por posição","OK")))))))</f>
        <v/>
      </c>
      <c r="K205" s="22" t="n"/>
      <c r="L205" s="31">
        <f>IF($D205="","",IFERROR(INDEX('Áreas_Capacidade'!$C$7:$C$106,MATCH($D205,'Áreas_Capacidade'!$A$7:$A$106,0)),""))</f>
        <v/>
      </c>
    </row>
    <row r="206">
      <c r="A206" s="56" t="n"/>
      <c r="B206" s="22" t="n"/>
      <c r="C206" s="22" t="n"/>
      <c r="D206" s="22" t="n"/>
      <c r="E206" s="24" t="n"/>
      <c r="F206" s="57" t="n"/>
      <c r="G206" s="24" t="n"/>
      <c r="H206" s="54">
        <f>IF(OR($A206="",$B206="",$D206="",$E206="",$F206=""),"",IF(AND(ISNUMBER($E206),ISNUMBER($F206)),$E206*$F206,""))</f>
        <v/>
      </c>
      <c r="I206" s="27">
        <f>IF(OR($A206="",$B206="",$D206="",$E206="",$G206=""),"",IF(AND(ISNUMBER($E206),ISNUMBER($G206),$G206&gt;0),IFERROR(ROUNDUP($E206/$G206,0),""),""))</f>
        <v/>
      </c>
      <c r="J206" s="30">
        <f>IF(COUNTA($A206:$G206)=0,"",IF(OR($A206="",$B206="",$C206="",$D206="",$E206=""),"Completar campos obrigatórios",IF($E206&lt;0,"Quantidade inválida",IF($L206="","Área não cadastrada",IF(COUNTIFS($A$7:$A$206,$A206,$B$7:$B$206,$B206,$D$7:$D$206,$D206)&gt;1,"Registro duplicado",IF(AND(OR($L206="Volume",$L206="Ambos"),OR($F206="",$F206&lt;=0)),"Informar volume unitário",IF(AND(OR($L206="Posições",$L206="Ambos"),OR($G206="",$G206&lt;=0)),"Informar unidades por posição","OK")))))))</f>
        <v/>
      </c>
      <c r="K206" s="22" t="n"/>
      <c r="L206" s="31">
        <f>IF($D206="","",IFERROR(INDEX('Áreas_Capacidade'!$C$7:$C$106,MATCH($D206,'Áreas_Capacidade'!$A$7:$A$106,0)),""))</f>
        <v/>
      </c>
    </row>
  </sheetData>
  <mergeCells count="1">
    <mergeCell ref="A1:L1"/>
  </mergeCells>
  <conditionalFormatting sqref="J7:J206">
    <cfRule type="expression" priority="1" dxfId="0">
      <formula>J7="OK"</formula>
    </cfRule>
    <cfRule type="expression" priority="2" dxfId="1">
      <formula>AND(J7&lt;&gt;"",J7&lt;&gt;"OK")</formula>
    </cfRule>
  </conditionalFormatting>
  <conditionalFormatting sqref="A7:L206">
    <cfRule type="expression" priority="3" dxfId="4">
      <formula>$J7="Registro duplicado"</formula>
    </cfRule>
  </conditionalFormatting>
  <conditionalFormatting sqref="H7:I206">
    <cfRule type="cellIs" priority="4" operator="lessThan" dxfId="1">
      <formula>0</formula>
    </cfRule>
  </conditionalFormatting>
  <conditionalFormatting sqref="A7:A206">
    <cfRule type="expression" priority="5" dxfId="2">
      <formula>AND($A7&lt;&gt;"",$A7&lt;&gt;Resumo!$B$3)</formula>
    </cfRule>
  </conditionalFormatting>
  <dataValidations count="5">
    <dataValidation sqref="A7:A206" showDropDown="0" showInputMessage="0" showErrorMessage="0" allowBlank="0" errorTitle="Data inválida" error="Informe uma data entre 01/01/2020 e 31/12/2100." type="date" operator="between">
      <formula1>DATE(2020,1,1)</formula1>
      <formula2>DATE(2100,12,31)</formula2>
    </dataValidation>
    <dataValidation sqref="D7:D206" showDropDown="0" showInputMessage="0" showErrorMessage="0" allowBlank="0" errorTitle="Área inválida" error="Selecione um ID cadastrado na aba Áreas_Capacidade." type="list">
      <formula1>=INDIRECT("'Áreas_Capacidade'!$A$7:$A$106")</formula1>
    </dataValidation>
    <dataValidation sqref="E7:E206" showDropDown="0" showInputMessage="0" showErrorMessage="0" allowBlank="0" type="whole" operator="between">
      <formula1>0</formula1>
      <formula2>100000000</formula2>
    </dataValidation>
    <dataValidation sqref="F7:F206" showDropDown="0" showInputMessage="0" showErrorMessage="0" allowBlank="0" type="decimal" operator="between">
      <formula1>0</formula1>
      <formula2>1000000</formula2>
    </dataValidation>
    <dataValidation sqref="G7:G206" showDropDown="0" showInputMessage="0" showErrorMessage="0" allowBlank="0" type="whole" operator="between">
      <formula1>1</formula1>
      <formula2>1000000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1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8" customWidth="1" min="3" max="3"/>
    <col width="20" customWidth="1" min="4" max="4"/>
    <col width="21" customWidth="1" min="5" max="5"/>
    <col width="22" customWidth="1" min="6" max="6"/>
    <col width="18" customWidth="1" min="7" max="7"/>
    <col width="21" customWidth="1" min="8" max="8"/>
    <col width="21" customWidth="1" min="9" max="9"/>
    <col width="20" customWidth="1" min="10" max="10"/>
    <col width="22" customWidth="1" min="11" max="11"/>
    <col width="22" customWidth="1" min="12" max="12"/>
    <col width="20" customWidth="1" min="13" max="13"/>
    <col width="21" customWidth="1" min="14" max="14"/>
    <col width="20" customWidth="1" min="15" max="15"/>
    <col width="21" customWidth="1" min="16" max="16"/>
    <col width="24" customWidth="1" min="17" max="17"/>
    <col width="25" customWidth="1" min="18" max="18"/>
    <col width="16" customWidth="1" min="19" max="19"/>
    <col width="31" customWidth="1" min="20" max="20"/>
  </cols>
  <sheetData>
    <row r="1" ht="27" customHeight="1">
      <c r="A1" s="1" t="inlineStr">
        <is>
          <t>Cenário de Expansão</t>
        </is>
      </c>
    </row>
    <row r="2">
      <c r="A2" s="2" t="inlineStr">
        <is>
          <t>Nome do cenário</t>
        </is>
      </c>
      <c r="B2" s="34" t="inlineStr">
        <is>
          <t>Pico de fim de ano fictício</t>
        </is>
      </c>
      <c r="D2" s="2" t="inlineStr">
        <is>
          <t>Crescimento padrão</t>
        </is>
      </c>
      <c r="E2" s="46" t="n">
        <v>0.2</v>
      </c>
      <c r="G2" s="2" t="inlineStr">
        <is>
          <t>Meta máxima</t>
        </is>
      </c>
      <c r="H2" s="58">
        <f>Resumo!$E$4</f>
        <v/>
      </c>
    </row>
    <row r="3">
      <c r="A3" s="2" t="inlineStr">
        <is>
          <t>Data projetada</t>
        </is>
      </c>
      <c r="B3" s="45" t="n">
        <v>46356</v>
      </c>
      <c r="D3" s="2" t="inlineStr">
        <is>
          <t>Data-base</t>
        </is>
      </c>
      <c r="E3" s="59">
        <f>Resumo!$B$3</f>
        <v/>
      </c>
      <c r="G3" s="2" t="inlineStr">
        <is>
          <t>Configuração</t>
        </is>
      </c>
      <c r="H3" s="5">
        <f>Resumo!$H$4</f>
        <v/>
      </c>
    </row>
    <row r="4"/>
    <row r="5"/>
    <row r="6" ht="65" customHeight="1">
      <c r="A6" s="6" t="inlineStr">
        <is>
          <t>ID da área</t>
        </is>
      </c>
      <c r="B6" s="6" t="inlineStr">
        <is>
          <t>Área ou zona</t>
        </is>
      </c>
      <c r="C6" s="6" t="inlineStr">
        <is>
          <t>Modo de controle</t>
        </is>
      </c>
      <c r="D6" s="6" t="inlineStr">
        <is>
          <t>Crescimento específico (%)</t>
        </is>
      </c>
      <c r="E6" s="6" t="inlineStr">
        <is>
          <t>Posições adicionais planejadas</t>
        </is>
      </c>
      <c r="F6" s="6" t="inlineStr">
        <is>
          <t>Volume adicional planejado (m³)</t>
        </is>
      </c>
      <c r="G6" s="6" t="inlineStr">
        <is>
          <t>Crescimento aplicado</t>
        </is>
      </c>
      <c r="H6" s="6" t="inlineStr">
        <is>
          <t>Demanda projetada — posições</t>
        </is>
      </c>
      <c r="I6" s="6" t="inlineStr">
        <is>
          <t>Capacidade projetada — posições</t>
        </is>
      </c>
      <c r="J6" s="6" t="inlineStr">
        <is>
          <t>Ocupação projetada — posições</t>
        </is>
      </c>
      <c r="K6" s="6" t="inlineStr">
        <is>
          <t>Demanda projetada — volume (m³)</t>
        </is>
      </c>
      <c r="L6" s="6" t="inlineStr">
        <is>
          <t>Capacidade projetada — volume (m³)</t>
        </is>
      </c>
      <c r="M6" s="6" t="inlineStr">
        <is>
          <t>Ocupação projetada — volume</t>
        </is>
      </c>
      <c r="N6" s="6" t="inlineStr">
        <is>
          <t>Ocupação limitante projetada</t>
        </is>
      </c>
      <c r="O6" s="6" t="inlineStr">
        <is>
          <t>Posições livres projetadas</t>
        </is>
      </c>
      <c r="P6" s="6" t="inlineStr">
        <is>
          <t>Volume livre projetado (m³)</t>
        </is>
      </c>
      <c r="Q6" s="6" t="inlineStr">
        <is>
          <t>Expansão adicional necessária — posições</t>
        </is>
      </c>
      <c r="R6" s="6" t="inlineStr">
        <is>
          <t>Expansão adicional necessária — volume (m³)</t>
        </is>
      </c>
      <c r="S6" s="6" t="inlineStr">
        <is>
          <t>Status projetado</t>
        </is>
      </c>
      <c r="T6" s="6" t="inlineStr">
        <is>
          <t>Alerta do cenário</t>
        </is>
      </c>
    </row>
    <row r="7">
      <c r="A7" s="31">
        <f>IF('Áreas_Capacidade'!A7="","",'Áreas_Capacidade'!A7)</f>
        <v/>
      </c>
      <c r="B7" s="31">
        <f>IF('Áreas_Capacidade'!B7="","",'Áreas_Capacidade'!B7)</f>
        <v/>
      </c>
      <c r="C7" s="30">
        <f>IF('Áreas_Capacidade'!C7="","",'Áreas_Capacidade'!C7)</f>
        <v/>
      </c>
      <c r="D7" s="53" t="n">
        <v>0.25</v>
      </c>
      <c r="E7" s="24" t="n">
        <v>20</v>
      </c>
      <c r="F7" s="52" t="n">
        <v>25</v>
      </c>
      <c r="G7" s="55">
        <f>IF($A7="","",IF($D7="",$E$2,$D7))</f>
        <v/>
      </c>
      <c r="H7" s="27">
        <f>IF($A7="","",IF(OR($C7="Posições",$C7="Ambos"),ROUNDUP('Áreas_Capacidade'!$J7*(1+$G7),0),""))</f>
        <v/>
      </c>
      <c r="I7" s="27">
        <f>IF($A7="","",IF(OR($C7="Posições",$C7="Ambos"),MAX(0,ROUNDDOWN(('Áreas_Capacidade'!$D7+N($E7)-'Áreas_Capacidade'!$E7)*(1-'Áreas_Capacidade'!$G7),0)),""))</f>
        <v/>
      </c>
      <c r="J7" s="55">
        <f>IF(AND(ISNUMBER($I7),$I7&gt;0,ISNUMBER($H7)),IFERROR($H7/$I7,""),"")</f>
        <v/>
      </c>
      <c r="K7" s="54">
        <f>IF($A7="","",IF(OR($C7="Volume",$C7="Ambos"),'Áreas_Capacidade'!$K7*(1+$G7),""))</f>
        <v/>
      </c>
      <c r="L7" s="54">
        <f>IF($A7="","",IF(OR($C7="Volume",$C7="Ambos"),MAX(0,('Áreas_Capacidade'!$F7+N($F7))*(1-'Áreas_Capacidade'!$G7)),""))</f>
        <v/>
      </c>
      <c r="M7" s="55">
        <f>IF(AND(ISNUMBER($L7),$L7&gt;0,ISNUMBER($K7)),IFERROR($K7/$L7,""),"")</f>
        <v/>
      </c>
      <c r="N7" s="55">
        <f>IF($A7="","",IF($C7="Ambos",IF(COUNT($J7,$M7)=2,MAX($J7,$M7),""),IF($C7="Posições",$J7,IF($C7="Volume",$M7,""))))</f>
        <v/>
      </c>
      <c r="O7" s="27">
        <f>IF(AND(ISNUMBER($I7),ISNUMBER($H7)),$I7-$H7,"")</f>
        <v/>
      </c>
      <c r="P7" s="54">
        <f>IF(AND(ISNUMBER($L7),ISNUMBER($K7)),$L7-$K7,"")</f>
        <v/>
      </c>
      <c r="Q7" s="27">
        <f>IF($A7="","",IF(OR($C7="Posições",$C7="Ambos"),IF(AND(Resumo!$E$4&gt;0,1-'Áreas_Capacidade'!$G7&gt;0),IFERROR(MAX(0,ROUNDUP($H7/(Resumo!$E$4*(1-'Áreas_Capacidade'!$G7))-MAX(0,'Áreas_Capacidade'!$D7-'Áreas_Capacidade'!$E7+N($E7)),0)),""),""),""))</f>
        <v/>
      </c>
      <c r="R7" s="54">
        <f>IF($A7="","",IF(OR($C7="Volume",$C7="Ambos"),IF(AND(Resumo!$E$4&gt;0,1-'Áreas_Capacidade'!$G7&gt;0),IFERROR(MAX(0,ROUNDUP($K7/(Resumo!$E$4*(1-'Áreas_Capacidade'!$G7))-('Áreas_Capacidade'!$F7+N($F7)),3)),""),""),""))</f>
        <v/>
      </c>
      <c r="S7" s="30">
        <f>IF($A7="","",IF(NOT(ISNUMBER($N7)),"Sem base",IF($N7&gt;=1,"Saturado",IF($N7&gt;=Resumo!$H$3,"Crítico",IF($N7&gt;=Resumo!$E$3,"Atenção","Adequado")))))</f>
        <v/>
      </c>
      <c r="T7" s="30">
        <f>IF($A7="","",IF(Resumo!$H$4&lt;&gt;"OK","Revisar parâmetros do Resumo",IF('Áreas_Capacidade'!$R7&lt;&gt;"OK","Revisar cadastro da área",IF(OR($G7&lt;-1,N($E7)&lt;0,N($F7)&lt;0),"Revisar premissas","OK"))))</f>
        <v/>
      </c>
    </row>
    <row r="8">
      <c r="A8" s="31">
        <f>IF('Áreas_Capacidade'!A8="","",'Áreas_Capacidade'!A8)</f>
        <v/>
      </c>
      <c r="B8" s="31">
        <f>IF('Áreas_Capacidade'!B8="","",'Áreas_Capacidade'!B8)</f>
        <v/>
      </c>
      <c r="C8" s="30">
        <f>IF('Áreas_Capacidade'!C8="","",'Áreas_Capacidade'!C8)</f>
        <v/>
      </c>
      <c r="D8" s="53" t="n"/>
      <c r="E8" s="24" t="n">
        <v>15</v>
      </c>
      <c r="F8" s="52" t="n">
        <v>10</v>
      </c>
      <c r="G8" s="55">
        <f>IF($A8="","",IF($D8="",$E$2,$D8))</f>
        <v/>
      </c>
      <c r="H8" s="27">
        <f>IF($A8="","",IF(OR($C8="Posições",$C8="Ambos"),ROUNDUP('Áreas_Capacidade'!$J8*(1+$G8),0),""))</f>
        <v/>
      </c>
      <c r="I8" s="27">
        <f>IF($A8="","",IF(OR($C8="Posições",$C8="Ambos"),MAX(0,ROUNDDOWN(('Áreas_Capacidade'!$D8+N($E8)-'Áreas_Capacidade'!$E8)*(1-'Áreas_Capacidade'!$G8),0)),""))</f>
        <v/>
      </c>
      <c r="J8" s="55">
        <f>IF(AND(ISNUMBER($I8),$I8&gt;0,ISNUMBER($H8)),IFERROR($H8/$I8,""),"")</f>
        <v/>
      </c>
      <c r="K8" s="54">
        <f>IF($A8="","",IF(OR($C8="Volume",$C8="Ambos"),'Áreas_Capacidade'!$K8*(1+$G8),""))</f>
        <v/>
      </c>
      <c r="L8" s="54">
        <f>IF($A8="","",IF(OR($C8="Volume",$C8="Ambos"),MAX(0,('Áreas_Capacidade'!$F8+N($F8))*(1-'Áreas_Capacidade'!$G8)),""))</f>
        <v/>
      </c>
      <c r="M8" s="55">
        <f>IF(AND(ISNUMBER($L8),$L8&gt;0,ISNUMBER($K8)),IFERROR($K8/$L8,""),"")</f>
        <v/>
      </c>
      <c r="N8" s="55">
        <f>IF($A8="","",IF($C8="Ambos",IF(COUNT($J8,$M8)=2,MAX($J8,$M8),""),IF($C8="Posições",$J8,IF($C8="Volume",$M8,""))))</f>
        <v/>
      </c>
      <c r="O8" s="27">
        <f>IF(AND(ISNUMBER($I8),ISNUMBER($H8)),$I8-$H8,"")</f>
        <v/>
      </c>
      <c r="P8" s="54">
        <f>IF(AND(ISNUMBER($L8),ISNUMBER($K8)),$L8-$K8,"")</f>
        <v/>
      </c>
      <c r="Q8" s="27">
        <f>IF($A8="","",IF(OR($C8="Posições",$C8="Ambos"),IF(AND(Resumo!$E$4&gt;0,1-'Áreas_Capacidade'!$G8&gt;0),IFERROR(MAX(0,ROUNDUP($H8/(Resumo!$E$4*(1-'Áreas_Capacidade'!$G8))-MAX(0,'Áreas_Capacidade'!$D8-'Áreas_Capacidade'!$E8+N($E8)),0)),""),""),""))</f>
        <v/>
      </c>
      <c r="R8" s="54">
        <f>IF($A8="","",IF(OR($C8="Volume",$C8="Ambos"),IF(AND(Resumo!$E$4&gt;0,1-'Áreas_Capacidade'!$G8&gt;0),IFERROR(MAX(0,ROUNDUP($K8/(Resumo!$E$4*(1-'Áreas_Capacidade'!$G8))-('Áreas_Capacidade'!$F8+N($F8)),3)),""),""),""))</f>
        <v/>
      </c>
      <c r="S8" s="30">
        <f>IF($A8="","",IF(NOT(ISNUMBER($N8)),"Sem base",IF($N8&gt;=1,"Saturado",IF($N8&gt;=Resumo!$H$3,"Crítico",IF($N8&gt;=Resumo!$E$3,"Atenção","Adequado")))))</f>
        <v/>
      </c>
      <c r="T8" s="30">
        <f>IF($A8="","",IF(Resumo!$H$4&lt;&gt;"OK","Revisar parâmetros do Resumo",IF('Áreas_Capacidade'!$R8&lt;&gt;"OK","Revisar cadastro da área",IF(OR($G8&lt;-1,N($E8)&lt;0,N($F8)&lt;0),"Revisar premissas","OK"))))</f>
        <v/>
      </c>
    </row>
    <row r="9">
      <c r="A9" s="31">
        <f>IF('Áreas_Capacidade'!A9="","",'Áreas_Capacidade'!A9)</f>
        <v/>
      </c>
      <c r="B9" s="31">
        <f>IF('Áreas_Capacidade'!B9="","",'Áreas_Capacidade'!B9)</f>
        <v/>
      </c>
      <c r="C9" s="30">
        <f>IF('Áreas_Capacidade'!C9="","",'Áreas_Capacidade'!C9)</f>
        <v/>
      </c>
      <c r="D9" s="53" t="n">
        <v>0.2</v>
      </c>
      <c r="E9" s="24" t="n">
        <v>0</v>
      </c>
      <c r="F9" s="52" t="n">
        <v>80</v>
      </c>
      <c r="G9" s="55">
        <f>IF($A9="","",IF($D9="",$E$2,$D9))</f>
        <v/>
      </c>
      <c r="H9" s="27">
        <f>IF($A9="","",IF(OR($C9="Posições",$C9="Ambos"),ROUNDUP('Áreas_Capacidade'!$J9*(1+$G9),0),""))</f>
        <v/>
      </c>
      <c r="I9" s="27">
        <f>IF($A9="","",IF(OR($C9="Posições",$C9="Ambos"),MAX(0,ROUNDDOWN(('Áreas_Capacidade'!$D9+N($E9)-'Áreas_Capacidade'!$E9)*(1-'Áreas_Capacidade'!$G9),0)),""))</f>
        <v/>
      </c>
      <c r="J9" s="55">
        <f>IF(AND(ISNUMBER($I9),$I9&gt;0,ISNUMBER($H9)),IFERROR($H9/$I9,""),"")</f>
        <v/>
      </c>
      <c r="K9" s="54">
        <f>IF($A9="","",IF(OR($C9="Volume",$C9="Ambos"),'Áreas_Capacidade'!$K9*(1+$G9),""))</f>
        <v/>
      </c>
      <c r="L9" s="54">
        <f>IF($A9="","",IF(OR($C9="Volume",$C9="Ambos"),MAX(0,('Áreas_Capacidade'!$F9+N($F9))*(1-'Áreas_Capacidade'!$G9)),""))</f>
        <v/>
      </c>
      <c r="M9" s="55">
        <f>IF(AND(ISNUMBER($L9),$L9&gt;0,ISNUMBER($K9)),IFERROR($K9/$L9,""),"")</f>
        <v/>
      </c>
      <c r="N9" s="55">
        <f>IF($A9="","",IF($C9="Ambos",IF(COUNT($J9,$M9)=2,MAX($J9,$M9),""),IF($C9="Posições",$J9,IF($C9="Volume",$M9,""))))</f>
        <v/>
      </c>
      <c r="O9" s="27">
        <f>IF(AND(ISNUMBER($I9),ISNUMBER($H9)),$I9-$H9,"")</f>
        <v/>
      </c>
      <c r="P9" s="54">
        <f>IF(AND(ISNUMBER($L9),ISNUMBER($K9)),$L9-$K9,"")</f>
        <v/>
      </c>
      <c r="Q9" s="27">
        <f>IF($A9="","",IF(OR($C9="Posições",$C9="Ambos"),IF(AND(Resumo!$E$4&gt;0,1-'Áreas_Capacidade'!$G9&gt;0),IFERROR(MAX(0,ROUNDUP($H9/(Resumo!$E$4*(1-'Áreas_Capacidade'!$G9))-MAX(0,'Áreas_Capacidade'!$D9-'Áreas_Capacidade'!$E9+N($E9)),0)),""),""),""))</f>
        <v/>
      </c>
      <c r="R9" s="54">
        <f>IF($A9="","",IF(OR($C9="Volume",$C9="Ambos"),IF(AND(Resumo!$E$4&gt;0,1-'Áreas_Capacidade'!$G9&gt;0),IFERROR(MAX(0,ROUNDUP($K9/(Resumo!$E$4*(1-'Áreas_Capacidade'!$G9))-('Áreas_Capacidade'!$F9+N($F9)),3)),""),""),""))</f>
        <v/>
      </c>
      <c r="S9" s="30">
        <f>IF($A9="","",IF(NOT(ISNUMBER($N9)),"Sem base",IF($N9&gt;=1,"Saturado",IF($N9&gt;=Resumo!$H$3,"Crítico",IF($N9&gt;=Resumo!$E$3,"Atenção","Adequado")))))</f>
        <v/>
      </c>
      <c r="T9" s="30">
        <f>IF($A9="","",IF(Resumo!$H$4&lt;&gt;"OK","Revisar parâmetros do Resumo",IF('Áreas_Capacidade'!$R9&lt;&gt;"OK","Revisar cadastro da área",IF(OR($G9&lt;-1,N($E9)&lt;0,N($F9)&lt;0),"Revisar premissas","OK"))))</f>
        <v/>
      </c>
    </row>
    <row r="10">
      <c r="A10" s="31">
        <f>IF('Áreas_Capacidade'!A10="","",'Áreas_Capacidade'!A10)</f>
        <v/>
      </c>
      <c r="B10" s="31">
        <f>IF('Áreas_Capacidade'!B10="","",'Áreas_Capacidade'!B10)</f>
        <v/>
      </c>
      <c r="C10" s="30">
        <f>IF('Áreas_Capacidade'!C10="","",'Áreas_Capacidade'!C10)</f>
        <v/>
      </c>
      <c r="D10" s="53" t="n">
        <v>0.15</v>
      </c>
      <c r="E10" s="24" t="n">
        <v>15</v>
      </c>
      <c r="F10" s="52" t="n">
        <v>0</v>
      </c>
      <c r="G10" s="55">
        <f>IF($A10="","",IF($D10="",$E$2,$D10))</f>
        <v/>
      </c>
      <c r="H10" s="27">
        <f>IF($A10="","",IF(OR($C10="Posições",$C10="Ambos"),ROUNDUP('Áreas_Capacidade'!$J10*(1+$G10),0),""))</f>
        <v/>
      </c>
      <c r="I10" s="27">
        <f>IF($A10="","",IF(OR($C10="Posições",$C10="Ambos"),MAX(0,ROUNDDOWN(('Áreas_Capacidade'!$D10+N($E10)-'Áreas_Capacidade'!$E10)*(1-'Áreas_Capacidade'!$G10),0)),""))</f>
        <v/>
      </c>
      <c r="J10" s="55">
        <f>IF(AND(ISNUMBER($I10),$I10&gt;0,ISNUMBER($H10)),IFERROR($H10/$I10,""),"")</f>
        <v/>
      </c>
      <c r="K10" s="54">
        <f>IF($A10="","",IF(OR($C10="Volume",$C10="Ambos"),'Áreas_Capacidade'!$K10*(1+$G10),""))</f>
        <v/>
      </c>
      <c r="L10" s="54">
        <f>IF($A10="","",IF(OR($C10="Volume",$C10="Ambos"),MAX(0,('Áreas_Capacidade'!$F10+N($F10))*(1-'Áreas_Capacidade'!$G10)),""))</f>
        <v/>
      </c>
      <c r="M10" s="55">
        <f>IF(AND(ISNUMBER($L10),$L10&gt;0,ISNUMBER($K10)),IFERROR($K10/$L10,""),"")</f>
        <v/>
      </c>
      <c r="N10" s="55">
        <f>IF($A10="","",IF($C10="Ambos",IF(COUNT($J10,$M10)=2,MAX($J10,$M10),""),IF($C10="Posições",$J10,IF($C10="Volume",$M10,""))))</f>
        <v/>
      </c>
      <c r="O10" s="27">
        <f>IF(AND(ISNUMBER($I10),ISNUMBER($H10)),$I10-$H10,"")</f>
        <v/>
      </c>
      <c r="P10" s="54">
        <f>IF(AND(ISNUMBER($L10),ISNUMBER($K10)),$L10-$K10,"")</f>
        <v/>
      </c>
      <c r="Q10" s="27">
        <f>IF($A10="","",IF(OR($C10="Posições",$C10="Ambos"),IF(AND(Resumo!$E$4&gt;0,1-'Áreas_Capacidade'!$G10&gt;0),IFERROR(MAX(0,ROUNDUP($H10/(Resumo!$E$4*(1-'Áreas_Capacidade'!$G10))-MAX(0,'Áreas_Capacidade'!$D10-'Áreas_Capacidade'!$E10+N($E10)),0)),""),""),""))</f>
        <v/>
      </c>
      <c r="R10" s="54">
        <f>IF($A10="","",IF(OR($C10="Volume",$C10="Ambos"),IF(AND(Resumo!$E$4&gt;0,1-'Áreas_Capacidade'!$G10&gt;0),IFERROR(MAX(0,ROUNDUP($K10/(Resumo!$E$4*(1-'Áreas_Capacidade'!$G10))-('Áreas_Capacidade'!$F10+N($F10)),3)),""),""),""))</f>
        <v/>
      </c>
      <c r="S10" s="30">
        <f>IF($A10="","",IF(NOT(ISNUMBER($N10)),"Sem base",IF($N10&gt;=1,"Saturado",IF($N10&gt;=Resumo!$H$3,"Crítico",IF($N10&gt;=Resumo!$E$3,"Atenção","Adequado")))))</f>
        <v/>
      </c>
      <c r="T10" s="30">
        <f>IF($A10="","",IF(Resumo!$H$4&lt;&gt;"OK","Revisar parâmetros do Resumo",IF('Áreas_Capacidade'!$R10&lt;&gt;"OK","Revisar cadastro da área",IF(OR($G10&lt;-1,N($E10)&lt;0,N($F10)&lt;0),"Revisar premissas","OK"))))</f>
        <v/>
      </c>
    </row>
    <row r="11">
      <c r="A11" s="31">
        <f>IF('Áreas_Capacidade'!A11="","",'Áreas_Capacidade'!A11)</f>
        <v/>
      </c>
      <c r="B11" s="31">
        <f>IF('Áreas_Capacidade'!B11="","",'Áreas_Capacidade'!B11)</f>
        <v/>
      </c>
      <c r="C11" s="30">
        <f>IF('Áreas_Capacidade'!C11="","",'Áreas_Capacidade'!C11)</f>
        <v/>
      </c>
      <c r="D11" s="53" t="n"/>
      <c r="E11" s="24" t="n"/>
      <c r="F11" s="52" t="n"/>
      <c r="G11" s="55">
        <f>IF($A11="","",IF($D11="",$E$2,$D11))</f>
        <v/>
      </c>
      <c r="H11" s="27">
        <f>IF($A11="","",IF(OR($C11="Posições",$C11="Ambos"),ROUNDUP('Áreas_Capacidade'!$J11*(1+$G11),0),""))</f>
        <v/>
      </c>
      <c r="I11" s="27">
        <f>IF($A11="","",IF(OR($C11="Posições",$C11="Ambos"),MAX(0,ROUNDDOWN(('Áreas_Capacidade'!$D11+N($E11)-'Áreas_Capacidade'!$E11)*(1-'Áreas_Capacidade'!$G11),0)),""))</f>
        <v/>
      </c>
      <c r="J11" s="55">
        <f>IF(AND(ISNUMBER($I11),$I11&gt;0,ISNUMBER($H11)),IFERROR($H11/$I11,""),"")</f>
        <v/>
      </c>
      <c r="K11" s="54">
        <f>IF($A11="","",IF(OR($C11="Volume",$C11="Ambos"),'Áreas_Capacidade'!$K11*(1+$G11),""))</f>
        <v/>
      </c>
      <c r="L11" s="54">
        <f>IF($A11="","",IF(OR($C11="Volume",$C11="Ambos"),MAX(0,('Áreas_Capacidade'!$F11+N($F11))*(1-'Áreas_Capacidade'!$G11)),""))</f>
        <v/>
      </c>
      <c r="M11" s="55">
        <f>IF(AND(ISNUMBER($L11),$L11&gt;0,ISNUMBER($K11)),IFERROR($K11/$L11,""),"")</f>
        <v/>
      </c>
      <c r="N11" s="55">
        <f>IF($A11="","",IF($C11="Ambos",IF(COUNT($J11,$M11)=2,MAX($J11,$M11),""),IF($C11="Posições",$J11,IF($C11="Volume",$M11,""))))</f>
        <v/>
      </c>
      <c r="O11" s="27">
        <f>IF(AND(ISNUMBER($I11),ISNUMBER($H11)),$I11-$H11,"")</f>
        <v/>
      </c>
      <c r="P11" s="54">
        <f>IF(AND(ISNUMBER($L11),ISNUMBER($K11)),$L11-$K11,"")</f>
        <v/>
      </c>
      <c r="Q11" s="27">
        <f>IF($A11="","",IF(OR($C11="Posições",$C11="Ambos"),IF(AND(Resumo!$E$4&gt;0,1-'Áreas_Capacidade'!$G11&gt;0),IFERROR(MAX(0,ROUNDUP($H11/(Resumo!$E$4*(1-'Áreas_Capacidade'!$G11))-MAX(0,'Áreas_Capacidade'!$D11-'Áreas_Capacidade'!$E11+N($E11)),0)),""),""),""))</f>
        <v/>
      </c>
      <c r="R11" s="54">
        <f>IF($A11="","",IF(OR($C11="Volume",$C11="Ambos"),IF(AND(Resumo!$E$4&gt;0,1-'Áreas_Capacidade'!$G11&gt;0),IFERROR(MAX(0,ROUNDUP($K11/(Resumo!$E$4*(1-'Áreas_Capacidade'!$G11))-('Áreas_Capacidade'!$F11+N($F11)),3)),""),""),""))</f>
        <v/>
      </c>
      <c r="S11" s="30">
        <f>IF($A11="","",IF(NOT(ISNUMBER($N11)),"Sem base",IF($N11&gt;=1,"Saturado",IF($N11&gt;=Resumo!$H$3,"Crítico",IF($N11&gt;=Resumo!$E$3,"Atenção","Adequado")))))</f>
        <v/>
      </c>
      <c r="T11" s="30">
        <f>IF($A11="","",IF(Resumo!$H$4&lt;&gt;"OK","Revisar parâmetros do Resumo",IF('Áreas_Capacidade'!$R11&lt;&gt;"OK","Revisar cadastro da área",IF(OR($G11&lt;-1,N($E11)&lt;0,N($F11)&lt;0),"Revisar premissas","OK"))))</f>
        <v/>
      </c>
    </row>
    <row r="12">
      <c r="A12" s="31">
        <f>IF('Áreas_Capacidade'!A12="","",'Áreas_Capacidade'!A12)</f>
        <v/>
      </c>
      <c r="B12" s="31">
        <f>IF('Áreas_Capacidade'!B12="","",'Áreas_Capacidade'!B12)</f>
        <v/>
      </c>
      <c r="C12" s="30">
        <f>IF('Áreas_Capacidade'!C12="","",'Áreas_Capacidade'!C12)</f>
        <v/>
      </c>
      <c r="D12" s="53" t="n"/>
      <c r="E12" s="24" t="n"/>
      <c r="F12" s="52" t="n"/>
      <c r="G12" s="55">
        <f>IF($A12="","",IF($D12="",$E$2,$D12))</f>
        <v/>
      </c>
      <c r="H12" s="27">
        <f>IF($A12="","",IF(OR($C12="Posições",$C12="Ambos"),ROUNDUP('Áreas_Capacidade'!$J12*(1+$G12),0),""))</f>
        <v/>
      </c>
      <c r="I12" s="27">
        <f>IF($A12="","",IF(OR($C12="Posições",$C12="Ambos"),MAX(0,ROUNDDOWN(('Áreas_Capacidade'!$D12+N($E12)-'Áreas_Capacidade'!$E12)*(1-'Áreas_Capacidade'!$G12),0)),""))</f>
        <v/>
      </c>
      <c r="J12" s="55">
        <f>IF(AND(ISNUMBER($I12),$I12&gt;0,ISNUMBER($H12)),IFERROR($H12/$I12,""),"")</f>
        <v/>
      </c>
      <c r="K12" s="54">
        <f>IF($A12="","",IF(OR($C12="Volume",$C12="Ambos"),'Áreas_Capacidade'!$K12*(1+$G12),""))</f>
        <v/>
      </c>
      <c r="L12" s="54">
        <f>IF($A12="","",IF(OR($C12="Volume",$C12="Ambos"),MAX(0,('Áreas_Capacidade'!$F12+N($F12))*(1-'Áreas_Capacidade'!$G12)),""))</f>
        <v/>
      </c>
      <c r="M12" s="55">
        <f>IF(AND(ISNUMBER($L12),$L12&gt;0,ISNUMBER($K12)),IFERROR($K12/$L12,""),"")</f>
        <v/>
      </c>
      <c r="N12" s="55">
        <f>IF($A12="","",IF($C12="Ambos",IF(COUNT($J12,$M12)=2,MAX($J12,$M12),""),IF($C12="Posições",$J12,IF($C12="Volume",$M12,""))))</f>
        <v/>
      </c>
      <c r="O12" s="27">
        <f>IF(AND(ISNUMBER($I12),ISNUMBER($H12)),$I12-$H12,"")</f>
        <v/>
      </c>
      <c r="P12" s="54">
        <f>IF(AND(ISNUMBER($L12),ISNUMBER($K12)),$L12-$K12,"")</f>
        <v/>
      </c>
      <c r="Q12" s="27">
        <f>IF($A12="","",IF(OR($C12="Posições",$C12="Ambos"),IF(AND(Resumo!$E$4&gt;0,1-'Áreas_Capacidade'!$G12&gt;0),IFERROR(MAX(0,ROUNDUP($H12/(Resumo!$E$4*(1-'Áreas_Capacidade'!$G12))-MAX(0,'Áreas_Capacidade'!$D12-'Áreas_Capacidade'!$E12+N($E12)),0)),""),""),""))</f>
        <v/>
      </c>
      <c r="R12" s="54">
        <f>IF($A12="","",IF(OR($C12="Volume",$C12="Ambos"),IF(AND(Resumo!$E$4&gt;0,1-'Áreas_Capacidade'!$G12&gt;0),IFERROR(MAX(0,ROUNDUP($K12/(Resumo!$E$4*(1-'Áreas_Capacidade'!$G12))-('Áreas_Capacidade'!$F12+N($F12)),3)),""),""),""))</f>
        <v/>
      </c>
      <c r="S12" s="30">
        <f>IF($A12="","",IF(NOT(ISNUMBER($N12)),"Sem base",IF($N12&gt;=1,"Saturado",IF($N12&gt;=Resumo!$H$3,"Crítico",IF($N12&gt;=Resumo!$E$3,"Atenção","Adequado")))))</f>
        <v/>
      </c>
      <c r="T12" s="30">
        <f>IF($A12="","",IF(Resumo!$H$4&lt;&gt;"OK","Revisar parâmetros do Resumo",IF('Áreas_Capacidade'!$R12&lt;&gt;"OK","Revisar cadastro da área",IF(OR($G12&lt;-1,N($E12)&lt;0,N($F12)&lt;0),"Revisar premissas","OK"))))</f>
        <v/>
      </c>
    </row>
    <row r="13">
      <c r="A13" s="31">
        <f>IF('Áreas_Capacidade'!A13="","",'Áreas_Capacidade'!A13)</f>
        <v/>
      </c>
      <c r="B13" s="31">
        <f>IF('Áreas_Capacidade'!B13="","",'Áreas_Capacidade'!B13)</f>
        <v/>
      </c>
      <c r="C13" s="30">
        <f>IF('Áreas_Capacidade'!C13="","",'Áreas_Capacidade'!C13)</f>
        <v/>
      </c>
      <c r="D13" s="53" t="n"/>
      <c r="E13" s="24" t="n"/>
      <c r="F13" s="52" t="n"/>
      <c r="G13" s="55">
        <f>IF($A13="","",IF($D13="",$E$2,$D13))</f>
        <v/>
      </c>
      <c r="H13" s="27">
        <f>IF($A13="","",IF(OR($C13="Posições",$C13="Ambos"),ROUNDUP('Áreas_Capacidade'!$J13*(1+$G13),0),""))</f>
        <v/>
      </c>
      <c r="I13" s="27">
        <f>IF($A13="","",IF(OR($C13="Posições",$C13="Ambos"),MAX(0,ROUNDDOWN(('Áreas_Capacidade'!$D13+N($E13)-'Áreas_Capacidade'!$E13)*(1-'Áreas_Capacidade'!$G13),0)),""))</f>
        <v/>
      </c>
      <c r="J13" s="55">
        <f>IF(AND(ISNUMBER($I13),$I13&gt;0,ISNUMBER($H13)),IFERROR($H13/$I13,""),"")</f>
        <v/>
      </c>
      <c r="K13" s="54">
        <f>IF($A13="","",IF(OR($C13="Volume",$C13="Ambos"),'Áreas_Capacidade'!$K13*(1+$G13),""))</f>
        <v/>
      </c>
      <c r="L13" s="54">
        <f>IF($A13="","",IF(OR($C13="Volume",$C13="Ambos"),MAX(0,('Áreas_Capacidade'!$F13+N($F13))*(1-'Áreas_Capacidade'!$G13)),""))</f>
        <v/>
      </c>
      <c r="M13" s="55">
        <f>IF(AND(ISNUMBER($L13),$L13&gt;0,ISNUMBER($K13)),IFERROR($K13/$L13,""),"")</f>
        <v/>
      </c>
      <c r="N13" s="55">
        <f>IF($A13="","",IF($C13="Ambos",IF(COUNT($J13,$M13)=2,MAX($J13,$M13),""),IF($C13="Posições",$J13,IF($C13="Volume",$M13,""))))</f>
        <v/>
      </c>
      <c r="O13" s="27">
        <f>IF(AND(ISNUMBER($I13),ISNUMBER($H13)),$I13-$H13,"")</f>
        <v/>
      </c>
      <c r="P13" s="54">
        <f>IF(AND(ISNUMBER($L13),ISNUMBER($K13)),$L13-$K13,"")</f>
        <v/>
      </c>
      <c r="Q13" s="27">
        <f>IF($A13="","",IF(OR($C13="Posições",$C13="Ambos"),IF(AND(Resumo!$E$4&gt;0,1-'Áreas_Capacidade'!$G13&gt;0),IFERROR(MAX(0,ROUNDUP($H13/(Resumo!$E$4*(1-'Áreas_Capacidade'!$G13))-MAX(0,'Áreas_Capacidade'!$D13-'Áreas_Capacidade'!$E13+N($E13)),0)),""),""),""))</f>
        <v/>
      </c>
      <c r="R13" s="54">
        <f>IF($A13="","",IF(OR($C13="Volume",$C13="Ambos"),IF(AND(Resumo!$E$4&gt;0,1-'Áreas_Capacidade'!$G13&gt;0),IFERROR(MAX(0,ROUNDUP($K13/(Resumo!$E$4*(1-'Áreas_Capacidade'!$G13))-('Áreas_Capacidade'!$F13+N($F13)),3)),""),""),""))</f>
        <v/>
      </c>
      <c r="S13" s="30">
        <f>IF($A13="","",IF(NOT(ISNUMBER($N13)),"Sem base",IF($N13&gt;=1,"Saturado",IF($N13&gt;=Resumo!$H$3,"Crítico",IF($N13&gt;=Resumo!$E$3,"Atenção","Adequado")))))</f>
        <v/>
      </c>
      <c r="T13" s="30">
        <f>IF($A13="","",IF(Resumo!$H$4&lt;&gt;"OK","Revisar parâmetros do Resumo",IF('Áreas_Capacidade'!$R13&lt;&gt;"OK","Revisar cadastro da área",IF(OR($G13&lt;-1,N($E13)&lt;0,N($F13)&lt;0),"Revisar premissas","OK"))))</f>
        <v/>
      </c>
    </row>
    <row r="14">
      <c r="A14" s="31">
        <f>IF('Áreas_Capacidade'!A14="","",'Áreas_Capacidade'!A14)</f>
        <v/>
      </c>
      <c r="B14" s="31">
        <f>IF('Áreas_Capacidade'!B14="","",'Áreas_Capacidade'!B14)</f>
        <v/>
      </c>
      <c r="C14" s="30">
        <f>IF('Áreas_Capacidade'!C14="","",'Áreas_Capacidade'!C14)</f>
        <v/>
      </c>
      <c r="D14" s="53" t="n"/>
      <c r="E14" s="24" t="n"/>
      <c r="F14" s="52" t="n"/>
      <c r="G14" s="55">
        <f>IF($A14="","",IF($D14="",$E$2,$D14))</f>
        <v/>
      </c>
      <c r="H14" s="27">
        <f>IF($A14="","",IF(OR($C14="Posições",$C14="Ambos"),ROUNDUP('Áreas_Capacidade'!$J14*(1+$G14),0),""))</f>
        <v/>
      </c>
      <c r="I14" s="27">
        <f>IF($A14="","",IF(OR($C14="Posições",$C14="Ambos"),MAX(0,ROUNDDOWN(('Áreas_Capacidade'!$D14+N($E14)-'Áreas_Capacidade'!$E14)*(1-'Áreas_Capacidade'!$G14),0)),""))</f>
        <v/>
      </c>
      <c r="J14" s="55">
        <f>IF(AND(ISNUMBER($I14),$I14&gt;0,ISNUMBER($H14)),IFERROR($H14/$I14,""),"")</f>
        <v/>
      </c>
      <c r="K14" s="54">
        <f>IF($A14="","",IF(OR($C14="Volume",$C14="Ambos"),'Áreas_Capacidade'!$K14*(1+$G14),""))</f>
        <v/>
      </c>
      <c r="L14" s="54">
        <f>IF($A14="","",IF(OR($C14="Volume",$C14="Ambos"),MAX(0,('Áreas_Capacidade'!$F14+N($F14))*(1-'Áreas_Capacidade'!$G14)),""))</f>
        <v/>
      </c>
      <c r="M14" s="55">
        <f>IF(AND(ISNUMBER($L14),$L14&gt;0,ISNUMBER($K14)),IFERROR($K14/$L14,""),"")</f>
        <v/>
      </c>
      <c r="N14" s="55">
        <f>IF($A14="","",IF($C14="Ambos",IF(COUNT($J14,$M14)=2,MAX($J14,$M14),""),IF($C14="Posições",$J14,IF($C14="Volume",$M14,""))))</f>
        <v/>
      </c>
      <c r="O14" s="27">
        <f>IF(AND(ISNUMBER($I14),ISNUMBER($H14)),$I14-$H14,"")</f>
        <v/>
      </c>
      <c r="P14" s="54">
        <f>IF(AND(ISNUMBER($L14),ISNUMBER($K14)),$L14-$K14,"")</f>
        <v/>
      </c>
      <c r="Q14" s="27">
        <f>IF($A14="","",IF(OR($C14="Posições",$C14="Ambos"),IF(AND(Resumo!$E$4&gt;0,1-'Áreas_Capacidade'!$G14&gt;0),IFERROR(MAX(0,ROUNDUP($H14/(Resumo!$E$4*(1-'Áreas_Capacidade'!$G14))-MAX(0,'Áreas_Capacidade'!$D14-'Áreas_Capacidade'!$E14+N($E14)),0)),""),""),""))</f>
        <v/>
      </c>
      <c r="R14" s="54">
        <f>IF($A14="","",IF(OR($C14="Volume",$C14="Ambos"),IF(AND(Resumo!$E$4&gt;0,1-'Áreas_Capacidade'!$G14&gt;0),IFERROR(MAX(0,ROUNDUP($K14/(Resumo!$E$4*(1-'Áreas_Capacidade'!$G14))-('Áreas_Capacidade'!$F14+N($F14)),3)),""),""),""))</f>
        <v/>
      </c>
      <c r="S14" s="30">
        <f>IF($A14="","",IF(NOT(ISNUMBER($N14)),"Sem base",IF($N14&gt;=1,"Saturado",IF($N14&gt;=Resumo!$H$3,"Crítico",IF($N14&gt;=Resumo!$E$3,"Atenção","Adequado")))))</f>
        <v/>
      </c>
      <c r="T14" s="30">
        <f>IF($A14="","",IF(Resumo!$H$4&lt;&gt;"OK","Revisar parâmetros do Resumo",IF('Áreas_Capacidade'!$R14&lt;&gt;"OK","Revisar cadastro da área",IF(OR($G14&lt;-1,N($E14)&lt;0,N($F14)&lt;0),"Revisar premissas","OK"))))</f>
        <v/>
      </c>
    </row>
    <row r="15">
      <c r="A15" s="31">
        <f>IF('Áreas_Capacidade'!A15="","",'Áreas_Capacidade'!A15)</f>
        <v/>
      </c>
      <c r="B15" s="31">
        <f>IF('Áreas_Capacidade'!B15="","",'Áreas_Capacidade'!B15)</f>
        <v/>
      </c>
      <c r="C15" s="30">
        <f>IF('Áreas_Capacidade'!C15="","",'Áreas_Capacidade'!C15)</f>
        <v/>
      </c>
      <c r="D15" s="53" t="n"/>
      <c r="E15" s="24" t="n"/>
      <c r="F15" s="52" t="n"/>
      <c r="G15" s="55">
        <f>IF($A15="","",IF($D15="",$E$2,$D15))</f>
        <v/>
      </c>
      <c r="H15" s="27">
        <f>IF($A15="","",IF(OR($C15="Posições",$C15="Ambos"),ROUNDUP('Áreas_Capacidade'!$J15*(1+$G15),0),""))</f>
        <v/>
      </c>
      <c r="I15" s="27">
        <f>IF($A15="","",IF(OR($C15="Posições",$C15="Ambos"),MAX(0,ROUNDDOWN(('Áreas_Capacidade'!$D15+N($E15)-'Áreas_Capacidade'!$E15)*(1-'Áreas_Capacidade'!$G15),0)),""))</f>
        <v/>
      </c>
      <c r="J15" s="55">
        <f>IF(AND(ISNUMBER($I15),$I15&gt;0,ISNUMBER($H15)),IFERROR($H15/$I15,""),"")</f>
        <v/>
      </c>
      <c r="K15" s="54">
        <f>IF($A15="","",IF(OR($C15="Volume",$C15="Ambos"),'Áreas_Capacidade'!$K15*(1+$G15),""))</f>
        <v/>
      </c>
      <c r="L15" s="54">
        <f>IF($A15="","",IF(OR($C15="Volume",$C15="Ambos"),MAX(0,('Áreas_Capacidade'!$F15+N($F15))*(1-'Áreas_Capacidade'!$G15)),""))</f>
        <v/>
      </c>
      <c r="M15" s="55">
        <f>IF(AND(ISNUMBER($L15),$L15&gt;0,ISNUMBER($K15)),IFERROR($K15/$L15,""),"")</f>
        <v/>
      </c>
      <c r="N15" s="55">
        <f>IF($A15="","",IF($C15="Ambos",IF(COUNT($J15,$M15)=2,MAX($J15,$M15),""),IF($C15="Posições",$J15,IF($C15="Volume",$M15,""))))</f>
        <v/>
      </c>
      <c r="O15" s="27">
        <f>IF(AND(ISNUMBER($I15),ISNUMBER($H15)),$I15-$H15,"")</f>
        <v/>
      </c>
      <c r="P15" s="54">
        <f>IF(AND(ISNUMBER($L15),ISNUMBER($K15)),$L15-$K15,"")</f>
        <v/>
      </c>
      <c r="Q15" s="27">
        <f>IF($A15="","",IF(OR($C15="Posições",$C15="Ambos"),IF(AND(Resumo!$E$4&gt;0,1-'Áreas_Capacidade'!$G15&gt;0),IFERROR(MAX(0,ROUNDUP($H15/(Resumo!$E$4*(1-'Áreas_Capacidade'!$G15))-MAX(0,'Áreas_Capacidade'!$D15-'Áreas_Capacidade'!$E15+N($E15)),0)),""),""),""))</f>
        <v/>
      </c>
      <c r="R15" s="54">
        <f>IF($A15="","",IF(OR($C15="Volume",$C15="Ambos"),IF(AND(Resumo!$E$4&gt;0,1-'Áreas_Capacidade'!$G15&gt;0),IFERROR(MAX(0,ROUNDUP($K15/(Resumo!$E$4*(1-'Áreas_Capacidade'!$G15))-('Áreas_Capacidade'!$F15+N($F15)),3)),""),""),""))</f>
        <v/>
      </c>
      <c r="S15" s="30">
        <f>IF($A15="","",IF(NOT(ISNUMBER($N15)),"Sem base",IF($N15&gt;=1,"Saturado",IF($N15&gt;=Resumo!$H$3,"Crítico",IF($N15&gt;=Resumo!$E$3,"Atenção","Adequado")))))</f>
        <v/>
      </c>
      <c r="T15" s="30">
        <f>IF($A15="","",IF(Resumo!$H$4&lt;&gt;"OK","Revisar parâmetros do Resumo",IF('Áreas_Capacidade'!$R15&lt;&gt;"OK","Revisar cadastro da área",IF(OR($G15&lt;-1,N($E15)&lt;0,N($F15)&lt;0),"Revisar premissas","OK"))))</f>
        <v/>
      </c>
    </row>
    <row r="16">
      <c r="A16" s="31">
        <f>IF('Áreas_Capacidade'!A16="","",'Áreas_Capacidade'!A16)</f>
        <v/>
      </c>
      <c r="B16" s="31">
        <f>IF('Áreas_Capacidade'!B16="","",'Áreas_Capacidade'!B16)</f>
        <v/>
      </c>
      <c r="C16" s="30">
        <f>IF('Áreas_Capacidade'!C16="","",'Áreas_Capacidade'!C16)</f>
        <v/>
      </c>
      <c r="D16" s="53" t="n"/>
      <c r="E16" s="24" t="n"/>
      <c r="F16" s="52" t="n"/>
      <c r="G16" s="55">
        <f>IF($A16="","",IF($D16="",$E$2,$D16))</f>
        <v/>
      </c>
      <c r="H16" s="27">
        <f>IF($A16="","",IF(OR($C16="Posições",$C16="Ambos"),ROUNDUP('Áreas_Capacidade'!$J16*(1+$G16),0),""))</f>
        <v/>
      </c>
      <c r="I16" s="27">
        <f>IF($A16="","",IF(OR($C16="Posições",$C16="Ambos"),MAX(0,ROUNDDOWN(('Áreas_Capacidade'!$D16+N($E16)-'Áreas_Capacidade'!$E16)*(1-'Áreas_Capacidade'!$G16),0)),""))</f>
        <v/>
      </c>
      <c r="J16" s="55">
        <f>IF(AND(ISNUMBER($I16),$I16&gt;0,ISNUMBER($H16)),IFERROR($H16/$I16,""),"")</f>
        <v/>
      </c>
      <c r="K16" s="54">
        <f>IF($A16="","",IF(OR($C16="Volume",$C16="Ambos"),'Áreas_Capacidade'!$K16*(1+$G16),""))</f>
        <v/>
      </c>
      <c r="L16" s="54">
        <f>IF($A16="","",IF(OR($C16="Volume",$C16="Ambos"),MAX(0,('Áreas_Capacidade'!$F16+N($F16))*(1-'Áreas_Capacidade'!$G16)),""))</f>
        <v/>
      </c>
      <c r="M16" s="55">
        <f>IF(AND(ISNUMBER($L16),$L16&gt;0,ISNUMBER($K16)),IFERROR($K16/$L16,""),"")</f>
        <v/>
      </c>
      <c r="N16" s="55">
        <f>IF($A16="","",IF($C16="Ambos",IF(COUNT($J16,$M16)=2,MAX($J16,$M16),""),IF($C16="Posições",$J16,IF($C16="Volume",$M16,""))))</f>
        <v/>
      </c>
      <c r="O16" s="27">
        <f>IF(AND(ISNUMBER($I16),ISNUMBER($H16)),$I16-$H16,"")</f>
        <v/>
      </c>
      <c r="P16" s="54">
        <f>IF(AND(ISNUMBER($L16),ISNUMBER($K16)),$L16-$K16,"")</f>
        <v/>
      </c>
      <c r="Q16" s="27">
        <f>IF($A16="","",IF(OR($C16="Posições",$C16="Ambos"),IF(AND(Resumo!$E$4&gt;0,1-'Áreas_Capacidade'!$G16&gt;0),IFERROR(MAX(0,ROUNDUP($H16/(Resumo!$E$4*(1-'Áreas_Capacidade'!$G16))-MAX(0,'Áreas_Capacidade'!$D16-'Áreas_Capacidade'!$E16+N($E16)),0)),""),""),""))</f>
        <v/>
      </c>
      <c r="R16" s="54">
        <f>IF($A16="","",IF(OR($C16="Volume",$C16="Ambos"),IF(AND(Resumo!$E$4&gt;0,1-'Áreas_Capacidade'!$G16&gt;0),IFERROR(MAX(0,ROUNDUP($K16/(Resumo!$E$4*(1-'Áreas_Capacidade'!$G16))-('Áreas_Capacidade'!$F16+N($F16)),3)),""),""),""))</f>
        <v/>
      </c>
      <c r="S16" s="30">
        <f>IF($A16="","",IF(NOT(ISNUMBER($N16)),"Sem base",IF($N16&gt;=1,"Saturado",IF($N16&gt;=Resumo!$H$3,"Crítico",IF($N16&gt;=Resumo!$E$3,"Atenção","Adequado")))))</f>
        <v/>
      </c>
      <c r="T16" s="30">
        <f>IF($A16="","",IF(Resumo!$H$4&lt;&gt;"OK","Revisar parâmetros do Resumo",IF('Áreas_Capacidade'!$R16&lt;&gt;"OK","Revisar cadastro da área",IF(OR($G16&lt;-1,N($E16)&lt;0,N($F16)&lt;0),"Revisar premissas","OK"))))</f>
        <v/>
      </c>
    </row>
    <row r="17">
      <c r="A17" s="31">
        <f>IF('Áreas_Capacidade'!A17="","",'Áreas_Capacidade'!A17)</f>
        <v/>
      </c>
      <c r="B17" s="31">
        <f>IF('Áreas_Capacidade'!B17="","",'Áreas_Capacidade'!B17)</f>
        <v/>
      </c>
      <c r="C17" s="30">
        <f>IF('Áreas_Capacidade'!C17="","",'Áreas_Capacidade'!C17)</f>
        <v/>
      </c>
      <c r="D17" s="53" t="n"/>
      <c r="E17" s="24" t="n"/>
      <c r="F17" s="52" t="n"/>
      <c r="G17" s="55">
        <f>IF($A17="","",IF($D17="",$E$2,$D17))</f>
        <v/>
      </c>
      <c r="H17" s="27">
        <f>IF($A17="","",IF(OR($C17="Posições",$C17="Ambos"),ROUNDUP('Áreas_Capacidade'!$J17*(1+$G17),0),""))</f>
        <v/>
      </c>
      <c r="I17" s="27">
        <f>IF($A17="","",IF(OR($C17="Posições",$C17="Ambos"),MAX(0,ROUNDDOWN(('Áreas_Capacidade'!$D17+N($E17)-'Áreas_Capacidade'!$E17)*(1-'Áreas_Capacidade'!$G17),0)),""))</f>
        <v/>
      </c>
      <c r="J17" s="55">
        <f>IF(AND(ISNUMBER($I17),$I17&gt;0,ISNUMBER($H17)),IFERROR($H17/$I17,""),"")</f>
        <v/>
      </c>
      <c r="K17" s="54">
        <f>IF($A17="","",IF(OR($C17="Volume",$C17="Ambos"),'Áreas_Capacidade'!$K17*(1+$G17),""))</f>
        <v/>
      </c>
      <c r="L17" s="54">
        <f>IF($A17="","",IF(OR($C17="Volume",$C17="Ambos"),MAX(0,('Áreas_Capacidade'!$F17+N($F17))*(1-'Áreas_Capacidade'!$G17)),""))</f>
        <v/>
      </c>
      <c r="M17" s="55">
        <f>IF(AND(ISNUMBER($L17),$L17&gt;0,ISNUMBER($K17)),IFERROR($K17/$L17,""),"")</f>
        <v/>
      </c>
      <c r="N17" s="55">
        <f>IF($A17="","",IF($C17="Ambos",IF(COUNT($J17,$M17)=2,MAX($J17,$M17),""),IF($C17="Posições",$J17,IF($C17="Volume",$M17,""))))</f>
        <v/>
      </c>
      <c r="O17" s="27">
        <f>IF(AND(ISNUMBER($I17),ISNUMBER($H17)),$I17-$H17,"")</f>
        <v/>
      </c>
      <c r="P17" s="54">
        <f>IF(AND(ISNUMBER($L17),ISNUMBER($K17)),$L17-$K17,"")</f>
        <v/>
      </c>
      <c r="Q17" s="27">
        <f>IF($A17="","",IF(OR($C17="Posições",$C17="Ambos"),IF(AND(Resumo!$E$4&gt;0,1-'Áreas_Capacidade'!$G17&gt;0),IFERROR(MAX(0,ROUNDUP($H17/(Resumo!$E$4*(1-'Áreas_Capacidade'!$G17))-MAX(0,'Áreas_Capacidade'!$D17-'Áreas_Capacidade'!$E17+N($E17)),0)),""),""),""))</f>
        <v/>
      </c>
      <c r="R17" s="54">
        <f>IF($A17="","",IF(OR($C17="Volume",$C17="Ambos"),IF(AND(Resumo!$E$4&gt;0,1-'Áreas_Capacidade'!$G17&gt;0),IFERROR(MAX(0,ROUNDUP($K17/(Resumo!$E$4*(1-'Áreas_Capacidade'!$G17))-('Áreas_Capacidade'!$F17+N($F17)),3)),""),""),""))</f>
        <v/>
      </c>
      <c r="S17" s="30">
        <f>IF($A17="","",IF(NOT(ISNUMBER($N17)),"Sem base",IF($N17&gt;=1,"Saturado",IF($N17&gt;=Resumo!$H$3,"Crítico",IF($N17&gt;=Resumo!$E$3,"Atenção","Adequado")))))</f>
        <v/>
      </c>
      <c r="T17" s="30">
        <f>IF($A17="","",IF(Resumo!$H$4&lt;&gt;"OK","Revisar parâmetros do Resumo",IF('Áreas_Capacidade'!$R17&lt;&gt;"OK","Revisar cadastro da área",IF(OR($G17&lt;-1,N($E17)&lt;0,N($F17)&lt;0),"Revisar premissas","OK"))))</f>
        <v/>
      </c>
    </row>
    <row r="18">
      <c r="A18" s="31">
        <f>IF('Áreas_Capacidade'!A18="","",'Áreas_Capacidade'!A18)</f>
        <v/>
      </c>
      <c r="B18" s="31">
        <f>IF('Áreas_Capacidade'!B18="","",'Áreas_Capacidade'!B18)</f>
        <v/>
      </c>
      <c r="C18" s="30">
        <f>IF('Áreas_Capacidade'!C18="","",'Áreas_Capacidade'!C18)</f>
        <v/>
      </c>
      <c r="D18" s="53" t="n"/>
      <c r="E18" s="24" t="n"/>
      <c r="F18" s="52" t="n"/>
      <c r="G18" s="55">
        <f>IF($A18="","",IF($D18="",$E$2,$D18))</f>
        <v/>
      </c>
      <c r="H18" s="27">
        <f>IF($A18="","",IF(OR($C18="Posições",$C18="Ambos"),ROUNDUP('Áreas_Capacidade'!$J18*(1+$G18),0),""))</f>
        <v/>
      </c>
      <c r="I18" s="27">
        <f>IF($A18="","",IF(OR($C18="Posições",$C18="Ambos"),MAX(0,ROUNDDOWN(('Áreas_Capacidade'!$D18+N($E18)-'Áreas_Capacidade'!$E18)*(1-'Áreas_Capacidade'!$G18),0)),""))</f>
        <v/>
      </c>
      <c r="J18" s="55">
        <f>IF(AND(ISNUMBER($I18),$I18&gt;0,ISNUMBER($H18)),IFERROR($H18/$I18,""),"")</f>
        <v/>
      </c>
      <c r="K18" s="54">
        <f>IF($A18="","",IF(OR($C18="Volume",$C18="Ambos"),'Áreas_Capacidade'!$K18*(1+$G18),""))</f>
        <v/>
      </c>
      <c r="L18" s="54">
        <f>IF($A18="","",IF(OR($C18="Volume",$C18="Ambos"),MAX(0,('Áreas_Capacidade'!$F18+N($F18))*(1-'Áreas_Capacidade'!$G18)),""))</f>
        <v/>
      </c>
      <c r="M18" s="55">
        <f>IF(AND(ISNUMBER($L18),$L18&gt;0,ISNUMBER($K18)),IFERROR($K18/$L18,""),"")</f>
        <v/>
      </c>
      <c r="N18" s="55">
        <f>IF($A18="","",IF($C18="Ambos",IF(COUNT($J18,$M18)=2,MAX($J18,$M18),""),IF($C18="Posições",$J18,IF($C18="Volume",$M18,""))))</f>
        <v/>
      </c>
      <c r="O18" s="27">
        <f>IF(AND(ISNUMBER($I18),ISNUMBER($H18)),$I18-$H18,"")</f>
        <v/>
      </c>
      <c r="P18" s="54">
        <f>IF(AND(ISNUMBER($L18),ISNUMBER($K18)),$L18-$K18,"")</f>
        <v/>
      </c>
      <c r="Q18" s="27">
        <f>IF($A18="","",IF(OR($C18="Posições",$C18="Ambos"),IF(AND(Resumo!$E$4&gt;0,1-'Áreas_Capacidade'!$G18&gt;0),IFERROR(MAX(0,ROUNDUP($H18/(Resumo!$E$4*(1-'Áreas_Capacidade'!$G18))-MAX(0,'Áreas_Capacidade'!$D18-'Áreas_Capacidade'!$E18+N($E18)),0)),""),""),""))</f>
        <v/>
      </c>
      <c r="R18" s="54">
        <f>IF($A18="","",IF(OR($C18="Volume",$C18="Ambos"),IF(AND(Resumo!$E$4&gt;0,1-'Áreas_Capacidade'!$G18&gt;0),IFERROR(MAX(0,ROUNDUP($K18/(Resumo!$E$4*(1-'Áreas_Capacidade'!$G18))-('Áreas_Capacidade'!$F18+N($F18)),3)),""),""),""))</f>
        <v/>
      </c>
      <c r="S18" s="30">
        <f>IF($A18="","",IF(NOT(ISNUMBER($N18)),"Sem base",IF($N18&gt;=1,"Saturado",IF($N18&gt;=Resumo!$H$3,"Crítico",IF($N18&gt;=Resumo!$E$3,"Atenção","Adequado")))))</f>
        <v/>
      </c>
      <c r="T18" s="30">
        <f>IF($A18="","",IF(Resumo!$H$4&lt;&gt;"OK","Revisar parâmetros do Resumo",IF('Áreas_Capacidade'!$R18&lt;&gt;"OK","Revisar cadastro da área",IF(OR($G18&lt;-1,N($E18)&lt;0,N($F18)&lt;0),"Revisar premissas","OK"))))</f>
        <v/>
      </c>
    </row>
    <row r="19">
      <c r="A19" s="31">
        <f>IF('Áreas_Capacidade'!A19="","",'Áreas_Capacidade'!A19)</f>
        <v/>
      </c>
      <c r="B19" s="31">
        <f>IF('Áreas_Capacidade'!B19="","",'Áreas_Capacidade'!B19)</f>
        <v/>
      </c>
      <c r="C19" s="30">
        <f>IF('Áreas_Capacidade'!C19="","",'Áreas_Capacidade'!C19)</f>
        <v/>
      </c>
      <c r="D19" s="53" t="n"/>
      <c r="E19" s="24" t="n"/>
      <c r="F19" s="52" t="n"/>
      <c r="G19" s="55">
        <f>IF($A19="","",IF($D19="",$E$2,$D19))</f>
        <v/>
      </c>
      <c r="H19" s="27">
        <f>IF($A19="","",IF(OR($C19="Posições",$C19="Ambos"),ROUNDUP('Áreas_Capacidade'!$J19*(1+$G19),0),""))</f>
        <v/>
      </c>
      <c r="I19" s="27">
        <f>IF($A19="","",IF(OR($C19="Posições",$C19="Ambos"),MAX(0,ROUNDDOWN(('Áreas_Capacidade'!$D19+N($E19)-'Áreas_Capacidade'!$E19)*(1-'Áreas_Capacidade'!$G19),0)),""))</f>
        <v/>
      </c>
      <c r="J19" s="55">
        <f>IF(AND(ISNUMBER($I19),$I19&gt;0,ISNUMBER($H19)),IFERROR($H19/$I19,""),"")</f>
        <v/>
      </c>
      <c r="K19" s="54">
        <f>IF($A19="","",IF(OR($C19="Volume",$C19="Ambos"),'Áreas_Capacidade'!$K19*(1+$G19),""))</f>
        <v/>
      </c>
      <c r="L19" s="54">
        <f>IF($A19="","",IF(OR($C19="Volume",$C19="Ambos"),MAX(0,('Áreas_Capacidade'!$F19+N($F19))*(1-'Áreas_Capacidade'!$G19)),""))</f>
        <v/>
      </c>
      <c r="M19" s="55">
        <f>IF(AND(ISNUMBER($L19),$L19&gt;0,ISNUMBER($K19)),IFERROR($K19/$L19,""),"")</f>
        <v/>
      </c>
      <c r="N19" s="55">
        <f>IF($A19="","",IF($C19="Ambos",IF(COUNT($J19,$M19)=2,MAX($J19,$M19),""),IF($C19="Posições",$J19,IF($C19="Volume",$M19,""))))</f>
        <v/>
      </c>
      <c r="O19" s="27">
        <f>IF(AND(ISNUMBER($I19),ISNUMBER($H19)),$I19-$H19,"")</f>
        <v/>
      </c>
      <c r="P19" s="54">
        <f>IF(AND(ISNUMBER($L19),ISNUMBER($K19)),$L19-$K19,"")</f>
        <v/>
      </c>
      <c r="Q19" s="27">
        <f>IF($A19="","",IF(OR($C19="Posições",$C19="Ambos"),IF(AND(Resumo!$E$4&gt;0,1-'Áreas_Capacidade'!$G19&gt;0),IFERROR(MAX(0,ROUNDUP($H19/(Resumo!$E$4*(1-'Áreas_Capacidade'!$G19))-MAX(0,'Áreas_Capacidade'!$D19-'Áreas_Capacidade'!$E19+N($E19)),0)),""),""),""))</f>
        <v/>
      </c>
      <c r="R19" s="54">
        <f>IF($A19="","",IF(OR($C19="Volume",$C19="Ambos"),IF(AND(Resumo!$E$4&gt;0,1-'Áreas_Capacidade'!$G19&gt;0),IFERROR(MAX(0,ROUNDUP($K19/(Resumo!$E$4*(1-'Áreas_Capacidade'!$G19))-('Áreas_Capacidade'!$F19+N($F19)),3)),""),""),""))</f>
        <v/>
      </c>
      <c r="S19" s="30">
        <f>IF($A19="","",IF(NOT(ISNUMBER($N19)),"Sem base",IF($N19&gt;=1,"Saturado",IF($N19&gt;=Resumo!$H$3,"Crítico",IF($N19&gt;=Resumo!$E$3,"Atenção","Adequado")))))</f>
        <v/>
      </c>
      <c r="T19" s="30">
        <f>IF($A19="","",IF(Resumo!$H$4&lt;&gt;"OK","Revisar parâmetros do Resumo",IF('Áreas_Capacidade'!$R19&lt;&gt;"OK","Revisar cadastro da área",IF(OR($G19&lt;-1,N($E19)&lt;0,N($F19)&lt;0),"Revisar premissas","OK"))))</f>
        <v/>
      </c>
    </row>
    <row r="20">
      <c r="A20" s="31">
        <f>IF('Áreas_Capacidade'!A20="","",'Áreas_Capacidade'!A20)</f>
        <v/>
      </c>
      <c r="B20" s="31">
        <f>IF('Áreas_Capacidade'!B20="","",'Áreas_Capacidade'!B20)</f>
        <v/>
      </c>
      <c r="C20" s="30">
        <f>IF('Áreas_Capacidade'!C20="","",'Áreas_Capacidade'!C20)</f>
        <v/>
      </c>
      <c r="D20" s="53" t="n"/>
      <c r="E20" s="24" t="n"/>
      <c r="F20" s="52" t="n"/>
      <c r="G20" s="55">
        <f>IF($A20="","",IF($D20="",$E$2,$D20))</f>
        <v/>
      </c>
      <c r="H20" s="27">
        <f>IF($A20="","",IF(OR($C20="Posições",$C20="Ambos"),ROUNDUP('Áreas_Capacidade'!$J20*(1+$G20),0),""))</f>
        <v/>
      </c>
      <c r="I20" s="27">
        <f>IF($A20="","",IF(OR($C20="Posições",$C20="Ambos"),MAX(0,ROUNDDOWN(('Áreas_Capacidade'!$D20+N($E20)-'Áreas_Capacidade'!$E20)*(1-'Áreas_Capacidade'!$G20),0)),""))</f>
        <v/>
      </c>
      <c r="J20" s="55">
        <f>IF(AND(ISNUMBER($I20),$I20&gt;0,ISNUMBER($H20)),IFERROR($H20/$I20,""),"")</f>
        <v/>
      </c>
      <c r="K20" s="54">
        <f>IF($A20="","",IF(OR($C20="Volume",$C20="Ambos"),'Áreas_Capacidade'!$K20*(1+$G20),""))</f>
        <v/>
      </c>
      <c r="L20" s="54">
        <f>IF($A20="","",IF(OR($C20="Volume",$C20="Ambos"),MAX(0,('Áreas_Capacidade'!$F20+N($F20))*(1-'Áreas_Capacidade'!$G20)),""))</f>
        <v/>
      </c>
      <c r="M20" s="55">
        <f>IF(AND(ISNUMBER($L20),$L20&gt;0,ISNUMBER($K20)),IFERROR($K20/$L20,""),"")</f>
        <v/>
      </c>
      <c r="N20" s="55">
        <f>IF($A20="","",IF($C20="Ambos",IF(COUNT($J20,$M20)=2,MAX($J20,$M20),""),IF($C20="Posições",$J20,IF($C20="Volume",$M20,""))))</f>
        <v/>
      </c>
      <c r="O20" s="27">
        <f>IF(AND(ISNUMBER($I20),ISNUMBER($H20)),$I20-$H20,"")</f>
        <v/>
      </c>
      <c r="P20" s="54">
        <f>IF(AND(ISNUMBER($L20),ISNUMBER($K20)),$L20-$K20,"")</f>
        <v/>
      </c>
      <c r="Q20" s="27">
        <f>IF($A20="","",IF(OR($C20="Posições",$C20="Ambos"),IF(AND(Resumo!$E$4&gt;0,1-'Áreas_Capacidade'!$G20&gt;0),IFERROR(MAX(0,ROUNDUP($H20/(Resumo!$E$4*(1-'Áreas_Capacidade'!$G20))-MAX(0,'Áreas_Capacidade'!$D20-'Áreas_Capacidade'!$E20+N($E20)),0)),""),""),""))</f>
        <v/>
      </c>
      <c r="R20" s="54">
        <f>IF($A20="","",IF(OR($C20="Volume",$C20="Ambos"),IF(AND(Resumo!$E$4&gt;0,1-'Áreas_Capacidade'!$G20&gt;0),IFERROR(MAX(0,ROUNDUP($K20/(Resumo!$E$4*(1-'Áreas_Capacidade'!$G20))-('Áreas_Capacidade'!$F20+N($F20)),3)),""),""),""))</f>
        <v/>
      </c>
      <c r="S20" s="30">
        <f>IF($A20="","",IF(NOT(ISNUMBER($N20)),"Sem base",IF($N20&gt;=1,"Saturado",IF($N20&gt;=Resumo!$H$3,"Crítico",IF($N20&gt;=Resumo!$E$3,"Atenção","Adequado")))))</f>
        <v/>
      </c>
      <c r="T20" s="30">
        <f>IF($A20="","",IF(Resumo!$H$4&lt;&gt;"OK","Revisar parâmetros do Resumo",IF('Áreas_Capacidade'!$R20&lt;&gt;"OK","Revisar cadastro da área",IF(OR($G20&lt;-1,N($E20)&lt;0,N($F20)&lt;0),"Revisar premissas","OK"))))</f>
        <v/>
      </c>
    </row>
    <row r="21">
      <c r="A21" s="31">
        <f>IF('Áreas_Capacidade'!A21="","",'Áreas_Capacidade'!A21)</f>
        <v/>
      </c>
      <c r="B21" s="31">
        <f>IF('Áreas_Capacidade'!B21="","",'Áreas_Capacidade'!B21)</f>
        <v/>
      </c>
      <c r="C21" s="30">
        <f>IF('Áreas_Capacidade'!C21="","",'Áreas_Capacidade'!C21)</f>
        <v/>
      </c>
      <c r="D21" s="53" t="n"/>
      <c r="E21" s="24" t="n"/>
      <c r="F21" s="52" t="n"/>
      <c r="G21" s="55">
        <f>IF($A21="","",IF($D21="",$E$2,$D21))</f>
        <v/>
      </c>
      <c r="H21" s="27">
        <f>IF($A21="","",IF(OR($C21="Posições",$C21="Ambos"),ROUNDUP('Áreas_Capacidade'!$J21*(1+$G21),0),""))</f>
        <v/>
      </c>
      <c r="I21" s="27">
        <f>IF($A21="","",IF(OR($C21="Posições",$C21="Ambos"),MAX(0,ROUNDDOWN(('Áreas_Capacidade'!$D21+N($E21)-'Áreas_Capacidade'!$E21)*(1-'Áreas_Capacidade'!$G21),0)),""))</f>
        <v/>
      </c>
      <c r="J21" s="55">
        <f>IF(AND(ISNUMBER($I21),$I21&gt;0,ISNUMBER($H21)),IFERROR($H21/$I21,""),"")</f>
        <v/>
      </c>
      <c r="K21" s="54">
        <f>IF($A21="","",IF(OR($C21="Volume",$C21="Ambos"),'Áreas_Capacidade'!$K21*(1+$G21),""))</f>
        <v/>
      </c>
      <c r="L21" s="54">
        <f>IF($A21="","",IF(OR($C21="Volume",$C21="Ambos"),MAX(0,('Áreas_Capacidade'!$F21+N($F21))*(1-'Áreas_Capacidade'!$G21)),""))</f>
        <v/>
      </c>
      <c r="M21" s="55">
        <f>IF(AND(ISNUMBER($L21),$L21&gt;0,ISNUMBER($K21)),IFERROR($K21/$L21,""),"")</f>
        <v/>
      </c>
      <c r="N21" s="55">
        <f>IF($A21="","",IF($C21="Ambos",IF(COUNT($J21,$M21)=2,MAX($J21,$M21),""),IF($C21="Posições",$J21,IF($C21="Volume",$M21,""))))</f>
        <v/>
      </c>
      <c r="O21" s="27">
        <f>IF(AND(ISNUMBER($I21),ISNUMBER($H21)),$I21-$H21,"")</f>
        <v/>
      </c>
      <c r="P21" s="54">
        <f>IF(AND(ISNUMBER($L21),ISNUMBER($K21)),$L21-$K21,"")</f>
        <v/>
      </c>
      <c r="Q21" s="27">
        <f>IF($A21="","",IF(OR($C21="Posições",$C21="Ambos"),IF(AND(Resumo!$E$4&gt;0,1-'Áreas_Capacidade'!$G21&gt;0),IFERROR(MAX(0,ROUNDUP($H21/(Resumo!$E$4*(1-'Áreas_Capacidade'!$G21))-MAX(0,'Áreas_Capacidade'!$D21-'Áreas_Capacidade'!$E21+N($E21)),0)),""),""),""))</f>
        <v/>
      </c>
      <c r="R21" s="54">
        <f>IF($A21="","",IF(OR($C21="Volume",$C21="Ambos"),IF(AND(Resumo!$E$4&gt;0,1-'Áreas_Capacidade'!$G21&gt;0),IFERROR(MAX(0,ROUNDUP($K21/(Resumo!$E$4*(1-'Áreas_Capacidade'!$G21))-('Áreas_Capacidade'!$F21+N($F21)),3)),""),""),""))</f>
        <v/>
      </c>
      <c r="S21" s="30">
        <f>IF($A21="","",IF(NOT(ISNUMBER($N21)),"Sem base",IF($N21&gt;=1,"Saturado",IF($N21&gt;=Resumo!$H$3,"Crítico",IF($N21&gt;=Resumo!$E$3,"Atenção","Adequado")))))</f>
        <v/>
      </c>
      <c r="T21" s="30">
        <f>IF($A21="","",IF(Resumo!$H$4&lt;&gt;"OK","Revisar parâmetros do Resumo",IF('Áreas_Capacidade'!$R21&lt;&gt;"OK","Revisar cadastro da área",IF(OR($G21&lt;-1,N($E21)&lt;0,N($F21)&lt;0),"Revisar premissas","OK"))))</f>
        <v/>
      </c>
    </row>
    <row r="22">
      <c r="A22" s="31">
        <f>IF('Áreas_Capacidade'!A22="","",'Áreas_Capacidade'!A22)</f>
        <v/>
      </c>
      <c r="B22" s="31">
        <f>IF('Áreas_Capacidade'!B22="","",'Áreas_Capacidade'!B22)</f>
        <v/>
      </c>
      <c r="C22" s="30">
        <f>IF('Áreas_Capacidade'!C22="","",'Áreas_Capacidade'!C22)</f>
        <v/>
      </c>
      <c r="D22" s="53" t="n"/>
      <c r="E22" s="24" t="n"/>
      <c r="F22" s="52" t="n"/>
      <c r="G22" s="55">
        <f>IF($A22="","",IF($D22="",$E$2,$D22))</f>
        <v/>
      </c>
      <c r="H22" s="27">
        <f>IF($A22="","",IF(OR($C22="Posições",$C22="Ambos"),ROUNDUP('Áreas_Capacidade'!$J22*(1+$G22),0),""))</f>
        <v/>
      </c>
      <c r="I22" s="27">
        <f>IF($A22="","",IF(OR($C22="Posições",$C22="Ambos"),MAX(0,ROUNDDOWN(('Áreas_Capacidade'!$D22+N($E22)-'Áreas_Capacidade'!$E22)*(1-'Áreas_Capacidade'!$G22),0)),""))</f>
        <v/>
      </c>
      <c r="J22" s="55">
        <f>IF(AND(ISNUMBER($I22),$I22&gt;0,ISNUMBER($H22)),IFERROR($H22/$I22,""),"")</f>
        <v/>
      </c>
      <c r="K22" s="54">
        <f>IF($A22="","",IF(OR($C22="Volume",$C22="Ambos"),'Áreas_Capacidade'!$K22*(1+$G22),""))</f>
        <v/>
      </c>
      <c r="L22" s="54">
        <f>IF($A22="","",IF(OR($C22="Volume",$C22="Ambos"),MAX(0,('Áreas_Capacidade'!$F22+N($F22))*(1-'Áreas_Capacidade'!$G22)),""))</f>
        <v/>
      </c>
      <c r="M22" s="55">
        <f>IF(AND(ISNUMBER($L22),$L22&gt;0,ISNUMBER($K22)),IFERROR($K22/$L22,""),"")</f>
        <v/>
      </c>
      <c r="N22" s="55">
        <f>IF($A22="","",IF($C22="Ambos",IF(COUNT($J22,$M22)=2,MAX($J22,$M22),""),IF($C22="Posições",$J22,IF($C22="Volume",$M22,""))))</f>
        <v/>
      </c>
      <c r="O22" s="27">
        <f>IF(AND(ISNUMBER($I22),ISNUMBER($H22)),$I22-$H22,"")</f>
        <v/>
      </c>
      <c r="P22" s="54">
        <f>IF(AND(ISNUMBER($L22),ISNUMBER($K22)),$L22-$K22,"")</f>
        <v/>
      </c>
      <c r="Q22" s="27">
        <f>IF($A22="","",IF(OR($C22="Posições",$C22="Ambos"),IF(AND(Resumo!$E$4&gt;0,1-'Áreas_Capacidade'!$G22&gt;0),IFERROR(MAX(0,ROUNDUP($H22/(Resumo!$E$4*(1-'Áreas_Capacidade'!$G22))-MAX(0,'Áreas_Capacidade'!$D22-'Áreas_Capacidade'!$E22+N($E22)),0)),""),""),""))</f>
        <v/>
      </c>
      <c r="R22" s="54">
        <f>IF($A22="","",IF(OR($C22="Volume",$C22="Ambos"),IF(AND(Resumo!$E$4&gt;0,1-'Áreas_Capacidade'!$G22&gt;0),IFERROR(MAX(0,ROUNDUP($K22/(Resumo!$E$4*(1-'Áreas_Capacidade'!$G22))-('Áreas_Capacidade'!$F22+N($F22)),3)),""),""),""))</f>
        <v/>
      </c>
      <c r="S22" s="30">
        <f>IF($A22="","",IF(NOT(ISNUMBER($N22)),"Sem base",IF($N22&gt;=1,"Saturado",IF($N22&gt;=Resumo!$H$3,"Crítico",IF($N22&gt;=Resumo!$E$3,"Atenção","Adequado")))))</f>
        <v/>
      </c>
      <c r="T22" s="30">
        <f>IF($A22="","",IF(Resumo!$H$4&lt;&gt;"OK","Revisar parâmetros do Resumo",IF('Áreas_Capacidade'!$R22&lt;&gt;"OK","Revisar cadastro da área",IF(OR($G22&lt;-1,N($E22)&lt;0,N($F22)&lt;0),"Revisar premissas","OK"))))</f>
        <v/>
      </c>
    </row>
    <row r="23">
      <c r="A23" s="31">
        <f>IF('Áreas_Capacidade'!A23="","",'Áreas_Capacidade'!A23)</f>
        <v/>
      </c>
      <c r="B23" s="31">
        <f>IF('Áreas_Capacidade'!B23="","",'Áreas_Capacidade'!B23)</f>
        <v/>
      </c>
      <c r="C23" s="30">
        <f>IF('Áreas_Capacidade'!C23="","",'Áreas_Capacidade'!C23)</f>
        <v/>
      </c>
      <c r="D23" s="53" t="n"/>
      <c r="E23" s="24" t="n"/>
      <c r="F23" s="52" t="n"/>
      <c r="G23" s="55">
        <f>IF($A23="","",IF($D23="",$E$2,$D23))</f>
        <v/>
      </c>
      <c r="H23" s="27">
        <f>IF($A23="","",IF(OR($C23="Posições",$C23="Ambos"),ROUNDUP('Áreas_Capacidade'!$J23*(1+$G23),0),""))</f>
        <v/>
      </c>
      <c r="I23" s="27">
        <f>IF($A23="","",IF(OR($C23="Posições",$C23="Ambos"),MAX(0,ROUNDDOWN(('Áreas_Capacidade'!$D23+N($E23)-'Áreas_Capacidade'!$E23)*(1-'Áreas_Capacidade'!$G23),0)),""))</f>
        <v/>
      </c>
      <c r="J23" s="55">
        <f>IF(AND(ISNUMBER($I23),$I23&gt;0,ISNUMBER($H23)),IFERROR($H23/$I23,""),"")</f>
        <v/>
      </c>
      <c r="K23" s="54">
        <f>IF($A23="","",IF(OR($C23="Volume",$C23="Ambos"),'Áreas_Capacidade'!$K23*(1+$G23),""))</f>
        <v/>
      </c>
      <c r="L23" s="54">
        <f>IF($A23="","",IF(OR($C23="Volume",$C23="Ambos"),MAX(0,('Áreas_Capacidade'!$F23+N($F23))*(1-'Áreas_Capacidade'!$G23)),""))</f>
        <v/>
      </c>
      <c r="M23" s="55">
        <f>IF(AND(ISNUMBER($L23),$L23&gt;0,ISNUMBER($K23)),IFERROR($K23/$L23,""),"")</f>
        <v/>
      </c>
      <c r="N23" s="55">
        <f>IF($A23="","",IF($C23="Ambos",IF(COUNT($J23,$M23)=2,MAX($J23,$M23),""),IF($C23="Posições",$J23,IF($C23="Volume",$M23,""))))</f>
        <v/>
      </c>
      <c r="O23" s="27">
        <f>IF(AND(ISNUMBER($I23),ISNUMBER($H23)),$I23-$H23,"")</f>
        <v/>
      </c>
      <c r="P23" s="54">
        <f>IF(AND(ISNUMBER($L23),ISNUMBER($K23)),$L23-$K23,"")</f>
        <v/>
      </c>
      <c r="Q23" s="27">
        <f>IF($A23="","",IF(OR($C23="Posições",$C23="Ambos"),IF(AND(Resumo!$E$4&gt;0,1-'Áreas_Capacidade'!$G23&gt;0),IFERROR(MAX(0,ROUNDUP($H23/(Resumo!$E$4*(1-'Áreas_Capacidade'!$G23))-MAX(0,'Áreas_Capacidade'!$D23-'Áreas_Capacidade'!$E23+N($E23)),0)),""),""),""))</f>
        <v/>
      </c>
      <c r="R23" s="54">
        <f>IF($A23="","",IF(OR($C23="Volume",$C23="Ambos"),IF(AND(Resumo!$E$4&gt;0,1-'Áreas_Capacidade'!$G23&gt;0),IFERROR(MAX(0,ROUNDUP($K23/(Resumo!$E$4*(1-'Áreas_Capacidade'!$G23))-('Áreas_Capacidade'!$F23+N($F23)),3)),""),""),""))</f>
        <v/>
      </c>
      <c r="S23" s="30">
        <f>IF($A23="","",IF(NOT(ISNUMBER($N23)),"Sem base",IF($N23&gt;=1,"Saturado",IF($N23&gt;=Resumo!$H$3,"Crítico",IF($N23&gt;=Resumo!$E$3,"Atenção","Adequado")))))</f>
        <v/>
      </c>
      <c r="T23" s="30">
        <f>IF($A23="","",IF(Resumo!$H$4&lt;&gt;"OK","Revisar parâmetros do Resumo",IF('Áreas_Capacidade'!$R23&lt;&gt;"OK","Revisar cadastro da área",IF(OR($G23&lt;-1,N($E23)&lt;0,N($F23)&lt;0),"Revisar premissas","OK"))))</f>
        <v/>
      </c>
    </row>
    <row r="24">
      <c r="A24" s="31">
        <f>IF('Áreas_Capacidade'!A24="","",'Áreas_Capacidade'!A24)</f>
        <v/>
      </c>
      <c r="B24" s="31">
        <f>IF('Áreas_Capacidade'!B24="","",'Áreas_Capacidade'!B24)</f>
        <v/>
      </c>
      <c r="C24" s="30">
        <f>IF('Áreas_Capacidade'!C24="","",'Áreas_Capacidade'!C24)</f>
        <v/>
      </c>
      <c r="D24" s="53" t="n"/>
      <c r="E24" s="24" t="n"/>
      <c r="F24" s="52" t="n"/>
      <c r="G24" s="55">
        <f>IF($A24="","",IF($D24="",$E$2,$D24))</f>
        <v/>
      </c>
      <c r="H24" s="27">
        <f>IF($A24="","",IF(OR($C24="Posições",$C24="Ambos"),ROUNDUP('Áreas_Capacidade'!$J24*(1+$G24),0),""))</f>
        <v/>
      </c>
      <c r="I24" s="27">
        <f>IF($A24="","",IF(OR($C24="Posições",$C24="Ambos"),MAX(0,ROUNDDOWN(('Áreas_Capacidade'!$D24+N($E24)-'Áreas_Capacidade'!$E24)*(1-'Áreas_Capacidade'!$G24),0)),""))</f>
        <v/>
      </c>
      <c r="J24" s="55">
        <f>IF(AND(ISNUMBER($I24),$I24&gt;0,ISNUMBER($H24)),IFERROR($H24/$I24,""),"")</f>
        <v/>
      </c>
      <c r="K24" s="54">
        <f>IF($A24="","",IF(OR($C24="Volume",$C24="Ambos"),'Áreas_Capacidade'!$K24*(1+$G24),""))</f>
        <v/>
      </c>
      <c r="L24" s="54">
        <f>IF($A24="","",IF(OR($C24="Volume",$C24="Ambos"),MAX(0,('Áreas_Capacidade'!$F24+N($F24))*(1-'Áreas_Capacidade'!$G24)),""))</f>
        <v/>
      </c>
      <c r="M24" s="55">
        <f>IF(AND(ISNUMBER($L24),$L24&gt;0,ISNUMBER($K24)),IFERROR($K24/$L24,""),"")</f>
        <v/>
      </c>
      <c r="N24" s="55">
        <f>IF($A24="","",IF($C24="Ambos",IF(COUNT($J24,$M24)=2,MAX($J24,$M24),""),IF($C24="Posições",$J24,IF($C24="Volume",$M24,""))))</f>
        <v/>
      </c>
      <c r="O24" s="27">
        <f>IF(AND(ISNUMBER($I24),ISNUMBER($H24)),$I24-$H24,"")</f>
        <v/>
      </c>
      <c r="P24" s="54">
        <f>IF(AND(ISNUMBER($L24),ISNUMBER($K24)),$L24-$K24,"")</f>
        <v/>
      </c>
      <c r="Q24" s="27">
        <f>IF($A24="","",IF(OR($C24="Posições",$C24="Ambos"),IF(AND(Resumo!$E$4&gt;0,1-'Áreas_Capacidade'!$G24&gt;0),IFERROR(MAX(0,ROUNDUP($H24/(Resumo!$E$4*(1-'Áreas_Capacidade'!$G24))-MAX(0,'Áreas_Capacidade'!$D24-'Áreas_Capacidade'!$E24+N($E24)),0)),""),""),""))</f>
        <v/>
      </c>
      <c r="R24" s="54">
        <f>IF($A24="","",IF(OR($C24="Volume",$C24="Ambos"),IF(AND(Resumo!$E$4&gt;0,1-'Áreas_Capacidade'!$G24&gt;0),IFERROR(MAX(0,ROUNDUP($K24/(Resumo!$E$4*(1-'Áreas_Capacidade'!$G24))-('Áreas_Capacidade'!$F24+N($F24)),3)),""),""),""))</f>
        <v/>
      </c>
      <c r="S24" s="30">
        <f>IF($A24="","",IF(NOT(ISNUMBER($N24)),"Sem base",IF($N24&gt;=1,"Saturado",IF($N24&gt;=Resumo!$H$3,"Crítico",IF($N24&gt;=Resumo!$E$3,"Atenção","Adequado")))))</f>
        <v/>
      </c>
      <c r="T24" s="30">
        <f>IF($A24="","",IF(Resumo!$H$4&lt;&gt;"OK","Revisar parâmetros do Resumo",IF('Áreas_Capacidade'!$R24&lt;&gt;"OK","Revisar cadastro da área",IF(OR($G24&lt;-1,N($E24)&lt;0,N($F24)&lt;0),"Revisar premissas","OK"))))</f>
        <v/>
      </c>
    </row>
    <row r="25">
      <c r="A25" s="31">
        <f>IF('Áreas_Capacidade'!A25="","",'Áreas_Capacidade'!A25)</f>
        <v/>
      </c>
      <c r="B25" s="31">
        <f>IF('Áreas_Capacidade'!B25="","",'Áreas_Capacidade'!B25)</f>
        <v/>
      </c>
      <c r="C25" s="30">
        <f>IF('Áreas_Capacidade'!C25="","",'Áreas_Capacidade'!C25)</f>
        <v/>
      </c>
      <c r="D25" s="53" t="n"/>
      <c r="E25" s="24" t="n"/>
      <c r="F25" s="52" t="n"/>
      <c r="G25" s="55">
        <f>IF($A25="","",IF($D25="",$E$2,$D25))</f>
        <v/>
      </c>
      <c r="H25" s="27">
        <f>IF($A25="","",IF(OR($C25="Posições",$C25="Ambos"),ROUNDUP('Áreas_Capacidade'!$J25*(1+$G25),0),""))</f>
        <v/>
      </c>
      <c r="I25" s="27">
        <f>IF($A25="","",IF(OR($C25="Posições",$C25="Ambos"),MAX(0,ROUNDDOWN(('Áreas_Capacidade'!$D25+N($E25)-'Áreas_Capacidade'!$E25)*(1-'Áreas_Capacidade'!$G25),0)),""))</f>
        <v/>
      </c>
      <c r="J25" s="55">
        <f>IF(AND(ISNUMBER($I25),$I25&gt;0,ISNUMBER($H25)),IFERROR($H25/$I25,""),"")</f>
        <v/>
      </c>
      <c r="K25" s="54">
        <f>IF($A25="","",IF(OR($C25="Volume",$C25="Ambos"),'Áreas_Capacidade'!$K25*(1+$G25),""))</f>
        <v/>
      </c>
      <c r="L25" s="54">
        <f>IF($A25="","",IF(OR($C25="Volume",$C25="Ambos"),MAX(0,('Áreas_Capacidade'!$F25+N($F25))*(1-'Áreas_Capacidade'!$G25)),""))</f>
        <v/>
      </c>
      <c r="M25" s="55">
        <f>IF(AND(ISNUMBER($L25),$L25&gt;0,ISNUMBER($K25)),IFERROR($K25/$L25,""),"")</f>
        <v/>
      </c>
      <c r="N25" s="55">
        <f>IF($A25="","",IF($C25="Ambos",IF(COUNT($J25,$M25)=2,MAX($J25,$M25),""),IF($C25="Posições",$J25,IF($C25="Volume",$M25,""))))</f>
        <v/>
      </c>
      <c r="O25" s="27">
        <f>IF(AND(ISNUMBER($I25),ISNUMBER($H25)),$I25-$H25,"")</f>
        <v/>
      </c>
      <c r="P25" s="54">
        <f>IF(AND(ISNUMBER($L25),ISNUMBER($K25)),$L25-$K25,"")</f>
        <v/>
      </c>
      <c r="Q25" s="27">
        <f>IF($A25="","",IF(OR($C25="Posições",$C25="Ambos"),IF(AND(Resumo!$E$4&gt;0,1-'Áreas_Capacidade'!$G25&gt;0),IFERROR(MAX(0,ROUNDUP($H25/(Resumo!$E$4*(1-'Áreas_Capacidade'!$G25))-MAX(0,'Áreas_Capacidade'!$D25-'Áreas_Capacidade'!$E25+N($E25)),0)),""),""),""))</f>
        <v/>
      </c>
      <c r="R25" s="54">
        <f>IF($A25="","",IF(OR($C25="Volume",$C25="Ambos"),IF(AND(Resumo!$E$4&gt;0,1-'Áreas_Capacidade'!$G25&gt;0),IFERROR(MAX(0,ROUNDUP($K25/(Resumo!$E$4*(1-'Áreas_Capacidade'!$G25))-('Áreas_Capacidade'!$F25+N($F25)),3)),""),""),""))</f>
        <v/>
      </c>
      <c r="S25" s="30">
        <f>IF($A25="","",IF(NOT(ISNUMBER($N25)),"Sem base",IF($N25&gt;=1,"Saturado",IF($N25&gt;=Resumo!$H$3,"Crítico",IF($N25&gt;=Resumo!$E$3,"Atenção","Adequado")))))</f>
        <v/>
      </c>
      <c r="T25" s="30">
        <f>IF($A25="","",IF(Resumo!$H$4&lt;&gt;"OK","Revisar parâmetros do Resumo",IF('Áreas_Capacidade'!$R25&lt;&gt;"OK","Revisar cadastro da área",IF(OR($G25&lt;-1,N($E25)&lt;0,N($F25)&lt;0),"Revisar premissas","OK"))))</f>
        <v/>
      </c>
    </row>
    <row r="26">
      <c r="A26" s="31">
        <f>IF('Áreas_Capacidade'!A26="","",'Áreas_Capacidade'!A26)</f>
        <v/>
      </c>
      <c r="B26" s="31">
        <f>IF('Áreas_Capacidade'!B26="","",'Áreas_Capacidade'!B26)</f>
        <v/>
      </c>
      <c r="C26" s="30">
        <f>IF('Áreas_Capacidade'!C26="","",'Áreas_Capacidade'!C26)</f>
        <v/>
      </c>
      <c r="D26" s="53" t="n"/>
      <c r="E26" s="24" t="n"/>
      <c r="F26" s="52" t="n"/>
      <c r="G26" s="55">
        <f>IF($A26="","",IF($D26="",$E$2,$D26))</f>
        <v/>
      </c>
      <c r="H26" s="27">
        <f>IF($A26="","",IF(OR($C26="Posições",$C26="Ambos"),ROUNDUP('Áreas_Capacidade'!$J26*(1+$G26),0),""))</f>
        <v/>
      </c>
      <c r="I26" s="27">
        <f>IF($A26="","",IF(OR($C26="Posições",$C26="Ambos"),MAX(0,ROUNDDOWN(('Áreas_Capacidade'!$D26+N($E26)-'Áreas_Capacidade'!$E26)*(1-'Áreas_Capacidade'!$G26),0)),""))</f>
        <v/>
      </c>
      <c r="J26" s="55">
        <f>IF(AND(ISNUMBER($I26),$I26&gt;0,ISNUMBER($H26)),IFERROR($H26/$I26,""),"")</f>
        <v/>
      </c>
      <c r="K26" s="54">
        <f>IF($A26="","",IF(OR($C26="Volume",$C26="Ambos"),'Áreas_Capacidade'!$K26*(1+$G26),""))</f>
        <v/>
      </c>
      <c r="L26" s="54">
        <f>IF($A26="","",IF(OR($C26="Volume",$C26="Ambos"),MAX(0,('Áreas_Capacidade'!$F26+N($F26))*(1-'Áreas_Capacidade'!$G26)),""))</f>
        <v/>
      </c>
      <c r="M26" s="55">
        <f>IF(AND(ISNUMBER($L26),$L26&gt;0,ISNUMBER($K26)),IFERROR($K26/$L26,""),"")</f>
        <v/>
      </c>
      <c r="N26" s="55">
        <f>IF($A26="","",IF($C26="Ambos",IF(COUNT($J26,$M26)=2,MAX($J26,$M26),""),IF($C26="Posições",$J26,IF($C26="Volume",$M26,""))))</f>
        <v/>
      </c>
      <c r="O26" s="27">
        <f>IF(AND(ISNUMBER($I26),ISNUMBER($H26)),$I26-$H26,"")</f>
        <v/>
      </c>
      <c r="P26" s="54">
        <f>IF(AND(ISNUMBER($L26),ISNUMBER($K26)),$L26-$K26,"")</f>
        <v/>
      </c>
      <c r="Q26" s="27">
        <f>IF($A26="","",IF(OR($C26="Posições",$C26="Ambos"),IF(AND(Resumo!$E$4&gt;0,1-'Áreas_Capacidade'!$G26&gt;0),IFERROR(MAX(0,ROUNDUP($H26/(Resumo!$E$4*(1-'Áreas_Capacidade'!$G26))-MAX(0,'Áreas_Capacidade'!$D26-'Áreas_Capacidade'!$E26+N($E26)),0)),""),""),""))</f>
        <v/>
      </c>
      <c r="R26" s="54">
        <f>IF($A26="","",IF(OR($C26="Volume",$C26="Ambos"),IF(AND(Resumo!$E$4&gt;0,1-'Áreas_Capacidade'!$G26&gt;0),IFERROR(MAX(0,ROUNDUP($K26/(Resumo!$E$4*(1-'Áreas_Capacidade'!$G26))-('Áreas_Capacidade'!$F26+N($F26)),3)),""),""),""))</f>
        <v/>
      </c>
      <c r="S26" s="30">
        <f>IF($A26="","",IF(NOT(ISNUMBER($N26)),"Sem base",IF($N26&gt;=1,"Saturado",IF($N26&gt;=Resumo!$H$3,"Crítico",IF($N26&gt;=Resumo!$E$3,"Atenção","Adequado")))))</f>
        <v/>
      </c>
      <c r="T26" s="30">
        <f>IF($A26="","",IF(Resumo!$H$4&lt;&gt;"OK","Revisar parâmetros do Resumo",IF('Áreas_Capacidade'!$R26&lt;&gt;"OK","Revisar cadastro da área",IF(OR($G26&lt;-1,N($E26)&lt;0,N($F26)&lt;0),"Revisar premissas","OK"))))</f>
        <v/>
      </c>
    </row>
    <row r="27">
      <c r="A27" s="31">
        <f>IF('Áreas_Capacidade'!A27="","",'Áreas_Capacidade'!A27)</f>
        <v/>
      </c>
      <c r="B27" s="31">
        <f>IF('Áreas_Capacidade'!B27="","",'Áreas_Capacidade'!B27)</f>
        <v/>
      </c>
      <c r="C27" s="30">
        <f>IF('Áreas_Capacidade'!C27="","",'Áreas_Capacidade'!C27)</f>
        <v/>
      </c>
      <c r="D27" s="53" t="n"/>
      <c r="E27" s="24" t="n"/>
      <c r="F27" s="52" t="n"/>
      <c r="G27" s="55">
        <f>IF($A27="","",IF($D27="",$E$2,$D27))</f>
        <v/>
      </c>
      <c r="H27" s="27">
        <f>IF($A27="","",IF(OR($C27="Posições",$C27="Ambos"),ROUNDUP('Áreas_Capacidade'!$J27*(1+$G27),0),""))</f>
        <v/>
      </c>
      <c r="I27" s="27">
        <f>IF($A27="","",IF(OR($C27="Posições",$C27="Ambos"),MAX(0,ROUNDDOWN(('Áreas_Capacidade'!$D27+N($E27)-'Áreas_Capacidade'!$E27)*(1-'Áreas_Capacidade'!$G27),0)),""))</f>
        <v/>
      </c>
      <c r="J27" s="55">
        <f>IF(AND(ISNUMBER($I27),$I27&gt;0,ISNUMBER($H27)),IFERROR($H27/$I27,""),"")</f>
        <v/>
      </c>
      <c r="K27" s="54">
        <f>IF($A27="","",IF(OR($C27="Volume",$C27="Ambos"),'Áreas_Capacidade'!$K27*(1+$G27),""))</f>
        <v/>
      </c>
      <c r="L27" s="54">
        <f>IF($A27="","",IF(OR($C27="Volume",$C27="Ambos"),MAX(0,('Áreas_Capacidade'!$F27+N($F27))*(1-'Áreas_Capacidade'!$G27)),""))</f>
        <v/>
      </c>
      <c r="M27" s="55">
        <f>IF(AND(ISNUMBER($L27),$L27&gt;0,ISNUMBER($K27)),IFERROR($K27/$L27,""),"")</f>
        <v/>
      </c>
      <c r="N27" s="55">
        <f>IF($A27="","",IF($C27="Ambos",IF(COUNT($J27,$M27)=2,MAX($J27,$M27),""),IF($C27="Posições",$J27,IF($C27="Volume",$M27,""))))</f>
        <v/>
      </c>
      <c r="O27" s="27">
        <f>IF(AND(ISNUMBER($I27),ISNUMBER($H27)),$I27-$H27,"")</f>
        <v/>
      </c>
      <c r="P27" s="54">
        <f>IF(AND(ISNUMBER($L27),ISNUMBER($K27)),$L27-$K27,"")</f>
        <v/>
      </c>
      <c r="Q27" s="27">
        <f>IF($A27="","",IF(OR($C27="Posições",$C27="Ambos"),IF(AND(Resumo!$E$4&gt;0,1-'Áreas_Capacidade'!$G27&gt;0),IFERROR(MAX(0,ROUNDUP($H27/(Resumo!$E$4*(1-'Áreas_Capacidade'!$G27))-MAX(0,'Áreas_Capacidade'!$D27-'Áreas_Capacidade'!$E27+N($E27)),0)),""),""),""))</f>
        <v/>
      </c>
      <c r="R27" s="54">
        <f>IF($A27="","",IF(OR($C27="Volume",$C27="Ambos"),IF(AND(Resumo!$E$4&gt;0,1-'Áreas_Capacidade'!$G27&gt;0),IFERROR(MAX(0,ROUNDUP($K27/(Resumo!$E$4*(1-'Áreas_Capacidade'!$G27))-('Áreas_Capacidade'!$F27+N($F27)),3)),""),""),""))</f>
        <v/>
      </c>
      <c r="S27" s="30">
        <f>IF($A27="","",IF(NOT(ISNUMBER($N27)),"Sem base",IF($N27&gt;=1,"Saturado",IF($N27&gt;=Resumo!$H$3,"Crítico",IF($N27&gt;=Resumo!$E$3,"Atenção","Adequado")))))</f>
        <v/>
      </c>
      <c r="T27" s="30">
        <f>IF($A27="","",IF(Resumo!$H$4&lt;&gt;"OK","Revisar parâmetros do Resumo",IF('Áreas_Capacidade'!$R27&lt;&gt;"OK","Revisar cadastro da área",IF(OR($G27&lt;-1,N($E27)&lt;0,N($F27)&lt;0),"Revisar premissas","OK"))))</f>
        <v/>
      </c>
    </row>
    <row r="28">
      <c r="A28" s="31">
        <f>IF('Áreas_Capacidade'!A28="","",'Áreas_Capacidade'!A28)</f>
        <v/>
      </c>
      <c r="B28" s="31">
        <f>IF('Áreas_Capacidade'!B28="","",'Áreas_Capacidade'!B28)</f>
        <v/>
      </c>
      <c r="C28" s="30">
        <f>IF('Áreas_Capacidade'!C28="","",'Áreas_Capacidade'!C28)</f>
        <v/>
      </c>
      <c r="D28" s="53" t="n"/>
      <c r="E28" s="24" t="n"/>
      <c r="F28" s="52" t="n"/>
      <c r="G28" s="55">
        <f>IF($A28="","",IF($D28="",$E$2,$D28))</f>
        <v/>
      </c>
      <c r="H28" s="27">
        <f>IF($A28="","",IF(OR($C28="Posições",$C28="Ambos"),ROUNDUP('Áreas_Capacidade'!$J28*(1+$G28),0),""))</f>
        <v/>
      </c>
      <c r="I28" s="27">
        <f>IF($A28="","",IF(OR($C28="Posições",$C28="Ambos"),MAX(0,ROUNDDOWN(('Áreas_Capacidade'!$D28+N($E28)-'Áreas_Capacidade'!$E28)*(1-'Áreas_Capacidade'!$G28),0)),""))</f>
        <v/>
      </c>
      <c r="J28" s="55">
        <f>IF(AND(ISNUMBER($I28),$I28&gt;0,ISNUMBER($H28)),IFERROR($H28/$I28,""),"")</f>
        <v/>
      </c>
      <c r="K28" s="54">
        <f>IF($A28="","",IF(OR($C28="Volume",$C28="Ambos"),'Áreas_Capacidade'!$K28*(1+$G28),""))</f>
        <v/>
      </c>
      <c r="L28" s="54">
        <f>IF($A28="","",IF(OR($C28="Volume",$C28="Ambos"),MAX(0,('Áreas_Capacidade'!$F28+N($F28))*(1-'Áreas_Capacidade'!$G28)),""))</f>
        <v/>
      </c>
      <c r="M28" s="55">
        <f>IF(AND(ISNUMBER($L28),$L28&gt;0,ISNUMBER($K28)),IFERROR($K28/$L28,""),"")</f>
        <v/>
      </c>
      <c r="N28" s="55">
        <f>IF($A28="","",IF($C28="Ambos",IF(COUNT($J28,$M28)=2,MAX($J28,$M28),""),IF($C28="Posições",$J28,IF($C28="Volume",$M28,""))))</f>
        <v/>
      </c>
      <c r="O28" s="27">
        <f>IF(AND(ISNUMBER($I28),ISNUMBER($H28)),$I28-$H28,"")</f>
        <v/>
      </c>
      <c r="P28" s="54">
        <f>IF(AND(ISNUMBER($L28),ISNUMBER($K28)),$L28-$K28,"")</f>
        <v/>
      </c>
      <c r="Q28" s="27">
        <f>IF($A28="","",IF(OR($C28="Posições",$C28="Ambos"),IF(AND(Resumo!$E$4&gt;0,1-'Áreas_Capacidade'!$G28&gt;0),IFERROR(MAX(0,ROUNDUP($H28/(Resumo!$E$4*(1-'Áreas_Capacidade'!$G28))-MAX(0,'Áreas_Capacidade'!$D28-'Áreas_Capacidade'!$E28+N($E28)),0)),""),""),""))</f>
        <v/>
      </c>
      <c r="R28" s="54">
        <f>IF($A28="","",IF(OR($C28="Volume",$C28="Ambos"),IF(AND(Resumo!$E$4&gt;0,1-'Áreas_Capacidade'!$G28&gt;0),IFERROR(MAX(0,ROUNDUP($K28/(Resumo!$E$4*(1-'Áreas_Capacidade'!$G28))-('Áreas_Capacidade'!$F28+N($F28)),3)),""),""),""))</f>
        <v/>
      </c>
      <c r="S28" s="30">
        <f>IF($A28="","",IF(NOT(ISNUMBER($N28)),"Sem base",IF($N28&gt;=1,"Saturado",IF($N28&gt;=Resumo!$H$3,"Crítico",IF($N28&gt;=Resumo!$E$3,"Atenção","Adequado")))))</f>
        <v/>
      </c>
      <c r="T28" s="30">
        <f>IF($A28="","",IF(Resumo!$H$4&lt;&gt;"OK","Revisar parâmetros do Resumo",IF('Áreas_Capacidade'!$R28&lt;&gt;"OK","Revisar cadastro da área",IF(OR($G28&lt;-1,N($E28)&lt;0,N($F28)&lt;0),"Revisar premissas","OK"))))</f>
        <v/>
      </c>
    </row>
    <row r="29">
      <c r="A29" s="31">
        <f>IF('Áreas_Capacidade'!A29="","",'Áreas_Capacidade'!A29)</f>
        <v/>
      </c>
      <c r="B29" s="31">
        <f>IF('Áreas_Capacidade'!B29="","",'Áreas_Capacidade'!B29)</f>
        <v/>
      </c>
      <c r="C29" s="30">
        <f>IF('Áreas_Capacidade'!C29="","",'Áreas_Capacidade'!C29)</f>
        <v/>
      </c>
      <c r="D29" s="53" t="n"/>
      <c r="E29" s="24" t="n"/>
      <c r="F29" s="52" t="n"/>
      <c r="G29" s="55">
        <f>IF($A29="","",IF($D29="",$E$2,$D29))</f>
        <v/>
      </c>
      <c r="H29" s="27">
        <f>IF($A29="","",IF(OR($C29="Posições",$C29="Ambos"),ROUNDUP('Áreas_Capacidade'!$J29*(1+$G29),0),""))</f>
        <v/>
      </c>
      <c r="I29" s="27">
        <f>IF($A29="","",IF(OR($C29="Posições",$C29="Ambos"),MAX(0,ROUNDDOWN(('Áreas_Capacidade'!$D29+N($E29)-'Áreas_Capacidade'!$E29)*(1-'Áreas_Capacidade'!$G29),0)),""))</f>
        <v/>
      </c>
      <c r="J29" s="55">
        <f>IF(AND(ISNUMBER($I29),$I29&gt;0,ISNUMBER($H29)),IFERROR($H29/$I29,""),"")</f>
        <v/>
      </c>
      <c r="K29" s="54">
        <f>IF($A29="","",IF(OR($C29="Volume",$C29="Ambos"),'Áreas_Capacidade'!$K29*(1+$G29),""))</f>
        <v/>
      </c>
      <c r="L29" s="54">
        <f>IF($A29="","",IF(OR($C29="Volume",$C29="Ambos"),MAX(0,('Áreas_Capacidade'!$F29+N($F29))*(1-'Áreas_Capacidade'!$G29)),""))</f>
        <v/>
      </c>
      <c r="M29" s="55">
        <f>IF(AND(ISNUMBER($L29),$L29&gt;0,ISNUMBER($K29)),IFERROR($K29/$L29,""),"")</f>
        <v/>
      </c>
      <c r="N29" s="55">
        <f>IF($A29="","",IF($C29="Ambos",IF(COUNT($J29,$M29)=2,MAX($J29,$M29),""),IF($C29="Posições",$J29,IF($C29="Volume",$M29,""))))</f>
        <v/>
      </c>
      <c r="O29" s="27">
        <f>IF(AND(ISNUMBER($I29),ISNUMBER($H29)),$I29-$H29,"")</f>
        <v/>
      </c>
      <c r="P29" s="54">
        <f>IF(AND(ISNUMBER($L29),ISNUMBER($K29)),$L29-$K29,"")</f>
        <v/>
      </c>
      <c r="Q29" s="27">
        <f>IF($A29="","",IF(OR($C29="Posições",$C29="Ambos"),IF(AND(Resumo!$E$4&gt;0,1-'Áreas_Capacidade'!$G29&gt;0),IFERROR(MAX(0,ROUNDUP($H29/(Resumo!$E$4*(1-'Áreas_Capacidade'!$G29))-MAX(0,'Áreas_Capacidade'!$D29-'Áreas_Capacidade'!$E29+N($E29)),0)),""),""),""))</f>
        <v/>
      </c>
      <c r="R29" s="54">
        <f>IF($A29="","",IF(OR($C29="Volume",$C29="Ambos"),IF(AND(Resumo!$E$4&gt;0,1-'Áreas_Capacidade'!$G29&gt;0),IFERROR(MAX(0,ROUNDUP($K29/(Resumo!$E$4*(1-'Áreas_Capacidade'!$G29))-('Áreas_Capacidade'!$F29+N($F29)),3)),""),""),""))</f>
        <v/>
      </c>
      <c r="S29" s="30">
        <f>IF($A29="","",IF(NOT(ISNUMBER($N29)),"Sem base",IF($N29&gt;=1,"Saturado",IF($N29&gt;=Resumo!$H$3,"Crítico",IF($N29&gt;=Resumo!$E$3,"Atenção","Adequado")))))</f>
        <v/>
      </c>
      <c r="T29" s="30">
        <f>IF($A29="","",IF(Resumo!$H$4&lt;&gt;"OK","Revisar parâmetros do Resumo",IF('Áreas_Capacidade'!$R29&lt;&gt;"OK","Revisar cadastro da área",IF(OR($G29&lt;-1,N($E29)&lt;0,N($F29)&lt;0),"Revisar premissas","OK"))))</f>
        <v/>
      </c>
    </row>
    <row r="30">
      <c r="A30" s="31">
        <f>IF('Áreas_Capacidade'!A30="","",'Áreas_Capacidade'!A30)</f>
        <v/>
      </c>
      <c r="B30" s="31">
        <f>IF('Áreas_Capacidade'!B30="","",'Áreas_Capacidade'!B30)</f>
        <v/>
      </c>
      <c r="C30" s="30">
        <f>IF('Áreas_Capacidade'!C30="","",'Áreas_Capacidade'!C30)</f>
        <v/>
      </c>
      <c r="D30" s="53" t="n"/>
      <c r="E30" s="24" t="n"/>
      <c r="F30" s="52" t="n"/>
      <c r="G30" s="55">
        <f>IF($A30="","",IF($D30="",$E$2,$D30))</f>
        <v/>
      </c>
      <c r="H30" s="27">
        <f>IF($A30="","",IF(OR($C30="Posições",$C30="Ambos"),ROUNDUP('Áreas_Capacidade'!$J30*(1+$G30),0),""))</f>
        <v/>
      </c>
      <c r="I30" s="27">
        <f>IF($A30="","",IF(OR($C30="Posições",$C30="Ambos"),MAX(0,ROUNDDOWN(('Áreas_Capacidade'!$D30+N($E30)-'Áreas_Capacidade'!$E30)*(1-'Áreas_Capacidade'!$G30),0)),""))</f>
        <v/>
      </c>
      <c r="J30" s="55">
        <f>IF(AND(ISNUMBER($I30),$I30&gt;0,ISNUMBER($H30)),IFERROR($H30/$I30,""),"")</f>
        <v/>
      </c>
      <c r="K30" s="54">
        <f>IF($A30="","",IF(OR($C30="Volume",$C30="Ambos"),'Áreas_Capacidade'!$K30*(1+$G30),""))</f>
        <v/>
      </c>
      <c r="L30" s="54">
        <f>IF($A30="","",IF(OR($C30="Volume",$C30="Ambos"),MAX(0,('Áreas_Capacidade'!$F30+N($F30))*(1-'Áreas_Capacidade'!$G30)),""))</f>
        <v/>
      </c>
      <c r="M30" s="55">
        <f>IF(AND(ISNUMBER($L30),$L30&gt;0,ISNUMBER($K30)),IFERROR($K30/$L30,""),"")</f>
        <v/>
      </c>
      <c r="N30" s="55">
        <f>IF($A30="","",IF($C30="Ambos",IF(COUNT($J30,$M30)=2,MAX($J30,$M30),""),IF($C30="Posições",$J30,IF($C30="Volume",$M30,""))))</f>
        <v/>
      </c>
      <c r="O30" s="27">
        <f>IF(AND(ISNUMBER($I30),ISNUMBER($H30)),$I30-$H30,"")</f>
        <v/>
      </c>
      <c r="P30" s="54">
        <f>IF(AND(ISNUMBER($L30),ISNUMBER($K30)),$L30-$K30,"")</f>
        <v/>
      </c>
      <c r="Q30" s="27">
        <f>IF($A30="","",IF(OR($C30="Posições",$C30="Ambos"),IF(AND(Resumo!$E$4&gt;0,1-'Áreas_Capacidade'!$G30&gt;0),IFERROR(MAX(0,ROUNDUP($H30/(Resumo!$E$4*(1-'Áreas_Capacidade'!$G30))-MAX(0,'Áreas_Capacidade'!$D30-'Áreas_Capacidade'!$E30+N($E30)),0)),""),""),""))</f>
        <v/>
      </c>
      <c r="R30" s="54">
        <f>IF($A30="","",IF(OR($C30="Volume",$C30="Ambos"),IF(AND(Resumo!$E$4&gt;0,1-'Áreas_Capacidade'!$G30&gt;0),IFERROR(MAX(0,ROUNDUP($K30/(Resumo!$E$4*(1-'Áreas_Capacidade'!$G30))-('Áreas_Capacidade'!$F30+N($F30)),3)),""),""),""))</f>
        <v/>
      </c>
      <c r="S30" s="30">
        <f>IF($A30="","",IF(NOT(ISNUMBER($N30)),"Sem base",IF($N30&gt;=1,"Saturado",IF($N30&gt;=Resumo!$H$3,"Crítico",IF($N30&gt;=Resumo!$E$3,"Atenção","Adequado")))))</f>
        <v/>
      </c>
      <c r="T30" s="30">
        <f>IF($A30="","",IF(Resumo!$H$4&lt;&gt;"OK","Revisar parâmetros do Resumo",IF('Áreas_Capacidade'!$R30&lt;&gt;"OK","Revisar cadastro da área",IF(OR($G30&lt;-1,N($E30)&lt;0,N($F30)&lt;0),"Revisar premissas","OK"))))</f>
        <v/>
      </c>
    </row>
    <row r="31">
      <c r="A31" s="31">
        <f>IF('Áreas_Capacidade'!A31="","",'Áreas_Capacidade'!A31)</f>
        <v/>
      </c>
      <c r="B31" s="31">
        <f>IF('Áreas_Capacidade'!B31="","",'Áreas_Capacidade'!B31)</f>
        <v/>
      </c>
      <c r="C31" s="30">
        <f>IF('Áreas_Capacidade'!C31="","",'Áreas_Capacidade'!C31)</f>
        <v/>
      </c>
      <c r="D31" s="53" t="n"/>
      <c r="E31" s="24" t="n"/>
      <c r="F31" s="52" t="n"/>
      <c r="G31" s="55">
        <f>IF($A31="","",IF($D31="",$E$2,$D31))</f>
        <v/>
      </c>
      <c r="H31" s="27">
        <f>IF($A31="","",IF(OR($C31="Posições",$C31="Ambos"),ROUNDUP('Áreas_Capacidade'!$J31*(1+$G31),0),""))</f>
        <v/>
      </c>
      <c r="I31" s="27">
        <f>IF($A31="","",IF(OR($C31="Posições",$C31="Ambos"),MAX(0,ROUNDDOWN(('Áreas_Capacidade'!$D31+N($E31)-'Áreas_Capacidade'!$E31)*(1-'Áreas_Capacidade'!$G31),0)),""))</f>
        <v/>
      </c>
      <c r="J31" s="55">
        <f>IF(AND(ISNUMBER($I31),$I31&gt;0,ISNUMBER($H31)),IFERROR($H31/$I31,""),"")</f>
        <v/>
      </c>
      <c r="K31" s="54">
        <f>IF($A31="","",IF(OR($C31="Volume",$C31="Ambos"),'Áreas_Capacidade'!$K31*(1+$G31),""))</f>
        <v/>
      </c>
      <c r="L31" s="54">
        <f>IF($A31="","",IF(OR($C31="Volume",$C31="Ambos"),MAX(0,('Áreas_Capacidade'!$F31+N($F31))*(1-'Áreas_Capacidade'!$G31)),""))</f>
        <v/>
      </c>
      <c r="M31" s="55">
        <f>IF(AND(ISNUMBER($L31),$L31&gt;0,ISNUMBER($K31)),IFERROR($K31/$L31,""),"")</f>
        <v/>
      </c>
      <c r="N31" s="55">
        <f>IF($A31="","",IF($C31="Ambos",IF(COUNT($J31,$M31)=2,MAX($J31,$M31),""),IF($C31="Posições",$J31,IF($C31="Volume",$M31,""))))</f>
        <v/>
      </c>
      <c r="O31" s="27">
        <f>IF(AND(ISNUMBER($I31),ISNUMBER($H31)),$I31-$H31,"")</f>
        <v/>
      </c>
      <c r="P31" s="54">
        <f>IF(AND(ISNUMBER($L31),ISNUMBER($K31)),$L31-$K31,"")</f>
        <v/>
      </c>
      <c r="Q31" s="27">
        <f>IF($A31="","",IF(OR($C31="Posições",$C31="Ambos"),IF(AND(Resumo!$E$4&gt;0,1-'Áreas_Capacidade'!$G31&gt;0),IFERROR(MAX(0,ROUNDUP($H31/(Resumo!$E$4*(1-'Áreas_Capacidade'!$G31))-MAX(0,'Áreas_Capacidade'!$D31-'Áreas_Capacidade'!$E31+N($E31)),0)),""),""),""))</f>
        <v/>
      </c>
      <c r="R31" s="54">
        <f>IF($A31="","",IF(OR($C31="Volume",$C31="Ambos"),IF(AND(Resumo!$E$4&gt;0,1-'Áreas_Capacidade'!$G31&gt;0),IFERROR(MAX(0,ROUNDUP($K31/(Resumo!$E$4*(1-'Áreas_Capacidade'!$G31))-('Áreas_Capacidade'!$F31+N($F31)),3)),""),""),""))</f>
        <v/>
      </c>
      <c r="S31" s="30">
        <f>IF($A31="","",IF(NOT(ISNUMBER($N31)),"Sem base",IF($N31&gt;=1,"Saturado",IF($N31&gt;=Resumo!$H$3,"Crítico",IF($N31&gt;=Resumo!$E$3,"Atenção","Adequado")))))</f>
        <v/>
      </c>
      <c r="T31" s="30">
        <f>IF($A31="","",IF(Resumo!$H$4&lt;&gt;"OK","Revisar parâmetros do Resumo",IF('Áreas_Capacidade'!$R31&lt;&gt;"OK","Revisar cadastro da área",IF(OR($G31&lt;-1,N($E31)&lt;0,N($F31)&lt;0),"Revisar premissas","OK"))))</f>
        <v/>
      </c>
    </row>
    <row r="32">
      <c r="A32" s="31">
        <f>IF('Áreas_Capacidade'!A32="","",'Áreas_Capacidade'!A32)</f>
        <v/>
      </c>
      <c r="B32" s="31">
        <f>IF('Áreas_Capacidade'!B32="","",'Áreas_Capacidade'!B32)</f>
        <v/>
      </c>
      <c r="C32" s="30">
        <f>IF('Áreas_Capacidade'!C32="","",'Áreas_Capacidade'!C32)</f>
        <v/>
      </c>
      <c r="D32" s="53" t="n"/>
      <c r="E32" s="24" t="n"/>
      <c r="F32" s="52" t="n"/>
      <c r="G32" s="55">
        <f>IF($A32="","",IF($D32="",$E$2,$D32))</f>
        <v/>
      </c>
      <c r="H32" s="27">
        <f>IF($A32="","",IF(OR($C32="Posições",$C32="Ambos"),ROUNDUP('Áreas_Capacidade'!$J32*(1+$G32),0),""))</f>
        <v/>
      </c>
      <c r="I32" s="27">
        <f>IF($A32="","",IF(OR($C32="Posições",$C32="Ambos"),MAX(0,ROUNDDOWN(('Áreas_Capacidade'!$D32+N($E32)-'Áreas_Capacidade'!$E32)*(1-'Áreas_Capacidade'!$G32),0)),""))</f>
        <v/>
      </c>
      <c r="J32" s="55">
        <f>IF(AND(ISNUMBER($I32),$I32&gt;0,ISNUMBER($H32)),IFERROR($H32/$I32,""),"")</f>
        <v/>
      </c>
      <c r="K32" s="54">
        <f>IF($A32="","",IF(OR($C32="Volume",$C32="Ambos"),'Áreas_Capacidade'!$K32*(1+$G32),""))</f>
        <v/>
      </c>
      <c r="L32" s="54">
        <f>IF($A32="","",IF(OR($C32="Volume",$C32="Ambos"),MAX(0,('Áreas_Capacidade'!$F32+N($F32))*(1-'Áreas_Capacidade'!$G32)),""))</f>
        <v/>
      </c>
      <c r="M32" s="55">
        <f>IF(AND(ISNUMBER($L32),$L32&gt;0,ISNUMBER($K32)),IFERROR($K32/$L32,""),"")</f>
        <v/>
      </c>
      <c r="N32" s="55">
        <f>IF($A32="","",IF($C32="Ambos",IF(COUNT($J32,$M32)=2,MAX($J32,$M32),""),IF($C32="Posições",$J32,IF($C32="Volume",$M32,""))))</f>
        <v/>
      </c>
      <c r="O32" s="27">
        <f>IF(AND(ISNUMBER($I32),ISNUMBER($H32)),$I32-$H32,"")</f>
        <v/>
      </c>
      <c r="P32" s="54">
        <f>IF(AND(ISNUMBER($L32),ISNUMBER($K32)),$L32-$K32,"")</f>
        <v/>
      </c>
      <c r="Q32" s="27">
        <f>IF($A32="","",IF(OR($C32="Posições",$C32="Ambos"),IF(AND(Resumo!$E$4&gt;0,1-'Áreas_Capacidade'!$G32&gt;0),IFERROR(MAX(0,ROUNDUP($H32/(Resumo!$E$4*(1-'Áreas_Capacidade'!$G32))-MAX(0,'Áreas_Capacidade'!$D32-'Áreas_Capacidade'!$E32+N($E32)),0)),""),""),""))</f>
        <v/>
      </c>
      <c r="R32" s="54">
        <f>IF($A32="","",IF(OR($C32="Volume",$C32="Ambos"),IF(AND(Resumo!$E$4&gt;0,1-'Áreas_Capacidade'!$G32&gt;0),IFERROR(MAX(0,ROUNDUP($K32/(Resumo!$E$4*(1-'Áreas_Capacidade'!$G32))-('Áreas_Capacidade'!$F32+N($F32)),3)),""),""),""))</f>
        <v/>
      </c>
      <c r="S32" s="30">
        <f>IF($A32="","",IF(NOT(ISNUMBER($N32)),"Sem base",IF($N32&gt;=1,"Saturado",IF($N32&gt;=Resumo!$H$3,"Crítico",IF($N32&gt;=Resumo!$E$3,"Atenção","Adequado")))))</f>
        <v/>
      </c>
      <c r="T32" s="30">
        <f>IF($A32="","",IF(Resumo!$H$4&lt;&gt;"OK","Revisar parâmetros do Resumo",IF('Áreas_Capacidade'!$R32&lt;&gt;"OK","Revisar cadastro da área",IF(OR($G32&lt;-1,N($E32)&lt;0,N($F32)&lt;0),"Revisar premissas","OK"))))</f>
        <v/>
      </c>
    </row>
    <row r="33">
      <c r="A33" s="31">
        <f>IF('Áreas_Capacidade'!A33="","",'Áreas_Capacidade'!A33)</f>
        <v/>
      </c>
      <c r="B33" s="31">
        <f>IF('Áreas_Capacidade'!B33="","",'Áreas_Capacidade'!B33)</f>
        <v/>
      </c>
      <c r="C33" s="30">
        <f>IF('Áreas_Capacidade'!C33="","",'Áreas_Capacidade'!C33)</f>
        <v/>
      </c>
      <c r="D33" s="53" t="n"/>
      <c r="E33" s="24" t="n"/>
      <c r="F33" s="52" t="n"/>
      <c r="G33" s="55">
        <f>IF($A33="","",IF($D33="",$E$2,$D33))</f>
        <v/>
      </c>
      <c r="H33" s="27">
        <f>IF($A33="","",IF(OR($C33="Posições",$C33="Ambos"),ROUNDUP('Áreas_Capacidade'!$J33*(1+$G33),0),""))</f>
        <v/>
      </c>
      <c r="I33" s="27">
        <f>IF($A33="","",IF(OR($C33="Posições",$C33="Ambos"),MAX(0,ROUNDDOWN(('Áreas_Capacidade'!$D33+N($E33)-'Áreas_Capacidade'!$E33)*(1-'Áreas_Capacidade'!$G33),0)),""))</f>
        <v/>
      </c>
      <c r="J33" s="55">
        <f>IF(AND(ISNUMBER($I33),$I33&gt;0,ISNUMBER($H33)),IFERROR($H33/$I33,""),"")</f>
        <v/>
      </c>
      <c r="K33" s="54">
        <f>IF($A33="","",IF(OR($C33="Volume",$C33="Ambos"),'Áreas_Capacidade'!$K33*(1+$G33),""))</f>
        <v/>
      </c>
      <c r="L33" s="54">
        <f>IF($A33="","",IF(OR($C33="Volume",$C33="Ambos"),MAX(0,('Áreas_Capacidade'!$F33+N($F33))*(1-'Áreas_Capacidade'!$G33)),""))</f>
        <v/>
      </c>
      <c r="M33" s="55">
        <f>IF(AND(ISNUMBER($L33),$L33&gt;0,ISNUMBER($K33)),IFERROR($K33/$L33,""),"")</f>
        <v/>
      </c>
      <c r="N33" s="55">
        <f>IF($A33="","",IF($C33="Ambos",IF(COUNT($J33,$M33)=2,MAX($J33,$M33),""),IF($C33="Posições",$J33,IF($C33="Volume",$M33,""))))</f>
        <v/>
      </c>
      <c r="O33" s="27">
        <f>IF(AND(ISNUMBER($I33),ISNUMBER($H33)),$I33-$H33,"")</f>
        <v/>
      </c>
      <c r="P33" s="54">
        <f>IF(AND(ISNUMBER($L33),ISNUMBER($K33)),$L33-$K33,"")</f>
        <v/>
      </c>
      <c r="Q33" s="27">
        <f>IF($A33="","",IF(OR($C33="Posições",$C33="Ambos"),IF(AND(Resumo!$E$4&gt;0,1-'Áreas_Capacidade'!$G33&gt;0),IFERROR(MAX(0,ROUNDUP($H33/(Resumo!$E$4*(1-'Áreas_Capacidade'!$G33))-MAX(0,'Áreas_Capacidade'!$D33-'Áreas_Capacidade'!$E33+N($E33)),0)),""),""),""))</f>
        <v/>
      </c>
      <c r="R33" s="54">
        <f>IF($A33="","",IF(OR($C33="Volume",$C33="Ambos"),IF(AND(Resumo!$E$4&gt;0,1-'Áreas_Capacidade'!$G33&gt;0),IFERROR(MAX(0,ROUNDUP($K33/(Resumo!$E$4*(1-'Áreas_Capacidade'!$G33))-('Áreas_Capacidade'!$F33+N($F33)),3)),""),""),""))</f>
        <v/>
      </c>
      <c r="S33" s="30">
        <f>IF($A33="","",IF(NOT(ISNUMBER($N33)),"Sem base",IF($N33&gt;=1,"Saturado",IF($N33&gt;=Resumo!$H$3,"Crítico",IF($N33&gt;=Resumo!$E$3,"Atenção","Adequado")))))</f>
        <v/>
      </c>
      <c r="T33" s="30">
        <f>IF($A33="","",IF(Resumo!$H$4&lt;&gt;"OK","Revisar parâmetros do Resumo",IF('Áreas_Capacidade'!$R33&lt;&gt;"OK","Revisar cadastro da área",IF(OR($G33&lt;-1,N($E33)&lt;0,N($F33)&lt;0),"Revisar premissas","OK"))))</f>
        <v/>
      </c>
    </row>
    <row r="34">
      <c r="A34" s="31">
        <f>IF('Áreas_Capacidade'!A34="","",'Áreas_Capacidade'!A34)</f>
        <v/>
      </c>
      <c r="B34" s="31">
        <f>IF('Áreas_Capacidade'!B34="","",'Áreas_Capacidade'!B34)</f>
        <v/>
      </c>
      <c r="C34" s="30">
        <f>IF('Áreas_Capacidade'!C34="","",'Áreas_Capacidade'!C34)</f>
        <v/>
      </c>
      <c r="D34" s="53" t="n"/>
      <c r="E34" s="24" t="n"/>
      <c r="F34" s="52" t="n"/>
      <c r="G34" s="55">
        <f>IF($A34="","",IF($D34="",$E$2,$D34))</f>
        <v/>
      </c>
      <c r="H34" s="27">
        <f>IF($A34="","",IF(OR($C34="Posições",$C34="Ambos"),ROUNDUP('Áreas_Capacidade'!$J34*(1+$G34),0),""))</f>
        <v/>
      </c>
      <c r="I34" s="27">
        <f>IF($A34="","",IF(OR($C34="Posições",$C34="Ambos"),MAX(0,ROUNDDOWN(('Áreas_Capacidade'!$D34+N($E34)-'Áreas_Capacidade'!$E34)*(1-'Áreas_Capacidade'!$G34),0)),""))</f>
        <v/>
      </c>
      <c r="J34" s="55">
        <f>IF(AND(ISNUMBER($I34),$I34&gt;0,ISNUMBER($H34)),IFERROR($H34/$I34,""),"")</f>
        <v/>
      </c>
      <c r="K34" s="54">
        <f>IF($A34="","",IF(OR($C34="Volume",$C34="Ambos"),'Áreas_Capacidade'!$K34*(1+$G34),""))</f>
        <v/>
      </c>
      <c r="L34" s="54">
        <f>IF($A34="","",IF(OR($C34="Volume",$C34="Ambos"),MAX(0,('Áreas_Capacidade'!$F34+N($F34))*(1-'Áreas_Capacidade'!$G34)),""))</f>
        <v/>
      </c>
      <c r="M34" s="55">
        <f>IF(AND(ISNUMBER($L34),$L34&gt;0,ISNUMBER($K34)),IFERROR($K34/$L34,""),"")</f>
        <v/>
      </c>
      <c r="N34" s="55">
        <f>IF($A34="","",IF($C34="Ambos",IF(COUNT($J34,$M34)=2,MAX($J34,$M34),""),IF($C34="Posições",$J34,IF($C34="Volume",$M34,""))))</f>
        <v/>
      </c>
      <c r="O34" s="27">
        <f>IF(AND(ISNUMBER($I34),ISNUMBER($H34)),$I34-$H34,"")</f>
        <v/>
      </c>
      <c r="P34" s="54">
        <f>IF(AND(ISNUMBER($L34),ISNUMBER($K34)),$L34-$K34,"")</f>
        <v/>
      </c>
      <c r="Q34" s="27">
        <f>IF($A34="","",IF(OR($C34="Posições",$C34="Ambos"),IF(AND(Resumo!$E$4&gt;0,1-'Áreas_Capacidade'!$G34&gt;0),IFERROR(MAX(0,ROUNDUP($H34/(Resumo!$E$4*(1-'Áreas_Capacidade'!$G34))-MAX(0,'Áreas_Capacidade'!$D34-'Áreas_Capacidade'!$E34+N($E34)),0)),""),""),""))</f>
        <v/>
      </c>
      <c r="R34" s="54">
        <f>IF($A34="","",IF(OR($C34="Volume",$C34="Ambos"),IF(AND(Resumo!$E$4&gt;0,1-'Áreas_Capacidade'!$G34&gt;0),IFERROR(MAX(0,ROUNDUP($K34/(Resumo!$E$4*(1-'Áreas_Capacidade'!$G34))-('Áreas_Capacidade'!$F34+N($F34)),3)),""),""),""))</f>
        <v/>
      </c>
      <c r="S34" s="30">
        <f>IF($A34="","",IF(NOT(ISNUMBER($N34)),"Sem base",IF($N34&gt;=1,"Saturado",IF($N34&gt;=Resumo!$H$3,"Crítico",IF($N34&gt;=Resumo!$E$3,"Atenção","Adequado")))))</f>
        <v/>
      </c>
      <c r="T34" s="30">
        <f>IF($A34="","",IF(Resumo!$H$4&lt;&gt;"OK","Revisar parâmetros do Resumo",IF('Áreas_Capacidade'!$R34&lt;&gt;"OK","Revisar cadastro da área",IF(OR($G34&lt;-1,N($E34)&lt;0,N($F34)&lt;0),"Revisar premissas","OK"))))</f>
        <v/>
      </c>
    </row>
    <row r="35">
      <c r="A35" s="31">
        <f>IF('Áreas_Capacidade'!A35="","",'Áreas_Capacidade'!A35)</f>
        <v/>
      </c>
      <c r="B35" s="31">
        <f>IF('Áreas_Capacidade'!B35="","",'Áreas_Capacidade'!B35)</f>
        <v/>
      </c>
      <c r="C35" s="30">
        <f>IF('Áreas_Capacidade'!C35="","",'Áreas_Capacidade'!C35)</f>
        <v/>
      </c>
      <c r="D35" s="53" t="n"/>
      <c r="E35" s="24" t="n"/>
      <c r="F35" s="52" t="n"/>
      <c r="G35" s="55">
        <f>IF($A35="","",IF($D35="",$E$2,$D35))</f>
        <v/>
      </c>
      <c r="H35" s="27">
        <f>IF($A35="","",IF(OR($C35="Posições",$C35="Ambos"),ROUNDUP('Áreas_Capacidade'!$J35*(1+$G35),0),""))</f>
        <v/>
      </c>
      <c r="I35" s="27">
        <f>IF($A35="","",IF(OR($C35="Posições",$C35="Ambos"),MAX(0,ROUNDDOWN(('Áreas_Capacidade'!$D35+N($E35)-'Áreas_Capacidade'!$E35)*(1-'Áreas_Capacidade'!$G35),0)),""))</f>
        <v/>
      </c>
      <c r="J35" s="55">
        <f>IF(AND(ISNUMBER($I35),$I35&gt;0,ISNUMBER($H35)),IFERROR($H35/$I35,""),"")</f>
        <v/>
      </c>
      <c r="K35" s="54">
        <f>IF($A35="","",IF(OR($C35="Volume",$C35="Ambos"),'Áreas_Capacidade'!$K35*(1+$G35),""))</f>
        <v/>
      </c>
      <c r="L35" s="54">
        <f>IF($A35="","",IF(OR($C35="Volume",$C35="Ambos"),MAX(0,('Áreas_Capacidade'!$F35+N($F35))*(1-'Áreas_Capacidade'!$G35)),""))</f>
        <v/>
      </c>
      <c r="M35" s="55">
        <f>IF(AND(ISNUMBER($L35),$L35&gt;0,ISNUMBER($K35)),IFERROR($K35/$L35,""),"")</f>
        <v/>
      </c>
      <c r="N35" s="55">
        <f>IF($A35="","",IF($C35="Ambos",IF(COUNT($J35,$M35)=2,MAX($J35,$M35),""),IF($C35="Posições",$J35,IF($C35="Volume",$M35,""))))</f>
        <v/>
      </c>
      <c r="O35" s="27">
        <f>IF(AND(ISNUMBER($I35),ISNUMBER($H35)),$I35-$H35,"")</f>
        <v/>
      </c>
      <c r="P35" s="54">
        <f>IF(AND(ISNUMBER($L35),ISNUMBER($K35)),$L35-$K35,"")</f>
        <v/>
      </c>
      <c r="Q35" s="27">
        <f>IF($A35="","",IF(OR($C35="Posições",$C35="Ambos"),IF(AND(Resumo!$E$4&gt;0,1-'Áreas_Capacidade'!$G35&gt;0),IFERROR(MAX(0,ROUNDUP($H35/(Resumo!$E$4*(1-'Áreas_Capacidade'!$G35))-MAX(0,'Áreas_Capacidade'!$D35-'Áreas_Capacidade'!$E35+N($E35)),0)),""),""),""))</f>
        <v/>
      </c>
      <c r="R35" s="54">
        <f>IF($A35="","",IF(OR($C35="Volume",$C35="Ambos"),IF(AND(Resumo!$E$4&gt;0,1-'Áreas_Capacidade'!$G35&gt;0),IFERROR(MAX(0,ROUNDUP($K35/(Resumo!$E$4*(1-'Áreas_Capacidade'!$G35))-('Áreas_Capacidade'!$F35+N($F35)),3)),""),""),""))</f>
        <v/>
      </c>
      <c r="S35" s="30">
        <f>IF($A35="","",IF(NOT(ISNUMBER($N35)),"Sem base",IF($N35&gt;=1,"Saturado",IF($N35&gt;=Resumo!$H$3,"Crítico",IF($N35&gt;=Resumo!$E$3,"Atenção","Adequado")))))</f>
        <v/>
      </c>
      <c r="T35" s="30">
        <f>IF($A35="","",IF(Resumo!$H$4&lt;&gt;"OK","Revisar parâmetros do Resumo",IF('Áreas_Capacidade'!$R35&lt;&gt;"OK","Revisar cadastro da área",IF(OR($G35&lt;-1,N($E35)&lt;0,N($F35)&lt;0),"Revisar premissas","OK"))))</f>
        <v/>
      </c>
    </row>
    <row r="36">
      <c r="A36" s="31">
        <f>IF('Áreas_Capacidade'!A36="","",'Áreas_Capacidade'!A36)</f>
        <v/>
      </c>
      <c r="B36" s="31">
        <f>IF('Áreas_Capacidade'!B36="","",'Áreas_Capacidade'!B36)</f>
        <v/>
      </c>
      <c r="C36" s="30">
        <f>IF('Áreas_Capacidade'!C36="","",'Áreas_Capacidade'!C36)</f>
        <v/>
      </c>
      <c r="D36" s="53" t="n"/>
      <c r="E36" s="24" t="n"/>
      <c r="F36" s="52" t="n"/>
      <c r="G36" s="55">
        <f>IF($A36="","",IF($D36="",$E$2,$D36))</f>
        <v/>
      </c>
      <c r="H36" s="27">
        <f>IF($A36="","",IF(OR($C36="Posições",$C36="Ambos"),ROUNDUP('Áreas_Capacidade'!$J36*(1+$G36),0),""))</f>
        <v/>
      </c>
      <c r="I36" s="27">
        <f>IF($A36="","",IF(OR($C36="Posições",$C36="Ambos"),MAX(0,ROUNDDOWN(('Áreas_Capacidade'!$D36+N($E36)-'Áreas_Capacidade'!$E36)*(1-'Áreas_Capacidade'!$G36),0)),""))</f>
        <v/>
      </c>
      <c r="J36" s="55">
        <f>IF(AND(ISNUMBER($I36),$I36&gt;0,ISNUMBER($H36)),IFERROR($H36/$I36,""),"")</f>
        <v/>
      </c>
      <c r="K36" s="54">
        <f>IF($A36="","",IF(OR($C36="Volume",$C36="Ambos"),'Áreas_Capacidade'!$K36*(1+$G36),""))</f>
        <v/>
      </c>
      <c r="L36" s="54">
        <f>IF($A36="","",IF(OR($C36="Volume",$C36="Ambos"),MAX(0,('Áreas_Capacidade'!$F36+N($F36))*(1-'Áreas_Capacidade'!$G36)),""))</f>
        <v/>
      </c>
      <c r="M36" s="55">
        <f>IF(AND(ISNUMBER($L36),$L36&gt;0,ISNUMBER($K36)),IFERROR($K36/$L36,""),"")</f>
        <v/>
      </c>
      <c r="N36" s="55">
        <f>IF($A36="","",IF($C36="Ambos",IF(COUNT($J36,$M36)=2,MAX($J36,$M36),""),IF($C36="Posições",$J36,IF($C36="Volume",$M36,""))))</f>
        <v/>
      </c>
      <c r="O36" s="27">
        <f>IF(AND(ISNUMBER($I36),ISNUMBER($H36)),$I36-$H36,"")</f>
        <v/>
      </c>
      <c r="P36" s="54">
        <f>IF(AND(ISNUMBER($L36),ISNUMBER($K36)),$L36-$K36,"")</f>
        <v/>
      </c>
      <c r="Q36" s="27">
        <f>IF($A36="","",IF(OR($C36="Posições",$C36="Ambos"),IF(AND(Resumo!$E$4&gt;0,1-'Áreas_Capacidade'!$G36&gt;0),IFERROR(MAX(0,ROUNDUP($H36/(Resumo!$E$4*(1-'Áreas_Capacidade'!$G36))-MAX(0,'Áreas_Capacidade'!$D36-'Áreas_Capacidade'!$E36+N($E36)),0)),""),""),""))</f>
        <v/>
      </c>
      <c r="R36" s="54">
        <f>IF($A36="","",IF(OR($C36="Volume",$C36="Ambos"),IF(AND(Resumo!$E$4&gt;0,1-'Áreas_Capacidade'!$G36&gt;0),IFERROR(MAX(0,ROUNDUP($K36/(Resumo!$E$4*(1-'Áreas_Capacidade'!$G36))-('Áreas_Capacidade'!$F36+N($F36)),3)),""),""),""))</f>
        <v/>
      </c>
      <c r="S36" s="30">
        <f>IF($A36="","",IF(NOT(ISNUMBER($N36)),"Sem base",IF($N36&gt;=1,"Saturado",IF($N36&gt;=Resumo!$H$3,"Crítico",IF($N36&gt;=Resumo!$E$3,"Atenção","Adequado")))))</f>
        <v/>
      </c>
      <c r="T36" s="30">
        <f>IF($A36="","",IF(Resumo!$H$4&lt;&gt;"OK","Revisar parâmetros do Resumo",IF('Áreas_Capacidade'!$R36&lt;&gt;"OK","Revisar cadastro da área",IF(OR($G36&lt;-1,N($E36)&lt;0,N($F36)&lt;0),"Revisar premissas","OK"))))</f>
        <v/>
      </c>
    </row>
    <row r="37">
      <c r="A37" s="31">
        <f>IF('Áreas_Capacidade'!A37="","",'Áreas_Capacidade'!A37)</f>
        <v/>
      </c>
      <c r="B37" s="31">
        <f>IF('Áreas_Capacidade'!B37="","",'Áreas_Capacidade'!B37)</f>
        <v/>
      </c>
      <c r="C37" s="30">
        <f>IF('Áreas_Capacidade'!C37="","",'Áreas_Capacidade'!C37)</f>
        <v/>
      </c>
      <c r="D37" s="53" t="n"/>
      <c r="E37" s="24" t="n"/>
      <c r="F37" s="52" t="n"/>
      <c r="G37" s="55">
        <f>IF($A37="","",IF($D37="",$E$2,$D37))</f>
        <v/>
      </c>
      <c r="H37" s="27">
        <f>IF($A37="","",IF(OR($C37="Posições",$C37="Ambos"),ROUNDUP('Áreas_Capacidade'!$J37*(1+$G37),0),""))</f>
        <v/>
      </c>
      <c r="I37" s="27">
        <f>IF($A37="","",IF(OR($C37="Posições",$C37="Ambos"),MAX(0,ROUNDDOWN(('Áreas_Capacidade'!$D37+N($E37)-'Áreas_Capacidade'!$E37)*(1-'Áreas_Capacidade'!$G37),0)),""))</f>
        <v/>
      </c>
      <c r="J37" s="55">
        <f>IF(AND(ISNUMBER($I37),$I37&gt;0,ISNUMBER($H37)),IFERROR($H37/$I37,""),"")</f>
        <v/>
      </c>
      <c r="K37" s="54">
        <f>IF($A37="","",IF(OR($C37="Volume",$C37="Ambos"),'Áreas_Capacidade'!$K37*(1+$G37),""))</f>
        <v/>
      </c>
      <c r="L37" s="54">
        <f>IF($A37="","",IF(OR($C37="Volume",$C37="Ambos"),MAX(0,('Áreas_Capacidade'!$F37+N($F37))*(1-'Áreas_Capacidade'!$G37)),""))</f>
        <v/>
      </c>
      <c r="M37" s="55">
        <f>IF(AND(ISNUMBER($L37),$L37&gt;0,ISNUMBER($K37)),IFERROR($K37/$L37,""),"")</f>
        <v/>
      </c>
      <c r="N37" s="55">
        <f>IF($A37="","",IF($C37="Ambos",IF(COUNT($J37,$M37)=2,MAX($J37,$M37),""),IF($C37="Posições",$J37,IF($C37="Volume",$M37,""))))</f>
        <v/>
      </c>
      <c r="O37" s="27">
        <f>IF(AND(ISNUMBER($I37),ISNUMBER($H37)),$I37-$H37,"")</f>
        <v/>
      </c>
      <c r="P37" s="54">
        <f>IF(AND(ISNUMBER($L37),ISNUMBER($K37)),$L37-$K37,"")</f>
        <v/>
      </c>
      <c r="Q37" s="27">
        <f>IF($A37="","",IF(OR($C37="Posições",$C37="Ambos"),IF(AND(Resumo!$E$4&gt;0,1-'Áreas_Capacidade'!$G37&gt;0),IFERROR(MAX(0,ROUNDUP($H37/(Resumo!$E$4*(1-'Áreas_Capacidade'!$G37))-MAX(0,'Áreas_Capacidade'!$D37-'Áreas_Capacidade'!$E37+N($E37)),0)),""),""),""))</f>
        <v/>
      </c>
      <c r="R37" s="54">
        <f>IF($A37="","",IF(OR($C37="Volume",$C37="Ambos"),IF(AND(Resumo!$E$4&gt;0,1-'Áreas_Capacidade'!$G37&gt;0),IFERROR(MAX(0,ROUNDUP($K37/(Resumo!$E$4*(1-'Áreas_Capacidade'!$G37))-('Áreas_Capacidade'!$F37+N($F37)),3)),""),""),""))</f>
        <v/>
      </c>
      <c r="S37" s="30">
        <f>IF($A37="","",IF(NOT(ISNUMBER($N37)),"Sem base",IF($N37&gt;=1,"Saturado",IF($N37&gt;=Resumo!$H$3,"Crítico",IF($N37&gt;=Resumo!$E$3,"Atenção","Adequado")))))</f>
        <v/>
      </c>
      <c r="T37" s="30">
        <f>IF($A37="","",IF(Resumo!$H$4&lt;&gt;"OK","Revisar parâmetros do Resumo",IF('Áreas_Capacidade'!$R37&lt;&gt;"OK","Revisar cadastro da área",IF(OR($G37&lt;-1,N($E37)&lt;0,N($F37)&lt;0),"Revisar premissas","OK"))))</f>
        <v/>
      </c>
    </row>
    <row r="38">
      <c r="A38" s="31">
        <f>IF('Áreas_Capacidade'!A38="","",'Áreas_Capacidade'!A38)</f>
        <v/>
      </c>
      <c r="B38" s="31">
        <f>IF('Áreas_Capacidade'!B38="","",'Áreas_Capacidade'!B38)</f>
        <v/>
      </c>
      <c r="C38" s="30">
        <f>IF('Áreas_Capacidade'!C38="","",'Áreas_Capacidade'!C38)</f>
        <v/>
      </c>
      <c r="D38" s="53" t="n"/>
      <c r="E38" s="24" t="n"/>
      <c r="F38" s="52" t="n"/>
      <c r="G38" s="55">
        <f>IF($A38="","",IF($D38="",$E$2,$D38))</f>
        <v/>
      </c>
      <c r="H38" s="27">
        <f>IF($A38="","",IF(OR($C38="Posições",$C38="Ambos"),ROUNDUP('Áreas_Capacidade'!$J38*(1+$G38),0),""))</f>
        <v/>
      </c>
      <c r="I38" s="27">
        <f>IF($A38="","",IF(OR($C38="Posições",$C38="Ambos"),MAX(0,ROUNDDOWN(('Áreas_Capacidade'!$D38+N($E38)-'Áreas_Capacidade'!$E38)*(1-'Áreas_Capacidade'!$G38),0)),""))</f>
        <v/>
      </c>
      <c r="J38" s="55">
        <f>IF(AND(ISNUMBER($I38),$I38&gt;0,ISNUMBER($H38)),IFERROR($H38/$I38,""),"")</f>
        <v/>
      </c>
      <c r="K38" s="54">
        <f>IF($A38="","",IF(OR($C38="Volume",$C38="Ambos"),'Áreas_Capacidade'!$K38*(1+$G38),""))</f>
        <v/>
      </c>
      <c r="L38" s="54">
        <f>IF($A38="","",IF(OR($C38="Volume",$C38="Ambos"),MAX(0,('Áreas_Capacidade'!$F38+N($F38))*(1-'Áreas_Capacidade'!$G38)),""))</f>
        <v/>
      </c>
      <c r="M38" s="55">
        <f>IF(AND(ISNUMBER($L38),$L38&gt;0,ISNUMBER($K38)),IFERROR($K38/$L38,""),"")</f>
        <v/>
      </c>
      <c r="N38" s="55">
        <f>IF($A38="","",IF($C38="Ambos",IF(COUNT($J38,$M38)=2,MAX($J38,$M38),""),IF($C38="Posições",$J38,IF($C38="Volume",$M38,""))))</f>
        <v/>
      </c>
      <c r="O38" s="27">
        <f>IF(AND(ISNUMBER($I38),ISNUMBER($H38)),$I38-$H38,"")</f>
        <v/>
      </c>
      <c r="P38" s="54">
        <f>IF(AND(ISNUMBER($L38),ISNUMBER($K38)),$L38-$K38,"")</f>
        <v/>
      </c>
      <c r="Q38" s="27">
        <f>IF($A38="","",IF(OR($C38="Posições",$C38="Ambos"),IF(AND(Resumo!$E$4&gt;0,1-'Áreas_Capacidade'!$G38&gt;0),IFERROR(MAX(0,ROUNDUP($H38/(Resumo!$E$4*(1-'Áreas_Capacidade'!$G38))-MAX(0,'Áreas_Capacidade'!$D38-'Áreas_Capacidade'!$E38+N($E38)),0)),""),""),""))</f>
        <v/>
      </c>
      <c r="R38" s="54">
        <f>IF($A38="","",IF(OR($C38="Volume",$C38="Ambos"),IF(AND(Resumo!$E$4&gt;0,1-'Áreas_Capacidade'!$G38&gt;0),IFERROR(MAX(0,ROUNDUP($K38/(Resumo!$E$4*(1-'Áreas_Capacidade'!$G38))-('Áreas_Capacidade'!$F38+N($F38)),3)),""),""),""))</f>
        <v/>
      </c>
      <c r="S38" s="30">
        <f>IF($A38="","",IF(NOT(ISNUMBER($N38)),"Sem base",IF($N38&gt;=1,"Saturado",IF($N38&gt;=Resumo!$H$3,"Crítico",IF($N38&gt;=Resumo!$E$3,"Atenção","Adequado")))))</f>
        <v/>
      </c>
      <c r="T38" s="30">
        <f>IF($A38="","",IF(Resumo!$H$4&lt;&gt;"OK","Revisar parâmetros do Resumo",IF('Áreas_Capacidade'!$R38&lt;&gt;"OK","Revisar cadastro da área",IF(OR($G38&lt;-1,N($E38)&lt;0,N($F38)&lt;0),"Revisar premissas","OK"))))</f>
        <v/>
      </c>
    </row>
    <row r="39">
      <c r="A39" s="31">
        <f>IF('Áreas_Capacidade'!A39="","",'Áreas_Capacidade'!A39)</f>
        <v/>
      </c>
      <c r="B39" s="31">
        <f>IF('Áreas_Capacidade'!B39="","",'Áreas_Capacidade'!B39)</f>
        <v/>
      </c>
      <c r="C39" s="30">
        <f>IF('Áreas_Capacidade'!C39="","",'Áreas_Capacidade'!C39)</f>
        <v/>
      </c>
      <c r="D39" s="53" t="n"/>
      <c r="E39" s="24" t="n"/>
      <c r="F39" s="52" t="n"/>
      <c r="G39" s="55">
        <f>IF($A39="","",IF($D39="",$E$2,$D39))</f>
        <v/>
      </c>
      <c r="H39" s="27">
        <f>IF($A39="","",IF(OR($C39="Posições",$C39="Ambos"),ROUNDUP('Áreas_Capacidade'!$J39*(1+$G39),0),""))</f>
        <v/>
      </c>
      <c r="I39" s="27">
        <f>IF($A39="","",IF(OR($C39="Posições",$C39="Ambos"),MAX(0,ROUNDDOWN(('Áreas_Capacidade'!$D39+N($E39)-'Áreas_Capacidade'!$E39)*(1-'Áreas_Capacidade'!$G39),0)),""))</f>
        <v/>
      </c>
      <c r="J39" s="55">
        <f>IF(AND(ISNUMBER($I39),$I39&gt;0,ISNUMBER($H39)),IFERROR($H39/$I39,""),"")</f>
        <v/>
      </c>
      <c r="K39" s="54">
        <f>IF($A39="","",IF(OR($C39="Volume",$C39="Ambos"),'Áreas_Capacidade'!$K39*(1+$G39),""))</f>
        <v/>
      </c>
      <c r="L39" s="54">
        <f>IF($A39="","",IF(OR($C39="Volume",$C39="Ambos"),MAX(0,('Áreas_Capacidade'!$F39+N($F39))*(1-'Áreas_Capacidade'!$G39)),""))</f>
        <v/>
      </c>
      <c r="M39" s="55">
        <f>IF(AND(ISNUMBER($L39),$L39&gt;0,ISNUMBER($K39)),IFERROR($K39/$L39,""),"")</f>
        <v/>
      </c>
      <c r="N39" s="55">
        <f>IF($A39="","",IF($C39="Ambos",IF(COUNT($J39,$M39)=2,MAX($J39,$M39),""),IF($C39="Posições",$J39,IF($C39="Volume",$M39,""))))</f>
        <v/>
      </c>
      <c r="O39" s="27">
        <f>IF(AND(ISNUMBER($I39),ISNUMBER($H39)),$I39-$H39,"")</f>
        <v/>
      </c>
      <c r="P39" s="54">
        <f>IF(AND(ISNUMBER($L39),ISNUMBER($K39)),$L39-$K39,"")</f>
        <v/>
      </c>
      <c r="Q39" s="27">
        <f>IF($A39="","",IF(OR($C39="Posições",$C39="Ambos"),IF(AND(Resumo!$E$4&gt;0,1-'Áreas_Capacidade'!$G39&gt;0),IFERROR(MAX(0,ROUNDUP($H39/(Resumo!$E$4*(1-'Áreas_Capacidade'!$G39))-MAX(0,'Áreas_Capacidade'!$D39-'Áreas_Capacidade'!$E39+N($E39)),0)),""),""),""))</f>
        <v/>
      </c>
      <c r="R39" s="54">
        <f>IF($A39="","",IF(OR($C39="Volume",$C39="Ambos"),IF(AND(Resumo!$E$4&gt;0,1-'Áreas_Capacidade'!$G39&gt;0),IFERROR(MAX(0,ROUNDUP($K39/(Resumo!$E$4*(1-'Áreas_Capacidade'!$G39))-('Áreas_Capacidade'!$F39+N($F39)),3)),""),""),""))</f>
        <v/>
      </c>
      <c r="S39" s="30">
        <f>IF($A39="","",IF(NOT(ISNUMBER($N39)),"Sem base",IF($N39&gt;=1,"Saturado",IF($N39&gt;=Resumo!$H$3,"Crítico",IF($N39&gt;=Resumo!$E$3,"Atenção","Adequado")))))</f>
        <v/>
      </c>
      <c r="T39" s="30">
        <f>IF($A39="","",IF(Resumo!$H$4&lt;&gt;"OK","Revisar parâmetros do Resumo",IF('Áreas_Capacidade'!$R39&lt;&gt;"OK","Revisar cadastro da área",IF(OR($G39&lt;-1,N($E39)&lt;0,N($F39)&lt;0),"Revisar premissas","OK"))))</f>
        <v/>
      </c>
    </row>
    <row r="40">
      <c r="A40" s="31">
        <f>IF('Áreas_Capacidade'!A40="","",'Áreas_Capacidade'!A40)</f>
        <v/>
      </c>
      <c r="B40" s="31">
        <f>IF('Áreas_Capacidade'!B40="","",'Áreas_Capacidade'!B40)</f>
        <v/>
      </c>
      <c r="C40" s="30">
        <f>IF('Áreas_Capacidade'!C40="","",'Áreas_Capacidade'!C40)</f>
        <v/>
      </c>
      <c r="D40" s="53" t="n"/>
      <c r="E40" s="24" t="n"/>
      <c r="F40" s="52" t="n"/>
      <c r="G40" s="55">
        <f>IF($A40="","",IF($D40="",$E$2,$D40))</f>
        <v/>
      </c>
      <c r="H40" s="27">
        <f>IF($A40="","",IF(OR($C40="Posições",$C40="Ambos"),ROUNDUP('Áreas_Capacidade'!$J40*(1+$G40),0),""))</f>
        <v/>
      </c>
      <c r="I40" s="27">
        <f>IF($A40="","",IF(OR($C40="Posições",$C40="Ambos"),MAX(0,ROUNDDOWN(('Áreas_Capacidade'!$D40+N($E40)-'Áreas_Capacidade'!$E40)*(1-'Áreas_Capacidade'!$G40),0)),""))</f>
        <v/>
      </c>
      <c r="J40" s="55">
        <f>IF(AND(ISNUMBER($I40),$I40&gt;0,ISNUMBER($H40)),IFERROR($H40/$I40,""),"")</f>
        <v/>
      </c>
      <c r="K40" s="54">
        <f>IF($A40="","",IF(OR($C40="Volume",$C40="Ambos"),'Áreas_Capacidade'!$K40*(1+$G40),""))</f>
        <v/>
      </c>
      <c r="L40" s="54">
        <f>IF($A40="","",IF(OR($C40="Volume",$C40="Ambos"),MAX(0,('Áreas_Capacidade'!$F40+N($F40))*(1-'Áreas_Capacidade'!$G40)),""))</f>
        <v/>
      </c>
      <c r="M40" s="55">
        <f>IF(AND(ISNUMBER($L40),$L40&gt;0,ISNUMBER($K40)),IFERROR($K40/$L40,""),"")</f>
        <v/>
      </c>
      <c r="N40" s="55">
        <f>IF($A40="","",IF($C40="Ambos",IF(COUNT($J40,$M40)=2,MAX($J40,$M40),""),IF($C40="Posições",$J40,IF($C40="Volume",$M40,""))))</f>
        <v/>
      </c>
      <c r="O40" s="27">
        <f>IF(AND(ISNUMBER($I40),ISNUMBER($H40)),$I40-$H40,"")</f>
        <v/>
      </c>
      <c r="P40" s="54">
        <f>IF(AND(ISNUMBER($L40),ISNUMBER($K40)),$L40-$K40,"")</f>
        <v/>
      </c>
      <c r="Q40" s="27">
        <f>IF($A40="","",IF(OR($C40="Posições",$C40="Ambos"),IF(AND(Resumo!$E$4&gt;0,1-'Áreas_Capacidade'!$G40&gt;0),IFERROR(MAX(0,ROUNDUP($H40/(Resumo!$E$4*(1-'Áreas_Capacidade'!$G40))-MAX(0,'Áreas_Capacidade'!$D40-'Áreas_Capacidade'!$E40+N($E40)),0)),""),""),""))</f>
        <v/>
      </c>
      <c r="R40" s="54">
        <f>IF($A40="","",IF(OR($C40="Volume",$C40="Ambos"),IF(AND(Resumo!$E$4&gt;0,1-'Áreas_Capacidade'!$G40&gt;0),IFERROR(MAX(0,ROUNDUP($K40/(Resumo!$E$4*(1-'Áreas_Capacidade'!$G40))-('Áreas_Capacidade'!$F40+N($F40)),3)),""),""),""))</f>
        <v/>
      </c>
      <c r="S40" s="30">
        <f>IF($A40="","",IF(NOT(ISNUMBER($N40)),"Sem base",IF($N40&gt;=1,"Saturado",IF($N40&gt;=Resumo!$H$3,"Crítico",IF($N40&gt;=Resumo!$E$3,"Atenção","Adequado")))))</f>
        <v/>
      </c>
      <c r="T40" s="30">
        <f>IF($A40="","",IF(Resumo!$H$4&lt;&gt;"OK","Revisar parâmetros do Resumo",IF('Áreas_Capacidade'!$R40&lt;&gt;"OK","Revisar cadastro da área",IF(OR($G40&lt;-1,N($E40)&lt;0,N($F40)&lt;0),"Revisar premissas","OK"))))</f>
        <v/>
      </c>
    </row>
    <row r="41">
      <c r="A41" s="31">
        <f>IF('Áreas_Capacidade'!A41="","",'Áreas_Capacidade'!A41)</f>
        <v/>
      </c>
      <c r="B41" s="31">
        <f>IF('Áreas_Capacidade'!B41="","",'Áreas_Capacidade'!B41)</f>
        <v/>
      </c>
      <c r="C41" s="30">
        <f>IF('Áreas_Capacidade'!C41="","",'Áreas_Capacidade'!C41)</f>
        <v/>
      </c>
      <c r="D41" s="53" t="n"/>
      <c r="E41" s="24" t="n"/>
      <c r="F41" s="52" t="n"/>
      <c r="G41" s="55">
        <f>IF($A41="","",IF($D41="",$E$2,$D41))</f>
        <v/>
      </c>
      <c r="H41" s="27">
        <f>IF($A41="","",IF(OR($C41="Posições",$C41="Ambos"),ROUNDUP('Áreas_Capacidade'!$J41*(1+$G41),0),""))</f>
        <v/>
      </c>
      <c r="I41" s="27">
        <f>IF($A41="","",IF(OR($C41="Posições",$C41="Ambos"),MAX(0,ROUNDDOWN(('Áreas_Capacidade'!$D41+N($E41)-'Áreas_Capacidade'!$E41)*(1-'Áreas_Capacidade'!$G41),0)),""))</f>
        <v/>
      </c>
      <c r="J41" s="55">
        <f>IF(AND(ISNUMBER($I41),$I41&gt;0,ISNUMBER($H41)),IFERROR($H41/$I41,""),"")</f>
        <v/>
      </c>
      <c r="K41" s="54">
        <f>IF($A41="","",IF(OR($C41="Volume",$C41="Ambos"),'Áreas_Capacidade'!$K41*(1+$G41),""))</f>
        <v/>
      </c>
      <c r="L41" s="54">
        <f>IF($A41="","",IF(OR($C41="Volume",$C41="Ambos"),MAX(0,('Áreas_Capacidade'!$F41+N($F41))*(1-'Áreas_Capacidade'!$G41)),""))</f>
        <v/>
      </c>
      <c r="M41" s="55">
        <f>IF(AND(ISNUMBER($L41),$L41&gt;0,ISNUMBER($K41)),IFERROR($K41/$L41,""),"")</f>
        <v/>
      </c>
      <c r="N41" s="55">
        <f>IF($A41="","",IF($C41="Ambos",IF(COUNT($J41,$M41)=2,MAX($J41,$M41),""),IF($C41="Posições",$J41,IF($C41="Volume",$M41,""))))</f>
        <v/>
      </c>
      <c r="O41" s="27">
        <f>IF(AND(ISNUMBER($I41),ISNUMBER($H41)),$I41-$H41,"")</f>
        <v/>
      </c>
      <c r="P41" s="54">
        <f>IF(AND(ISNUMBER($L41),ISNUMBER($K41)),$L41-$K41,"")</f>
        <v/>
      </c>
      <c r="Q41" s="27">
        <f>IF($A41="","",IF(OR($C41="Posições",$C41="Ambos"),IF(AND(Resumo!$E$4&gt;0,1-'Áreas_Capacidade'!$G41&gt;0),IFERROR(MAX(0,ROUNDUP($H41/(Resumo!$E$4*(1-'Áreas_Capacidade'!$G41))-MAX(0,'Áreas_Capacidade'!$D41-'Áreas_Capacidade'!$E41+N($E41)),0)),""),""),""))</f>
        <v/>
      </c>
      <c r="R41" s="54">
        <f>IF($A41="","",IF(OR($C41="Volume",$C41="Ambos"),IF(AND(Resumo!$E$4&gt;0,1-'Áreas_Capacidade'!$G41&gt;0),IFERROR(MAX(0,ROUNDUP($K41/(Resumo!$E$4*(1-'Áreas_Capacidade'!$G41))-('Áreas_Capacidade'!$F41+N($F41)),3)),""),""),""))</f>
        <v/>
      </c>
      <c r="S41" s="30">
        <f>IF($A41="","",IF(NOT(ISNUMBER($N41)),"Sem base",IF($N41&gt;=1,"Saturado",IF($N41&gt;=Resumo!$H$3,"Crítico",IF($N41&gt;=Resumo!$E$3,"Atenção","Adequado")))))</f>
        <v/>
      </c>
      <c r="T41" s="30">
        <f>IF($A41="","",IF(Resumo!$H$4&lt;&gt;"OK","Revisar parâmetros do Resumo",IF('Áreas_Capacidade'!$R41&lt;&gt;"OK","Revisar cadastro da área",IF(OR($G41&lt;-1,N($E41)&lt;0,N($F41)&lt;0),"Revisar premissas","OK"))))</f>
        <v/>
      </c>
    </row>
    <row r="42">
      <c r="A42" s="31">
        <f>IF('Áreas_Capacidade'!A42="","",'Áreas_Capacidade'!A42)</f>
        <v/>
      </c>
      <c r="B42" s="31">
        <f>IF('Áreas_Capacidade'!B42="","",'Áreas_Capacidade'!B42)</f>
        <v/>
      </c>
      <c r="C42" s="30">
        <f>IF('Áreas_Capacidade'!C42="","",'Áreas_Capacidade'!C42)</f>
        <v/>
      </c>
      <c r="D42" s="53" t="n"/>
      <c r="E42" s="24" t="n"/>
      <c r="F42" s="52" t="n"/>
      <c r="G42" s="55">
        <f>IF($A42="","",IF($D42="",$E$2,$D42))</f>
        <v/>
      </c>
      <c r="H42" s="27">
        <f>IF($A42="","",IF(OR($C42="Posições",$C42="Ambos"),ROUNDUP('Áreas_Capacidade'!$J42*(1+$G42),0),""))</f>
        <v/>
      </c>
      <c r="I42" s="27">
        <f>IF($A42="","",IF(OR($C42="Posições",$C42="Ambos"),MAX(0,ROUNDDOWN(('Áreas_Capacidade'!$D42+N($E42)-'Áreas_Capacidade'!$E42)*(1-'Áreas_Capacidade'!$G42),0)),""))</f>
        <v/>
      </c>
      <c r="J42" s="55">
        <f>IF(AND(ISNUMBER($I42),$I42&gt;0,ISNUMBER($H42)),IFERROR($H42/$I42,""),"")</f>
        <v/>
      </c>
      <c r="K42" s="54">
        <f>IF($A42="","",IF(OR($C42="Volume",$C42="Ambos"),'Áreas_Capacidade'!$K42*(1+$G42),""))</f>
        <v/>
      </c>
      <c r="L42" s="54">
        <f>IF($A42="","",IF(OR($C42="Volume",$C42="Ambos"),MAX(0,('Áreas_Capacidade'!$F42+N($F42))*(1-'Áreas_Capacidade'!$G42)),""))</f>
        <v/>
      </c>
      <c r="M42" s="55">
        <f>IF(AND(ISNUMBER($L42),$L42&gt;0,ISNUMBER($K42)),IFERROR($K42/$L42,""),"")</f>
        <v/>
      </c>
      <c r="N42" s="55">
        <f>IF($A42="","",IF($C42="Ambos",IF(COUNT($J42,$M42)=2,MAX($J42,$M42),""),IF($C42="Posições",$J42,IF($C42="Volume",$M42,""))))</f>
        <v/>
      </c>
      <c r="O42" s="27">
        <f>IF(AND(ISNUMBER($I42),ISNUMBER($H42)),$I42-$H42,"")</f>
        <v/>
      </c>
      <c r="P42" s="54">
        <f>IF(AND(ISNUMBER($L42),ISNUMBER($K42)),$L42-$K42,"")</f>
        <v/>
      </c>
      <c r="Q42" s="27">
        <f>IF($A42="","",IF(OR($C42="Posições",$C42="Ambos"),IF(AND(Resumo!$E$4&gt;0,1-'Áreas_Capacidade'!$G42&gt;0),IFERROR(MAX(0,ROUNDUP($H42/(Resumo!$E$4*(1-'Áreas_Capacidade'!$G42))-MAX(0,'Áreas_Capacidade'!$D42-'Áreas_Capacidade'!$E42+N($E42)),0)),""),""),""))</f>
        <v/>
      </c>
      <c r="R42" s="54">
        <f>IF($A42="","",IF(OR($C42="Volume",$C42="Ambos"),IF(AND(Resumo!$E$4&gt;0,1-'Áreas_Capacidade'!$G42&gt;0),IFERROR(MAX(0,ROUNDUP($K42/(Resumo!$E$4*(1-'Áreas_Capacidade'!$G42))-('Áreas_Capacidade'!$F42+N($F42)),3)),""),""),""))</f>
        <v/>
      </c>
      <c r="S42" s="30">
        <f>IF($A42="","",IF(NOT(ISNUMBER($N42)),"Sem base",IF($N42&gt;=1,"Saturado",IF($N42&gt;=Resumo!$H$3,"Crítico",IF($N42&gt;=Resumo!$E$3,"Atenção","Adequado")))))</f>
        <v/>
      </c>
      <c r="T42" s="30">
        <f>IF($A42="","",IF(Resumo!$H$4&lt;&gt;"OK","Revisar parâmetros do Resumo",IF('Áreas_Capacidade'!$R42&lt;&gt;"OK","Revisar cadastro da área",IF(OR($G42&lt;-1,N($E42)&lt;0,N($F42)&lt;0),"Revisar premissas","OK"))))</f>
        <v/>
      </c>
    </row>
    <row r="43">
      <c r="A43" s="31">
        <f>IF('Áreas_Capacidade'!A43="","",'Áreas_Capacidade'!A43)</f>
        <v/>
      </c>
      <c r="B43" s="31">
        <f>IF('Áreas_Capacidade'!B43="","",'Áreas_Capacidade'!B43)</f>
        <v/>
      </c>
      <c r="C43" s="30">
        <f>IF('Áreas_Capacidade'!C43="","",'Áreas_Capacidade'!C43)</f>
        <v/>
      </c>
      <c r="D43" s="53" t="n"/>
      <c r="E43" s="24" t="n"/>
      <c r="F43" s="52" t="n"/>
      <c r="G43" s="55">
        <f>IF($A43="","",IF($D43="",$E$2,$D43))</f>
        <v/>
      </c>
      <c r="H43" s="27">
        <f>IF($A43="","",IF(OR($C43="Posições",$C43="Ambos"),ROUNDUP('Áreas_Capacidade'!$J43*(1+$G43),0),""))</f>
        <v/>
      </c>
      <c r="I43" s="27">
        <f>IF($A43="","",IF(OR($C43="Posições",$C43="Ambos"),MAX(0,ROUNDDOWN(('Áreas_Capacidade'!$D43+N($E43)-'Áreas_Capacidade'!$E43)*(1-'Áreas_Capacidade'!$G43),0)),""))</f>
        <v/>
      </c>
      <c r="J43" s="55">
        <f>IF(AND(ISNUMBER($I43),$I43&gt;0,ISNUMBER($H43)),IFERROR($H43/$I43,""),"")</f>
        <v/>
      </c>
      <c r="K43" s="54">
        <f>IF($A43="","",IF(OR($C43="Volume",$C43="Ambos"),'Áreas_Capacidade'!$K43*(1+$G43),""))</f>
        <v/>
      </c>
      <c r="L43" s="54">
        <f>IF($A43="","",IF(OR($C43="Volume",$C43="Ambos"),MAX(0,('Áreas_Capacidade'!$F43+N($F43))*(1-'Áreas_Capacidade'!$G43)),""))</f>
        <v/>
      </c>
      <c r="M43" s="55">
        <f>IF(AND(ISNUMBER($L43),$L43&gt;0,ISNUMBER($K43)),IFERROR($K43/$L43,""),"")</f>
        <v/>
      </c>
      <c r="N43" s="55">
        <f>IF($A43="","",IF($C43="Ambos",IF(COUNT($J43,$M43)=2,MAX($J43,$M43),""),IF($C43="Posições",$J43,IF($C43="Volume",$M43,""))))</f>
        <v/>
      </c>
      <c r="O43" s="27">
        <f>IF(AND(ISNUMBER($I43),ISNUMBER($H43)),$I43-$H43,"")</f>
        <v/>
      </c>
      <c r="P43" s="54">
        <f>IF(AND(ISNUMBER($L43),ISNUMBER($K43)),$L43-$K43,"")</f>
        <v/>
      </c>
      <c r="Q43" s="27">
        <f>IF($A43="","",IF(OR($C43="Posições",$C43="Ambos"),IF(AND(Resumo!$E$4&gt;0,1-'Áreas_Capacidade'!$G43&gt;0),IFERROR(MAX(0,ROUNDUP($H43/(Resumo!$E$4*(1-'Áreas_Capacidade'!$G43))-MAX(0,'Áreas_Capacidade'!$D43-'Áreas_Capacidade'!$E43+N($E43)),0)),""),""),""))</f>
        <v/>
      </c>
      <c r="R43" s="54">
        <f>IF($A43="","",IF(OR($C43="Volume",$C43="Ambos"),IF(AND(Resumo!$E$4&gt;0,1-'Áreas_Capacidade'!$G43&gt;0),IFERROR(MAX(0,ROUNDUP($K43/(Resumo!$E$4*(1-'Áreas_Capacidade'!$G43))-('Áreas_Capacidade'!$F43+N($F43)),3)),""),""),""))</f>
        <v/>
      </c>
      <c r="S43" s="30">
        <f>IF($A43="","",IF(NOT(ISNUMBER($N43)),"Sem base",IF($N43&gt;=1,"Saturado",IF($N43&gt;=Resumo!$H$3,"Crítico",IF($N43&gt;=Resumo!$E$3,"Atenção","Adequado")))))</f>
        <v/>
      </c>
      <c r="T43" s="30">
        <f>IF($A43="","",IF(Resumo!$H$4&lt;&gt;"OK","Revisar parâmetros do Resumo",IF('Áreas_Capacidade'!$R43&lt;&gt;"OK","Revisar cadastro da área",IF(OR($G43&lt;-1,N($E43)&lt;0,N($F43)&lt;0),"Revisar premissas","OK"))))</f>
        <v/>
      </c>
    </row>
    <row r="44">
      <c r="A44" s="31">
        <f>IF('Áreas_Capacidade'!A44="","",'Áreas_Capacidade'!A44)</f>
        <v/>
      </c>
      <c r="B44" s="31">
        <f>IF('Áreas_Capacidade'!B44="","",'Áreas_Capacidade'!B44)</f>
        <v/>
      </c>
      <c r="C44" s="30">
        <f>IF('Áreas_Capacidade'!C44="","",'Áreas_Capacidade'!C44)</f>
        <v/>
      </c>
      <c r="D44" s="53" t="n"/>
      <c r="E44" s="24" t="n"/>
      <c r="F44" s="52" t="n"/>
      <c r="G44" s="55">
        <f>IF($A44="","",IF($D44="",$E$2,$D44))</f>
        <v/>
      </c>
      <c r="H44" s="27">
        <f>IF($A44="","",IF(OR($C44="Posições",$C44="Ambos"),ROUNDUP('Áreas_Capacidade'!$J44*(1+$G44),0),""))</f>
        <v/>
      </c>
      <c r="I44" s="27">
        <f>IF($A44="","",IF(OR($C44="Posições",$C44="Ambos"),MAX(0,ROUNDDOWN(('Áreas_Capacidade'!$D44+N($E44)-'Áreas_Capacidade'!$E44)*(1-'Áreas_Capacidade'!$G44),0)),""))</f>
        <v/>
      </c>
      <c r="J44" s="55">
        <f>IF(AND(ISNUMBER($I44),$I44&gt;0,ISNUMBER($H44)),IFERROR($H44/$I44,""),"")</f>
        <v/>
      </c>
      <c r="K44" s="54">
        <f>IF($A44="","",IF(OR($C44="Volume",$C44="Ambos"),'Áreas_Capacidade'!$K44*(1+$G44),""))</f>
        <v/>
      </c>
      <c r="L44" s="54">
        <f>IF($A44="","",IF(OR($C44="Volume",$C44="Ambos"),MAX(0,('Áreas_Capacidade'!$F44+N($F44))*(1-'Áreas_Capacidade'!$G44)),""))</f>
        <v/>
      </c>
      <c r="M44" s="55">
        <f>IF(AND(ISNUMBER($L44),$L44&gt;0,ISNUMBER($K44)),IFERROR($K44/$L44,""),"")</f>
        <v/>
      </c>
      <c r="N44" s="55">
        <f>IF($A44="","",IF($C44="Ambos",IF(COUNT($J44,$M44)=2,MAX($J44,$M44),""),IF($C44="Posições",$J44,IF($C44="Volume",$M44,""))))</f>
        <v/>
      </c>
      <c r="O44" s="27">
        <f>IF(AND(ISNUMBER($I44),ISNUMBER($H44)),$I44-$H44,"")</f>
        <v/>
      </c>
      <c r="P44" s="54">
        <f>IF(AND(ISNUMBER($L44),ISNUMBER($K44)),$L44-$K44,"")</f>
        <v/>
      </c>
      <c r="Q44" s="27">
        <f>IF($A44="","",IF(OR($C44="Posições",$C44="Ambos"),IF(AND(Resumo!$E$4&gt;0,1-'Áreas_Capacidade'!$G44&gt;0),IFERROR(MAX(0,ROUNDUP($H44/(Resumo!$E$4*(1-'Áreas_Capacidade'!$G44))-MAX(0,'Áreas_Capacidade'!$D44-'Áreas_Capacidade'!$E44+N($E44)),0)),""),""),""))</f>
        <v/>
      </c>
      <c r="R44" s="54">
        <f>IF($A44="","",IF(OR($C44="Volume",$C44="Ambos"),IF(AND(Resumo!$E$4&gt;0,1-'Áreas_Capacidade'!$G44&gt;0),IFERROR(MAX(0,ROUNDUP($K44/(Resumo!$E$4*(1-'Áreas_Capacidade'!$G44))-('Áreas_Capacidade'!$F44+N($F44)),3)),""),""),""))</f>
        <v/>
      </c>
      <c r="S44" s="30">
        <f>IF($A44="","",IF(NOT(ISNUMBER($N44)),"Sem base",IF($N44&gt;=1,"Saturado",IF($N44&gt;=Resumo!$H$3,"Crítico",IF($N44&gt;=Resumo!$E$3,"Atenção","Adequado")))))</f>
        <v/>
      </c>
      <c r="T44" s="30">
        <f>IF($A44="","",IF(Resumo!$H$4&lt;&gt;"OK","Revisar parâmetros do Resumo",IF('Áreas_Capacidade'!$R44&lt;&gt;"OK","Revisar cadastro da área",IF(OR($G44&lt;-1,N($E44)&lt;0,N($F44)&lt;0),"Revisar premissas","OK"))))</f>
        <v/>
      </c>
    </row>
    <row r="45">
      <c r="A45" s="31">
        <f>IF('Áreas_Capacidade'!A45="","",'Áreas_Capacidade'!A45)</f>
        <v/>
      </c>
      <c r="B45" s="31">
        <f>IF('Áreas_Capacidade'!B45="","",'Áreas_Capacidade'!B45)</f>
        <v/>
      </c>
      <c r="C45" s="30">
        <f>IF('Áreas_Capacidade'!C45="","",'Áreas_Capacidade'!C45)</f>
        <v/>
      </c>
      <c r="D45" s="53" t="n"/>
      <c r="E45" s="24" t="n"/>
      <c r="F45" s="52" t="n"/>
      <c r="G45" s="55">
        <f>IF($A45="","",IF($D45="",$E$2,$D45))</f>
        <v/>
      </c>
      <c r="H45" s="27">
        <f>IF($A45="","",IF(OR($C45="Posições",$C45="Ambos"),ROUNDUP('Áreas_Capacidade'!$J45*(1+$G45),0),""))</f>
        <v/>
      </c>
      <c r="I45" s="27">
        <f>IF($A45="","",IF(OR($C45="Posições",$C45="Ambos"),MAX(0,ROUNDDOWN(('Áreas_Capacidade'!$D45+N($E45)-'Áreas_Capacidade'!$E45)*(1-'Áreas_Capacidade'!$G45),0)),""))</f>
        <v/>
      </c>
      <c r="J45" s="55">
        <f>IF(AND(ISNUMBER($I45),$I45&gt;0,ISNUMBER($H45)),IFERROR($H45/$I45,""),"")</f>
        <v/>
      </c>
      <c r="K45" s="54">
        <f>IF($A45="","",IF(OR($C45="Volume",$C45="Ambos"),'Áreas_Capacidade'!$K45*(1+$G45),""))</f>
        <v/>
      </c>
      <c r="L45" s="54">
        <f>IF($A45="","",IF(OR($C45="Volume",$C45="Ambos"),MAX(0,('Áreas_Capacidade'!$F45+N($F45))*(1-'Áreas_Capacidade'!$G45)),""))</f>
        <v/>
      </c>
      <c r="M45" s="55">
        <f>IF(AND(ISNUMBER($L45),$L45&gt;0,ISNUMBER($K45)),IFERROR($K45/$L45,""),"")</f>
        <v/>
      </c>
      <c r="N45" s="55">
        <f>IF($A45="","",IF($C45="Ambos",IF(COUNT($J45,$M45)=2,MAX($J45,$M45),""),IF($C45="Posições",$J45,IF($C45="Volume",$M45,""))))</f>
        <v/>
      </c>
      <c r="O45" s="27">
        <f>IF(AND(ISNUMBER($I45),ISNUMBER($H45)),$I45-$H45,"")</f>
        <v/>
      </c>
      <c r="P45" s="54">
        <f>IF(AND(ISNUMBER($L45),ISNUMBER($K45)),$L45-$K45,"")</f>
        <v/>
      </c>
      <c r="Q45" s="27">
        <f>IF($A45="","",IF(OR($C45="Posições",$C45="Ambos"),IF(AND(Resumo!$E$4&gt;0,1-'Áreas_Capacidade'!$G45&gt;0),IFERROR(MAX(0,ROUNDUP($H45/(Resumo!$E$4*(1-'Áreas_Capacidade'!$G45))-MAX(0,'Áreas_Capacidade'!$D45-'Áreas_Capacidade'!$E45+N($E45)),0)),""),""),""))</f>
        <v/>
      </c>
      <c r="R45" s="54">
        <f>IF($A45="","",IF(OR($C45="Volume",$C45="Ambos"),IF(AND(Resumo!$E$4&gt;0,1-'Áreas_Capacidade'!$G45&gt;0),IFERROR(MAX(0,ROUNDUP($K45/(Resumo!$E$4*(1-'Áreas_Capacidade'!$G45))-('Áreas_Capacidade'!$F45+N($F45)),3)),""),""),""))</f>
        <v/>
      </c>
      <c r="S45" s="30">
        <f>IF($A45="","",IF(NOT(ISNUMBER($N45)),"Sem base",IF($N45&gt;=1,"Saturado",IF($N45&gt;=Resumo!$H$3,"Crítico",IF($N45&gt;=Resumo!$E$3,"Atenção","Adequado")))))</f>
        <v/>
      </c>
      <c r="T45" s="30">
        <f>IF($A45="","",IF(Resumo!$H$4&lt;&gt;"OK","Revisar parâmetros do Resumo",IF('Áreas_Capacidade'!$R45&lt;&gt;"OK","Revisar cadastro da área",IF(OR($G45&lt;-1,N($E45)&lt;0,N($F45)&lt;0),"Revisar premissas","OK"))))</f>
        <v/>
      </c>
    </row>
    <row r="46">
      <c r="A46" s="31">
        <f>IF('Áreas_Capacidade'!A46="","",'Áreas_Capacidade'!A46)</f>
        <v/>
      </c>
      <c r="B46" s="31">
        <f>IF('Áreas_Capacidade'!B46="","",'Áreas_Capacidade'!B46)</f>
        <v/>
      </c>
      <c r="C46" s="30">
        <f>IF('Áreas_Capacidade'!C46="","",'Áreas_Capacidade'!C46)</f>
        <v/>
      </c>
      <c r="D46" s="53" t="n"/>
      <c r="E46" s="24" t="n"/>
      <c r="F46" s="52" t="n"/>
      <c r="G46" s="55">
        <f>IF($A46="","",IF($D46="",$E$2,$D46))</f>
        <v/>
      </c>
      <c r="H46" s="27">
        <f>IF($A46="","",IF(OR($C46="Posições",$C46="Ambos"),ROUNDUP('Áreas_Capacidade'!$J46*(1+$G46),0),""))</f>
        <v/>
      </c>
      <c r="I46" s="27">
        <f>IF($A46="","",IF(OR($C46="Posições",$C46="Ambos"),MAX(0,ROUNDDOWN(('Áreas_Capacidade'!$D46+N($E46)-'Áreas_Capacidade'!$E46)*(1-'Áreas_Capacidade'!$G46),0)),""))</f>
        <v/>
      </c>
      <c r="J46" s="55">
        <f>IF(AND(ISNUMBER($I46),$I46&gt;0,ISNUMBER($H46)),IFERROR($H46/$I46,""),"")</f>
        <v/>
      </c>
      <c r="K46" s="54">
        <f>IF($A46="","",IF(OR($C46="Volume",$C46="Ambos"),'Áreas_Capacidade'!$K46*(1+$G46),""))</f>
        <v/>
      </c>
      <c r="L46" s="54">
        <f>IF($A46="","",IF(OR($C46="Volume",$C46="Ambos"),MAX(0,('Áreas_Capacidade'!$F46+N($F46))*(1-'Áreas_Capacidade'!$G46)),""))</f>
        <v/>
      </c>
      <c r="M46" s="55">
        <f>IF(AND(ISNUMBER($L46),$L46&gt;0,ISNUMBER($K46)),IFERROR($K46/$L46,""),"")</f>
        <v/>
      </c>
      <c r="N46" s="55">
        <f>IF($A46="","",IF($C46="Ambos",IF(COUNT($J46,$M46)=2,MAX($J46,$M46),""),IF($C46="Posições",$J46,IF($C46="Volume",$M46,""))))</f>
        <v/>
      </c>
      <c r="O46" s="27">
        <f>IF(AND(ISNUMBER($I46),ISNUMBER($H46)),$I46-$H46,"")</f>
        <v/>
      </c>
      <c r="P46" s="54">
        <f>IF(AND(ISNUMBER($L46),ISNUMBER($K46)),$L46-$K46,"")</f>
        <v/>
      </c>
      <c r="Q46" s="27">
        <f>IF($A46="","",IF(OR($C46="Posições",$C46="Ambos"),IF(AND(Resumo!$E$4&gt;0,1-'Áreas_Capacidade'!$G46&gt;0),IFERROR(MAX(0,ROUNDUP($H46/(Resumo!$E$4*(1-'Áreas_Capacidade'!$G46))-MAX(0,'Áreas_Capacidade'!$D46-'Áreas_Capacidade'!$E46+N($E46)),0)),""),""),""))</f>
        <v/>
      </c>
      <c r="R46" s="54">
        <f>IF($A46="","",IF(OR($C46="Volume",$C46="Ambos"),IF(AND(Resumo!$E$4&gt;0,1-'Áreas_Capacidade'!$G46&gt;0),IFERROR(MAX(0,ROUNDUP($K46/(Resumo!$E$4*(1-'Áreas_Capacidade'!$G46))-('Áreas_Capacidade'!$F46+N($F46)),3)),""),""),""))</f>
        <v/>
      </c>
      <c r="S46" s="30">
        <f>IF($A46="","",IF(NOT(ISNUMBER($N46)),"Sem base",IF($N46&gt;=1,"Saturado",IF($N46&gt;=Resumo!$H$3,"Crítico",IF($N46&gt;=Resumo!$E$3,"Atenção","Adequado")))))</f>
        <v/>
      </c>
      <c r="T46" s="30">
        <f>IF($A46="","",IF(Resumo!$H$4&lt;&gt;"OK","Revisar parâmetros do Resumo",IF('Áreas_Capacidade'!$R46&lt;&gt;"OK","Revisar cadastro da área",IF(OR($G46&lt;-1,N($E46)&lt;0,N($F46)&lt;0),"Revisar premissas","OK"))))</f>
        <v/>
      </c>
    </row>
    <row r="47">
      <c r="A47" s="31">
        <f>IF('Áreas_Capacidade'!A47="","",'Áreas_Capacidade'!A47)</f>
        <v/>
      </c>
      <c r="B47" s="31">
        <f>IF('Áreas_Capacidade'!B47="","",'Áreas_Capacidade'!B47)</f>
        <v/>
      </c>
      <c r="C47" s="30">
        <f>IF('Áreas_Capacidade'!C47="","",'Áreas_Capacidade'!C47)</f>
        <v/>
      </c>
      <c r="D47" s="53" t="n"/>
      <c r="E47" s="24" t="n"/>
      <c r="F47" s="52" t="n"/>
      <c r="G47" s="55">
        <f>IF($A47="","",IF($D47="",$E$2,$D47))</f>
        <v/>
      </c>
      <c r="H47" s="27">
        <f>IF($A47="","",IF(OR($C47="Posições",$C47="Ambos"),ROUNDUP('Áreas_Capacidade'!$J47*(1+$G47),0),""))</f>
        <v/>
      </c>
      <c r="I47" s="27">
        <f>IF($A47="","",IF(OR($C47="Posições",$C47="Ambos"),MAX(0,ROUNDDOWN(('Áreas_Capacidade'!$D47+N($E47)-'Áreas_Capacidade'!$E47)*(1-'Áreas_Capacidade'!$G47),0)),""))</f>
        <v/>
      </c>
      <c r="J47" s="55">
        <f>IF(AND(ISNUMBER($I47),$I47&gt;0,ISNUMBER($H47)),IFERROR($H47/$I47,""),"")</f>
        <v/>
      </c>
      <c r="K47" s="54">
        <f>IF($A47="","",IF(OR($C47="Volume",$C47="Ambos"),'Áreas_Capacidade'!$K47*(1+$G47),""))</f>
        <v/>
      </c>
      <c r="L47" s="54">
        <f>IF($A47="","",IF(OR($C47="Volume",$C47="Ambos"),MAX(0,('Áreas_Capacidade'!$F47+N($F47))*(1-'Áreas_Capacidade'!$G47)),""))</f>
        <v/>
      </c>
      <c r="M47" s="55">
        <f>IF(AND(ISNUMBER($L47),$L47&gt;0,ISNUMBER($K47)),IFERROR($K47/$L47,""),"")</f>
        <v/>
      </c>
      <c r="N47" s="55">
        <f>IF($A47="","",IF($C47="Ambos",IF(COUNT($J47,$M47)=2,MAX($J47,$M47),""),IF($C47="Posições",$J47,IF($C47="Volume",$M47,""))))</f>
        <v/>
      </c>
      <c r="O47" s="27">
        <f>IF(AND(ISNUMBER($I47),ISNUMBER($H47)),$I47-$H47,"")</f>
        <v/>
      </c>
      <c r="P47" s="54">
        <f>IF(AND(ISNUMBER($L47),ISNUMBER($K47)),$L47-$K47,"")</f>
        <v/>
      </c>
      <c r="Q47" s="27">
        <f>IF($A47="","",IF(OR($C47="Posições",$C47="Ambos"),IF(AND(Resumo!$E$4&gt;0,1-'Áreas_Capacidade'!$G47&gt;0),IFERROR(MAX(0,ROUNDUP($H47/(Resumo!$E$4*(1-'Áreas_Capacidade'!$G47))-MAX(0,'Áreas_Capacidade'!$D47-'Áreas_Capacidade'!$E47+N($E47)),0)),""),""),""))</f>
        <v/>
      </c>
      <c r="R47" s="54">
        <f>IF($A47="","",IF(OR($C47="Volume",$C47="Ambos"),IF(AND(Resumo!$E$4&gt;0,1-'Áreas_Capacidade'!$G47&gt;0),IFERROR(MAX(0,ROUNDUP($K47/(Resumo!$E$4*(1-'Áreas_Capacidade'!$G47))-('Áreas_Capacidade'!$F47+N($F47)),3)),""),""),""))</f>
        <v/>
      </c>
      <c r="S47" s="30">
        <f>IF($A47="","",IF(NOT(ISNUMBER($N47)),"Sem base",IF($N47&gt;=1,"Saturado",IF($N47&gt;=Resumo!$H$3,"Crítico",IF($N47&gt;=Resumo!$E$3,"Atenção","Adequado")))))</f>
        <v/>
      </c>
      <c r="T47" s="30">
        <f>IF($A47="","",IF(Resumo!$H$4&lt;&gt;"OK","Revisar parâmetros do Resumo",IF('Áreas_Capacidade'!$R47&lt;&gt;"OK","Revisar cadastro da área",IF(OR($G47&lt;-1,N($E47)&lt;0,N($F47)&lt;0),"Revisar premissas","OK"))))</f>
        <v/>
      </c>
    </row>
    <row r="48">
      <c r="A48" s="31">
        <f>IF('Áreas_Capacidade'!A48="","",'Áreas_Capacidade'!A48)</f>
        <v/>
      </c>
      <c r="B48" s="31">
        <f>IF('Áreas_Capacidade'!B48="","",'Áreas_Capacidade'!B48)</f>
        <v/>
      </c>
      <c r="C48" s="30">
        <f>IF('Áreas_Capacidade'!C48="","",'Áreas_Capacidade'!C48)</f>
        <v/>
      </c>
      <c r="D48" s="53" t="n"/>
      <c r="E48" s="24" t="n"/>
      <c r="F48" s="52" t="n"/>
      <c r="G48" s="55">
        <f>IF($A48="","",IF($D48="",$E$2,$D48))</f>
        <v/>
      </c>
      <c r="H48" s="27">
        <f>IF($A48="","",IF(OR($C48="Posições",$C48="Ambos"),ROUNDUP('Áreas_Capacidade'!$J48*(1+$G48),0),""))</f>
        <v/>
      </c>
      <c r="I48" s="27">
        <f>IF($A48="","",IF(OR($C48="Posições",$C48="Ambos"),MAX(0,ROUNDDOWN(('Áreas_Capacidade'!$D48+N($E48)-'Áreas_Capacidade'!$E48)*(1-'Áreas_Capacidade'!$G48),0)),""))</f>
        <v/>
      </c>
      <c r="J48" s="55">
        <f>IF(AND(ISNUMBER($I48),$I48&gt;0,ISNUMBER($H48)),IFERROR($H48/$I48,""),"")</f>
        <v/>
      </c>
      <c r="K48" s="54">
        <f>IF($A48="","",IF(OR($C48="Volume",$C48="Ambos"),'Áreas_Capacidade'!$K48*(1+$G48),""))</f>
        <v/>
      </c>
      <c r="L48" s="54">
        <f>IF($A48="","",IF(OR($C48="Volume",$C48="Ambos"),MAX(0,('Áreas_Capacidade'!$F48+N($F48))*(1-'Áreas_Capacidade'!$G48)),""))</f>
        <v/>
      </c>
      <c r="M48" s="55">
        <f>IF(AND(ISNUMBER($L48),$L48&gt;0,ISNUMBER($K48)),IFERROR($K48/$L48,""),"")</f>
        <v/>
      </c>
      <c r="N48" s="55">
        <f>IF($A48="","",IF($C48="Ambos",IF(COUNT($J48,$M48)=2,MAX($J48,$M48),""),IF($C48="Posições",$J48,IF($C48="Volume",$M48,""))))</f>
        <v/>
      </c>
      <c r="O48" s="27">
        <f>IF(AND(ISNUMBER($I48),ISNUMBER($H48)),$I48-$H48,"")</f>
        <v/>
      </c>
      <c r="P48" s="54">
        <f>IF(AND(ISNUMBER($L48),ISNUMBER($K48)),$L48-$K48,"")</f>
        <v/>
      </c>
      <c r="Q48" s="27">
        <f>IF($A48="","",IF(OR($C48="Posições",$C48="Ambos"),IF(AND(Resumo!$E$4&gt;0,1-'Áreas_Capacidade'!$G48&gt;0),IFERROR(MAX(0,ROUNDUP($H48/(Resumo!$E$4*(1-'Áreas_Capacidade'!$G48))-MAX(0,'Áreas_Capacidade'!$D48-'Áreas_Capacidade'!$E48+N($E48)),0)),""),""),""))</f>
        <v/>
      </c>
      <c r="R48" s="54">
        <f>IF($A48="","",IF(OR($C48="Volume",$C48="Ambos"),IF(AND(Resumo!$E$4&gt;0,1-'Áreas_Capacidade'!$G48&gt;0),IFERROR(MAX(0,ROUNDUP($K48/(Resumo!$E$4*(1-'Áreas_Capacidade'!$G48))-('Áreas_Capacidade'!$F48+N($F48)),3)),""),""),""))</f>
        <v/>
      </c>
      <c r="S48" s="30">
        <f>IF($A48="","",IF(NOT(ISNUMBER($N48)),"Sem base",IF($N48&gt;=1,"Saturado",IF($N48&gt;=Resumo!$H$3,"Crítico",IF($N48&gt;=Resumo!$E$3,"Atenção","Adequado")))))</f>
        <v/>
      </c>
      <c r="T48" s="30">
        <f>IF($A48="","",IF(Resumo!$H$4&lt;&gt;"OK","Revisar parâmetros do Resumo",IF('Áreas_Capacidade'!$R48&lt;&gt;"OK","Revisar cadastro da área",IF(OR($G48&lt;-1,N($E48)&lt;0,N($F48)&lt;0),"Revisar premissas","OK"))))</f>
        <v/>
      </c>
    </row>
    <row r="49">
      <c r="A49" s="31">
        <f>IF('Áreas_Capacidade'!A49="","",'Áreas_Capacidade'!A49)</f>
        <v/>
      </c>
      <c r="B49" s="31">
        <f>IF('Áreas_Capacidade'!B49="","",'Áreas_Capacidade'!B49)</f>
        <v/>
      </c>
      <c r="C49" s="30">
        <f>IF('Áreas_Capacidade'!C49="","",'Áreas_Capacidade'!C49)</f>
        <v/>
      </c>
      <c r="D49" s="53" t="n"/>
      <c r="E49" s="24" t="n"/>
      <c r="F49" s="52" t="n"/>
      <c r="G49" s="55">
        <f>IF($A49="","",IF($D49="",$E$2,$D49))</f>
        <v/>
      </c>
      <c r="H49" s="27">
        <f>IF($A49="","",IF(OR($C49="Posições",$C49="Ambos"),ROUNDUP('Áreas_Capacidade'!$J49*(1+$G49),0),""))</f>
        <v/>
      </c>
      <c r="I49" s="27">
        <f>IF($A49="","",IF(OR($C49="Posições",$C49="Ambos"),MAX(0,ROUNDDOWN(('Áreas_Capacidade'!$D49+N($E49)-'Áreas_Capacidade'!$E49)*(1-'Áreas_Capacidade'!$G49),0)),""))</f>
        <v/>
      </c>
      <c r="J49" s="55">
        <f>IF(AND(ISNUMBER($I49),$I49&gt;0,ISNUMBER($H49)),IFERROR($H49/$I49,""),"")</f>
        <v/>
      </c>
      <c r="K49" s="54">
        <f>IF($A49="","",IF(OR($C49="Volume",$C49="Ambos"),'Áreas_Capacidade'!$K49*(1+$G49),""))</f>
        <v/>
      </c>
      <c r="L49" s="54">
        <f>IF($A49="","",IF(OR($C49="Volume",$C49="Ambos"),MAX(0,('Áreas_Capacidade'!$F49+N($F49))*(1-'Áreas_Capacidade'!$G49)),""))</f>
        <v/>
      </c>
      <c r="M49" s="55">
        <f>IF(AND(ISNUMBER($L49),$L49&gt;0,ISNUMBER($K49)),IFERROR($K49/$L49,""),"")</f>
        <v/>
      </c>
      <c r="N49" s="55">
        <f>IF($A49="","",IF($C49="Ambos",IF(COUNT($J49,$M49)=2,MAX($J49,$M49),""),IF($C49="Posições",$J49,IF($C49="Volume",$M49,""))))</f>
        <v/>
      </c>
      <c r="O49" s="27">
        <f>IF(AND(ISNUMBER($I49),ISNUMBER($H49)),$I49-$H49,"")</f>
        <v/>
      </c>
      <c r="P49" s="54">
        <f>IF(AND(ISNUMBER($L49),ISNUMBER($K49)),$L49-$K49,"")</f>
        <v/>
      </c>
      <c r="Q49" s="27">
        <f>IF($A49="","",IF(OR($C49="Posições",$C49="Ambos"),IF(AND(Resumo!$E$4&gt;0,1-'Áreas_Capacidade'!$G49&gt;0),IFERROR(MAX(0,ROUNDUP($H49/(Resumo!$E$4*(1-'Áreas_Capacidade'!$G49))-MAX(0,'Áreas_Capacidade'!$D49-'Áreas_Capacidade'!$E49+N($E49)),0)),""),""),""))</f>
        <v/>
      </c>
      <c r="R49" s="54">
        <f>IF($A49="","",IF(OR($C49="Volume",$C49="Ambos"),IF(AND(Resumo!$E$4&gt;0,1-'Áreas_Capacidade'!$G49&gt;0),IFERROR(MAX(0,ROUNDUP($K49/(Resumo!$E$4*(1-'Áreas_Capacidade'!$G49))-('Áreas_Capacidade'!$F49+N($F49)),3)),""),""),""))</f>
        <v/>
      </c>
      <c r="S49" s="30">
        <f>IF($A49="","",IF(NOT(ISNUMBER($N49)),"Sem base",IF($N49&gt;=1,"Saturado",IF($N49&gt;=Resumo!$H$3,"Crítico",IF($N49&gt;=Resumo!$E$3,"Atenção","Adequado")))))</f>
        <v/>
      </c>
      <c r="T49" s="30">
        <f>IF($A49="","",IF(Resumo!$H$4&lt;&gt;"OK","Revisar parâmetros do Resumo",IF('Áreas_Capacidade'!$R49&lt;&gt;"OK","Revisar cadastro da área",IF(OR($G49&lt;-1,N($E49)&lt;0,N($F49)&lt;0),"Revisar premissas","OK"))))</f>
        <v/>
      </c>
    </row>
    <row r="50">
      <c r="A50" s="31">
        <f>IF('Áreas_Capacidade'!A50="","",'Áreas_Capacidade'!A50)</f>
        <v/>
      </c>
      <c r="B50" s="31">
        <f>IF('Áreas_Capacidade'!B50="","",'Áreas_Capacidade'!B50)</f>
        <v/>
      </c>
      <c r="C50" s="30">
        <f>IF('Áreas_Capacidade'!C50="","",'Áreas_Capacidade'!C50)</f>
        <v/>
      </c>
      <c r="D50" s="53" t="n"/>
      <c r="E50" s="24" t="n"/>
      <c r="F50" s="52" t="n"/>
      <c r="G50" s="55">
        <f>IF($A50="","",IF($D50="",$E$2,$D50))</f>
        <v/>
      </c>
      <c r="H50" s="27">
        <f>IF($A50="","",IF(OR($C50="Posições",$C50="Ambos"),ROUNDUP('Áreas_Capacidade'!$J50*(1+$G50),0),""))</f>
        <v/>
      </c>
      <c r="I50" s="27">
        <f>IF($A50="","",IF(OR($C50="Posições",$C50="Ambos"),MAX(0,ROUNDDOWN(('Áreas_Capacidade'!$D50+N($E50)-'Áreas_Capacidade'!$E50)*(1-'Áreas_Capacidade'!$G50),0)),""))</f>
        <v/>
      </c>
      <c r="J50" s="55">
        <f>IF(AND(ISNUMBER($I50),$I50&gt;0,ISNUMBER($H50)),IFERROR($H50/$I50,""),"")</f>
        <v/>
      </c>
      <c r="K50" s="54">
        <f>IF($A50="","",IF(OR($C50="Volume",$C50="Ambos"),'Áreas_Capacidade'!$K50*(1+$G50),""))</f>
        <v/>
      </c>
      <c r="L50" s="54">
        <f>IF($A50="","",IF(OR($C50="Volume",$C50="Ambos"),MAX(0,('Áreas_Capacidade'!$F50+N($F50))*(1-'Áreas_Capacidade'!$G50)),""))</f>
        <v/>
      </c>
      <c r="M50" s="55">
        <f>IF(AND(ISNUMBER($L50),$L50&gt;0,ISNUMBER($K50)),IFERROR($K50/$L50,""),"")</f>
        <v/>
      </c>
      <c r="N50" s="55">
        <f>IF($A50="","",IF($C50="Ambos",IF(COUNT($J50,$M50)=2,MAX($J50,$M50),""),IF($C50="Posições",$J50,IF($C50="Volume",$M50,""))))</f>
        <v/>
      </c>
      <c r="O50" s="27">
        <f>IF(AND(ISNUMBER($I50),ISNUMBER($H50)),$I50-$H50,"")</f>
        <v/>
      </c>
      <c r="P50" s="54">
        <f>IF(AND(ISNUMBER($L50),ISNUMBER($K50)),$L50-$K50,"")</f>
        <v/>
      </c>
      <c r="Q50" s="27">
        <f>IF($A50="","",IF(OR($C50="Posições",$C50="Ambos"),IF(AND(Resumo!$E$4&gt;0,1-'Áreas_Capacidade'!$G50&gt;0),IFERROR(MAX(0,ROUNDUP($H50/(Resumo!$E$4*(1-'Áreas_Capacidade'!$G50))-MAX(0,'Áreas_Capacidade'!$D50-'Áreas_Capacidade'!$E50+N($E50)),0)),""),""),""))</f>
        <v/>
      </c>
      <c r="R50" s="54">
        <f>IF($A50="","",IF(OR($C50="Volume",$C50="Ambos"),IF(AND(Resumo!$E$4&gt;0,1-'Áreas_Capacidade'!$G50&gt;0),IFERROR(MAX(0,ROUNDUP($K50/(Resumo!$E$4*(1-'Áreas_Capacidade'!$G50))-('Áreas_Capacidade'!$F50+N($F50)),3)),""),""),""))</f>
        <v/>
      </c>
      <c r="S50" s="30">
        <f>IF($A50="","",IF(NOT(ISNUMBER($N50)),"Sem base",IF($N50&gt;=1,"Saturado",IF($N50&gt;=Resumo!$H$3,"Crítico",IF($N50&gt;=Resumo!$E$3,"Atenção","Adequado")))))</f>
        <v/>
      </c>
      <c r="T50" s="30">
        <f>IF($A50="","",IF(Resumo!$H$4&lt;&gt;"OK","Revisar parâmetros do Resumo",IF('Áreas_Capacidade'!$R50&lt;&gt;"OK","Revisar cadastro da área",IF(OR($G50&lt;-1,N($E50)&lt;0,N($F50)&lt;0),"Revisar premissas","OK"))))</f>
        <v/>
      </c>
    </row>
    <row r="51">
      <c r="A51" s="31">
        <f>IF('Áreas_Capacidade'!A51="","",'Áreas_Capacidade'!A51)</f>
        <v/>
      </c>
      <c r="B51" s="31">
        <f>IF('Áreas_Capacidade'!B51="","",'Áreas_Capacidade'!B51)</f>
        <v/>
      </c>
      <c r="C51" s="30">
        <f>IF('Áreas_Capacidade'!C51="","",'Áreas_Capacidade'!C51)</f>
        <v/>
      </c>
      <c r="D51" s="53" t="n"/>
      <c r="E51" s="24" t="n"/>
      <c r="F51" s="52" t="n"/>
      <c r="G51" s="55">
        <f>IF($A51="","",IF($D51="",$E$2,$D51))</f>
        <v/>
      </c>
      <c r="H51" s="27">
        <f>IF($A51="","",IF(OR($C51="Posições",$C51="Ambos"),ROUNDUP('Áreas_Capacidade'!$J51*(1+$G51),0),""))</f>
        <v/>
      </c>
      <c r="I51" s="27">
        <f>IF($A51="","",IF(OR($C51="Posições",$C51="Ambos"),MAX(0,ROUNDDOWN(('Áreas_Capacidade'!$D51+N($E51)-'Áreas_Capacidade'!$E51)*(1-'Áreas_Capacidade'!$G51),0)),""))</f>
        <v/>
      </c>
      <c r="J51" s="55">
        <f>IF(AND(ISNUMBER($I51),$I51&gt;0,ISNUMBER($H51)),IFERROR($H51/$I51,""),"")</f>
        <v/>
      </c>
      <c r="K51" s="54">
        <f>IF($A51="","",IF(OR($C51="Volume",$C51="Ambos"),'Áreas_Capacidade'!$K51*(1+$G51),""))</f>
        <v/>
      </c>
      <c r="L51" s="54">
        <f>IF($A51="","",IF(OR($C51="Volume",$C51="Ambos"),MAX(0,('Áreas_Capacidade'!$F51+N($F51))*(1-'Áreas_Capacidade'!$G51)),""))</f>
        <v/>
      </c>
      <c r="M51" s="55">
        <f>IF(AND(ISNUMBER($L51),$L51&gt;0,ISNUMBER($K51)),IFERROR($K51/$L51,""),"")</f>
        <v/>
      </c>
      <c r="N51" s="55">
        <f>IF($A51="","",IF($C51="Ambos",IF(COUNT($J51,$M51)=2,MAX($J51,$M51),""),IF($C51="Posições",$J51,IF($C51="Volume",$M51,""))))</f>
        <v/>
      </c>
      <c r="O51" s="27">
        <f>IF(AND(ISNUMBER($I51),ISNUMBER($H51)),$I51-$H51,"")</f>
        <v/>
      </c>
      <c r="P51" s="54">
        <f>IF(AND(ISNUMBER($L51),ISNUMBER($K51)),$L51-$K51,"")</f>
        <v/>
      </c>
      <c r="Q51" s="27">
        <f>IF($A51="","",IF(OR($C51="Posições",$C51="Ambos"),IF(AND(Resumo!$E$4&gt;0,1-'Áreas_Capacidade'!$G51&gt;0),IFERROR(MAX(0,ROUNDUP($H51/(Resumo!$E$4*(1-'Áreas_Capacidade'!$G51))-MAX(0,'Áreas_Capacidade'!$D51-'Áreas_Capacidade'!$E51+N($E51)),0)),""),""),""))</f>
        <v/>
      </c>
      <c r="R51" s="54">
        <f>IF($A51="","",IF(OR($C51="Volume",$C51="Ambos"),IF(AND(Resumo!$E$4&gt;0,1-'Áreas_Capacidade'!$G51&gt;0),IFERROR(MAX(0,ROUNDUP($K51/(Resumo!$E$4*(1-'Áreas_Capacidade'!$G51))-('Áreas_Capacidade'!$F51+N($F51)),3)),""),""),""))</f>
        <v/>
      </c>
      <c r="S51" s="30">
        <f>IF($A51="","",IF(NOT(ISNUMBER($N51)),"Sem base",IF($N51&gt;=1,"Saturado",IF($N51&gt;=Resumo!$H$3,"Crítico",IF($N51&gt;=Resumo!$E$3,"Atenção","Adequado")))))</f>
        <v/>
      </c>
      <c r="T51" s="30">
        <f>IF($A51="","",IF(Resumo!$H$4&lt;&gt;"OK","Revisar parâmetros do Resumo",IF('Áreas_Capacidade'!$R51&lt;&gt;"OK","Revisar cadastro da área",IF(OR($G51&lt;-1,N($E51)&lt;0,N($F51)&lt;0),"Revisar premissas","OK"))))</f>
        <v/>
      </c>
    </row>
    <row r="52">
      <c r="A52" s="31">
        <f>IF('Áreas_Capacidade'!A52="","",'Áreas_Capacidade'!A52)</f>
        <v/>
      </c>
      <c r="B52" s="31">
        <f>IF('Áreas_Capacidade'!B52="","",'Áreas_Capacidade'!B52)</f>
        <v/>
      </c>
      <c r="C52" s="30">
        <f>IF('Áreas_Capacidade'!C52="","",'Áreas_Capacidade'!C52)</f>
        <v/>
      </c>
      <c r="D52" s="53" t="n"/>
      <c r="E52" s="24" t="n"/>
      <c r="F52" s="52" t="n"/>
      <c r="G52" s="55">
        <f>IF($A52="","",IF($D52="",$E$2,$D52))</f>
        <v/>
      </c>
      <c r="H52" s="27">
        <f>IF($A52="","",IF(OR($C52="Posições",$C52="Ambos"),ROUNDUP('Áreas_Capacidade'!$J52*(1+$G52),0),""))</f>
        <v/>
      </c>
      <c r="I52" s="27">
        <f>IF($A52="","",IF(OR($C52="Posições",$C52="Ambos"),MAX(0,ROUNDDOWN(('Áreas_Capacidade'!$D52+N($E52)-'Áreas_Capacidade'!$E52)*(1-'Áreas_Capacidade'!$G52),0)),""))</f>
        <v/>
      </c>
      <c r="J52" s="55">
        <f>IF(AND(ISNUMBER($I52),$I52&gt;0,ISNUMBER($H52)),IFERROR($H52/$I52,""),"")</f>
        <v/>
      </c>
      <c r="K52" s="54">
        <f>IF($A52="","",IF(OR($C52="Volume",$C52="Ambos"),'Áreas_Capacidade'!$K52*(1+$G52),""))</f>
        <v/>
      </c>
      <c r="L52" s="54">
        <f>IF($A52="","",IF(OR($C52="Volume",$C52="Ambos"),MAX(0,('Áreas_Capacidade'!$F52+N($F52))*(1-'Áreas_Capacidade'!$G52)),""))</f>
        <v/>
      </c>
      <c r="M52" s="55">
        <f>IF(AND(ISNUMBER($L52),$L52&gt;0,ISNUMBER($K52)),IFERROR($K52/$L52,""),"")</f>
        <v/>
      </c>
      <c r="N52" s="55">
        <f>IF($A52="","",IF($C52="Ambos",IF(COUNT($J52,$M52)=2,MAX($J52,$M52),""),IF($C52="Posições",$J52,IF($C52="Volume",$M52,""))))</f>
        <v/>
      </c>
      <c r="O52" s="27">
        <f>IF(AND(ISNUMBER($I52),ISNUMBER($H52)),$I52-$H52,"")</f>
        <v/>
      </c>
      <c r="P52" s="54">
        <f>IF(AND(ISNUMBER($L52),ISNUMBER($K52)),$L52-$K52,"")</f>
        <v/>
      </c>
      <c r="Q52" s="27">
        <f>IF($A52="","",IF(OR($C52="Posições",$C52="Ambos"),IF(AND(Resumo!$E$4&gt;0,1-'Áreas_Capacidade'!$G52&gt;0),IFERROR(MAX(0,ROUNDUP($H52/(Resumo!$E$4*(1-'Áreas_Capacidade'!$G52))-MAX(0,'Áreas_Capacidade'!$D52-'Áreas_Capacidade'!$E52+N($E52)),0)),""),""),""))</f>
        <v/>
      </c>
      <c r="R52" s="54">
        <f>IF($A52="","",IF(OR($C52="Volume",$C52="Ambos"),IF(AND(Resumo!$E$4&gt;0,1-'Áreas_Capacidade'!$G52&gt;0),IFERROR(MAX(0,ROUNDUP($K52/(Resumo!$E$4*(1-'Áreas_Capacidade'!$G52))-('Áreas_Capacidade'!$F52+N($F52)),3)),""),""),""))</f>
        <v/>
      </c>
      <c r="S52" s="30">
        <f>IF($A52="","",IF(NOT(ISNUMBER($N52)),"Sem base",IF($N52&gt;=1,"Saturado",IF($N52&gt;=Resumo!$H$3,"Crítico",IF($N52&gt;=Resumo!$E$3,"Atenção","Adequado")))))</f>
        <v/>
      </c>
      <c r="T52" s="30">
        <f>IF($A52="","",IF(Resumo!$H$4&lt;&gt;"OK","Revisar parâmetros do Resumo",IF('Áreas_Capacidade'!$R52&lt;&gt;"OK","Revisar cadastro da área",IF(OR($G52&lt;-1,N($E52)&lt;0,N($F52)&lt;0),"Revisar premissas","OK"))))</f>
        <v/>
      </c>
    </row>
    <row r="53">
      <c r="A53" s="31">
        <f>IF('Áreas_Capacidade'!A53="","",'Áreas_Capacidade'!A53)</f>
        <v/>
      </c>
      <c r="B53" s="31">
        <f>IF('Áreas_Capacidade'!B53="","",'Áreas_Capacidade'!B53)</f>
        <v/>
      </c>
      <c r="C53" s="30">
        <f>IF('Áreas_Capacidade'!C53="","",'Áreas_Capacidade'!C53)</f>
        <v/>
      </c>
      <c r="D53" s="53" t="n"/>
      <c r="E53" s="24" t="n"/>
      <c r="F53" s="52" t="n"/>
      <c r="G53" s="55">
        <f>IF($A53="","",IF($D53="",$E$2,$D53))</f>
        <v/>
      </c>
      <c r="H53" s="27">
        <f>IF($A53="","",IF(OR($C53="Posições",$C53="Ambos"),ROUNDUP('Áreas_Capacidade'!$J53*(1+$G53),0),""))</f>
        <v/>
      </c>
      <c r="I53" s="27">
        <f>IF($A53="","",IF(OR($C53="Posições",$C53="Ambos"),MAX(0,ROUNDDOWN(('Áreas_Capacidade'!$D53+N($E53)-'Áreas_Capacidade'!$E53)*(1-'Áreas_Capacidade'!$G53),0)),""))</f>
        <v/>
      </c>
      <c r="J53" s="55">
        <f>IF(AND(ISNUMBER($I53),$I53&gt;0,ISNUMBER($H53)),IFERROR($H53/$I53,""),"")</f>
        <v/>
      </c>
      <c r="K53" s="54">
        <f>IF($A53="","",IF(OR($C53="Volume",$C53="Ambos"),'Áreas_Capacidade'!$K53*(1+$G53),""))</f>
        <v/>
      </c>
      <c r="L53" s="54">
        <f>IF($A53="","",IF(OR($C53="Volume",$C53="Ambos"),MAX(0,('Áreas_Capacidade'!$F53+N($F53))*(1-'Áreas_Capacidade'!$G53)),""))</f>
        <v/>
      </c>
      <c r="M53" s="55">
        <f>IF(AND(ISNUMBER($L53),$L53&gt;0,ISNUMBER($K53)),IFERROR($K53/$L53,""),"")</f>
        <v/>
      </c>
      <c r="N53" s="55">
        <f>IF($A53="","",IF($C53="Ambos",IF(COUNT($J53,$M53)=2,MAX($J53,$M53),""),IF($C53="Posições",$J53,IF($C53="Volume",$M53,""))))</f>
        <v/>
      </c>
      <c r="O53" s="27">
        <f>IF(AND(ISNUMBER($I53),ISNUMBER($H53)),$I53-$H53,"")</f>
        <v/>
      </c>
      <c r="P53" s="54">
        <f>IF(AND(ISNUMBER($L53),ISNUMBER($K53)),$L53-$K53,"")</f>
        <v/>
      </c>
      <c r="Q53" s="27">
        <f>IF($A53="","",IF(OR($C53="Posições",$C53="Ambos"),IF(AND(Resumo!$E$4&gt;0,1-'Áreas_Capacidade'!$G53&gt;0),IFERROR(MAX(0,ROUNDUP($H53/(Resumo!$E$4*(1-'Áreas_Capacidade'!$G53))-MAX(0,'Áreas_Capacidade'!$D53-'Áreas_Capacidade'!$E53+N($E53)),0)),""),""),""))</f>
        <v/>
      </c>
      <c r="R53" s="54">
        <f>IF($A53="","",IF(OR($C53="Volume",$C53="Ambos"),IF(AND(Resumo!$E$4&gt;0,1-'Áreas_Capacidade'!$G53&gt;0),IFERROR(MAX(0,ROUNDUP($K53/(Resumo!$E$4*(1-'Áreas_Capacidade'!$G53))-('Áreas_Capacidade'!$F53+N($F53)),3)),""),""),""))</f>
        <v/>
      </c>
      <c r="S53" s="30">
        <f>IF($A53="","",IF(NOT(ISNUMBER($N53)),"Sem base",IF($N53&gt;=1,"Saturado",IF($N53&gt;=Resumo!$H$3,"Crítico",IF($N53&gt;=Resumo!$E$3,"Atenção","Adequado")))))</f>
        <v/>
      </c>
      <c r="T53" s="30">
        <f>IF($A53="","",IF(Resumo!$H$4&lt;&gt;"OK","Revisar parâmetros do Resumo",IF('Áreas_Capacidade'!$R53&lt;&gt;"OK","Revisar cadastro da área",IF(OR($G53&lt;-1,N($E53)&lt;0,N($F53)&lt;0),"Revisar premissas","OK"))))</f>
        <v/>
      </c>
    </row>
    <row r="54">
      <c r="A54" s="31">
        <f>IF('Áreas_Capacidade'!A54="","",'Áreas_Capacidade'!A54)</f>
        <v/>
      </c>
      <c r="B54" s="31">
        <f>IF('Áreas_Capacidade'!B54="","",'Áreas_Capacidade'!B54)</f>
        <v/>
      </c>
      <c r="C54" s="30">
        <f>IF('Áreas_Capacidade'!C54="","",'Áreas_Capacidade'!C54)</f>
        <v/>
      </c>
      <c r="D54" s="53" t="n"/>
      <c r="E54" s="24" t="n"/>
      <c r="F54" s="52" t="n"/>
      <c r="G54" s="55">
        <f>IF($A54="","",IF($D54="",$E$2,$D54))</f>
        <v/>
      </c>
      <c r="H54" s="27">
        <f>IF($A54="","",IF(OR($C54="Posições",$C54="Ambos"),ROUNDUP('Áreas_Capacidade'!$J54*(1+$G54),0),""))</f>
        <v/>
      </c>
      <c r="I54" s="27">
        <f>IF($A54="","",IF(OR($C54="Posições",$C54="Ambos"),MAX(0,ROUNDDOWN(('Áreas_Capacidade'!$D54+N($E54)-'Áreas_Capacidade'!$E54)*(1-'Áreas_Capacidade'!$G54),0)),""))</f>
        <v/>
      </c>
      <c r="J54" s="55">
        <f>IF(AND(ISNUMBER($I54),$I54&gt;0,ISNUMBER($H54)),IFERROR($H54/$I54,""),"")</f>
        <v/>
      </c>
      <c r="K54" s="54">
        <f>IF($A54="","",IF(OR($C54="Volume",$C54="Ambos"),'Áreas_Capacidade'!$K54*(1+$G54),""))</f>
        <v/>
      </c>
      <c r="L54" s="54">
        <f>IF($A54="","",IF(OR($C54="Volume",$C54="Ambos"),MAX(0,('Áreas_Capacidade'!$F54+N($F54))*(1-'Áreas_Capacidade'!$G54)),""))</f>
        <v/>
      </c>
      <c r="M54" s="55">
        <f>IF(AND(ISNUMBER($L54),$L54&gt;0,ISNUMBER($K54)),IFERROR($K54/$L54,""),"")</f>
        <v/>
      </c>
      <c r="N54" s="55">
        <f>IF($A54="","",IF($C54="Ambos",IF(COUNT($J54,$M54)=2,MAX($J54,$M54),""),IF($C54="Posições",$J54,IF($C54="Volume",$M54,""))))</f>
        <v/>
      </c>
      <c r="O54" s="27">
        <f>IF(AND(ISNUMBER($I54),ISNUMBER($H54)),$I54-$H54,"")</f>
        <v/>
      </c>
      <c r="P54" s="54">
        <f>IF(AND(ISNUMBER($L54),ISNUMBER($K54)),$L54-$K54,"")</f>
        <v/>
      </c>
      <c r="Q54" s="27">
        <f>IF($A54="","",IF(OR($C54="Posições",$C54="Ambos"),IF(AND(Resumo!$E$4&gt;0,1-'Áreas_Capacidade'!$G54&gt;0),IFERROR(MAX(0,ROUNDUP($H54/(Resumo!$E$4*(1-'Áreas_Capacidade'!$G54))-MAX(0,'Áreas_Capacidade'!$D54-'Áreas_Capacidade'!$E54+N($E54)),0)),""),""),""))</f>
        <v/>
      </c>
      <c r="R54" s="54">
        <f>IF($A54="","",IF(OR($C54="Volume",$C54="Ambos"),IF(AND(Resumo!$E$4&gt;0,1-'Áreas_Capacidade'!$G54&gt;0),IFERROR(MAX(0,ROUNDUP($K54/(Resumo!$E$4*(1-'Áreas_Capacidade'!$G54))-('Áreas_Capacidade'!$F54+N($F54)),3)),""),""),""))</f>
        <v/>
      </c>
      <c r="S54" s="30">
        <f>IF($A54="","",IF(NOT(ISNUMBER($N54)),"Sem base",IF($N54&gt;=1,"Saturado",IF($N54&gt;=Resumo!$H$3,"Crítico",IF($N54&gt;=Resumo!$E$3,"Atenção","Adequado")))))</f>
        <v/>
      </c>
      <c r="T54" s="30">
        <f>IF($A54="","",IF(Resumo!$H$4&lt;&gt;"OK","Revisar parâmetros do Resumo",IF('Áreas_Capacidade'!$R54&lt;&gt;"OK","Revisar cadastro da área",IF(OR($G54&lt;-1,N($E54)&lt;0,N($F54)&lt;0),"Revisar premissas","OK"))))</f>
        <v/>
      </c>
    </row>
    <row r="55">
      <c r="A55" s="31">
        <f>IF('Áreas_Capacidade'!A55="","",'Áreas_Capacidade'!A55)</f>
        <v/>
      </c>
      <c r="B55" s="31">
        <f>IF('Áreas_Capacidade'!B55="","",'Áreas_Capacidade'!B55)</f>
        <v/>
      </c>
      <c r="C55" s="30">
        <f>IF('Áreas_Capacidade'!C55="","",'Áreas_Capacidade'!C55)</f>
        <v/>
      </c>
      <c r="D55" s="53" t="n"/>
      <c r="E55" s="24" t="n"/>
      <c r="F55" s="52" t="n"/>
      <c r="G55" s="55">
        <f>IF($A55="","",IF($D55="",$E$2,$D55))</f>
        <v/>
      </c>
      <c r="H55" s="27">
        <f>IF($A55="","",IF(OR($C55="Posições",$C55="Ambos"),ROUNDUP('Áreas_Capacidade'!$J55*(1+$G55),0),""))</f>
        <v/>
      </c>
      <c r="I55" s="27">
        <f>IF($A55="","",IF(OR($C55="Posições",$C55="Ambos"),MAX(0,ROUNDDOWN(('Áreas_Capacidade'!$D55+N($E55)-'Áreas_Capacidade'!$E55)*(1-'Áreas_Capacidade'!$G55),0)),""))</f>
        <v/>
      </c>
      <c r="J55" s="55">
        <f>IF(AND(ISNUMBER($I55),$I55&gt;0,ISNUMBER($H55)),IFERROR($H55/$I55,""),"")</f>
        <v/>
      </c>
      <c r="K55" s="54">
        <f>IF($A55="","",IF(OR($C55="Volume",$C55="Ambos"),'Áreas_Capacidade'!$K55*(1+$G55),""))</f>
        <v/>
      </c>
      <c r="L55" s="54">
        <f>IF($A55="","",IF(OR($C55="Volume",$C55="Ambos"),MAX(0,('Áreas_Capacidade'!$F55+N($F55))*(1-'Áreas_Capacidade'!$G55)),""))</f>
        <v/>
      </c>
      <c r="M55" s="55">
        <f>IF(AND(ISNUMBER($L55),$L55&gt;0,ISNUMBER($K55)),IFERROR($K55/$L55,""),"")</f>
        <v/>
      </c>
      <c r="N55" s="55">
        <f>IF($A55="","",IF($C55="Ambos",IF(COUNT($J55,$M55)=2,MAX($J55,$M55),""),IF($C55="Posições",$J55,IF($C55="Volume",$M55,""))))</f>
        <v/>
      </c>
      <c r="O55" s="27">
        <f>IF(AND(ISNUMBER($I55),ISNUMBER($H55)),$I55-$H55,"")</f>
        <v/>
      </c>
      <c r="P55" s="54">
        <f>IF(AND(ISNUMBER($L55),ISNUMBER($K55)),$L55-$K55,"")</f>
        <v/>
      </c>
      <c r="Q55" s="27">
        <f>IF($A55="","",IF(OR($C55="Posições",$C55="Ambos"),IF(AND(Resumo!$E$4&gt;0,1-'Áreas_Capacidade'!$G55&gt;0),IFERROR(MAX(0,ROUNDUP($H55/(Resumo!$E$4*(1-'Áreas_Capacidade'!$G55))-MAX(0,'Áreas_Capacidade'!$D55-'Áreas_Capacidade'!$E55+N($E55)),0)),""),""),""))</f>
        <v/>
      </c>
      <c r="R55" s="54">
        <f>IF($A55="","",IF(OR($C55="Volume",$C55="Ambos"),IF(AND(Resumo!$E$4&gt;0,1-'Áreas_Capacidade'!$G55&gt;0),IFERROR(MAX(0,ROUNDUP($K55/(Resumo!$E$4*(1-'Áreas_Capacidade'!$G55))-('Áreas_Capacidade'!$F55+N($F55)),3)),""),""),""))</f>
        <v/>
      </c>
      <c r="S55" s="30">
        <f>IF($A55="","",IF(NOT(ISNUMBER($N55)),"Sem base",IF($N55&gt;=1,"Saturado",IF($N55&gt;=Resumo!$H$3,"Crítico",IF($N55&gt;=Resumo!$E$3,"Atenção","Adequado")))))</f>
        <v/>
      </c>
      <c r="T55" s="30">
        <f>IF($A55="","",IF(Resumo!$H$4&lt;&gt;"OK","Revisar parâmetros do Resumo",IF('Áreas_Capacidade'!$R55&lt;&gt;"OK","Revisar cadastro da área",IF(OR($G55&lt;-1,N($E55)&lt;0,N($F55)&lt;0),"Revisar premissas","OK"))))</f>
        <v/>
      </c>
    </row>
    <row r="56">
      <c r="A56" s="31">
        <f>IF('Áreas_Capacidade'!A56="","",'Áreas_Capacidade'!A56)</f>
        <v/>
      </c>
      <c r="B56" s="31">
        <f>IF('Áreas_Capacidade'!B56="","",'Áreas_Capacidade'!B56)</f>
        <v/>
      </c>
      <c r="C56" s="30">
        <f>IF('Áreas_Capacidade'!C56="","",'Áreas_Capacidade'!C56)</f>
        <v/>
      </c>
      <c r="D56" s="53" t="n"/>
      <c r="E56" s="24" t="n"/>
      <c r="F56" s="52" t="n"/>
      <c r="G56" s="55">
        <f>IF($A56="","",IF($D56="",$E$2,$D56))</f>
        <v/>
      </c>
      <c r="H56" s="27">
        <f>IF($A56="","",IF(OR($C56="Posições",$C56="Ambos"),ROUNDUP('Áreas_Capacidade'!$J56*(1+$G56),0),""))</f>
        <v/>
      </c>
      <c r="I56" s="27">
        <f>IF($A56="","",IF(OR($C56="Posições",$C56="Ambos"),MAX(0,ROUNDDOWN(('Áreas_Capacidade'!$D56+N($E56)-'Áreas_Capacidade'!$E56)*(1-'Áreas_Capacidade'!$G56),0)),""))</f>
        <v/>
      </c>
      <c r="J56" s="55">
        <f>IF(AND(ISNUMBER($I56),$I56&gt;0,ISNUMBER($H56)),IFERROR($H56/$I56,""),"")</f>
        <v/>
      </c>
      <c r="K56" s="54">
        <f>IF($A56="","",IF(OR($C56="Volume",$C56="Ambos"),'Áreas_Capacidade'!$K56*(1+$G56),""))</f>
        <v/>
      </c>
      <c r="L56" s="54">
        <f>IF($A56="","",IF(OR($C56="Volume",$C56="Ambos"),MAX(0,('Áreas_Capacidade'!$F56+N($F56))*(1-'Áreas_Capacidade'!$G56)),""))</f>
        <v/>
      </c>
      <c r="M56" s="55">
        <f>IF(AND(ISNUMBER($L56),$L56&gt;0,ISNUMBER($K56)),IFERROR($K56/$L56,""),"")</f>
        <v/>
      </c>
      <c r="N56" s="55">
        <f>IF($A56="","",IF($C56="Ambos",IF(COUNT($J56,$M56)=2,MAX($J56,$M56),""),IF($C56="Posições",$J56,IF($C56="Volume",$M56,""))))</f>
        <v/>
      </c>
      <c r="O56" s="27">
        <f>IF(AND(ISNUMBER($I56),ISNUMBER($H56)),$I56-$H56,"")</f>
        <v/>
      </c>
      <c r="P56" s="54">
        <f>IF(AND(ISNUMBER($L56),ISNUMBER($K56)),$L56-$K56,"")</f>
        <v/>
      </c>
      <c r="Q56" s="27">
        <f>IF($A56="","",IF(OR($C56="Posições",$C56="Ambos"),IF(AND(Resumo!$E$4&gt;0,1-'Áreas_Capacidade'!$G56&gt;0),IFERROR(MAX(0,ROUNDUP($H56/(Resumo!$E$4*(1-'Áreas_Capacidade'!$G56))-MAX(0,'Áreas_Capacidade'!$D56-'Áreas_Capacidade'!$E56+N($E56)),0)),""),""),""))</f>
        <v/>
      </c>
      <c r="R56" s="54">
        <f>IF($A56="","",IF(OR($C56="Volume",$C56="Ambos"),IF(AND(Resumo!$E$4&gt;0,1-'Áreas_Capacidade'!$G56&gt;0),IFERROR(MAX(0,ROUNDUP($K56/(Resumo!$E$4*(1-'Áreas_Capacidade'!$G56))-('Áreas_Capacidade'!$F56+N($F56)),3)),""),""),""))</f>
        <v/>
      </c>
      <c r="S56" s="30">
        <f>IF($A56="","",IF(NOT(ISNUMBER($N56)),"Sem base",IF($N56&gt;=1,"Saturado",IF($N56&gt;=Resumo!$H$3,"Crítico",IF($N56&gt;=Resumo!$E$3,"Atenção","Adequado")))))</f>
        <v/>
      </c>
      <c r="T56" s="30">
        <f>IF($A56="","",IF(Resumo!$H$4&lt;&gt;"OK","Revisar parâmetros do Resumo",IF('Áreas_Capacidade'!$R56&lt;&gt;"OK","Revisar cadastro da área",IF(OR($G56&lt;-1,N($E56)&lt;0,N($F56)&lt;0),"Revisar premissas","OK"))))</f>
        <v/>
      </c>
    </row>
    <row r="57">
      <c r="A57" s="31">
        <f>IF('Áreas_Capacidade'!A57="","",'Áreas_Capacidade'!A57)</f>
        <v/>
      </c>
      <c r="B57" s="31">
        <f>IF('Áreas_Capacidade'!B57="","",'Áreas_Capacidade'!B57)</f>
        <v/>
      </c>
      <c r="C57" s="30">
        <f>IF('Áreas_Capacidade'!C57="","",'Áreas_Capacidade'!C57)</f>
        <v/>
      </c>
      <c r="D57" s="53" t="n"/>
      <c r="E57" s="24" t="n"/>
      <c r="F57" s="52" t="n"/>
      <c r="G57" s="55">
        <f>IF($A57="","",IF($D57="",$E$2,$D57))</f>
        <v/>
      </c>
      <c r="H57" s="27">
        <f>IF($A57="","",IF(OR($C57="Posições",$C57="Ambos"),ROUNDUP('Áreas_Capacidade'!$J57*(1+$G57),0),""))</f>
        <v/>
      </c>
      <c r="I57" s="27">
        <f>IF($A57="","",IF(OR($C57="Posições",$C57="Ambos"),MAX(0,ROUNDDOWN(('Áreas_Capacidade'!$D57+N($E57)-'Áreas_Capacidade'!$E57)*(1-'Áreas_Capacidade'!$G57),0)),""))</f>
        <v/>
      </c>
      <c r="J57" s="55">
        <f>IF(AND(ISNUMBER($I57),$I57&gt;0,ISNUMBER($H57)),IFERROR($H57/$I57,""),"")</f>
        <v/>
      </c>
      <c r="K57" s="54">
        <f>IF($A57="","",IF(OR($C57="Volume",$C57="Ambos"),'Áreas_Capacidade'!$K57*(1+$G57),""))</f>
        <v/>
      </c>
      <c r="L57" s="54">
        <f>IF($A57="","",IF(OR($C57="Volume",$C57="Ambos"),MAX(0,('Áreas_Capacidade'!$F57+N($F57))*(1-'Áreas_Capacidade'!$G57)),""))</f>
        <v/>
      </c>
      <c r="M57" s="55">
        <f>IF(AND(ISNUMBER($L57),$L57&gt;0,ISNUMBER($K57)),IFERROR($K57/$L57,""),"")</f>
        <v/>
      </c>
      <c r="N57" s="55">
        <f>IF($A57="","",IF($C57="Ambos",IF(COUNT($J57,$M57)=2,MAX($J57,$M57),""),IF($C57="Posições",$J57,IF($C57="Volume",$M57,""))))</f>
        <v/>
      </c>
      <c r="O57" s="27">
        <f>IF(AND(ISNUMBER($I57),ISNUMBER($H57)),$I57-$H57,"")</f>
        <v/>
      </c>
      <c r="P57" s="54">
        <f>IF(AND(ISNUMBER($L57),ISNUMBER($K57)),$L57-$K57,"")</f>
        <v/>
      </c>
      <c r="Q57" s="27">
        <f>IF($A57="","",IF(OR($C57="Posições",$C57="Ambos"),IF(AND(Resumo!$E$4&gt;0,1-'Áreas_Capacidade'!$G57&gt;0),IFERROR(MAX(0,ROUNDUP($H57/(Resumo!$E$4*(1-'Áreas_Capacidade'!$G57))-MAX(0,'Áreas_Capacidade'!$D57-'Áreas_Capacidade'!$E57+N($E57)),0)),""),""),""))</f>
        <v/>
      </c>
      <c r="R57" s="54">
        <f>IF($A57="","",IF(OR($C57="Volume",$C57="Ambos"),IF(AND(Resumo!$E$4&gt;0,1-'Áreas_Capacidade'!$G57&gt;0),IFERROR(MAX(0,ROUNDUP($K57/(Resumo!$E$4*(1-'Áreas_Capacidade'!$G57))-('Áreas_Capacidade'!$F57+N($F57)),3)),""),""),""))</f>
        <v/>
      </c>
      <c r="S57" s="30">
        <f>IF($A57="","",IF(NOT(ISNUMBER($N57)),"Sem base",IF($N57&gt;=1,"Saturado",IF($N57&gt;=Resumo!$H$3,"Crítico",IF($N57&gt;=Resumo!$E$3,"Atenção","Adequado")))))</f>
        <v/>
      </c>
      <c r="T57" s="30">
        <f>IF($A57="","",IF(Resumo!$H$4&lt;&gt;"OK","Revisar parâmetros do Resumo",IF('Áreas_Capacidade'!$R57&lt;&gt;"OK","Revisar cadastro da área",IF(OR($G57&lt;-1,N($E57)&lt;0,N($F57)&lt;0),"Revisar premissas","OK"))))</f>
        <v/>
      </c>
    </row>
    <row r="58">
      <c r="A58" s="31">
        <f>IF('Áreas_Capacidade'!A58="","",'Áreas_Capacidade'!A58)</f>
        <v/>
      </c>
      <c r="B58" s="31">
        <f>IF('Áreas_Capacidade'!B58="","",'Áreas_Capacidade'!B58)</f>
        <v/>
      </c>
      <c r="C58" s="30">
        <f>IF('Áreas_Capacidade'!C58="","",'Áreas_Capacidade'!C58)</f>
        <v/>
      </c>
      <c r="D58" s="53" t="n"/>
      <c r="E58" s="24" t="n"/>
      <c r="F58" s="52" t="n"/>
      <c r="G58" s="55">
        <f>IF($A58="","",IF($D58="",$E$2,$D58))</f>
        <v/>
      </c>
      <c r="H58" s="27">
        <f>IF($A58="","",IF(OR($C58="Posições",$C58="Ambos"),ROUNDUP('Áreas_Capacidade'!$J58*(1+$G58),0),""))</f>
        <v/>
      </c>
      <c r="I58" s="27">
        <f>IF($A58="","",IF(OR($C58="Posições",$C58="Ambos"),MAX(0,ROUNDDOWN(('Áreas_Capacidade'!$D58+N($E58)-'Áreas_Capacidade'!$E58)*(1-'Áreas_Capacidade'!$G58),0)),""))</f>
        <v/>
      </c>
      <c r="J58" s="55">
        <f>IF(AND(ISNUMBER($I58),$I58&gt;0,ISNUMBER($H58)),IFERROR($H58/$I58,""),"")</f>
        <v/>
      </c>
      <c r="K58" s="54">
        <f>IF($A58="","",IF(OR($C58="Volume",$C58="Ambos"),'Áreas_Capacidade'!$K58*(1+$G58),""))</f>
        <v/>
      </c>
      <c r="L58" s="54">
        <f>IF($A58="","",IF(OR($C58="Volume",$C58="Ambos"),MAX(0,('Áreas_Capacidade'!$F58+N($F58))*(1-'Áreas_Capacidade'!$G58)),""))</f>
        <v/>
      </c>
      <c r="M58" s="55">
        <f>IF(AND(ISNUMBER($L58),$L58&gt;0,ISNUMBER($K58)),IFERROR($K58/$L58,""),"")</f>
        <v/>
      </c>
      <c r="N58" s="55">
        <f>IF($A58="","",IF($C58="Ambos",IF(COUNT($J58,$M58)=2,MAX($J58,$M58),""),IF($C58="Posições",$J58,IF($C58="Volume",$M58,""))))</f>
        <v/>
      </c>
      <c r="O58" s="27">
        <f>IF(AND(ISNUMBER($I58),ISNUMBER($H58)),$I58-$H58,"")</f>
        <v/>
      </c>
      <c r="P58" s="54">
        <f>IF(AND(ISNUMBER($L58),ISNUMBER($K58)),$L58-$K58,"")</f>
        <v/>
      </c>
      <c r="Q58" s="27">
        <f>IF($A58="","",IF(OR($C58="Posições",$C58="Ambos"),IF(AND(Resumo!$E$4&gt;0,1-'Áreas_Capacidade'!$G58&gt;0),IFERROR(MAX(0,ROUNDUP($H58/(Resumo!$E$4*(1-'Áreas_Capacidade'!$G58))-MAX(0,'Áreas_Capacidade'!$D58-'Áreas_Capacidade'!$E58+N($E58)),0)),""),""),""))</f>
        <v/>
      </c>
      <c r="R58" s="54">
        <f>IF($A58="","",IF(OR($C58="Volume",$C58="Ambos"),IF(AND(Resumo!$E$4&gt;0,1-'Áreas_Capacidade'!$G58&gt;0),IFERROR(MAX(0,ROUNDUP($K58/(Resumo!$E$4*(1-'Áreas_Capacidade'!$G58))-('Áreas_Capacidade'!$F58+N($F58)),3)),""),""),""))</f>
        <v/>
      </c>
      <c r="S58" s="30">
        <f>IF($A58="","",IF(NOT(ISNUMBER($N58)),"Sem base",IF($N58&gt;=1,"Saturado",IF($N58&gt;=Resumo!$H$3,"Crítico",IF($N58&gt;=Resumo!$E$3,"Atenção","Adequado")))))</f>
        <v/>
      </c>
      <c r="T58" s="30">
        <f>IF($A58="","",IF(Resumo!$H$4&lt;&gt;"OK","Revisar parâmetros do Resumo",IF('Áreas_Capacidade'!$R58&lt;&gt;"OK","Revisar cadastro da área",IF(OR($G58&lt;-1,N($E58)&lt;0,N($F58)&lt;0),"Revisar premissas","OK"))))</f>
        <v/>
      </c>
    </row>
    <row r="59">
      <c r="A59" s="31">
        <f>IF('Áreas_Capacidade'!A59="","",'Áreas_Capacidade'!A59)</f>
        <v/>
      </c>
      <c r="B59" s="31">
        <f>IF('Áreas_Capacidade'!B59="","",'Áreas_Capacidade'!B59)</f>
        <v/>
      </c>
      <c r="C59" s="30">
        <f>IF('Áreas_Capacidade'!C59="","",'Áreas_Capacidade'!C59)</f>
        <v/>
      </c>
      <c r="D59" s="53" t="n"/>
      <c r="E59" s="24" t="n"/>
      <c r="F59" s="52" t="n"/>
      <c r="G59" s="55">
        <f>IF($A59="","",IF($D59="",$E$2,$D59))</f>
        <v/>
      </c>
      <c r="H59" s="27">
        <f>IF($A59="","",IF(OR($C59="Posições",$C59="Ambos"),ROUNDUP('Áreas_Capacidade'!$J59*(1+$G59),0),""))</f>
        <v/>
      </c>
      <c r="I59" s="27">
        <f>IF($A59="","",IF(OR($C59="Posições",$C59="Ambos"),MAX(0,ROUNDDOWN(('Áreas_Capacidade'!$D59+N($E59)-'Áreas_Capacidade'!$E59)*(1-'Áreas_Capacidade'!$G59),0)),""))</f>
        <v/>
      </c>
      <c r="J59" s="55">
        <f>IF(AND(ISNUMBER($I59),$I59&gt;0,ISNUMBER($H59)),IFERROR($H59/$I59,""),"")</f>
        <v/>
      </c>
      <c r="K59" s="54">
        <f>IF($A59="","",IF(OR($C59="Volume",$C59="Ambos"),'Áreas_Capacidade'!$K59*(1+$G59),""))</f>
        <v/>
      </c>
      <c r="L59" s="54">
        <f>IF($A59="","",IF(OR($C59="Volume",$C59="Ambos"),MAX(0,('Áreas_Capacidade'!$F59+N($F59))*(1-'Áreas_Capacidade'!$G59)),""))</f>
        <v/>
      </c>
      <c r="M59" s="55">
        <f>IF(AND(ISNUMBER($L59),$L59&gt;0,ISNUMBER($K59)),IFERROR($K59/$L59,""),"")</f>
        <v/>
      </c>
      <c r="N59" s="55">
        <f>IF($A59="","",IF($C59="Ambos",IF(COUNT($J59,$M59)=2,MAX($J59,$M59),""),IF($C59="Posições",$J59,IF($C59="Volume",$M59,""))))</f>
        <v/>
      </c>
      <c r="O59" s="27">
        <f>IF(AND(ISNUMBER($I59),ISNUMBER($H59)),$I59-$H59,"")</f>
        <v/>
      </c>
      <c r="P59" s="54">
        <f>IF(AND(ISNUMBER($L59),ISNUMBER($K59)),$L59-$K59,"")</f>
        <v/>
      </c>
      <c r="Q59" s="27">
        <f>IF($A59="","",IF(OR($C59="Posições",$C59="Ambos"),IF(AND(Resumo!$E$4&gt;0,1-'Áreas_Capacidade'!$G59&gt;0),IFERROR(MAX(0,ROUNDUP($H59/(Resumo!$E$4*(1-'Áreas_Capacidade'!$G59))-MAX(0,'Áreas_Capacidade'!$D59-'Áreas_Capacidade'!$E59+N($E59)),0)),""),""),""))</f>
        <v/>
      </c>
      <c r="R59" s="54">
        <f>IF($A59="","",IF(OR($C59="Volume",$C59="Ambos"),IF(AND(Resumo!$E$4&gt;0,1-'Áreas_Capacidade'!$G59&gt;0),IFERROR(MAX(0,ROUNDUP($K59/(Resumo!$E$4*(1-'Áreas_Capacidade'!$G59))-('Áreas_Capacidade'!$F59+N($F59)),3)),""),""),""))</f>
        <v/>
      </c>
      <c r="S59" s="30">
        <f>IF($A59="","",IF(NOT(ISNUMBER($N59)),"Sem base",IF($N59&gt;=1,"Saturado",IF($N59&gt;=Resumo!$H$3,"Crítico",IF($N59&gt;=Resumo!$E$3,"Atenção","Adequado")))))</f>
        <v/>
      </c>
      <c r="T59" s="30">
        <f>IF($A59="","",IF(Resumo!$H$4&lt;&gt;"OK","Revisar parâmetros do Resumo",IF('Áreas_Capacidade'!$R59&lt;&gt;"OK","Revisar cadastro da área",IF(OR($G59&lt;-1,N($E59)&lt;0,N($F59)&lt;0),"Revisar premissas","OK"))))</f>
        <v/>
      </c>
    </row>
    <row r="60">
      <c r="A60" s="31">
        <f>IF('Áreas_Capacidade'!A60="","",'Áreas_Capacidade'!A60)</f>
        <v/>
      </c>
      <c r="B60" s="31">
        <f>IF('Áreas_Capacidade'!B60="","",'Áreas_Capacidade'!B60)</f>
        <v/>
      </c>
      <c r="C60" s="30">
        <f>IF('Áreas_Capacidade'!C60="","",'Áreas_Capacidade'!C60)</f>
        <v/>
      </c>
      <c r="D60" s="53" t="n"/>
      <c r="E60" s="24" t="n"/>
      <c r="F60" s="52" t="n"/>
      <c r="G60" s="55">
        <f>IF($A60="","",IF($D60="",$E$2,$D60))</f>
        <v/>
      </c>
      <c r="H60" s="27">
        <f>IF($A60="","",IF(OR($C60="Posições",$C60="Ambos"),ROUNDUP('Áreas_Capacidade'!$J60*(1+$G60),0),""))</f>
        <v/>
      </c>
      <c r="I60" s="27">
        <f>IF($A60="","",IF(OR($C60="Posições",$C60="Ambos"),MAX(0,ROUNDDOWN(('Áreas_Capacidade'!$D60+N($E60)-'Áreas_Capacidade'!$E60)*(1-'Áreas_Capacidade'!$G60),0)),""))</f>
        <v/>
      </c>
      <c r="J60" s="55">
        <f>IF(AND(ISNUMBER($I60),$I60&gt;0,ISNUMBER($H60)),IFERROR($H60/$I60,""),"")</f>
        <v/>
      </c>
      <c r="K60" s="54">
        <f>IF($A60="","",IF(OR($C60="Volume",$C60="Ambos"),'Áreas_Capacidade'!$K60*(1+$G60),""))</f>
        <v/>
      </c>
      <c r="L60" s="54">
        <f>IF($A60="","",IF(OR($C60="Volume",$C60="Ambos"),MAX(0,('Áreas_Capacidade'!$F60+N($F60))*(1-'Áreas_Capacidade'!$G60)),""))</f>
        <v/>
      </c>
      <c r="M60" s="55">
        <f>IF(AND(ISNUMBER($L60),$L60&gt;0,ISNUMBER($K60)),IFERROR($K60/$L60,""),"")</f>
        <v/>
      </c>
      <c r="N60" s="55">
        <f>IF($A60="","",IF($C60="Ambos",IF(COUNT($J60,$M60)=2,MAX($J60,$M60),""),IF($C60="Posições",$J60,IF($C60="Volume",$M60,""))))</f>
        <v/>
      </c>
      <c r="O60" s="27">
        <f>IF(AND(ISNUMBER($I60),ISNUMBER($H60)),$I60-$H60,"")</f>
        <v/>
      </c>
      <c r="P60" s="54">
        <f>IF(AND(ISNUMBER($L60),ISNUMBER($K60)),$L60-$K60,"")</f>
        <v/>
      </c>
      <c r="Q60" s="27">
        <f>IF($A60="","",IF(OR($C60="Posições",$C60="Ambos"),IF(AND(Resumo!$E$4&gt;0,1-'Áreas_Capacidade'!$G60&gt;0),IFERROR(MAX(0,ROUNDUP($H60/(Resumo!$E$4*(1-'Áreas_Capacidade'!$G60))-MAX(0,'Áreas_Capacidade'!$D60-'Áreas_Capacidade'!$E60+N($E60)),0)),""),""),""))</f>
        <v/>
      </c>
      <c r="R60" s="54">
        <f>IF($A60="","",IF(OR($C60="Volume",$C60="Ambos"),IF(AND(Resumo!$E$4&gt;0,1-'Áreas_Capacidade'!$G60&gt;0),IFERROR(MAX(0,ROUNDUP($K60/(Resumo!$E$4*(1-'Áreas_Capacidade'!$G60))-('Áreas_Capacidade'!$F60+N($F60)),3)),""),""),""))</f>
        <v/>
      </c>
      <c r="S60" s="30">
        <f>IF($A60="","",IF(NOT(ISNUMBER($N60)),"Sem base",IF($N60&gt;=1,"Saturado",IF($N60&gt;=Resumo!$H$3,"Crítico",IF($N60&gt;=Resumo!$E$3,"Atenção","Adequado")))))</f>
        <v/>
      </c>
      <c r="T60" s="30">
        <f>IF($A60="","",IF(Resumo!$H$4&lt;&gt;"OK","Revisar parâmetros do Resumo",IF('Áreas_Capacidade'!$R60&lt;&gt;"OK","Revisar cadastro da área",IF(OR($G60&lt;-1,N($E60)&lt;0,N($F60)&lt;0),"Revisar premissas","OK"))))</f>
        <v/>
      </c>
    </row>
    <row r="61">
      <c r="A61" s="31">
        <f>IF('Áreas_Capacidade'!A61="","",'Áreas_Capacidade'!A61)</f>
        <v/>
      </c>
      <c r="B61" s="31">
        <f>IF('Áreas_Capacidade'!B61="","",'Áreas_Capacidade'!B61)</f>
        <v/>
      </c>
      <c r="C61" s="30">
        <f>IF('Áreas_Capacidade'!C61="","",'Áreas_Capacidade'!C61)</f>
        <v/>
      </c>
      <c r="D61" s="53" t="n"/>
      <c r="E61" s="24" t="n"/>
      <c r="F61" s="52" t="n"/>
      <c r="G61" s="55">
        <f>IF($A61="","",IF($D61="",$E$2,$D61))</f>
        <v/>
      </c>
      <c r="H61" s="27">
        <f>IF($A61="","",IF(OR($C61="Posições",$C61="Ambos"),ROUNDUP('Áreas_Capacidade'!$J61*(1+$G61),0),""))</f>
        <v/>
      </c>
      <c r="I61" s="27">
        <f>IF($A61="","",IF(OR($C61="Posições",$C61="Ambos"),MAX(0,ROUNDDOWN(('Áreas_Capacidade'!$D61+N($E61)-'Áreas_Capacidade'!$E61)*(1-'Áreas_Capacidade'!$G61),0)),""))</f>
        <v/>
      </c>
      <c r="J61" s="55">
        <f>IF(AND(ISNUMBER($I61),$I61&gt;0,ISNUMBER($H61)),IFERROR($H61/$I61,""),"")</f>
        <v/>
      </c>
      <c r="K61" s="54">
        <f>IF($A61="","",IF(OR($C61="Volume",$C61="Ambos"),'Áreas_Capacidade'!$K61*(1+$G61),""))</f>
        <v/>
      </c>
      <c r="L61" s="54">
        <f>IF($A61="","",IF(OR($C61="Volume",$C61="Ambos"),MAX(0,('Áreas_Capacidade'!$F61+N($F61))*(1-'Áreas_Capacidade'!$G61)),""))</f>
        <v/>
      </c>
      <c r="M61" s="55">
        <f>IF(AND(ISNUMBER($L61),$L61&gt;0,ISNUMBER($K61)),IFERROR($K61/$L61,""),"")</f>
        <v/>
      </c>
      <c r="N61" s="55">
        <f>IF($A61="","",IF($C61="Ambos",IF(COUNT($J61,$M61)=2,MAX($J61,$M61),""),IF($C61="Posições",$J61,IF($C61="Volume",$M61,""))))</f>
        <v/>
      </c>
      <c r="O61" s="27">
        <f>IF(AND(ISNUMBER($I61),ISNUMBER($H61)),$I61-$H61,"")</f>
        <v/>
      </c>
      <c r="P61" s="54">
        <f>IF(AND(ISNUMBER($L61),ISNUMBER($K61)),$L61-$K61,"")</f>
        <v/>
      </c>
      <c r="Q61" s="27">
        <f>IF($A61="","",IF(OR($C61="Posições",$C61="Ambos"),IF(AND(Resumo!$E$4&gt;0,1-'Áreas_Capacidade'!$G61&gt;0),IFERROR(MAX(0,ROUNDUP($H61/(Resumo!$E$4*(1-'Áreas_Capacidade'!$G61))-MAX(0,'Áreas_Capacidade'!$D61-'Áreas_Capacidade'!$E61+N($E61)),0)),""),""),""))</f>
        <v/>
      </c>
      <c r="R61" s="54">
        <f>IF($A61="","",IF(OR($C61="Volume",$C61="Ambos"),IF(AND(Resumo!$E$4&gt;0,1-'Áreas_Capacidade'!$G61&gt;0),IFERROR(MAX(0,ROUNDUP($K61/(Resumo!$E$4*(1-'Áreas_Capacidade'!$G61))-('Áreas_Capacidade'!$F61+N($F61)),3)),""),""),""))</f>
        <v/>
      </c>
      <c r="S61" s="30">
        <f>IF($A61="","",IF(NOT(ISNUMBER($N61)),"Sem base",IF($N61&gt;=1,"Saturado",IF($N61&gt;=Resumo!$H$3,"Crítico",IF($N61&gt;=Resumo!$E$3,"Atenção","Adequado")))))</f>
        <v/>
      </c>
      <c r="T61" s="30">
        <f>IF($A61="","",IF(Resumo!$H$4&lt;&gt;"OK","Revisar parâmetros do Resumo",IF('Áreas_Capacidade'!$R61&lt;&gt;"OK","Revisar cadastro da área",IF(OR($G61&lt;-1,N($E61)&lt;0,N($F61)&lt;0),"Revisar premissas","OK"))))</f>
        <v/>
      </c>
    </row>
    <row r="62">
      <c r="A62" s="31">
        <f>IF('Áreas_Capacidade'!A62="","",'Áreas_Capacidade'!A62)</f>
        <v/>
      </c>
      <c r="B62" s="31">
        <f>IF('Áreas_Capacidade'!B62="","",'Áreas_Capacidade'!B62)</f>
        <v/>
      </c>
      <c r="C62" s="30">
        <f>IF('Áreas_Capacidade'!C62="","",'Áreas_Capacidade'!C62)</f>
        <v/>
      </c>
      <c r="D62" s="53" t="n"/>
      <c r="E62" s="24" t="n"/>
      <c r="F62" s="52" t="n"/>
      <c r="G62" s="55">
        <f>IF($A62="","",IF($D62="",$E$2,$D62))</f>
        <v/>
      </c>
      <c r="H62" s="27">
        <f>IF($A62="","",IF(OR($C62="Posições",$C62="Ambos"),ROUNDUP('Áreas_Capacidade'!$J62*(1+$G62),0),""))</f>
        <v/>
      </c>
      <c r="I62" s="27">
        <f>IF($A62="","",IF(OR($C62="Posições",$C62="Ambos"),MAX(0,ROUNDDOWN(('Áreas_Capacidade'!$D62+N($E62)-'Áreas_Capacidade'!$E62)*(1-'Áreas_Capacidade'!$G62),0)),""))</f>
        <v/>
      </c>
      <c r="J62" s="55">
        <f>IF(AND(ISNUMBER($I62),$I62&gt;0,ISNUMBER($H62)),IFERROR($H62/$I62,""),"")</f>
        <v/>
      </c>
      <c r="K62" s="54">
        <f>IF($A62="","",IF(OR($C62="Volume",$C62="Ambos"),'Áreas_Capacidade'!$K62*(1+$G62),""))</f>
        <v/>
      </c>
      <c r="L62" s="54">
        <f>IF($A62="","",IF(OR($C62="Volume",$C62="Ambos"),MAX(0,('Áreas_Capacidade'!$F62+N($F62))*(1-'Áreas_Capacidade'!$G62)),""))</f>
        <v/>
      </c>
      <c r="M62" s="55">
        <f>IF(AND(ISNUMBER($L62),$L62&gt;0,ISNUMBER($K62)),IFERROR($K62/$L62,""),"")</f>
        <v/>
      </c>
      <c r="N62" s="55">
        <f>IF($A62="","",IF($C62="Ambos",IF(COUNT($J62,$M62)=2,MAX($J62,$M62),""),IF($C62="Posições",$J62,IF($C62="Volume",$M62,""))))</f>
        <v/>
      </c>
      <c r="O62" s="27">
        <f>IF(AND(ISNUMBER($I62),ISNUMBER($H62)),$I62-$H62,"")</f>
        <v/>
      </c>
      <c r="P62" s="54">
        <f>IF(AND(ISNUMBER($L62),ISNUMBER($K62)),$L62-$K62,"")</f>
        <v/>
      </c>
      <c r="Q62" s="27">
        <f>IF($A62="","",IF(OR($C62="Posições",$C62="Ambos"),IF(AND(Resumo!$E$4&gt;0,1-'Áreas_Capacidade'!$G62&gt;0),IFERROR(MAX(0,ROUNDUP($H62/(Resumo!$E$4*(1-'Áreas_Capacidade'!$G62))-MAX(0,'Áreas_Capacidade'!$D62-'Áreas_Capacidade'!$E62+N($E62)),0)),""),""),""))</f>
        <v/>
      </c>
      <c r="R62" s="54">
        <f>IF($A62="","",IF(OR($C62="Volume",$C62="Ambos"),IF(AND(Resumo!$E$4&gt;0,1-'Áreas_Capacidade'!$G62&gt;0),IFERROR(MAX(0,ROUNDUP($K62/(Resumo!$E$4*(1-'Áreas_Capacidade'!$G62))-('Áreas_Capacidade'!$F62+N($F62)),3)),""),""),""))</f>
        <v/>
      </c>
      <c r="S62" s="30">
        <f>IF($A62="","",IF(NOT(ISNUMBER($N62)),"Sem base",IF($N62&gt;=1,"Saturado",IF($N62&gt;=Resumo!$H$3,"Crítico",IF($N62&gt;=Resumo!$E$3,"Atenção","Adequado")))))</f>
        <v/>
      </c>
      <c r="T62" s="30">
        <f>IF($A62="","",IF(Resumo!$H$4&lt;&gt;"OK","Revisar parâmetros do Resumo",IF('Áreas_Capacidade'!$R62&lt;&gt;"OK","Revisar cadastro da área",IF(OR($G62&lt;-1,N($E62)&lt;0,N($F62)&lt;0),"Revisar premissas","OK"))))</f>
        <v/>
      </c>
    </row>
    <row r="63">
      <c r="A63" s="31">
        <f>IF('Áreas_Capacidade'!A63="","",'Áreas_Capacidade'!A63)</f>
        <v/>
      </c>
      <c r="B63" s="31">
        <f>IF('Áreas_Capacidade'!B63="","",'Áreas_Capacidade'!B63)</f>
        <v/>
      </c>
      <c r="C63" s="30">
        <f>IF('Áreas_Capacidade'!C63="","",'Áreas_Capacidade'!C63)</f>
        <v/>
      </c>
      <c r="D63" s="53" t="n"/>
      <c r="E63" s="24" t="n"/>
      <c r="F63" s="52" t="n"/>
      <c r="G63" s="55">
        <f>IF($A63="","",IF($D63="",$E$2,$D63))</f>
        <v/>
      </c>
      <c r="H63" s="27">
        <f>IF($A63="","",IF(OR($C63="Posições",$C63="Ambos"),ROUNDUP('Áreas_Capacidade'!$J63*(1+$G63),0),""))</f>
        <v/>
      </c>
      <c r="I63" s="27">
        <f>IF($A63="","",IF(OR($C63="Posições",$C63="Ambos"),MAX(0,ROUNDDOWN(('Áreas_Capacidade'!$D63+N($E63)-'Áreas_Capacidade'!$E63)*(1-'Áreas_Capacidade'!$G63),0)),""))</f>
        <v/>
      </c>
      <c r="J63" s="55">
        <f>IF(AND(ISNUMBER($I63),$I63&gt;0,ISNUMBER($H63)),IFERROR($H63/$I63,""),"")</f>
        <v/>
      </c>
      <c r="K63" s="54">
        <f>IF($A63="","",IF(OR($C63="Volume",$C63="Ambos"),'Áreas_Capacidade'!$K63*(1+$G63),""))</f>
        <v/>
      </c>
      <c r="L63" s="54">
        <f>IF($A63="","",IF(OR($C63="Volume",$C63="Ambos"),MAX(0,('Áreas_Capacidade'!$F63+N($F63))*(1-'Áreas_Capacidade'!$G63)),""))</f>
        <v/>
      </c>
      <c r="M63" s="55">
        <f>IF(AND(ISNUMBER($L63),$L63&gt;0,ISNUMBER($K63)),IFERROR($K63/$L63,""),"")</f>
        <v/>
      </c>
      <c r="N63" s="55">
        <f>IF($A63="","",IF($C63="Ambos",IF(COUNT($J63,$M63)=2,MAX($J63,$M63),""),IF($C63="Posições",$J63,IF($C63="Volume",$M63,""))))</f>
        <v/>
      </c>
      <c r="O63" s="27">
        <f>IF(AND(ISNUMBER($I63),ISNUMBER($H63)),$I63-$H63,"")</f>
        <v/>
      </c>
      <c r="P63" s="54">
        <f>IF(AND(ISNUMBER($L63),ISNUMBER($K63)),$L63-$K63,"")</f>
        <v/>
      </c>
      <c r="Q63" s="27">
        <f>IF($A63="","",IF(OR($C63="Posições",$C63="Ambos"),IF(AND(Resumo!$E$4&gt;0,1-'Áreas_Capacidade'!$G63&gt;0),IFERROR(MAX(0,ROUNDUP($H63/(Resumo!$E$4*(1-'Áreas_Capacidade'!$G63))-MAX(0,'Áreas_Capacidade'!$D63-'Áreas_Capacidade'!$E63+N($E63)),0)),""),""),""))</f>
        <v/>
      </c>
      <c r="R63" s="54">
        <f>IF($A63="","",IF(OR($C63="Volume",$C63="Ambos"),IF(AND(Resumo!$E$4&gt;0,1-'Áreas_Capacidade'!$G63&gt;0),IFERROR(MAX(0,ROUNDUP($K63/(Resumo!$E$4*(1-'Áreas_Capacidade'!$G63))-('Áreas_Capacidade'!$F63+N($F63)),3)),""),""),""))</f>
        <v/>
      </c>
      <c r="S63" s="30">
        <f>IF($A63="","",IF(NOT(ISNUMBER($N63)),"Sem base",IF($N63&gt;=1,"Saturado",IF($N63&gt;=Resumo!$H$3,"Crítico",IF($N63&gt;=Resumo!$E$3,"Atenção","Adequado")))))</f>
        <v/>
      </c>
      <c r="T63" s="30">
        <f>IF($A63="","",IF(Resumo!$H$4&lt;&gt;"OK","Revisar parâmetros do Resumo",IF('Áreas_Capacidade'!$R63&lt;&gt;"OK","Revisar cadastro da área",IF(OR($G63&lt;-1,N($E63)&lt;0,N($F63)&lt;0),"Revisar premissas","OK"))))</f>
        <v/>
      </c>
    </row>
    <row r="64">
      <c r="A64" s="31">
        <f>IF('Áreas_Capacidade'!A64="","",'Áreas_Capacidade'!A64)</f>
        <v/>
      </c>
      <c r="B64" s="31">
        <f>IF('Áreas_Capacidade'!B64="","",'Áreas_Capacidade'!B64)</f>
        <v/>
      </c>
      <c r="C64" s="30">
        <f>IF('Áreas_Capacidade'!C64="","",'Áreas_Capacidade'!C64)</f>
        <v/>
      </c>
      <c r="D64" s="53" t="n"/>
      <c r="E64" s="24" t="n"/>
      <c r="F64" s="52" t="n"/>
      <c r="G64" s="55">
        <f>IF($A64="","",IF($D64="",$E$2,$D64))</f>
        <v/>
      </c>
      <c r="H64" s="27">
        <f>IF($A64="","",IF(OR($C64="Posições",$C64="Ambos"),ROUNDUP('Áreas_Capacidade'!$J64*(1+$G64),0),""))</f>
        <v/>
      </c>
      <c r="I64" s="27">
        <f>IF($A64="","",IF(OR($C64="Posições",$C64="Ambos"),MAX(0,ROUNDDOWN(('Áreas_Capacidade'!$D64+N($E64)-'Áreas_Capacidade'!$E64)*(1-'Áreas_Capacidade'!$G64),0)),""))</f>
        <v/>
      </c>
      <c r="J64" s="55">
        <f>IF(AND(ISNUMBER($I64),$I64&gt;0,ISNUMBER($H64)),IFERROR($H64/$I64,""),"")</f>
        <v/>
      </c>
      <c r="K64" s="54">
        <f>IF($A64="","",IF(OR($C64="Volume",$C64="Ambos"),'Áreas_Capacidade'!$K64*(1+$G64),""))</f>
        <v/>
      </c>
      <c r="L64" s="54">
        <f>IF($A64="","",IF(OR($C64="Volume",$C64="Ambos"),MAX(0,('Áreas_Capacidade'!$F64+N($F64))*(1-'Áreas_Capacidade'!$G64)),""))</f>
        <v/>
      </c>
      <c r="M64" s="55">
        <f>IF(AND(ISNUMBER($L64),$L64&gt;0,ISNUMBER($K64)),IFERROR($K64/$L64,""),"")</f>
        <v/>
      </c>
      <c r="N64" s="55">
        <f>IF($A64="","",IF($C64="Ambos",IF(COUNT($J64,$M64)=2,MAX($J64,$M64),""),IF($C64="Posições",$J64,IF($C64="Volume",$M64,""))))</f>
        <v/>
      </c>
      <c r="O64" s="27">
        <f>IF(AND(ISNUMBER($I64),ISNUMBER($H64)),$I64-$H64,"")</f>
        <v/>
      </c>
      <c r="P64" s="54">
        <f>IF(AND(ISNUMBER($L64),ISNUMBER($K64)),$L64-$K64,"")</f>
        <v/>
      </c>
      <c r="Q64" s="27">
        <f>IF($A64="","",IF(OR($C64="Posições",$C64="Ambos"),IF(AND(Resumo!$E$4&gt;0,1-'Áreas_Capacidade'!$G64&gt;0),IFERROR(MAX(0,ROUNDUP($H64/(Resumo!$E$4*(1-'Áreas_Capacidade'!$G64))-MAX(0,'Áreas_Capacidade'!$D64-'Áreas_Capacidade'!$E64+N($E64)),0)),""),""),""))</f>
        <v/>
      </c>
      <c r="R64" s="54">
        <f>IF($A64="","",IF(OR($C64="Volume",$C64="Ambos"),IF(AND(Resumo!$E$4&gt;0,1-'Áreas_Capacidade'!$G64&gt;0),IFERROR(MAX(0,ROUNDUP($K64/(Resumo!$E$4*(1-'Áreas_Capacidade'!$G64))-('Áreas_Capacidade'!$F64+N($F64)),3)),""),""),""))</f>
        <v/>
      </c>
      <c r="S64" s="30">
        <f>IF($A64="","",IF(NOT(ISNUMBER($N64)),"Sem base",IF($N64&gt;=1,"Saturado",IF($N64&gt;=Resumo!$H$3,"Crítico",IF($N64&gt;=Resumo!$E$3,"Atenção","Adequado")))))</f>
        <v/>
      </c>
      <c r="T64" s="30">
        <f>IF($A64="","",IF(Resumo!$H$4&lt;&gt;"OK","Revisar parâmetros do Resumo",IF('Áreas_Capacidade'!$R64&lt;&gt;"OK","Revisar cadastro da área",IF(OR($G64&lt;-1,N($E64)&lt;0,N($F64)&lt;0),"Revisar premissas","OK"))))</f>
        <v/>
      </c>
    </row>
    <row r="65">
      <c r="A65" s="31">
        <f>IF('Áreas_Capacidade'!A65="","",'Áreas_Capacidade'!A65)</f>
        <v/>
      </c>
      <c r="B65" s="31">
        <f>IF('Áreas_Capacidade'!B65="","",'Áreas_Capacidade'!B65)</f>
        <v/>
      </c>
      <c r="C65" s="30">
        <f>IF('Áreas_Capacidade'!C65="","",'Áreas_Capacidade'!C65)</f>
        <v/>
      </c>
      <c r="D65" s="53" t="n"/>
      <c r="E65" s="24" t="n"/>
      <c r="F65" s="52" t="n"/>
      <c r="G65" s="55">
        <f>IF($A65="","",IF($D65="",$E$2,$D65))</f>
        <v/>
      </c>
      <c r="H65" s="27">
        <f>IF($A65="","",IF(OR($C65="Posições",$C65="Ambos"),ROUNDUP('Áreas_Capacidade'!$J65*(1+$G65),0),""))</f>
        <v/>
      </c>
      <c r="I65" s="27">
        <f>IF($A65="","",IF(OR($C65="Posições",$C65="Ambos"),MAX(0,ROUNDDOWN(('Áreas_Capacidade'!$D65+N($E65)-'Áreas_Capacidade'!$E65)*(1-'Áreas_Capacidade'!$G65),0)),""))</f>
        <v/>
      </c>
      <c r="J65" s="55">
        <f>IF(AND(ISNUMBER($I65),$I65&gt;0,ISNUMBER($H65)),IFERROR($H65/$I65,""),"")</f>
        <v/>
      </c>
      <c r="K65" s="54">
        <f>IF($A65="","",IF(OR($C65="Volume",$C65="Ambos"),'Áreas_Capacidade'!$K65*(1+$G65),""))</f>
        <v/>
      </c>
      <c r="L65" s="54">
        <f>IF($A65="","",IF(OR($C65="Volume",$C65="Ambos"),MAX(0,('Áreas_Capacidade'!$F65+N($F65))*(1-'Áreas_Capacidade'!$G65)),""))</f>
        <v/>
      </c>
      <c r="M65" s="55">
        <f>IF(AND(ISNUMBER($L65),$L65&gt;0,ISNUMBER($K65)),IFERROR($K65/$L65,""),"")</f>
        <v/>
      </c>
      <c r="N65" s="55">
        <f>IF($A65="","",IF($C65="Ambos",IF(COUNT($J65,$M65)=2,MAX($J65,$M65),""),IF($C65="Posições",$J65,IF($C65="Volume",$M65,""))))</f>
        <v/>
      </c>
      <c r="O65" s="27">
        <f>IF(AND(ISNUMBER($I65),ISNUMBER($H65)),$I65-$H65,"")</f>
        <v/>
      </c>
      <c r="P65" s="54">
        <f>IF(AND(ISNUMBER($L65),ISNUMBER($K65)),$L65-$K65,"")</f>
        <v/>
      </c>
      <c r="Q65" s="27">
        <f>IF($A65="","",IF(OR($C65="Posições",$C65="Ambos"),IF(AND(Resumo!$E$4&gt;0,1-'Áreas_Capacidade'!$G65&gt;0),IFERROR(MAX(0,ROUNDUP($H65/(Resumo!$E$4*(1-'Áreas_Capacidade'!$G65))-MAX(0,'Áreas_Capacidade'!$D65-'Áreas_Capacidade'!$E65+N($E65)),0)),""),""),""))</f>
        <v/>
      </c>
      <c r="R65" s="54">
        <f>IF($A65="","",IF(OR($C65="Volume",$C65="Ambos"),IF(AND(Resumo!$E$4&gt;0,1-'Áreas_Capacidade'!$G65&gt;0),IFERROR(MAX(0,ROUNDUP($K65/(Resumo!$E$4*(1-'Áreas_Capacidade'!$G65))-('Áreas_Capacidade'!$F65+N($F65)),3)),""),""),""))</f>
        <v/>
      </c>
      <c r="S65" s="30">
        <f>IF($A65="","",IF(NOT(ISNUMBER($N65)),"Sem base",IF($N65&gt;=1,"Saturado",IF($N65&gt;=Resumo!$H$3,"Crítico",IF($N65&gt;=Resumo!$E$3,"Atenção","Adequado")))))</f>
        <v/>
      </c>
      <c r="T65" s="30">
        <f>IF($A65="","",IF(Resumo!$H$4&lt;&gt;"OK","Revisar parâmetros do Resumo",IF('Áreas_Capacidade'!$R65&lt;&gt;"OK","Revisar cadastro da área",IF(OR($G65&lt;-1,N($E65)&lt;0,N($F65)&lt;0),"Revisar premissas","OK"))))</f>
        <v/>
      </c>
    </row>
    <row r="66">
      <c r="A66" s="31">
        <f>IF('Áreas_Capacidade'!A66="","",'Áreas_Capacidade'!A66)</f>
        <v/>
      </c>
      <c r="B66" s="31">
        <f>IF('Áreas_Capacidade'!B66="","",'Áreas_Capacidade'!B66)</f>
        <v/>
      </c>
      <c r="C66" s="30">
        <f>IF('Áreas_Capacidade'!C66="","",'Áreas_Capacidade'!C66)</f>
        <v/>
      </c>
      <c r="D66" s="53" t="n"/>
      <c r="E66" s="24" t="n"/>
      <c r="F66" s="52" t="n"/>
      <c r="G66" s="55">
        <f>IF($A66="","",IF($D66="",$E$2,$D66))</f>
        <v/>
      </c>
      <c r="H66" s="27">
        <f>IF($A66="","",IF(OR($C66="Posições",$C66="Ambos"),ROUNDUP('Áreas_Capacidade'!$J66*(1+$G66),0),""))</f>
        <v/>
      </c>
      <c r="I66" s="27">
        <f>IF($A66="","",IF(OR($C66="Posições",$C66="Ambos"),MAX(0,ROUNDDOWN(('Áreas_Capacidade'!$D66+N($E66)-'Áreas_Capacidade'!$E66)*(1-'Áreas_Capacidade'!$G66),0)),""))</f>
        <v/>
      </c>
      <c r="J66" s="55">
        <f>IF(AND(ISNUMBER($I66),$I66&gt;0,ISNUMBER($H66)),IFERROR($H66/$I66,""),"")</f>
        <v/>
      </c>
      <c r="K66" s="54">
        <f>IF($A66="","",IF(OR($C66="Volume",$C66="Ambos"),'Áreas_Capacidade'!$K66*(1+$G66),""))</f>
        <v/>
      </c>
      <c r="L66" s="54">
        <f>IF($A66="","",IF(OR($C66="Volume",$C66="Ambos"),MAX(0,('Áreas_Capacidade'!$F66+N($F66))*(1-'Áreas_Capacidade'!$G66)),""))</f>
        <v/>
      </c>
      <c r="M66" s="55">
        <f>IF(AND(ISNUMBER($L66),$L66&gt;0,ISNUMBER($K66)),IFERROR($K66/$L66,""),"")</f>
        <v/>
      </c>
      <c r="N66" s="55">
        <f>IF($A66="","",IF($C66="Ambos",IF(COUNT($J66,$M66)=2,MAX($J66,$M66),""),IF($C66="Posições",$J66,IF($C66="Volume",$M66,""))))</f>
        <v/>
      </c>
      <c r="O66" s="27">
        <f>IF(AND(ISNUMBER($I66),ISNUMBER($H66)),$I66-$H66,"")</f>
        <v/>
      </c>
      <c r="P66" s="54">
        <f>IF(AND(ISNUMBER($L66),ISNUMBER($K66)),$L66-$K66,"")</f>
        <v/>
      </c>
      <c r="Q66" s="27">
        <f>IF($A66="","",IF(OR($C66="Posições",$C66="Ambos"),IF(AND(Resumo!$E$4&gt;0,1-'Áreas_Capacidade'!$G66&gt;0),IFERROR(MAX(0,ROUNDUP($H66/(Resumo!$E$4*(1-'Áreas_Capacidade'!$G66))-MAX(0,'Áreas_Capacidade'!$D66-'Áreas_Capacidade'!$E66+N($E66)),0)),""),""),""))</f>
        <v/>
      </c>
      <c r="R66" s="54">
        <f>IF($A66="","",IF(OR($C66="Volume",$C66="Ambos"),IF(AND(Resumo!$E$4&gt;0,1-'Áreas_Capacidade'!$G66&gt;0),IFERROR(MAX(0,ROUNDUP($K66/(Resumo!$E$4*(1-'Áreas_Capacidade'!$G66))-('Áreas_Capacidade'!$F66+N($F66)),3)),""),""),""))</f>
        <v/>
      </c>
      <c r="S66" s="30">
        <f>IF($A66="","",IF(NOT(ISNUMBER($N66)),"Sem base",IF($N66&gt;=1,"Saturado",IF($N66&gt;=Resumo!$H$3,"Crítico",IF($N66&gt;=Resumo!$E$3,"Atenção","Adequado")))))</f>
        <v/>
      </c>
      <c r="T66" s="30">
        <f>IF($A66="","",IF(Resumo!$H$4&lt;&gt;"OK","Revisar parâmetros do Resumo",IF('Áreas_Capacidade'!$R66&lt;&gt;"OK","Revisar cadastro da área",IF(OR($G66&lt;-1,N($E66)&lt;0,N($F66)&lt;0),"Revisar premissas","OK"))))</f>
        <v/>
      </c>
    </row>
    <row r="67">
      <c r="A67" s="31">
        <f>IF('Áreas_Capacidade'!A67="","",'Áreas_Capacidade'!A67)</f>
        <v/>
      </c>
      <c r="B67" s="31">
        <f>IF('Áreas_Capacidade'!B67="","",'Áreas_Capacidade'!B67)</f>
        <v/>
      </c>
      <c r="C67" s="30">
        <f>IF('Áreas_Capacidade'!C67="","",'Áreas_Capacidade'!C67)</f>
        <v/>
      </c>
      <c r="D67" s="53" t="n"/>
      <c r="E67" s="24" t="n"/>
      <c r="F67" s="52" t="n"/>
      <c r="G67" s="55">
        <f>IF($A67="","",IF($D67="",$E$2,$D67))</f>
        <v/>
      </c>
      <c r="H67" s="27">
        <f>IF($A67="","",IF(OR($C67="Posições",$C67="Ambos"),ROUNDUP('Áreas_Capacidade'!$J67*(1+$G67),0),""))</f>
        <v/>
      </c>
      <c r="I67" s="27">
        <f>IF($A67="","",IF(OR($C67="Posições",$C67="Ambos"),MAX(0,ROUNDDOWN(('Áreas_Capacidade'!$D67+N($E67)-'Áreas_Capacidade'!$E67)*(1-'Áreas_Capacidade'!$G67),0)),""))</f>
        <v/>
      </c>
      <c r="J67" s="55">
        <f>IF(AND(ISNUMBER($I67),$I67&gt;0,ISNUMBER($H67)),IFERROR($H67/$I67,""),"")</f>
        <v/>
      </c>
      <c r="K67" s="54">
        <f>IF($A67="","",IF(OR($C67="Volume",$C67="Ambos"),'Áreas_Capacidade'!$K67*(1+$G67),""))</f>
        <v/>
      </c>
      <c r="L67" s="54">
        <f>IF($A67="","",IF(OR($C67="Volume",$C67="Ambos"),MAX(0,('Áreas_Capacidade'!$F67+N($F67))*(1-'Áreas_Capacidade'!$G67)),""))</f>
        <v/>
      </c>
      <c r="M67" s="55">
        <f>IF(AND(ISNUMBER($L67),$L67&gt;0,ISNUMBER($K67)),IFERROR($K67/$L67,""),"")</f>
        <v/>
      </c>
      <c r="N67" s="55">
        <f>IF($A67="","",IF($C67="Ambos",IF(COUNT($J67,$M67)=2,MAX($J67,$M67),""),IF($C67="Posições",$J67,IF($C67="Volume",$M67,""))))</f>
        <v/>
      </c>
      <c r="O67" s="27">
        <f>IF(AND(ISNUMBER($I67),ISNUMBER($H67)),$I67-$H67,"")</f>
        <v/>
      </c>
      <c r="P67" s="54">
        <f>IF(AND(ISNUMBER($L67),ISNUMBER($K67)),$L67-$K67,"")</f>
        <v/>
      </c>
      <c r="Q67" s="27">
        <f>IF($A67="","",IF(OR($C67="Posições",$C67="Ambos"),IF(AND(Resumo!$E$4&gt;0,1-'Áreas_Capacidade'!$G67&gt;0),IFERROR(MAX(0,ROUNDUP($H67/(Resumo!$E$4*(1-'Áreas_Capacidade'!$G67))-MAX(0,'Áreas_Capacidade'!$D67-'Áreas_Capacidade'!$E67+N($E67)),0)),""),""),""))</f>
        <v/>
      </c>
      <c r="R67" s="54">
        <f>IF($A67="","",IF(OR($C67="Volume",$C67="Ambos"),IF(AND(Resumo!$E$4&gt;0,1-'Áreas_Capacidade'!$G67&gt;0),IFERROR(MAX(0,ROUNDUP($K67/(Resumo!$E$4*(1-'Áreas_Capacidade'!$G67))-('Áreas_Capacidade'!$F67+N($F67)),3)),""),""),""))</f>
        <v/>
      </c>
      <c r="S67" s="30">
        <f>IF($A67="","",IF(NOT(ISNUMBER($N67)),"Sem base",IF($N67&gt;=1,"Saturado",IF($N67&gt;=Resumo!$H$3,"Crítico",IF($N67&gt;=Resumo!$E$3,"Atenção","Adequado")))))</f>
        <v/>
      </c>
      <c r="T67" s="30">
        <f>IF($A67="","",IF(Resumo!$H$4&lt;&gt;"OK","Revisar parâmetros do Resumo",IF('Áreas_Capacidade'!$R67&lt;&gt;"OK","Revisar cadastro da área",IF(OR($G67&lt;-1,N($E67)&lt;0,N($F67)&lt;0),"Revisar premissas","OK"))))</f>
        <v/>
      </c>
    </row>
    <row r="68">
      <c r="A68" s="31">
        <f>IF('Áreas_Capacidade'!A68="","",'Áreas_Capacidade'!A68)</f>
        <v/>
      </c>
      <c r="B68" s="31">
        <f>IF('Áreas_Capacidade'!B68="","",'Áreas_Capacidade'!B68)</f>
        <v/>
      </c>
      <c r="C68" s="30">
        <f>IF('Áreas_Capacidade'!C68="","",'Áreas_Capacidade'!C68)</f>
        <v/>
      </c>
      <c r="D68" s="53" t="n"/>
      <c r="E68" s="24" t="n"/>
      <c r="F68" s="52" t="n"/>
      <c r="G68" s="55">
        <f>IF($A68="","",IF($D68="",$E$2,$D68))</f>
        <v/>
      </c>
      <c r="H68" s="27">
        <f>IF($A68="","",IF(OR($C68="Posições",$C68="Ambos"),ROUNDUP('Áreas_Capacidade'!$J68*(1+$G68),0),""))</f>
        <v/>
      </c>
      <c r="I68" s="27">
        <f>IF($A68="","",IF(OR($C68="Posições",$C68="Ambos"),MAX(0,ROUNDDOWN(('Áreas_Capacidade'!$D68+N($E68)-'Áreas_Capacidade'!$E68)*(1-'Áreas_Capacidade'!$G68),0)),""))</f>
        <v/>
      </c>
      <c r="J68" s="55">
        <f>IF(AND(ISNUMBER($I68),$I68&gt;0,ISNUMBER($H68)),IFERROR($H68/$I68,""),"")</f>
        <v/>
      </c>
      <c r="K68" s="54">
        <f>IF($A68="","",IF(OR($C68="Volume",$C68="Ambos"),'Áreas_Capacidade'!$K68*(1+$G68),""))</f>
        <v/>
      </c>
      <c r="L68" s="54">
        <f>IF($A68="","",IF(OR($C68="Volume",$C68="Ambos"),MAX(0,('Áreas_Capacidade'!$F68+N($F68))*(1-'Áreas_Capacidade'!$G68)),""))</f>
        <v/>
      </c>
      <c r="M68" s="55">
        <f>IF(AND(ISNUMBER($L68),$L68&gt;0,ISNUMBER($K68)),IFERROR($K68/$L68,""),"")</f>
        <v/>
      </c>
      <c r="N68" s="55">
        <f>IF($A68="","",IF($C68="Ambos",IF(COUNT($J68,$M68)=2,MAX($J68,$M68),""),IF($C68="Posições",$J68,IF($C68="Volume",$M68,""))))</f>
        <v/>
      </c>
      <c r="O68" s="27">
        <f>IF(AND(ISNUMBER($I68),ISNUMBER($H68)),$I68-$H68,"")</f>
        <v/>
      </c>
      <c r="P68" s="54">
        <f>IF(AND(ISNUMBER($L68),ISNUMBER($K68)),$L68-$K68,"")</f>
        <v/>
      </c>
      <c r="Q68" s="27">
        <f>IF($A68="","",IF(OR($C68="Posições",$C68="Ambos"),IF(AND(Resumo!$E$4&gt;0,1-'Áreas_Capacidade'!$G68&gt;0),IFERROR(MAX(0,ROUNDUP($H68/(Resumo!$E$4*(1-'Áreas_Capacidade'!$G68))-MAX(0,'Áreas_Capacidade'!$D68-'Áreas_Capacidade'!$E68+N($E68)),0)),""),""),""))</f>
        <v/>
      </c>
      <c r="R68" s="54">
        <f>IF($A68="","",IF(OR($C68="Volume",$C68="Ambos"),IF(AND(Resumo!$E$4&gt;0,1-'Áreas_Capacidade'!$G68&gt;0),IFERROR(MAX(0,ROUNDUP($K68/(Resumo!$E$4*(1-'Áreas_Capacidade'!$G68))-('Áreas_Capacidade'!$F68+N($F68)),3)),""),""),""))</f>
        <v/>
      </c>
      <c r="S68" s="30">
        <f>IF($A68="","",IF(NOT(ISNUMBER($N68)),"Sem base",IF($N68&gt;=1,"Saturado",IF($N68&gt;=Resumo!$H$3,"Crítico",IF($N68&gt;=Resumo!$E$3,"Atenção","Adequado")))))</f>
        <v/>
      </c>
      <c r="T68" s="30">
        <f>IF($A68="","",IF(Resumo!$H$4&lt;&gt;"OK","Revisar parâmetros do Resumo",IF('Áreas_Capacidade'!$R68&lt;&gt;"OK","Revisar cadastro da área",IF(OR($G68&lt;-1,N($E68)&lt;0,N($F68)&lt;0),"Revisar premissas","OK"))))</f>
        <v/>
      </c>
    </row>
    <row r="69">
      <c r="A69" s="31">
        <f>IF('Áreas_Capacidade'!A69="","",'Áreas_Capacidade'!A69)</f>
        <v/>
      </c>
      <c r="B69" s="31">
        <f>IF('Áreas_Capacidade'!B69="","",'Áreas_Capacidade'!B69)</f>
        <v/>
      </c>
      <c r="C69" s="30">
        <f>IF('Áreas_Capacidade'!C69="","",'Áreas_Capacidade'!C69)</f>
        <v/>
      </c>
      <c r="D69" s="53" t="n"/>
      <c r="E69" s="24" t="n"/>
      <c r="F69" s="52" t="n"/>
      <c r="G69" s="55">
        <f>IF($A69="","",IF($D69="",$E$2,$D69))</f>
        <v/>
      </c>
      <c r="H69" s="27">
        <f>IF($A69="","",IF(OR($C69="Posições",$C69="Ambos"),ROUNDUP('Áreas_Capacidade'!$J69*(1+$G69),0),""))</f>
        <v/>
      </c>
      <c r="I69" s="27">
        <f>IF($A69="","",IF(OR($C69="Posições",$C69="Ambos"),MAX(0,ROUNDDOWN(('Áreas_Capacidade'!$D69+N($E69)-'Áreas_Capacidade'!$E69)*(1-'Áreas_Capacidade'!$G69),0)),""))</f>
        <v/>
      </c>
      <c r="J69" s="55">
        <f>IF(AND(ISNUMBER($I69),$I69&gt;0,ISNUMBER($H69)),IFERROR($H69/$I69,""),"")</f>
        <v/>
      </c>
      <c r="K69" s="54">
        <f>IF($A69="","",IF(OR($C69="Volume",$C69="Ambos"),'Áreas_Capacidade'!$K69*(1+$G69),""))</f>
        <v/>
      </c>
      <c r="L69" s="54">
        <f>IF($A69="","",IF(OR($C69="Volume",$C69="Ambos"),MAX(0,('Áreas_Capacidade'!$F69+N($F69))*(1-'Áreas_Capacidade'!$G69)),""))</f>
        <v/>
      </c>
      <c r="M69" s="55">
        <f>IF(AND(ISNUMBER($L69),$L69&gt;0,ISNUMBER($K69)),IFERROR($K69/$L69,""),"")</f>
        <v/>
      </c>
      <c r="N69" s="55">
        <f>IF($A69="","",IF($C69="Ambos",IF(COUNT($J69,$M69)=2,MAX($J69,$M69),""),IF($C69="Posições",$J69,IF($C69="Volume",$M69,""))))</f>
        <v/>
      </c>
      <c r="O69" s="27">
        <f>IF(AND(ISNUMBER($I69),ISNUMBER($H69)),$I69-$H69,"")</f>
        <v/>
      </c>
      <c r="P69" s="54">
        <f>IF(AND(ISNUMBER($L69),ISNUMBER($K69)),$L69-$K69,"")</f>
        <v/>
      </c>
      <c r="Q69" s="27">
        <f>IF($A69="","",IF(OR($C69="Posições",$C69="Ambos"),IF(AND(Resumo!$E$4&gt;0,1-'Áreas_Capacidade'!$G69&gt;0),IFERROR(MAX(0,ROUNDUP($H69/(Resumo!$E$4*(1-'Áreas_Capacidade'!$G69))-MAX(0,'Áreas_Capacidade'!$D69-'Áreas_Capacidade'!$E69+N($E69)),0)),""),""),""))</f>
        <v/>
      </c>
      <c r="R69" s="54">
        <f>IF($A69="","",IF(OR($C69="Volume",$C69="Ambos"),IF(AND(Resumo!$E$4&gt;0,1-'Áreas_Capacidade'!$G69&gt;0),IFERROR(MAX(0,ROUNDUP($K69/(Resumo!$E$4*(1-'Áreas_Capacidade'!$G69))-('Áreas_Capacidade'!$F69+N($F69)),3)),""),""),""))</f>
        <v/>
      </c>
      <c r="S69" s="30">
        <f>IF($A69="","",IF(NOT(ISNUMBER($N69)),"Sem base",IF($N69&gt;=1,"Saturado",IF($N69&gt;=Resumo!$H$3,"Crítico",IF($N69&gt;=Resumo!$E$3,"Atenção","Adequado")))))</f>
        <v/>
      </c>
      <c r="T69" s="30">
        <f>IF($A69="","",IF(Resumo!$H$4&lt;&gt;"OK","Revisar parâmetros do Resumo",IF('Áreas_Capacidade'!$R69&lt;&gt;"OK","Revisar cadastro da área",IF(OR($G69&lt;-1,N($E69)&lt;0,N($F69)&lt;0),"Revisar premissas","OK"))))</f>
        <v/>
      </c>
    </row>
    <row r="70">
      <c r="A70" s="31">
        <f>IF('Áreas_Capacidade'!A70="","",'Áreas_Capacidade'!A70)</f>
        <v/>
      </c>
      <c r="B70" s="31">
        <f>IF('Áreas_Capacidade'!B70="","",'Áreas_Capacidade'!B70)</f>
        <v/>
      </c>
      <c r="C70" s="30">
        <f>IF('Áreas_Capacidade'!C70="","",'Áreas_Capacidade'!C70)</f>
        <v/>
      </c>
      <c r="D70" s="53" t="n"/>
      <c r="E70" s="24" t="n"/>
      <c r="F70" s="52" t="n"/>
      <c r="G70" s="55">
        <f>IF($A70="","",IF($D70="",$E$2,$D70))</f>
        <v/>
      </c>
      <c r="H70" s="27">
        <f>IF($A70="","",IF(OR($C70="Posições",$C70="Ambos"),ROUNDUP('Áreas_Capacidade'!$J70*(1+$G70),0),""))</f>
        <v/>
      </c>
      <c r="I70" s="27">
        <f>IF($A70="","",IF(OR($C70="Posições",$C70="Ambos"),MAX(0,ROUNDDOWN(('Áreas_Capacidade'!$D70+N($E70)-'Áreas_Capacidade'!$E70)*(1-'Áreas_Capacidade'!$G70),0)),""))</f>
        <v/>
      </c>
      <c r="J70" s="55">
        <f>IF(AND(ISNUMBER($I70),$I70&gt;0,ISNUMBER($H70)),IFERROR($H70/$I70,""),"")</f>
        <v/>
      </c>
      <c r="K70" s="54">
        <f>IF($A70="","",IF(OR($C70="Volume",$C70="Ambos"),'Áreas_Capacidade'!$K70*(1+$G70),""))</f>
        <v/>
      </c>
      <c r="L70" s="54">
        <f>IF($A70="","",IF(OR($C70="Volume",$C70="Ambos"),MAX(0,('Áreas_Capacidade'!$F70+N($F70))*(1-'Áreas_Capacidade'!$G70)),""))</f>
        <v/>
      </c>
      <c r="M70" s="55">
        <f>IF(AND(ISNUMBER($L70),$L70&gt;0,ISNUMBER($K70)),IFERROR($K70/$L70,""),"")</f>
        <v/>
      </c>
      <c r="N70" s="55">
        <f>IF($A70="","",IF($C70="Ambos",IF(COUNT($J70,$M70)=2,MAX($J70,$M70),""),IF($C70="Posições",$J70,IF($C70="Volume",$M70,""))))</f>
        <v/>
      </c>
      <c r="O70" s="27">
        <f>IF(AND(ISNUMBER($I70),ISNUMBER($H70)),$I70-$H70,"")</f>
        <v/>
      </c>
      <c r="P70" s="54">
        <f>IF(AND(ISNUMBER($L70),ISNUMBER($K70)),$L70-$K70,"")</f>
        <v/>
      </c>
      <c r="Q70" s="27">
        <f>IF($A70="","",IF(OR($C70="Posições",$C70="Ambos"),IF(AND(Resumo!$E$4&gt;0,1-'Áreas_Capacidade'!$G70&gt;0),IFERROR(MAX(0,ROUNDUP($H70/(Resumo!$E$4*(1-'Áreas_Capacidade'!$G70))-MAX(0,'Áreas_Capacidade'!$D70-'Áreas_Capacidade'!$E70+N($E70)),0)),""),""),""))</f>
        <v/>
      </c>
      <c r="R70" s="54">
        <f>IF($A70="","",IF(OR($C70="Volume",$C70="Ambos"),IF(AND(Resumo!$E$4&gt;0,1-'Áreas_Capacidade'!$G70&gt;0),IFERROR(MAX(0,ROUNDUP($K70/(Resumo!$E$4*(1-'Áreas_Capacidade'!$G70))-('Áreas_Capacidade'!$F70+N($F70)),3)),""),""),""))</f>
        <v/>
      </c>
      <c r="S70" s="30">
        <f>IF($A70="","",IF(NOT(ISNUMBER($N70)),"Sem base",IF($N70&gt;=1,"Saturado",IF($N70&gt;=Resumo!$H$3,"Crítico",IF($N70&gt;=Resumo!$E$3,"Atenção","Adequado")))))</f>
        <v/>
      </c>
      <c r="T70" s="30">
        <f>IF($A70="","",IF(Resumo!$H$4&lt;&gt;"OK","Revisar parâmetros do Resumo",IF('Áreas_Capacidade'!$R70&lt;&gt;"OK","Revisar cadastro da área",IF(OR($G70&lt;-1,N($E70)&lt;0,N($F70)&lt;0),"Revisar premissas","OK"))))</f>
        <v/>
      </c>
    </row>
    <row r="71">
      <c r="A71" s="31">
        <f>IF('Áreas_Capacidade'!A71="","",'Áreas_Capacidade'!A71)</f>
        <v/>
      </c>
      <c r="B71" s="31">
        <f>IF('Áreas_Capacidade'!B71="","",'Áreas_Capacidade'!B71)</f>
        <v/>
      </c>
      <c r="C71" s="30">
        <f>IF('Áreas_Capacidade'!C71="","",'Áreas_Capacidade'!C71)</f>
        <v/>
      </c>
      <c r="D71" s="53" t="n"/>
      <c r="E71" s="24" t="n"/>
      <c r="F71" s="52" t="n"/>
      <c r="G71" s="55">
        <f>IF($A71="","",IF($D71="",$E$2,$D71))</f>
        <v/>
      </c>
      <c r="H71" s="27">
        <f>IF($A71="","",IF(OR($C71="Posições",$C71="Ambos"),ROUNDUP('Áreas_Capacidade'!$J71*(1+$G71),0),""))</f>
        <v/>
      </c>
      <c r="I71" s="27">
        <f>IF($A71="","",IF(OR($C71="Posições",$C71="Ambos"),MAX(0,ROUNDDOWN(('Áreas_Capacidade'!$D71+N($E71)-'Áreas_Capacidade'!$E71)*(1-'Áreas_Capacidade'!$G71),0)),""))</f>
        <v/>
      </c>
      <c r="J71" s="55">
        <f>IF(AND(ISNUMBER($I71),$I71&gt;0,ISNUMBER($H71)),IFERROR($H71/$I71,""),"")</f>
        <v/>
      </c>
      <c r="K71" s="54">
        <f>IF($A71="","",IF(OR($C71="Volume",$C71="Ambos"),'Áreas_Capacidade'!$K71*(1+$G71),""))</f>
        <v/>
      </c>
      <c r="L71" s="54">
        <f>IF($A71="","",IF(OR($C71="Volume",$C71="Ambos"),MAX(0,('Áreas_Capacidade'!$F71+N($F71))*(1-'Áreas_Capacidade'!$G71)),""))</f>
        <v/>
      </c>
      <c r="M71" s="55">
        <f>IF(AND(ISNUMBER($L71),$L71&gt;0,ISNUMBER($K71)),IFERROR($K71/$L71,""),"")</f>
        <v/>
      </c>
      <c r="N71" s="55">
        <f>IF($A71="","",IF($C71="Ambos",IF(COUNT($J71,$M71)=2,MAX($J71,$M71),""),IF($C71="Posições",$J71,IF($C71="Volume",$M71,""))))</f>
        <v/>
      </c>
      <c r="O71" s="27">
        <f>IF(AND(ISNUMBER($I71),ISNUMBER($H71)),$I71-$H71,"")</f>
        <v/>
      </c>
      <c r="P71" s="54">
        <f>IF(AND(ISNUMBER($L71),ISNUMBER($K71)),$L71-$K71,"")</f>
        <v/>
      </c>
      <c r="Q71" s="27">
        <f>IF($A71="","",IF(OR($C71="Posições",$C71="Ambos"),IF(AND(Resumo!$E$4&gt;0,1-'Áreas_Capacidade'!$G71&gt;0),IFERROR(MAX(0,ROUNDUP($H71/(Resumo!$E$4*(1-'Áreas_Capacidade'!$G71))-MAX(0,'Áreas_Capacidade'!$D71-'Áreas_Capacidade'!$E71+N($E71)),0)),""),""),""))</f>
        <v/>
      </c>
      <c r="R71" s="54">
        <f>IF($A71="","",IF(OR($C71="Volume",$C71="Ambos"),IF(AND(Resumo!$E$4&gt;0,1-'Áreas_Capacidade'!$G71&gt;0),IFERROR(MAX(0,ROUNDUP($K71/(Resumo!$E$4*(1-'Áreas_Capacidade'!$G71))-('Áreas_Capacidade'!$F71+N($F71)),3)),""),""),""))</f>
        <v/>
      </c>
      <c r="S71" s="30">
        <f>IF($A71="","",IF(NOT(ISNUMBER($N71)),"Sem base",IF($N71&gt;=1,"Saturado",IF($N71&gt;=Resumo!$H$3,"Crítico",IF($N71&gt;=Resumo!$E$3,"Atenção","Adequado")))))</f>
        <v/>
      </c>
      <c r="T71" s="30">
        <f>IF($A71="","",IF(Resumo!$H$4&lt;&gt;"OK","Revisar parâmetros do Resumo",IF('Áreas_Capacidade'!$R71&lt;&gt;"OK","Revisar cadastro da área",IF(OR($G71&lt;-1,N($E71)&lt;0,N($F71)&lt;0),"Revisar premissas","OK"))))</f>
        <v/>
      </c>
    </row>
    <row r="72">
      <c r="A72" s="31">
        <f>IF('Áreas_Capacidade'!A72="","",'Áreas_Capacidade'!A72)</f>
        <v/>
      </c>
      <c r="B72" s="31">
        <f>IF('Áreas_Capacidade'!B72="","",'Áreas_Capacidade'!B72)</f>
        <v/>
      </c>
      <c r="C72" s="30">
        <f>IF('Áreas_Capacidade'!C72="","",'Áreas_Capacidade'!C72)</f>
        <v/>
      </c>
      <c r="D72" s="53" t="n"/>
      <c r="E72" s="24" t="n"/>
      <c r="F72" s="52" t="n"/>
      <c r="G72" s="55">
        <f>IF($A72="","",IF($D72="",$E$2,$D72))</f>
        <v/>
      </c>
      <c r="H72" s="27">
        <f>IF($A72="","",IF(OR($C72="Posições",$C72="Ambos"),ROUNDUP('Áreas_Capacidade'!$J72*(1+$G72),0),""))</f>
        <v/>
      </c>
      <c r="I72" s="27">
        <f>IF($A72="","",IF(OR($C72="Posições",$C72="Ambos"),MAX(0,ROUNDDOWN(('Áreas_Capacidade'!$D72+N($E72)-'Áreas_Capacidade'!$E72)*(1-'Áreas_Capacidade'!$G72),0)),""))</f>
        <v/>
      </c>
      <c r="J72" s="55">
        <f>IF(AND(ISNUMBER($I72),$I72&gt;0,ISNUMBER($H72)),IFERROR($H72/$I72,""),"")</f>
        <v/>
      </c>
      <c r="K72" s="54">
        <f>IF($A72="","",IF(OR($C72="Volume",$C72="Ambos"),'Áreas_Capacidade'!$K72*(1+$G72),""))</f>
        <v/>
      </c>
      <c r="L72" s="54">
        <f>IF($A72="","",IF(OR($C72="Volume",$C72="Ambos"),MAX(0,('Áreas_Capacidade'!$F72+N($F72))*(1-'Áreas_Capacidade'!$G72)),""))</f>
        <v/>
      </c>
      <c r="M72" s="55">
        <f>IF(AND(ISNUMBER($L72),$L72&gt;0,ISNUMBER($K72)),IFERROR($K72/$L72,""),"")</f>
        <v/>
      </c>
      <c r="N72" s="55">
        <f>IF($A72="","",IF($C72="Ambos",IF(COUNT($J72,$M72)=2,MAX($J72,$M72),""),IF($C72="Posições",$J72,IF($C72="Volume",$M72,""))))</f>
        <v/>
      </c>
      <c r="O72" s="27">
        <f>IF(AND(ISNUMBER($I72),ISNUMBER($H72)),$I72-$H72,"")</f>
        <v/>
      </c>
      <c r="P72" s="54">
        <f>IF(AND(ISNUMBER($L72),ISNUMBER($K72)),$L72-$K72,"")</f>
        <v/>
      </c>
      <c r="Q72" s="27">
        <f>IF($A72="","",IF(OR($C72="Posições",$C72="Ambos"),IF(AND(Resumo!$E$4&gt;0,1-'Áreas_Capacidade'!$G72&gt;0),IFERROR(MAX(0,ROUNDUP($H72/(Resumo!$E$4*(1-'Áreas_Capacidade'!$G72))-MAX(0,'Áreas_Capacidade'!$D72-'Áreas_Capacidade'!$E72+N($E72)),0)),""),""),""))</f>
        <v/>
      </c>
      <c r="R72" s="54">
        <f>IF($A72="","",IF(OR($C72="Volume",$C72="Ambos"),IF(AND(Resumo!$E$4&gt;0,1-'Áreas_Capacidade'!$G72&gt;0),IFERROR(MAX(0,ROUNDUP($K72/(Resumo!$E$4*(1-'Áreas_Capacidade'!$G72))-('Áreas_Capacidade'!$F72+N($F72)),3)),""),""),""))</f>
        <v/>
      </c>
      <c r="S72" s="30">
        <f>IF($A72="","",IF(NOT(ISNUMBER($N72)),"Sem base",IF($N72&gt;=1,"Saturado",IF($N72&gt;=Resumo!$H$3,"Crítico",IF($N72&gt;=Resumo!$E$3,"Atenção","Adequado")))))</f>
        <v/>
      </c>
      <c r="T72" s="30">
        <f>IF($A72="","",IF(Resumo!$H$4&lt;&gt;"OK","Revisar parâmetros do Resumo",IF('Áreas_Capacidade'!$R72&lt;&gt;"OK","Revisar cadastro da área",IF(OR($G72&lt;-1,N($E72)&lt;0,N($F72)&lt;0),"Revisar premissas","OK"))))</f>
        <v/>
      </c>
    </row>
    <row r="73">
      <c r="A73" s="31">
        <f>IF('Áreas_Capacidade'!A73="","",'Áreas_Capacidade'!A73)</f>
        <v/>
      </c>
      <c r="B73" s="31">
        <f>IF('Áreas_Capacidade'!B73="","",'Áreas_Capacidade'!B73)</f>
        <v/>
      </c>
      <c r="C73" s="30">
        <f>IF('Áreas_Capacidade'!C73="","",'Áreas_Capacidade'!C73)</f>
        <v/>
      </c>
      <c r="D73" s="53" t="n"/>
      <c r="E73" s="24" t="n"/>
      <c r="F73" s="52" t="n"/>
      <c r="G73" s="55">
        <f>IF($A73="","",IF($D73="",$E$2,$D73))</f>
        <v/>
      </c>
      <c r="H73" s="27">
        <f>IF($A73="","",IF(OR($C73="Posições",$C73="Ambos"),ROUNDUP('Áreas_Capacidade'!$J73*(1+$G73),0),""))</f>
        <v/>
      </c>
      <c r="I73" s="27">
        <f>IF($A73="","",IF(OR($C73="Posições",$C73="Ambos"),MAX(0,ROUNDDOWN(('Áreas_Capacidade'!$D73+N($E73)-'Áreas_Capacidade'!$E73)*(1-'Áreas_Capacidade'!$G73),0)),""))</f>
        <v/>
      </c>
      <c r="J73" s="55">
        <f>IF(AND(ISNUMBER($I73),$I73&gt;0,ISNUMBER($H73)),IFERROR($H73/$I73,""),"")</f>
        <v/>
      </c>
      <c r="K73" s="54">
        <f>IF($A73="","",IF(OR($C73="Volume",$C73="Ambos"),'Áreas_Capacidade'!$K73*(1+$G73),""))</f>
        <v/>
      </c>
      <c r="L73" s="54">
        <f>IF($A73="","",IF(OR($C73="Volume",$C73="Ambos"),MAX(0,('Áreas_Capacidade'!$F73+N($F73))*(1-'Áreas_Capacidade'!$G73)),""))</f>
        <v/>
      </c>
      <c r="M73" s="55">
        <f>IF(AND(ISNUMBER($L73),$L73&gt;0,ISNUMBER($K73)),IFERROR($K73/$L73,""),"")</f>
        <v/>
      </c>
      <c r="N73" s="55">
        <f>IF($A73="","",IF($C73="Ambos",IF(COUNT($J73,$M73)=2,MAX($J73,$M73),""),IF($C73="Posições",$J73,IF($C73="Volume",$M73,""))))</f>
        <v/>
      </c>
      <c r="O73" s="27">
        <f>IF(AND(ISNUMBER($I73),ISNUMBER($H73)),$I73-$H73,"")</f>
        <v/>
      </c>
      <c r="P73" s="54">
        <f>IF(AND(ISNUMBER($L73),ISNUMBER($K73)),$L73-$K73,"")</f>
        <v/>
      </c>
      <c r="Q73" s="27">
        <f>IF($A73="","",IF(OR($C73="Posições",$C73="Ambos"),IF(AND(Resumo!$E$4&gt;0,1-'Áreas_Capacidade'!$G73&gt;0),IFERROR(MAX(0,ROUNDUP($H73/(Resumo!$E$4*(1-'Áreas_Capacidade'!$G73))-MAX(0,'Áreas_Capacidade'!$D73-'Áreas_Capacidade'!$E73+N($E73)),0)),""),""),""))</f>
        <v/>
      </c>
      <c r="R73" s="54">
        <f>IF($A73="","",IF(OR($C73="Volume",$C73="Ambos"),IF(AND(Resumo!$E$4&gt;0,1-'Áreas_Capacidade'!$G73&gt;0),IFERROR(MAX(0,ROUNDUP($K73/(Resumo!$E$4*(1-'Áreas_Capacidade'!$G73))-('Áreas_Capacidade'!$F73+N($F73)),3)),""),""),""))</f>
        <v/>
      </c>
      <c r="S73" s="30">
        <f>IF($A73="","",IF(NOT(ISNUMBER($N73)),"Sem base",IF($N73&gt;=1,"Saturado",IF($N73&gt;=Resumo!$H$3,"Crítico",IF($N73&gt;=Resumo!$E$3,"Atenção","Adequado")))))</f>
        <v/>
      </c>
      <c r="T73" s="30">
        <f>IF($A73="","",IF(Resumo!$H$4&lt;&gt;"OK","Revisar parâmetros do Resumo",IF('Áreas_Capacidade'!$R73&lt;&gt;"OK","Revisar cadastro da área",IF(OR($G73&lt;-1,N($E73)&lt;0,N($F73)&lt;0),"Revisar premissas","OK"))))</f>
        <v/>
      </c>
    </row>
    <row r="74">
      <c r="A74" s="31">
        <f>IF('Áreas_Capacidade'!A74="","",'Áreas_Capacidade'!A74)</f>
        <v/>
      </c>
      <c r="B74" s="31">
        <f>IF('Áreas_Capacidade'!B74="","",'Áreas_Capacidade'!B74)</f>
        <v/>
      </c>
      <c r="C74" s="30">
        <f>IF('Áreas_Capacidade'!C74="","",'Áreas_Capacidade'!C74)</f>
        <v/>
      </c>
      <c r="D74" s="53" t="n"/>
      <c r="E74" s="24" t="n"/>
      <c r="F74" s="52" t="n"/>
      <c r="G74" s="55">
        <f>IF($A74="","",IF($D74="",$E$2,$D74))</f>
        <v/>
      </c>
      <c r="H74" s="27">
        <f>IF($A74="","",IF(OR($C74="Posições",$C74="Ambos"),ROUNDUP('Áreas_Capacidade'!$J74*(1+$G74),0),""))</f>
        <v/>
      </c>
      <c r="I74" s="27">
        <f>IF($A74="","",IF(OR($C74="Posições",$C74="Ambos"),MAX(0,ROUNDDOWN(('Áreas_Capacidade'!$D74+N($E74)-'Áreas_Capacidade'!$E74)*(1-'Áreas_Capacidade'!$G74),0)),""))</f>
        <v/>
      </c>
      <c r="J74" s="55">
        <f>IF(AND(ISNUMBER($I74),$I74&gt;0,ISNUMBER($H74)),IFERROR($H74/$I74,""),"")</f>
        <v/>
      </c>
      <c r="K74" s="54">
        <f>IF($A74="","",IF(OR($C74="Volume",$C74="Ambos"),'Áreas_Capacidade'!$K74*(1+$G74),""))</f>
        <v/>
      </c>
      <c r="L74" s="54">
        <f>IF($A74="","",IF(OR($C74="Volume",$C74="Ambos"),MAX(0,('Áreas_Capacidade'!$F74+N($F74))*(1-'Áreas_Capacidade'!$G74)),""))</f>
        <v/>
      </c>
      <c r="M74" s="55">
        <f>IF(AND(ISNUMBER($L74),$L74&gt;0,ISNUMBER($K74)),IFERROR($K74/$L74,""),"")</f>
        <v/>
      </c>
      <c r="N74" s="55">
        <f>IF($A74="","",IF($C74="Ambos",IF(COUNT($J74,$M74)=2,MAX($J74,$M74),""),IF($C74="Posições",$J74,IF($C74="Volume",$M74,""))))</f>
        <v/>
      </c>
      <c r="O74" s="27">
        <f>IF(AND(ISNUMBER($I74),ISNUMBER($H74)),$I74-$H74,"")</f>
        <v/>
      </c>
      <c r="P74" s="54">
        <f>IF(AND(ISNUMBER($L74),ISNUMBER($K74)),$L74-$K74,"")</f>
        <v/>
      </c>
      <c r="Q74" s="27">
        <f>IF($A74="","",IF(OR($C74="Posições",$C74="Ambos"),IF(AND(Resumo!$E$4&gt;0,1-'Áreas_Capacidade'!$G74&gt;0),IFERROR(MAX(0,ROUNDUP($H74/(Resumo!$E$4*(1-'Áreas_Capacidade'!$G74))-MAX(0,'Áreas_Capacidade'!$D74-'Áreas_Capacidade'!$E74+N($E74)),0)),""),""),""))</f>
        <v/>
      </c>
      <c r="R74" s="54">
        <f>IF($A74="","",IF(OR($C74="Volume",$C74="Ambos"),IF(AND(Resumo!$E$4&gt;0,1-'Áreas_Capacidade'!$G74&gt;0),IFERROR(MAX(0,ROUNDUP($K74/(Resumo!$E$4*(1-'Áreas_Capacidade'!$G74))-('Áreas_Capacidade'!$F74+N($F74)),3)),""),""),""))</f>
        <v/>
      </c>
      <c r="S74" s="30">
        <f>IF($A74="","",IF(NOT(ISNUMBER($N74)),"Sem base",IF($N74&gt;=1,"Saturado",IF($N74&gt;=Resumo!$H$3,"Crítico",IF($N74&gt;=Resumo!$E$3,"Atenção","Adequado")))))</f>
        <v/>
      </c>
      <c r="T74" s="30">
        <f>IF($A74="","",IF(Resumo!$H$4&lt;&gt;"OK","Revisar parâmetros do Resumo",IF('Áreas_Capacidade'!$R74&lt;&gt;"OK","Revisar cadastro da área",IF(OR($G74&lt;-1,N($E74)&lt;0,N($F74)&lt;0),"Revisar premissas","OK"))))</f>
        <v/>
      </c>
    </row>
    <row r="75">
      <c r="A75" s="31">
        <f>IF('Áreas_Capacidade'!A75="","",'Áreas_Capacidade'!A75)</f>
        <v/>
      </c>
      <c r="B75" s="31">
        <f>IF('Áreas_Capacidade'!B75="","",'Áreas_Capacidade'!B75)</f>
        <v/>
      </c>
      <c r="C75" s="30">
        <f>IF('Áreas_Capacidade'!C75="","",'Áreas_Capacidade'!C75)</f>
        <v/>
      </c>
      <c r="D75" s="53" t="n"/>
      <c r="E75" s="24" t="n"/>
      <c r="F75" s="52" t="n"/>
      <c r="G75" s="55">
        <f>IF($A75="","",IF($D75="",$E$2,$D75))</f>
        <v/>
      </c>
      <c r="H75" s="27">
        <f>IF($A75="","",IF(OR($C75="Posições",$C75="Ambos"),ROUNDUP('Áreas_Capacidade'!$J75*(1+$G75),0),""))</f>
        <v/>
      </c>
      <c r="I75" s="27">
        <f>IF($A75="","",IF(OR($C75="Posições",$C75="Ambos"),MAX(0,ROUNDDOWN(('Áreas_Capacidade'!$D75+N($E75)-'Áreas_Capacidade'!$E75)*(1-'Áreas_Capacidade'!$G75),0)),""))</f>
        <v/>
      </c>
      <c r="J75" s="55">
        <f>IF(AND(ISNUMBER($I75),$I75&gt;0,ISNUMBER($H75)),IFERROR($H75/$I75,""),"")</f>
        <v/>
      </c>
      <c r="K75" s="54">
        <f>IF($A75="","",IF(OR($C75="Volume",$C75="Ambos"),'Áreas_Capacidade'!$K75*(1+$G75),""))</f>
        <v/>
      </c>
      <c r="L75" s="54">
        <f>IF($A75="","",IF(OR($C75="Volume",$C75="Ambos"),MAX(0,('Áreas_Capacidade'!$F75+N($F75))*(1-'Áreas_Capacidade'!$G75)),""))</f>
        <v/>
      </c>
      <c r="M75" s="55">
        <f>IF(AND(ISNUMBER($L75),$L75&gt;0,ISNUMBER($K75)),IFERROR($K75/$L75,""),"")</f>
        <v/>
      </c>
      <c r="N75" s="55">
        <f>IF($A75="","",IF($C75="Ambos",IF(COUNT($J75,$M75)=2,MAX($J75,$M75),""),IF($C75="Posições",$J75,IF($C75="Volume",$M75,""))))</f>
        <v/>
      </c>
      <c r="O75" s="27">
        <f>IF(AND(ISNUMBER($I75),ISNUMBER($H75)),$I75-$H75,"")</f>
        <v/>
      </c>
      <c r="P75" s="54">
        <f>IF(AND(ISNUMBER($L75),ISNUMBER($K75)),$L75-$K75,"")</f>
        <v/>
      </c>
      <c r="Q75" s="27">
        <f>IF($A75="","",IF(OR($C75="Posições",$C75="Ambos"),IF(AND(Resumo!$E$4&gt;0,1-'Áreas_Capacidade'!$G75&gt;0),IFERROR(MAX(0,ROUNDUP($H75/(Resumo!$E$4*(1-'Áreas_Capacidade'!$G75))-MAX(0,'Áreas_Capacidade'!$D75-'Áreas_Capacidade'!$E75+N($E75)),0)),""),""),""))</f>
        <v/>
      </c>
      <c r="R75" s="54">
        <f>IF($A75="","",IF(OR($C75="Volume",$C75="Ambos"),IF(AND(Resumo!$E$4&gt;0,1-'Áreas_Capacidade'!$G75&gt;0),IFERROR(MAX(0,ROUNDUP($K75/(Resumo!$E$4*(1-'Áreas_Capacidade'!$G75))-('Áreas_Capacidade'!$F75+N($F75)),3)),""),""),""))</f>
        <v/>
      </c>
      <c r="S75" s="30">
        <f>IF($A75="","",IF(NOT(ISNUMBER($N75)),"Sem base",IF($N75&gt;=1,"Saturado",IF($N75&gt;=Resumo!$H$3,"Crítico",IF($N75&gt;=Resumo!$E$3,"Atenção","Adequado")))))</f>
        <v/>
      </c>
      <c r="T75" s="30">
        <f>IF($A75="","",IF(Resumo!$H$4&lt;&gt;"OK","Revisar parâmetros do Resumo",IF('Áreas_Capacidade'!$R75&lt;&gt;"OK","Revisar cadastro da área",IF(OR($G75&lt;-1,N($E75)&lt;0,N($F75)&lt;0),"Revisar premissas","OK"))))</f>
        <v/>
      </c>
    </row>
    <row r="76">
      <c r="A76" s="31">
        <f>IF('Áreas_Capacidade'!A76="","",'Áreas_Capacidade'!A76)</f>
        <v/>
      </c>
      <c r="B76" s="31">
        <f>IF('Áreas_Capacidade'!B76="","",'Áreas_Capacidade'!B76)</f>
        <v/>
      </c>
      <c r="C76" s="30">
        <f>IF('Áreas_Capacidade'!C76="","",'Áreas_Capacidade'!C76)</f>
        <v/>
      </c>
      <c r="D76" s="53" t="n"/>
      <c r="E76" s="24" t="n"/>
      <c r="F76" s="52" t="n"/>
      <c r="G76" s="55">
        <f>IF($A76="","",IF($D76="",$E$2,$D76))</f>
        <v/>
      </c>
      <c r="H76" s="27">
        <f>IF($A76="","",IF(OR($C76="Posições",$C76="Ambos"),ROUNDUP('Áreas_Capacidade'!$J76*(1+$G76),0),""))</f>
        <v/>
      </c>
      <c r="I76" s="27">
        <f>IF($A76="","",IF(OR($C76="Posições",$C76="Ambos"),MAX(0,ROUNDDOWN(('Áreas_Capacidade'!$D76+N($E76)-'Áreas_Capacidade'!$E76)*(1-'Áreas_Capacidade'!$G76),0)),""))</f>
        <v/>
      </c>
      <c r="J76" s="55">
        <f>IF(AND(ISNUMBER($I76),$I76&gt;0,ISNUMBER($H76)),IFERROR($H76/$I76,""),"")</f>
        <v/>
      </c>
      <c r="K76" s="54">
        <f>IF($A76="","",IF(OR($C76="Volume",$C76="Ambos"),'Áreas_Capacidade'!$K76*(1+$G76),""))</f>
        <v/>
      </c>
      <c r="L76" s="54">
        <f>IF($A76="","",IF(OR($C76="Volume",$C76="Ambos"),MAX(0,('Áreas_Capacidade'!$F76+N($F76))*(1-'Áreas_Capacidade'!$G76)),""))</f>
        <v/>
      </c>
      <c r="M76" s="55">
        <f>IF(AND(ISNUMBER($L76),$L76&gt;0,ISNUMBER($K76)),IFERROR($K76/$L76,""),"")</f>
        <v/>
      </c>
      <c r="N76" s="55">
        <f>IF($A76="","",IF($C76="Ambos",IF(COUNT($J76,$M76)=2,MAX($J76,$M76),""),IF($C76="Posições",$J76,IF($C76="Volume",$M76,""))))</f>
        <v/>
      </c>
      <c r="O76" s="27">
        <f>IF(AND(ISNUMBER($I76),ISNUMBER($H76)),$I76-$H76,"")</f>
        <v/>
      </c>
      <c r="P76" s="54">
        <f>IF(AND(ISNUMBER($L76),ISNUMBER($K76)),$L76-$K76,"")</f>
        <v/>
      </c>
      <c r="Q76" s="27">
        <f>IF($A76="","",IF(OR($C76="Posições",$C76="Ambos"),IF(AND(Resumo!$E$4&gt;0,1-'Áreas_Capacidade'!$G76&gt;0),IFERROR(MAX(0,ROUNDUP($H76/(Resumo!$E$4*(1-'Áreas_Capacidade'!$G76))-MAX(0,'Áreas_Capacidade'!$D76-'Áreas_Capacidade'!$E76+N($E76)),0)),""),""),""))</f>
        <v/>
      </c>
      <c r="R76" s="54">
        <f>IF($A76="","",IF(OR($C76="Volume",$C76="Ambos"),IF(AND(Resumo!$E$4&gt;0,1-'Áreas_Capacidade'!$G76&gt;0),IFERROR(MAX(0,ROUNDUP($K76/(Resumo!$E$4*(1-'Áreas_Capacidade'!$G76))-('Áreas_Capacidade'!$F76+N($F76)),3)),""),""),""))</f>
        <v/>
      </c>
      <c r="S76" s="30">
        <f>IF($A76="","",IF(NOT(ISNUMBER($N76)),"Sem base",IF($N76&gt;=1,"Saturado",IF($N76&gt;=Resumo!$H$3,"Crítico",IF($N76&gt;=Resumo!$E$3,"Atenção","Adequado")))))</f>
        <v/>
      </c>
      <c r="T76" s="30">
        <f>IF($A76="","",IF(Resumo!$H$4&lt;&gt;"OK","Revisar parâmetros do Resumo",IF('Áreas_Capacidade'!$R76&lt;&gt;"OK","Revisar cadastro da área",IF(OR($G76&lt;-1,N($E76)&lt;0,N($F76)&lt;0),"Revisar premissas","OK"))))</f>
        <v/>
      </c>
    </row>
    <row r="77">
      <c r="A77" s="31">
        <f>IF('Áreas_Capacidade'!A77="","",'Áreas_Capacidade'!A77)</f>
        <v/>
      </c>
      <c r="B77" s="31">
        <f>IF('Áreas_Capacidade'!B77="","",'Áreas_Capacidade'!B77)</f>
        <v/>
      </c>
      <c r="C77" s="30">
        <f>IF('Áreas_Capacidade'!C77="","",'Áreas_Capacidade'!C77)</f>
        <v/>
      </c>
      <c r="D77" s="53" t="n"/>
      <c r="E77" s="24" t="n"/>
      <c r="F77" s="52" t="n"/>
      <c r="G77" s="55">
        <f>IF($A77="","",IF($D77="",$E$2,$D77))</f>
        <v/>
      </c>
      <c r="H77" s="27">
        <f>IF($A77="","",IF(OR($C77="Posições",$C77="Ambos"),ROUNDUP('Áreas_Capacidade'!$J77*(1+$G77),0),""))</f>
        <v/>
      </c>
      <c r="I77" s="27">
        <f>IF($A77="","",IF(OR($C77="Posições",$C77="Ambos"),MAX(0,ROUNDDOWN(('Áreas_Capacidade'!$D77+N($E77)-'Áreas_Capacidade'!$E77)*(1-'Áreas_Capacidade'!$G77),0)),""))</f>
        <v/>
      </c>
      <c r="J77" s="55">
        <f>IF(AND(ISNUMBER($I77),$I77&gt;0,ISNUMBER($H77)),IFERROR($H77/$I77,""),"")</f>
        <v/>
      </c>
      <c r="K77" s="54">
        <f>IF($A77="","",IF(OR($C77="Volume",$C77="Ambos"),'Áreas_Capacidade'!$K77*(1+$G77),""))</f>
        <v/>
      </c>
      <c r="L77" s="54">
        <f>IF($A77="","",IF(OR($C77="Volume",$C77="Ambos"),MAX(0,('Áreas_Capacidade'!$F77+N($F77))*(1-'Áreas_Capacidade'!$G77)),""))</f>
        <v/>
      </c>
      <c r="M77" s="55">
        <f>IF(AND(ISNUMBER($L77),$L77&gt;0,ISNUMBER($K77)),IFERROR($K77/$L77,""),"")</f>
        <v/>
      </c>
      <c r="N77" s="55">
        <f>IF($A77="","",IF($C77="Ambos",IF(COUNT($J77,$M77)=2,MAX($J77,$M77),""),IF($C77="Posições",$J77,IF($C77="Volume",$M77,""))))</f>
        <v/>
      </c>
      <c r="O77" s="27">
        <f>IF(AND(ISNUMBER($I77),ISNUMBER($H77)),$I77-$H77,"")</f>
        <v/>
      </c>
      <c r="P77" s="54">
        <f>IF(AND(ISNUMBER($L77),ISNUMBER($K77)),$L77-$K77,"")</f>
        <v/>
      </c>
      <c r="Q77" s="27">
        <f>IF($A77="","",IF(OR($C77="Posições",$C77="Ambos"),IF(AND(Resumo!$E$4&gt;0,1-'Áreas_Capacidade'!$G77&gt;0),IFERROR(MAX(0,ROUNDUP($H77/(Resumo!$E$4*(1-'Áreas_Capacidade'!$G77))-MAX(0,'Áreas_Capacidade'!$D77-'Áreas_Capacidade'!$E77+N($E77)),0)),""),""),""))</f>
        <v/>
      </c>
      <c r="R77" s="54">
        <f>IF($A77="","",IF(OR($C77="Volume",$C77="Ambos"),IF(AND(Resumo!$E$4&gt;0,1-'Áreas_Capacidade'!$G77&gt;0),IFERROR(MAX(0,ROUNDUP($K77/(Resumo!$E$4*(1-'Áreas_Capacidade'!$G77))-('Áreas_Capacidade'!$F77+N($F77)),3)),""),""),""))</f>
        <v/>
      </c>
      <c r="S77" s="30">
        <f>IF($A77="","",IF(NOT(ISNUMBER($N77)),"Sem base",IF($N77&gt;=1,"Saturado",IF($N77&gt;=Resumo!$H$3,"Crítico",IF($N77&gt;=Resumo!$E$3,"Atenção","Adequado")))))</f>
        <v/>
      </c>
      <c r="T77" s="30">
        <f>IF($A77="","",IF(Resumo!$H$4&lt;&gt;"OK","Revisar parâmetros do Resumo",IF('Áreas_Capacidade'!$R77&lt;&gt;"OK","Revisar cadastro da área",IF(OR($G77&lt;-1,N($E77)&lt;0,N($F77)&lt;0),"Revisar premissas","OK"))))</f>
        <v/>
      </c>
    </row>
    <row r="78">
      <c r="A78" s="31">
        <f>IF('Áreas_Capacidade'!A78="","",'Áreas_Capacidade'!A78)</f>
        <v/>
      </c>
      <c r="B78" s="31">
        <f>IF('Áreas_Capacidade'!B78="","",'Áreas_Capacidade'!B78)</f>
        <v/>
      </c>
      <c r="C78" s="30">
        <f>IF('Áreas_Capacidade'!C78="","",'Áreas_Capacidade'!C78)</f>
        <v/>
      </c>
      <c r="D78" s="53" t="n"/>
      <c r="E78" s="24" t="n"/>
      <c r="F78" s="52" t="n"/>
      <c r="G78" s="55">
        <f>IF($A78="","",IF($D78="",$E$2,$D78))</f>
        <v/>
      </c>
      <c r="H78" s="27">
        <f>IF($A78="","",IF(OR($C78="Posições",$C78="Ambos"),ROUNDUP('Áreas_Capacidade'!$J78*(1+$G78),0),""))</f>
        <v/>
      </c>
      <c r="I78" s="27">
        <f>IF($A78="","",IF(OR($C78="Posições",$C78="Ambos"),MAX(0,ROUNDDOWN(('Áreas_Capacidade'!$D78+N($E78)-'Áreas_Capacidade'!$E78)*(1-'Áreas_Capacidade'!$G78),0)),""))</f>
        <v/>
      </c>
      <c r="J78" s="55">
        <f>IF(AND(ISNUMBER($I78),$I78&gt;0,ISNUMBER($H78)),IFERROR($H78/$I78,""),"")</f>
        <v/>
      </c>
      <c r="K78" s="54">
        <f>IF($A78="","",IF(OR($C78="Volume",$C78="Ambos"),'Áreas_Capacidade'!$K78*(1+$G78),""))</f>
        <v/>
      </c>
      <c r="L78" s="54">
        <f>IF($A78="","",IF(OR($C78="Volume",$C78="Ambos"),MAX(0,('Áreas_Capacidade'!$F78+N($F78))*(1-'Áreas_Capacidade'!$G78)),""))</f>
        <v/>
      </c>
      <c r="M78" s="55">
        <f>IF(AND(ISNUMBER($L78),$L78&gt;0,ISNUMBER($K78)),IFERROR($K78/$L78,""),"")</f>
        <v/>
      </c>
      <c r="N78" s="55">
        <f>IF($A78="","",IF($C78="Ambos",IF(COUNT($J78,$M78)=2,MAX($J78,$M78),""),IF($C78="Posições",$J78,IF($C78="Volume",$M78,""))))</f>
        <v/>
      </c>
      <c r="O78" s="27">
        <f>IF(AND(ISNUMBER($I78),ISNUMBER($H78)),$I78-$H78,"")</f>
        <v/>
      </c>
      <c r="P78" s="54">
        <f>IF(AND(ISNUMBER($L78),ISNUMBER($K78)),$L78-$K78,"")</f>
        <v/>
      </c>
      <c r="Q78" s="27">
        <f>IF($A78="","",IF(OR($C78="Posições",$C78="Ambos"),IF(AND(Resumo!$E$4&gt;0,1-'Áreas_Capacidade'!$G78&gt;0),IFERROR(MAX(0,ROUNDUP($H78/(Resumo!$E$4*(1-'Áreas_Capacidade'!$G78))-MAX(0,'Áreas_Capacidade'!$D78-'Áreas_Capacidade'!$E78+N($E78)),0)),""),""),""))</f>
        <v/>
      </c>
      <c r="R78" s="54">
        <f>IF($A78="","",IF(OR($C78="Volume",$C78="Ambos"),IF(AND(Resumo!$E$4&gt;0,1-'Áreas_Capacidade'!$G78&gt;0),IFERROR(MAX(0,ROUNDUP($K78/(Resumo!$E$4*(1-'Áreas_Capacidade'!$G78))-('Áreas_Capacidade'!$F78+N($F78)),3)),""),""),""))</f>
        <v/>
      </c>
      <c r="S78" s="30">
        <f>IF($A78="","",IF(NOT(ISNUMBER($N78)),"Sem base",IF($N78&gt;=1,"Saturado",IF($N78&gt;=Resumo!$H$3,"Crítico",IF($N78&gt;=Resumo!$E$3,"Atenção","Adequado")))))</f>
        <v/>
      </c>
      <c r="T78" s="30">
        <f>IF($A78="","",IF(Resumo!$H$4&lt;&gt;"OK","Revisar parâmetros do Resumo",IF('Áreas_Capacidade'!$R78&lt;&gt;"OK","Revisar cadastro da área",IF(OR($G78&lt;-1,N($E78)&lt;0,N($F78)&lt;0),"Revisar premissas","OK"))))</f>
        <v/>
      </c>
    </row>
    <row r="79">
      <c r="A79" s="31">
        <f>IF('Áreas_Capacidade'!A79="","",'Áreas_Capacidade'!A79)</f>
        <v/>
      </c>
      <c r="B79" s="31">
        <f>IF('Áreas_Capacidade'!B79="","",'Áreas_Capacidade'!B79)</f>
        <v/>
      </c>
      <c r="C79" s="30">
        <f>IF('Áreas_Capacidade'!C79="","",'Áreas_Capacidade'!C79)</f>
        <v/>
      </c>
      <c r="D79" s="53" t="n"/>
      <c r="E79" s="24" t="n"/>
      <c r="F79" s="52" t="n"/>
      <c r="G79" s="55">
        <f>IF($A79="","",IF($D79="",$E$2,$D79))</f>
        <v/>
      </c>
      <c r="H79" s="27">
        <f>IF($A79="","",IF(OR($C79="Posições",$C79="Ambos"),ROUNDUP('Áreas_Capacidade'!$J79*(1+$G79),0),""))</f>
        <v/>
      </c>
      <c r="I79" s="27">
        <f>IF($A79="","",IF(OR($C79="Posições",$C79="Ambos"),MAX(0,ROUNDDOWN(('Áreas_Capacidade'!$D79+N($E79)-'Áreas_Capacidade'!$E79)*(1-'Áreas_Capacidade'!$G79),0)),""))</f>
        <v/>
      </c>
      <c r="J79" s="55">
        <f>IF(AND(ISNUMBER($I79),$I79&gt;0,ISNUMBER($H79)),IFERROR($H79/$I79,""),"")</f>
        <v/>
      </c>
      <c r="K79" s="54">
        <f>IF($A79="","",IF(OR($C79="Volume",$C79="Ambos"),'Áreas_Capacidade'!$K79*(1+$G79),""))</f>
        <v/>
      </c>
      <c r="L79" s="54">
        <f>IF($A79="","",IF(OR($C79="Volume",$C79="Ambos"),MAX(0,('Áreas_Capacidade'!$F79+N($F79))*(1-'Áreas_Capacidade'!$G79)),""))</f>
        <v/>
      </c>
      <c r="M79" s="55">
        <f>IF(AND(ISNUMBER($L79),$L79&gt;0,ISNUMBER($K79)),IFERROR($K79/$L79,""),"")</f>
        <v/>
      </c>
      <c r="N79" s="55">
        <f>IF($A79="","",IF($C79="Ambos",IF(COUNT($J79,$M79)=2,MAX($J79,$M79),""),IF($C79="Posições",$J79,IF($C79="Volume",$M79,""))))</f>
        <v/>
      </c>
      <c r="O79" s="27">
        <f>IF(AND(ISNUMBER($I79),ISNUMBER($H79)),$I79-$H79,"")</f>
        <v/>
      </c>
      <c r="P79" s="54">
        <f>IF(AND(ISNUMBER($L79),ISNUMBER($K79)),$L79-$K79,"")</f>
        <v/>
      </c>
      <c r="Q79" s="27">
        <f>IF($A79="","",IF(OR($C79="Posições",$C79="Ambos"),IF(AND(Resumo!$E$4&gt;0,1-'Áreas_Capacidade'!$G79&gt;0),IFERROR(MAX(0,ROUNDUP($H79/(Resumo!$E$4*(1-'Áreas_Capacidade'!$G79))-MAX(0,'Áreas_Capacidade'!$D79-'Áreas_Capacidade'!$E79+N($E79)),0)),""),""),""))</f>
        <v/>
      </c>
      <c r="R79" s="54">
        <f>IF($A79="","",IF(OR($C79="Volume",$C79="Ambos"),IF(AND(Resumo!$E$4&gt;0,1-'Áreas_Capacidade'!$G79&gt;0),IFERROR(MAX(0,ROUNDUP($K79/(Resumo!$E$4*(1-'Áreas_Capacidade'!$G79))-('Áreas_Capacidade'!$F79+N($F79)),3)),""),""),""))</f>
        <v/>
      </c>
      <c r="S79" s="30">
        <f>IF($A79="","",IF(NOT(ISNUMBER($N79)),"Sem base",IF($N79&gt;=1,"Saturado",IF($N79&gt;=Resumo!$H$3,"Crítico",IF($N79&gt;=Resumo!$E$3,"Atenção","Adequado")))))</f>
        <v/>
      </c>
      <c r="T79" s="30">
        <f>IF($A79="","",IF(Resumo!$H$4&lt;&gt;"OK","Revisar parâmetros do Resumo",IF('Áreas_Capacidade'!$R79&lt;&gt;"OK","Revisar cadastro da área",IF(OR($G79&lt;-1,N($E79)&lt;0,N($F79)&lt;0),"Revisar premissas","OK"))))</f>
        <v/>
      </c>
    </row>
    <row r="80">
      <c r="A80" s="31">
        <f>IF('Áreas_Capacidade'!A80="","",'Áreas_Capacidade'!A80)</f>
        <v/>
      </c>
      <c r="B80" s="31">
        <f>IF('Áreas_Capacidade'!B80="","",'Áreas_Capacidade'!B80)</f>
        <v/>
      </c>
      <c r="C80" s="30">
        <f>IF('Áreas_Capacidade'!C80="","",'Áreas_Capacidade'!C80)</f>
        <v/>
      </c>
      <c r="D80" s="53" t="n"/>
      <c r="E80" s="24" t="n"/>
      <c r="F80" s="52" t="n"/>
      <c r="G80" s="55">
        <f>IF($A80="","",IF($D80="",$E$2,$D80))</f>
        <v/>
      </c>
      <c r="H80" s="27">
        <f>IF($A80="","",IF(OR($C80="Posições",$C80="Ambos"),ROUNDUP('Áreas_Capacidade'!$J80*(1+$G80),0),""))</f>
        <v/>
      </c>
      <c r="I80" s="27">
        <f>IF($A80="","",IF(OR($C80="Posições",$C80="Ambos"),MAX(0,ROUNDDOWN(('Áreas_Capacidade'!$D80+N($E80)-'Áreas_Capacidade'!$E80)*(1-'Áreas_Capacidade'!$G80),0)),""))</f>
        <v/>
      </c>
      <c r="J80" s="55">
        <f>IF(AND(ISNUMBER($I80),$I80&gt;0,ISNUMBER($H80)),IFERROR($H80/$I80,""),"")</f>
        <v/>
      </c>
      <c r="K80" s="54">
        <f>IF($A80="","",IF(OR($C80="Volume",$C80="Ambos"),'Áreas_Capacidade'!$K80*(1+$G80),""))</f>
        <v/>
      </c>
      <c r="L80" s="54">
        <f>IF($A80="","",IF(OR($C80="Volume",$C80="Ambos"),MAX(0,('Áreas_Capacidade'!$F80+N($F80))*(1-'Áreas_Capacidade'!$G80)),""))</f>
        <v/>
      </c>
      <c r="M80" s="55">
        <f>IF(AND(ISNUMBER($L80),$L80&gt;0,ISNUMBER($K80)),IFERROR($K80/$L80,""),"")</f>
        <v/>
      </c>
      <c r="N80" s="55">
        <f>IF($A80="","",IF($C80="Ambos",IF(COUNT($J80,$M80)=2,MAX($J80,$M80),""),IF($C80="Posições",$J80,IF($C80="Volume",$M80,""))))</f>
        <v/>
      </c>
      <c r="O80" s="27">
        <f>IF(AND(ISNUMBER($I80),ISNUMBER($H80)),$I80-$H80,"")</f>
        <v/>
      </c>
      <c r="P80" s="54">
        <f>IF(AND(ISNUMBER($L80),ISNUMBER($K80)),$L80-$K80,"")</f>
        <v/>
      </c>
      <c r="Q80" s="27">
        <f>IF($A80="","",IF(OR($C80="Posições",$C80="Ambos"),IF(AND(Resumo!$E$4&gt;0,1-'Áreas_Capacidade'!$G80&gt;0),IFERROR(MAX(0,ROUNDUP($H80/(Resumo!$E$4*(1-'Áreas_Capacidade'!$G80))-MAX(0,'Áreas_Capacidade'!$D80-'Áreas_Capacidade'!$E80+N($E80)),0)),""),""),""))</f>
        <v/>
      </c>
      <c r="R80" s="54">
        <f>IF($A80="","",IF(OR($C80="Volume",$C80="Ambos"),IF(AND(Resumo!$E$4&gt;0,1-'Áreas_Capacidade'!$G80&gt;0),IFERROR(MAX(0,ROUNDUP($K80/(Resumo!$E$4*(1-'Áreas_Capacidade'!$G80))-('Áreas_Capacidade'!$F80+N($F80)),3)),""),""),""))</f>
        <v/>
      </c>
      <c r="S80" s="30">
        <f>IF($A80="","",IF(NOT(ISNUMBER($N80)),"Sem base",IF($N80&gt;=1,"Saturado",IF($N80&gt;=Resumo!$H$3,"Crítico",IF($N80&gt;=Resumo!$E$3,"Atenção","Adequado")))))</f>
        <v/>
      </c>
      <c r="T80" s="30">
        <f>IF($A80="","",IF(Resumo!$H$4&lt;&gt;"OK","Revisar parâmetros do Resumo",IF('Áreas_Capacidade'!$R80&lt;&gt;"OK","Revisar cadastro da área",IF(OR($G80&lt;-1,N($E80)&lt;0,N($F80)&lt;0),"Revisar premissas","OK"))))</f>
        <v/>
      </c>
    </row>
    <row r="81">
      <c r="A81" s="31">
        <f>IF('Áreas_Capacidade'!A81="","",'Áreas_Capacidade'!A81)</f>
        <v/>
      </c>
      <c r="B81" s="31">
        <f>IF('Áreas_Capacidade'!B81="","",'Áreas_Capacidade'!B81)</f>
        <v/>
      </c>
      <c r="C81" s="30">
        <f>IF('Áreas_Capacidade'!C81="","",'Áreas_Capacidade'!C81)</f>
        <v/>
      </c>
      <c r="D81" s="53" t="n"/>
      <c r="E81" s="24" t="n"/>
      <c r="F81" s="52" t="n"/>
      <c r="G81" s="55">
        <f>IF($A81="","",IF($D81="",$E$2,$D81))</f>
        <v/>
      </c>
      <c r="H81" s="27">
        <f>IF($A81="","",IF(OR($C81="Posições",$C81="Ambos"),ROUNDUP('Áreas_Capacidade'!$J81*(1+$G81),0),""))</f>
        <v/>
      </c>
      <c r="I81" s="27">
        <f>IF($A81="","",IF(OR($C81="Posições",$C81="Ambos"),MAX(0,ROUNDDOWN(('Áreas_Capacidade'!$D81+N($E81)-'Áreas_Capacidade'!$E81)*(1-'Áreas_Capacidade'!$G81),0)),""))</f>
        <v/>
      </c>
      <c r="J81" s="55">
        <f>IF(AND(ISNUMBER($I81),$I81&gt;0,ISNUMBER($H81)),IFERROR($H81/$I81,""),"")</f>
        <v/>
      </c>
      <c r="K81" s="54">
        <f>IF($A81="","",IF(OR($C81="Volume",$C81="Ambos"),'Áreas_Capacidade'!$K81*(1+$G81),""))</f>
        <v/>
      </c>
      <c r="L81" s="54">
        <f>IF($A81="","",IF(OR($C81="Volume",$C81="Ambos"),MAX(0,('Áreas_Capacidade'!$F81+N($F81))*(1-'Áreas_Capacidade'!$G81)),""))</f>
        <v/>
      </c>
      <c r="M81" s="55">
        <f>IF(AND(ISNUMBER($L81),$L81&gt;0,ISNUMBER($K81)),IFERROR($K81/$L81,""),"")</f>
        <v/>
      </c>
      <c r="N81" s="55">
        <f>IF($A81="","",IF($C81="Ambos",IF(COUNT($J81,$M81)=2,MAX($J81,$M81),""),IF($C81="Posições",$J81,IF($C81="Volume",$M81,""))))</f>
        <v/>
      </c>
      <c r="O81" s="27">
        <f>IF(AND(ISNUMBER($I81),ISNUMBER($H81)),$I81-$H81,"")</f>
        <v/>
      </c>
      <c r="P81" s="54">
        <f>IF(AND(ISNUMBER($L81),ISNUMBER($K81)),$L81-$K81,"")</f>
        <v/>
      </c>
      <c r="Q81" s="27">
        <f>IF($A81="","",IF(OR($C81="Posições",$C81="Ambos"),IF(AND(Resumo!$E$4&gt;0,1-'Áreas_Capacidade'!$G81&gt;0),IFERROR(MAX(0,ROUNDUP($H81/(Resumo!$E$4*(1-'Áreas_Capacidade'!$G81))-MAX(0,'Áreas_Capacidade'!$D81-'Áreas_Capacidade'!$E81+N($E81)),0)),""),""),""))</f>
        <v/>
      </c>
      <c r="R81" s="54">
        <f>IF($A81="","",IF(OR($C81="Volume",$C81="Ambos"),IF(AND(Resumo!$E$4&gt;0,1-'Áreas_Capacidade'!$G81&gt;0),IFERROR(MAX(0,ROUNDUP($K81/(Resumo!$E$4*(1-'Áreas_Capacidade'!$G81))-('Áreas_Capacidade'!$F81+N($F81)),3)),""),""),""))</f>
        <v/>
      </c>
      <c r="S81" s="30">
        <f>IF($A81="","",IF(NOT(ISNUMBER($N81)),"Sem base",IF($N81&gt;=1,"Saturado",IF($N81&gt;=Resumo!$H$3,"Crítico",IF($N81&gt;=Resumo!$E$3,"Atenção","Adequado")))))</f>
        <v/>
      </c>
      <c r="T81" s="30">
        <f>IF($A81="","",IF(Resumo!$H$4&lt;&gt;"OK","Revisar parâmetros do Resumo",IF('Áreas_Capacidade'!$R81&lt;&gt;"OK","Revisar cadastro da área",IF(OR($G81&lt;-1,N($E81)&lt;0,N($F81)&lt;0),"Revisar premissas","OK"))))</f>
        <v/>
      </c>
    </row>
    <row r="82">
      <c r="A82" s="31">
        <f>IF('Áreas_Capacidade'!A82="","",'Áreas_Capacidade'!A82)</f>
        <v/>
      </c>
      <c r="B82" s="31">
        <f>IF('Áreas_Capacidade'!B82="","",'Áreas_Capacidade'!B82)</f>
        <v/>
      </c>
      <c r="C82" s="30">
        <f>IF('Áreas_Capacidade'!C82="","",'Áreas_Capacidade'!C82)</f>
        <v/>
      </c>
      <c r="D82" s="53" t="n"/>
      <c r="E82" s="24" t="n"/>
      <c r="F82" s="52" t="n"/>
      <c r="G82" s="55">
        <f>IF($A82="","",IF($D82="",$E$2,$D82))</f>
        <v/>
      </c>
      <c r="H82" s="27">
        <f>IF($A82="","",IF(OR($C82="Posições",$C82="Ambos"),ROUNDUP('Áreas_Capacidade'!$J82*(1+$G82),0),""))</f>
        <v/>
      </c>
      <c r="I82" s="27">
        <f>IF($A82="","",IF(OR($C82="Posições",$C82="Ambos"),MAX(0,ROUNDDOWN(('Áreas_Capacidade'!$D82+N($E82)-'Áreas_Capacidade'!$E82)*(1-'Áreas_Capacidade'!$G82),0)),""))</f>
        <v/>
      </c>
      <c r="J82" s="55">
        <f>IF(AND(ISNUMBER($I82),$I82&gt;0,ISNUMBER($H82)),IFERROR($H82/$I82,""),"")</f>
        <v/>
      </c>
      <c r="K82" s="54">
        <f>IF($A82="","",IF(OR($C82="Volume",$C82="Ambos"),'Áreas_Capacidade'!$K82*(1+$G82),""))</f>
        <v/>
      </c>
      <c r="L82" s="54">
        <f>IF($A82="","",IF(OR($C82="Volume",$C82="Ambos"),MAX(0,('Áreas_Capacidade'!$F82+N($F82))*(1-'Áreas_Capacidade'!$G82)),""))</f>
        <v/>
      </c>
      <c r="M82" s="55">
        <f>IF(AND(ISNUMBER($L82),$L82&gt;0,ISNUMBER($K82)),IFERROR($K82/$L82,""),"")</f>
        <v/>
      </c>
      <c r="N82" s="55">
        <f>IF($A82="","",IF($C82="Ambos",IF(COUNT($J82,$M82)=2,MAX($J82,$M82),""),IF($C82="Posições",$J82,IF($C82="Volume",$M82,""))))</f>
        <v/>
      </c>
      <c r="O82" s="27">
        <f>IF(AND(ISNUMBER($I82),ISNUMBER($H82)),$I82-$H82,"")</f>
        <v/>
      </c>
      <c r="P82" s="54">
        <f>IF(AND(ISNUMBER($L82),ISNUMBER($K82)),$L82-$K82,"")</f>
        <v/>
      </c>
      <c r="Q82" s="27">
        <f>IF($A82="","",IF(OR($C82="Posições",$C82="Ambos"),IF(AND(Resumo!$E$4&gt;0,1-'Áreas_Capacidade'!$G82&gt;0),IFERROR(MAX(0,ROUNDUP($H82/(Resumo!$E$4*(1-'Áreas_Capacidade'!$G82))-MAX(0,'Áreas_Capacidade'!$D82-'Áreas_Capacidade'!$E82+N($E82)),0)),""),""),""))</f>
        <v/>
      </c>
      <c r="R82" s="54">
        <f>IF($A82="","",IF(OR($C82="Volume",$C82="Ambos"),IF(AND(Resumo!$E$4&gt;0,1-'Áreas_Capacidade'!$G82&gt;0),IFERROR(MAX(0,ROUNDUP($K82/(Resumo!$E$4*(1-'Áreas_Capacidade'!$G82))-('Áreas_Capacidade'!$F82+N($F82)),3)),""),""),""))</f>
        <v/>
      </c>
      <c r="S82" s="30">
        <f>IF($A82="","",IF(NOT(ISNUMBER($N82)),"Sem base",IF($N82&gt;=1,"Saturado",IF($N82&gt;=Resumo!$H$3,"Crítico",IF($N82&gt;=Resumo!$E$3,"Atenção","Adequado")))))</f>
        <v/>
      </c>
      <c r="T82" s="30">
        <f>IF($A82="","",IF(Resumo!$H$4&lt;&gt;"OK","Revisar parâmetros do Resumo",IF('Áreas_Capacidade'!$R82&lt;&gt;"OK","Revisar cadastro da área",IF(OR($G82&lt;-1,N($E82)&lt;0,N($F82)&lt;0),"Revisar premissas","OK"))))</f>
        <v/>
      </c>
    </row>
    <row r="83">
      <c r="A83" s="31">
        <f>IF('Áreas_Capacidade'!A83="","",'Áreas_Capacidade'!A83)</f>
        <v/>
      </c>
      <c r="B83" s="31">
        <f>IF('Áreas_Capacidade'!B83="","",'Áreas_Capacidade'!B83)</f>
        <v/>
      </c>
      <c r="C83" s="30">
        <f>IF('Áreas_Capacidade'!C83="","",'Áreas_Capacidade'!C83)</f>
        <v/>
      </c>
      <c r="D83" s="53" t="n"/>
      <c r="E83" s="24" t="n"/>
      <c r="F83" s="52" t="n"/>
      <c r="G83" s="55">
        <f>IF($A83="","",IF($D83="",$E$2,$D83))</f>
        <v/>
      </c>
      <c r="H83" s="27">
        <f>IF($A83="","",IF(OR($C83="Posições",$C83="Ambos"),ROUNDUP('Áreas_Capacidade'!$J83*(1+$G83),0),""))</f>
        <v/>
      </c>
      <c r="I83" s="27">
        <f>IF($A83="","",IF(OR($C83="Posições",$C83="Ambos"),MAX(0,ROUNDDOWN(('Áreas_Capacidade'!$D83+N($E83)-'Áreas_Capacidade'!$E83)*(1-'Áreas_Capacidade'!$G83),0)),""))</f>
        <v/>
      </c>
      <c r="J83" s="55">
        <f>IF(AND(ISNUMBER($I83),$I83&gt;0,ISNUMBER($H83)),IFERROR($H83/$I83,""),"")</f>
        <v/>
      </c>
      <c r="K83" s="54">
        <f>IF($A83="","",IF(OR($C83="Volume",$C83="Ambos"),'Áreas_Capacidade'!$K83*(1+$G83),""))</f>
        <v/>
      </c>
      <c r="L83" s="54">
        <f>IF($A83="","",IF(OR($C83="Volume",$C83="Ambos"),MAX(0,('Áreas_Capacidade'!$F83+N($F83))*(1-'Áreas_Capacidade'!$G83)),""))</f>
        <v/>
      </c>
      <c r="M83" s="55">
        <f>IF(AND(ISNUMBER($L83),$L83&gt;0,ISNUMBER($K83)),IFERROR($K83/$L83,""),"")</f>
        <v/>
      </c>
      <c r="N83" s="55">
        <f>IF($A83="","",IF($C83="Ambos",IF(COUNT($J83,$M83)=2,MAX($J83,$M83),""),IF($C83="Posições",$J83,IF($C83="Volume",$M83,""))))</f>
        <v/>
      </c>
      <c r="O83" s="27">
        <f>IF(AND(ISNUMBER($I83),ISNUMBER($H83)),$I83-$H83,"")</f>
        <v/>
      </c>
      <c r="P83" s="54">
        <f>IF(AND(ISNUMBER($L83),ISNUMBER($K83)),$L83-$K83,"")</f>
        <v/>
      </c>
      <c r="Q83" s="27">
        <f>IF($A83="","",IF(OR($C83="Posições",$C83="Ambos"),IF(AND(Resumo!$E$4&gt;0,1-'Áreas_Capacidade'!$G83&gt;0),IFERROR(MAX(0,ROUNDUP($H83/(Resumo!$E$4*(1-'Áreas_Capacidade'!$G83))-MAX(0,'Áreas_Capacidade'!$D83-'Áreas_Capacidade'!$E83+N($E83)),0)),""),""),""))</f>
        <v/>
      </c>
      <c r="R83" s="54">
        <f>IF($A83="","",IF(OR($C83="Volume",$C83="Ambos"),IF(AND(Resumo!$E$4&gt;0,1-'Áreas_Capacidade'!$G83&gt;0),IFERROR(MAX(0,ROUNDUP($K83/(Resumo!$E$4*(1-'Áreas_Capacidade'!$G83))-('Áreas_Capacidade'!$F83+N($F83)),3)),""),""),""))</f>
        <v/>
      </c>
      <c r="S83" s="30">
        <f>IF($A83="","",IF(NOT(ISNUMBER($N83)),"Sem base",IF($N83&gt;=1,"Saturado",IF($N83&gt;=Resumo!$H$3,"Crítico",IF($N83&gt;=Resumo!$E$3,"Atenção","Adequado")))))</f>
        <v/>
      </c>
      <c r="T83" s="30">
        <f>IF($A83="","",IF(Resumo!$H$4&lt;&gt;"OK","Revisar parâmetros do Resumo",IF('Áreas_Capacidade'!$R83&lt;&gt;"OK","Revisar cadastro da área",IF(OR($G83&lt;-1,N($E83)&lt;0,N($F83)&lt;0),"Revisar premissas","OK"))))</f>
        <v/>
      </c>
    </row>
    <row r="84">
      <c r="A84" s="31">
        <f>IF('Áreas_Capacidade'!A84="","",'Áreas_Capacidade'!A84)</f>
        <v/>
      </c>
      <c r="B84" s="31">
        <f>IF('Áreas_Capacidade'!B84="","",'Áreas_Capacidade'!B84)</f>
        <v/>
      </c>
      <c r="C84" s="30">
        <f>IF('Áreas_Capacidade'!C84="","",'Áreas_Capacidade'!C84)</f>
        <v/>
      </c>
      <c r="D84" s="53" t="n"/>
      <c r="E84" s="24" t="n"/>
      <c r="F84" s="52" t="n"/>
      <c r="G84" s="55">
        <f>IF($A84="","",IF($D84="",$E$2,$D84))</f>
        <v/>
      </c>
      <c r="H84" s="27">
        <f>IF($A84="","",IF(OR($C84="Posições",$C84="Ambos"),ROUNDUP('Áreas_Capacidade'!$J84*(1+$G84),0),""))</f>
        <v/>
      </c>
      <c r="I84" s="27">
        <f>IF($A84="","",IF(OR($C84="Posições",$C84="Ambos"),MAX(0,ROUNDDOWN(('Áreas_Capacidade'!$D84+N($E84)-'Áreas_Capacidade'!$E84)*(1-'Áreas_Capacidade'!$G84),0)),""))</f>
        <v/>
      </c>
      <c r="J84" s="55">
        <f>IF(AND(ISNUMBER($I84),$I84&gt;0,ISNUMBER($H84)),IFERROR($H84/$I84,""),"")</f>
        <v/>
      </c>
      <c r="K84" s="54">
        <f>IF($A84="","",IF(OR($C84="Volume",$C84="Ambos"),'Áreas_Capacidade'!$K84*(1+$G84),""))</f>
        <v/>
      </c>
      <c r="L84" s="54">
        <f>IF($A84="","",IF(OR($C84="Volume",$C84="Ambos"),MAX(0,('Áreas_Capacidade'!$F84+N($F84))*(1-'Áreas_Capacidade'!$G84)),""))</f>
        <v/>
      </c>
      <c r="M84" s="55">
        <f>IF(AND(ISNUMBER($L84),$L84&gt;0,ISNUMBER($K84)),IFERROR($K84/$L84,""),"")</f>
        <v/>
      </c>
      <c r="N84" s="55">
        <f>IF($A84="","",IF($C84="Ambos",IF(COUNT($J84,$M84)=2,MAX($J84,$M84),""),IF($C84="Posições",$J84,IF($C84="Volume",$M84,""))))</f>
        <v/>
      </c>
      <c r="O84" s="27">
        <f>IF(AND(ISNUMBER($I84),ISNUMBER($H84)),$I84-$H84,"")</f>
        <v/>
      </c>
      <c r="P84" s="54">
        <f>IF(AND(ISNUMBER($L84),ISNUMBER($K84)),$L84-$K84,"")</f>
        <v/>
      </c>
      <c r="Q84" s="27">
        <f>IF($A84="","",IF(OR($C84="Posições",$C84="Ambos"),IF(AND(Resumo!$E$4&gt;0,1-'Áreas_Capacidade'!$G84&gt;0),IFERROR(MAX(0,ROUNDUP($H84/(Resumo!$E$4*(1-'Áreas_Capacidade'!$G84))-MAX(0,'Áreas_Capacidade'!$D84-'Áreas_Capacidade'!$E84+N($E84)),0)),""),""),""))</f>
        <v/>
      </c>
      <c r="R84" s="54">
        <f>IF($A84="","",IF(OR($C84="Volume",$C84="Ambos"),IF(AND(Resumo!$E$4&gt;0,1-'Áreas_Capacidade'!$G84&gt;0),IFERROR(MAX(0,ROUNDUP($K84/(Resumo!$E$4*(1-'Áreas_Capacidade'!$G84))-('Áreas_Capacidade'!$F84+N($F84)),3)),""),""),""))</f>
        <v/>
      </c>
      <c r="S84" s="30">
        <f>IF($A84="","",IF(NOT(ISNUMBER($N84)),"Sem base",IF($N84&gt;=1,"Saturado",IF($N84&gt;=Resumo!$H$3,"Crítico",IF($N84&gt;=Resumo!$E$3,"Atenção","Adequado")))))</f>
        <v/>
      </c>
      <c r="T84" s="30">
        <f>IF($A84="","",IF(Resumo!$H$4&lt;&gt;"OK","Revisar parâmetros do Resumo",IF('Áreas_Capacidade'!$R84&lt;&gt;"OK","Revisar cadastro da área",IF(OR($G84&lt;-1,N($E84)&lt;0,N($F84)&lt;0),"Revisar premissas","OK"))))</f>
        <v/>
      </c>
    </row>
    <row r="85">
      <c r="A85" s="31">
        <f>IF('Áreas_Capacidade'!A85="","",'Áreas_Capacidade'!A85)</f>
        <v/>
      </c>
      <c r="B85" s="31">
        <f>IF('Áreas_Capacidade'!B85="","",'Áreas_Capacidade'!B85)</f>
        <v/>
      </c>
      <c r="C85" s="30">
        <f>IF('Áreas_Capacidade'!C85="","",'Áreas_Capacidade'!C85)</f>
        <v/>
      </c>
      <c r="D85" s="53" t="n"/>
      <c r="E85" s="24" t="n"/>
      <c r="F85" s="52" t="n"/>
      <c r="G85" s="55">
        <f>IF($A85="","",IF($D85="",$E$2,$D85))</f>
        <v/>
      </c>
      <c r="H85" s="27">
        <f>IF($A85="","",IF(OR($C85="Posições",$C85="Ambos"),ROUNDUP('Áreas_Capacidade'!$J85*(1+$G85),0),""))</f>
        <v/>
      </c>
      <c r="I85" s="27">
        <f>IF($A85="","",IF(OR($C85="Posições",$C85="Ambos"),MAX(0,ROUNDDOWN(('Áreas_Capacidade'!$D85+N($E85)-'Áreas_Capacidade'!$E85)*(1-'Áreas_Capacidade'!$G85),0)),""))</f>
        <v/>
      </c>
      <c r="J85" s="55">
        <f>IF(AND(ISNUMBER($I85),$I85&gt;0,ISNUMBER($H85)),IFERROR($H85/$I85,""),"")</f>
        <v/>
      </c>
      <c r="K85" s="54">
        <f>IF($A85="","",IF(OR($C85="Volume",$C85="Ambos"),'Áreas_Capacidade'!$K85*(1+$G85),""))</f>
        <v/>
      </c>
      <c r="L85" s="54">
        <f>IF($A85="","",IF(OR($C85="Volume",$C85="Ambos"),MAX(0,('Áreas_Capacidade'!$F85+N($F85))*(1-'Áreas_Capacidade'!$G85)),""))</f>
        <v/>
      </c>
      <c r="M85" s="55">
        <f>IF(AND(ISNUMBER($L85),$L85&gt;0,ISNUMBER($K85)),IFERROR($K85/$L85,""),"")</f>
        <v/>
      </c>
      <c r="N85" s="55">
        <f>IF($A85="","",IF($C85="Ambos",IF(COUNT($J85,$M85)=2,MAX($J85,$M85),""),IF($C85="Posições",$J85,IF($C85="Volume",$M85,""))))</f>
        <v/>
      </c>
      <c r="O85" s="27">
        <f>IF(AND(ISNUMBER($I85),ISNUMBER($H85)),$I85-$H85,"")</f>
        <v/>
      </c>
      <c r="P85" s="54">
        <f>IF(AND(ISNUMBER($L85),ISNUMBER($K85)),$L85-$K85,"")</f>
        <v/>
      </c>
      <c r="Q85" s="27">
        <f>IF($A85="","",IF(OR($C85="Posições",$C85="Ambos"),IF(AND(Resumo!$E$4&gt;0,1-'Áreas_Capacidade'!$G85&gt;0),IFERROR(MAX(0,ROUNDUP($H85/(Resumo!$E$4*(1-'Áreas_Capacidade'!$G85))-MAX(0,'Áreas_Capacidade'!$D85-'Áreas_Capacidade'!$E85+N($E85)),0)),""),""),""))</f>
        <v/>
      </c>
      <c r="R85" s="54">
        <f>IF($A85="","",IF(OR($C85="Volume",$C85="Ambos"),IF(AND(Resumo!$E$4&gt;0,1-'Áreas_Capacidade'!$G85&gt;0),IFERROR(MAX(0,ROUNDUP($K85/(Resumo!$E$4*(1-'Áreas_Capacidade'!$G85))-('Áreas_Capacidade'!$F85+N($F85)),3)),""),""),""))</f>
        <v/>
      </c>
      <c r="S85" s="30">
        <f>IF($A85="","",IF(NOT(ISNUMBER($N85)),"Sem base",IF($N85&gt;=1,"Saturado",IF($N85&gt;=Resumo!$H$3,"Crítico",IF($N85&gt;=Resumo!$E$3,"Atenção","Adequado")))))</f>
        <v/>
      </c>
      <c r="T85" s="30">
        <f>IF($A85="","",IF(Resumo!$H$4&lt;&gt;"OK","Revisar parâmetros do Resumo",IF('Áreas_Capacidade'!$R85&lt;&gt;"OK","Revisar cadastro da área",IF(OR($G85&lt;-1,N($E85)&lt;0,N($F85)&lt;0),"Revisar premissas","OK"))))</f>
        <v/>
      </c>
    </row>
    <row r="86">
      <c r="A86" s="31">
        <f>IF('Áreas_Capacidade'!A86="","",'Áreas_Capacidade'!A86)</f>
        <v/>
      </c>
      <c r="B86" s="31">
        <f>IF('Áreas_Capacidade'!B86="","",'Áreas_Capacidade'!B86)</f>
        <v/>
      </c>
      <c r="C86" s="30">
        <f>IF('Áreas_Capacidade'!C86="","",'Áreas_Capacidade'!C86)</f>
        <v/>
      </c>
      <c r="D86" s="53" t="n"/>
      <c r="E86" s="24" t="n"/>
      <c r="F86" s="52" t="n"/>
      <c r="G86" s="55">
        <f>IF($A86="","",IF($D86="",$E$2,$D86))</f>
        <v/>
      </c>
      <c r="H86" s="27">
        <f>IF($A86="","",IF(OR($C86="Posições",$C86="Ambos"),ROUNDUP('Áreas_Capacidade'!$J86*(1+$G86),0),""))</f>
        <v/>
      </c>
      <c r="I86" s="27">
        <f>IF($A86="","",IF(OR($C86="Posições",$C86="Ambos"),MAX(0,ROUNDDOWN(('Áreas_Capacidade'!$D86+N($E86)-'Áreas_Capacidade'!$E86)*(1-'Áreas_Capacidade'!$G86),0)),""))</f>
        <v/>
      </c>
      <c r="J86" s="55">
        <f>IF(AND(ISNUMBER($I86),$I86&gt;0,ISNUMBER($H86)),IFERROR($H86/$I86,""),"")</f>
        <v/>
      </c>
      <c r="K86" s="54">
        <f>IF($A86="","",IF(OR($C86="Volume",$C86="Ambos"),'Áreas_Capacidade'!$K86*(1+$G86),""))</f>
        <v/>
      </c>
      <c r="L86" s="54">
        <f>IF($A86="","",IF(OR($C86="Volume",$C86="Ambos"),MAX(0,('Áreas_Capacidade'!$F86+N($F86))*(1-'Áreas_Capacidade'!$G86)),""))</f>
        <v/>
      </c>
      <c r="M86" s="55">
        <f>IF(AND(ISNUMBER($L86),$L86&gt;0,ISNUMBER($K86)),IFERROR($K86/$L86,""),"")</f>
        <v/>
      </c>
      <c r="N86" s="55">
        <f>IF($A86="","",IF($C86="Ambos",IF(COUNT($J86,$M86)=2,MAX($J86,$M86),""),IF($C86="Posições",$J86,IF($C86="Volume",$M86,""))))</f>
        <v/>
      </c>
      <c r="O86" s="27">
        <f>IF(AND(ISNUMBER($I86),ISNUMBER($H86)),$I86-$H86,"")</f>
        <v/>
      </c>
      <c r="P86" s="54">
        <f>IF(AND(ISNUMBER($L86),ISNUMBER($K86)),$L86-$K86,"")</f>
        <v/>
      </c>
      <c r="Q86" s="27">
        <f>IF($A86="","",IF(OR($C86="Posições",$C86="Ambos"),IF(AND(Resumo!$E$4&gt;0,1-'Áreas_Capacidade'!$G86&gt;0),IFERROR(MAX(0,ROUNDUP($H86/(Resumo!$E$4*(1-'Áreas_Capacidade'!$G86))-MAX(0,'Áreas_Capacidade'!$D86-'Áreas_Capacidade'!$E86+N($E86)),0)),""),""),""))</f>
        <v/>
      </c>
      <c r="R86" s="54">
        <f>IF($A86="","",IF(OR($C86="Volume",$C86="Ambos"),IF(AND(Resumo!$E$4&gt;0,1-'Áreas_Capacidade'!$G86&gt;0),IFERROR(MAX(0,ROUNDUP($K86/(Resumo!$E$4*(1-'Áreas_Capacidade'!$G86))-('Áreas_Capacidade'!$F86+N($F86)),3)),""),""),""))</f>
        <v/>
      </c>
      <c r="S86" s="30">
        <f>IF($A86="","",IF(NOT(ISNUMBER($N86)),"Sem base",IF($N86&gt;=1,"Saturado",IF($N86&gt;=Resumo!$H$3,"Crítico",IF($N86&gt;=Resumo!$E$3,"Atenção","Adequado")))))</f>
        <v/>
      </c>
      <c r="T86" s="30">
        <f>IF($A86="","",IF(Resumo!$H$4&lt;&gt;"OK","Revisar parâmetros do Resumo",IF('Áreas_Capacidade'!$R86&lt;&gt;"OK","Revisar cadastro da área",IF(OR($G86&lt;-1,N($E86)&lt;0,N($F86)&lt;0),"Revisar premissas","OK"))))</f>
        <v/>
      </c>
    </row>
    <row r="87">
      <c r="A87" s="31">
        <f>IF('Áreas_Capacidade'!A87="","",'Áreas_Capacidade'!A87)</f>
        <v/>
      </c>
      <c r="B87" s="31">
        <f>IF('Áreas_Capacidade'!B87="","",'Áreas_Capacidade'!B87)</f>
        <v/>
      </c>
      <c r="C87" s="30">
        <f>IF('Áreas_Capacidade'!C87="","",'Áreas_Capacidade'!C87)</f>
        <v/>
      </c>
      <c r="D87" s="53" t="n"/>
      <c r="E87" s="24" t="n"/>
      <c r="F87" s="52" t="n"/>
      <c r="G87" s="55">
        <f>IF($A87="","",IF($D87="",$E$2,$D87))</f>
        <v/>
      </c>
      <c r="H87" s="27">
        <f>IF($A87="","",IF(OR($C87="Posições",$C87="Ambos"),ROUNDUP('Áreas_Capacidade'!$J87*(1+$G87),0),""))</f>
        <v/>
      </c>
      <c r="I87" s="27">
        <f>IF($A87="","",IF(OR($C87="Posições",$C87="Ambos"),MAX(0,ROUNDDOWN(('Áreas_Capacidade'!$D87+N($E87)-'Áreas_Capacidade'!$E87)*(1-'Áreas_Capacidade'!$G87),0)),""))</f>
        <v/>
      </c>
      <c r="J87" s="55">
        <f>IF(AND(ISNUMBER($I87),$I87&gt;0,ISNUMBER($H87)),IFERROR($H87/$I87,""),"")</f>
        <v/>
      </c>
      <c r="K87" s="54">
        <f>IF($A87="","",IF(OR($C87="Volume",$C87="Ambos"),'Áreas_Capacidade'!$K87*(1+$G87),""))</f>
        <v/>
      </c>
      <c r="L87" s="54">
        <f>IF($A87="","",IF(OR($C87="Volume",$C87="Ambos"),MAX(0,('Áreas_Capacidade'!$F87+N($F87))*(1-'Áreas_Capacidade'!$G87)),""))</f>
        <v/>
      </c>
      <c r="M87" s="55">
        <f>IF(AND(ISNUMBER($L87),$L87&gt;0,ISNUMBER($K87)),IFERROR($K87/$L87,""),"")</f>
        <v/>
      </c>
      <c r="N87" s="55">
        <f>IF($A87="","",IF($C87="Ambos",IF(COUNT($J87,$M87)=2,MAX($J87,$M87),""),IF($C87="Posições",$J87,IF($C87="Volume",$M87,""))))</f>
        <v/>
      </c>
      <c r="O87" s="27">
        <f>IF(AND(ISNUMBER($I87),ISNUMBER($H87)),$I87-$H87,"")</f>
        <v/>
      </c>
      <c r="P87" s="54">
        <f>IF(AND(ISNUMBER($L87),ISNUMBER($K87)),$L87-$K87,"")</f>
        <v/>
      </c>
      <c r="Q87" s="27">
        <f>IF($A87="","",IF(OR($C87="Posições",$C87="Ambos"),IF(AND(Resumo!$E$4&gt;0,1-'Áreas_Capacidade'!$G87&gt;0),IFERROR(MAX(0,ROUNDUP($H87/(Resumo!$E$4*(1-'Áreas_Capacidade'!$G87))-MAX(0,'Áreas_Capacidade'!$D87-'Áreas_Capacidade'!$E87+N($E87)),0)),""),""),""))</f>
        <v/>
      </c>
      <c r="R87" s="54">
        <f>IF($A87="","",IF(OR($C87="Volume",$C87="Ambos"),IF(AND(Resumo!$E$4&gt;0,1-'Áreas_Capacidade'!$G87&gt;0),IFERROR(MAX(0,ROUNDUP($K87/(Resumo!$E$4*(1-'Áreas_Capacidade'!$G87))-('Áreas_Capacidade'!$F87+N($F87)),3)),""),""),""))</f>
        <v/>
      </c>
      <c r="S87" s="30">
        <f>IF($A87="","",IF(NOT(ISNUMBER($N87)),"Sem base",IF($N87&gt;=1,"Saturado",IF($N87&gt;=Resumo!$H$3,"Crítico",IF($N87&gt;=Resumo!$E$3,"Atenção","Adequado")))))</f>
        <v/>
      </c>
      <c r="T87" s="30">
        <f>IF($A87="","",IF(Resumo!$H$4&lt;&gt;"OK","Revisar parâmetros do Resumo",IF('Áreas_Capacidade'!$R87&lt;&gt;"OK","Revisar cadastro da área",IF(OR($G87&lt;-1,N($E87)&lt;0,N($F87)&lt;0),"Revisar premissas","OK"))))</f>
        <v/>
      </c>
    </row>
    <row r="88">
      <c r="A88" s="31">
        <f>IF('Áreas_Capacidade'!A88="","",'Áreas_Capacidade'!A88)</f>
        <v/>
      </c>
      <c r="B88" s="31">
        <f>IF('Áreas_Capacidade'!B88="","",'Áreas_Capacidade'!B88)</f>
        <v/>
      </c>
      <c r="C88" s="30">
        <f>IF('Áreas_Capacidade'!C88="","",'Áreas_Capacidade'!C88)</f>
        <v/>
      </c>
      <c r="D88" s="53" t="n"/>
      <c r="E88" s="24" t="n"/>
      <c r="F88" s="52" t="n"/>
      <c r="G88" s="55">
        <f>IF($A88="","",IF($D88="",$E$2,$D88))</f>
        <v/>
      </c>
      <c r="H88" s="27">
        <f>IF($A88="","",IF(OR($C88="Posições",$C88="Ambos"),ROUNDUP('Áreas_Capacidade'!$J88*(1+$G88),0),""))</f>
        <v/>
      </c>
      <c r="I88" s="27">
        <f>IF($A88="","",IF(OR($C88="Posições",$C88="Ambos"),MAX(0,ROUNDDOWN(('Áreas_Capacidade'!$D88+N($E88)-'Áreas_Capacidade'!$E88)*(1-'Áreas_Capacidade'!$G88),0)),""))</f>
        <v/>
      </c>
      <c r="J88" s="55">
        <f>IF(AND(ISNUMBER($I88),$I88&gt;0,ISNUMBER($H88)),IFERROR($H88/$I88,""),"")</f>
        <v/>
      </c>
      <c r="K88" s="54">
        <f>IF($A88="","",IF(OR($C88="Volume",$C88="Ambos"),'Áreas_Capacidade'!$K88*(1+$G88),""))</f>
        <v/>
      </c>
      <c r="L88" s="54">
        <f>IF($A88="","",IF(OR($C88="Volume",$C88="Ambos"),MAX(0,('Áreas_Capacidade'!$F88+N($F88))*(1-'Áreas_Capacidade'!$G88)),""))</f>
        <v/>
      </c>
      <c r="M88" s="55">
        <f>IF(AND(ISNUMBER($L88),$L88&gt;0,ISNUMBER($K88)),IFERROR($K88/$L88,""),"")</f>
        <v/>
      </c>
      <c r="N88" s="55">
        <f>IF($A88="","",IF($C88="Ambos",IF(COUNT($J88,$M88)=2,MAX($J88,$M88),""),IF($C88="Posições",$J88,IF($C88="Volume",$M88,""))))</f>
        <v/>
      </c>
      <c r="O88" s="27">
        <f>IF(AND(ISNUMBER($I88),ISNUMBER($H88)),$I88-$H88,"")</f>
        <v/>
      </c>
      <c r="P88" s="54">
        <f>IF(AND(ISNUMBER($L88),ISNUMBER($K88)),$L88-$K88,"")</f>
        <v/>
      </c>
      <c r="Q88" s="27">
        <f>IF($A88="","",IF(OR($C88="Posições",$C88="Ambos"),IF(AND(Resumo!$E$4&gt;0,1-'Áreas_Capacidade'!$G88&gt;0),IFERROR(MAX(0,ROUNDUP($H88/(Resumo!$E$4*(1-'Áreas_Capacidade'!$G88))-MAX(0,'Áreas_Capacidade'!$D88-'Áreas_Capacidade'!$E88+N($E88)),0)),""),""),""))</f>
        <v/>
      </c>
      <c r="R88" s="54">
        <f>IF($A88="","",IF(OR($C88="Volume",$C88="Ambos"),IF(AND(Resumo!$E$4&gt;0,1-'Áreas_Capacidade'!$G88&gt;0),IFERROR(MAX(0,ROUNDUP($K88/(Resumo!$E$4*(1-'Áreas_Capacidade'!$G88))-('Áreas_Capacidade'!$F88+N($F88)),3)),""),""),""))</f>
        <v/>
      </c>
      <c r="S88" s="30">
        <f>IF($A88="","",IF(NOT(ISNUMBER($N88)),"Sem base",IF($N88&gt;=1,"Saturado",IF($N88&gt;=Resumo!$H$3,"Crítico",IF($N88&gt;=Resumo!$E$3,"Atenção","Adequado")))))</f>
        <v/>
      </c>
      <c r="T88" s="30">
        <f>IF($A88="","",IF(Resumo!$H$4&lt;&gt;"OK","Revisar parâmetros do Resumo",IF('Áreas_Capacidade'!$R88&lt;&gt;"OK","Revisar cadastro da área",IF(OR($G88&lt;-1,N($E88)&lt;0,N($F88)&lt;0),"Revisar premissas","OK"))))</f>
        <v/>
      </c>
    </row>
    <row r="89">
      <c r="A89" s="31">
        <f>IF('Áreas_Capacidade'!A89="","",'Áreas_Capacidade'!A89)</f>
        <v/>
      </c>
      <c r="B89" s="31">
        <f>IF('Áreas_Capacidade'!B89="","",'Áreas_Capacidade'!B89)</f>
        <v/>
      </c>
      <c r="C89" s="30">
        <f>IF('Áreas_Capacidade'!C89="","",'Áreas_Capacidade'!C89)</f>
        <v/>
      </c>
      <c r="D89" s="53" t="n"/>
      <c r="E89" s="24" t="n"/>
      <c r="F89" s="52" t="n"/>
      <c r="G89" s="55">
        <f>IF($A89="","",IF($D89="",$E$2,$D89))</f>
        <v/>
      </c>
      <c r="H89" s="27">
        <f>IF($A89="","",IF(OR($C89="Posições",$C89="Ambos"),ROUNDUP('Áreas_Capacidade'!$J89*(1+$G89),0),""))</f>
        <v/>
      </c>
      <c r="I89" s="27">
        <f>IF($A89="","",IF(OR($C89="Posições",$C89="Ambos"),MAX(0,ROUNDDOWN(('Áreas_Capacidade'!$D89+N($E89)-'Áreas_Capacidade'!$E89)*(1-'Áreas_Capacidade'!$G89),0)),""))</f>
        <v/>
      </c>
      <c r="J89" s="55">
        <f>IF(AND(ISNUMBER($I89),$I89&gt;0,ISNUMBER($H89)),IFERROR($H89/$I89,""),"")</f>
        <v/>
      </c>
      <c r="K89" s="54">
        <f>IF($A89="","",IF(OR($C89="Volume",$C89="Ambos"),'Áreas_Capacidade'!$K89*(1+$G89),""))</f>
        <v/>
      </c>
      <c r="L89" s="54">
        <f>IF($A89="","",IF(OR($C89="Volume",$C89="Ambos"),MAX(0,('Áreas_Capacidade'!$F89+N($F89))*(1-'Áreas_Capacidade'!$G89)),""))</f>
        <v/>
      </c>
      <c r="M89" s="55">
        <f>IF(AND(ISNUMBER($L89),$L89&gt;0,ISNUMBER($K89)),IFERROR($K89/$L89,""),"")</f>
        <v/>
      </c>
      <c r="N89" s="55">
        <f>IF($A89="","",IF($C89="Ambos",IF(COUNT($J89,$M89)=2,MAX($J89,$M89),""),IF($C89="Posições",$J89,IF($C89="Volume",$M89,""))))</f>
        <v/>
      </c>
      <c r="O89" s="27">
        <f>IF(AND(ISNUMBER($I89),ISNUMBER($H89)),$I89-$H89,"")</f>
        <v/>
      </c>
      <c r="P89" s="54">
        <f>IF(AND(ISNUMBER($L89),ISNUMBER($K89)),$L89-$K89,"")</f>
        <v/>
      </c>
      <c r="Q89" s="27">
        <f>IF($A89="","",IF(OR($C89="Posições",$C89="Ambos"),IF(AND(Resumo!$E$4&gt;0,1-'Áreas_Capacidade'!$G89&gt;0),IFERROR(MAX(0,ROUNDUP($H89/(Resumo!$E$4*(1-'Áreas_Capacidade'!$G89))-MAX(0,'Áreas_Capacidade'!$D89-'Áreas_Capacidade'!$E89+N($E89)),0)),""),""),""))</f>
        <v/>
      </c>
      <c r="R89" s="54">
        <f>IF($A89="","",IF(OR($C89="Volume",$C89="Ambos"),IF(AND(Resumo!$E$4&gt;0,1-'Áreas_Capacidade'!$G89&gt;0),IFERROR(MAX(0,ROUNDUP($K89/(Resumo!$E$4*(1-'Áreas_Capacidade'!$G89))-('Áreas_Capacidade'!$F89+N($F89)),3)),""),""),""))</f>
        <v/>
      </c>
      <c r="S89" s="30">
        <f>IF($A89="","",IF(NOT(ISNUMBER($N89)),"Sem base",IF($N89&gt;=1,"Saturado",IF($N89&gt;=Resumo!$H$3,"Crítico",IF($N89&gt;=Resumo!$E$3,"Atenção","Adequado")))))</f>
        <v/>
      </c>
      <c r="T89" s="30">
        <f>IF($A89="","",IF(Resumo!$H$4&lt;&gt;"OK","Revisar parâmetros do Resumo",IF('Áreas_Capacidade'!$R89&lt;&gt;"OK","Revisar cadastro da área",IF(OR($G89&lt;-1,N($E89)&lt;0,N($F89)&lt;0),"Revisar premissas","OK"))))</f>
        <v/>
      </c>
    </row>
    <row r="90">
      <c r="A90" s="31">
        <f>IF('Áreas_Capacidade'!A90="","",'Áreas_Capacidade'!A90)</f>
        <v/>
      </c>
      <c r="B90" s="31">
        <f>IF('Áreas_Capacidade'!B90="","",'Áreas_Capacidade'!B90)</f>
        <v/>
      </c>
      <c r="C90" s="30">
        <f>IF('Áreas_Capacidade'!C90="","",'Áreas_Capacidade'!C90)</f>
        <v/>
      </c>
      <c r="D90" s="53" t="n"/>
      <c r="E90" s="24" t="n"/>
      <c r="F90" s="52" t="n"/>
      <c r="G90" s="55">
        <f>IF($A90="","",IF($D90="",$E$2,$D90))</f>
        <v/>
      </c>
      <c r="H90" s="27">
        <f>IF($A90="","",IF(OR($C90="Posições",$C90="Ambos"),ROUNDUP('Áreas_Capacidade'!$J90*(1+$G90),0),""))</f>
        <v/>
      </c>
      <c r="I90" s="27">
        <f>IF($A90="","",IF(OR($C90="Posições",$C90="Ambos"),MAX(0,ROUNDDOWN(('Áreas_Capacidade'!$D90+N($E90)-'Áreas_Capacidade'!$E90)*(1-'Áreas_Capacidade'!$G90),0)),""))</f>
        <v/>
      </c>
      <c r="J90" s="55">
        <f>IF(AND(ISNUMBER($I90),$I90&gt;0,ISNUMBER($H90)),IFERROR($H90/$I90,""),"")</f>
        <v/>
      </c>
      <c r="K90" s="54">
        <f>IF($A90="","",IF(OR($C90="Volume",$C90="Ambos"),'Áreas_Capacidade'!$K90*(1+$G90),""))</f>
        <v/>
      </c>
      <c r="L90" s="54">
        <f>IF($A90="","",IF(OR($C90="Volume",$C90="Ambos"),MAX(0,('Áreas_Capacidade'!$F90+N($F90))*(1-'Áreas_Capacidade'!$G90)),""))</f>
        <v/>
      </c>
      <c r="M90" s="55">
        <f>IF(AND(ISNUMBER($L90),$L90&gt;0,ISNUMBER($K90)),IFERROR($K90/$L90,""),"")</f>
        <v/>
      </c>
      <c r="N90" s="55">
        <f>IF($A90="","",IF($C90="Ambos",IF(COUNT($J90,$M90)=2,MAX($J90,$M90),""),IF($C90="Posições",$J90,IF($C90="Volume",$M90,""))))</f>
        <v/>
      </c>
      <c r="O90" s="27">
        <f>IF(AND(ISNUMBER($I90),ISNUMBER($H90)),$I90-$H90,"")</f>
        <v/>
      </c>
      <c r="P90" s="54">
        <f>IF(AND(ISNUMBER($L90),ISNUMBER($K90)),$L90-$K90,"")</f>
        <v/>
      </c>
      <c r="Q90" s="27">
        <f>IF($A90="","",IF(OR($C90="Posições",$C90="Ambos"),IF(AND(Resumo!$E$4&gt;0,1-'Áreas_Capacidade'!$G90&gt;0),IFERROR(MAX(0,ROUNDUP($H90/(Resumo!$E$4*(1-'Áreas_Capacidade'!$G90))-MAX(0,'Áreas_Capacidade'!$D90-'Áreas_Capacidade'!$E90+N($E90)),0)),""),""),""))</f>
        <v/>
      </c>
      <c r="R90" s="54">
        <f>IF($A90="","",IF(OR($C90="Volume",$C90="Ambos"),IF(AND(Resumo!$E$4&gt;0,1-'Áreas_Capacidade'!$G90&gt;0),IFERROR(MAX(0,ROUNDUP($K90/(Resumo!$E$4*(1-'Áreas_Capacidade'!$G90))-('Áreas_Capacidade'!$F90+N($F90)),3)),""),""),""))</f>
        <v/>
      </c>
      <c r="S90" s="30">
        <f>IF($A90="","",IF(NOT(ISNUMBER($N90)),"Sem base",IF($N90&gt;=1,"Saturado",IF($N90&gt;=Resumo!$H$3,"Crítico",IF($N90&gt;=Resumo!$E$3,"Atenção","Adequado")))))</f>
        <v/>
      </c>
      <c r="T90" s="30">
        <f>IF($A90="","",IF(Resumo!$H$4&lt;&gt;"OK","Revisar parâmetros do Resumo",IF('Áreas_Capacidade'!$R90&lt;&gt;"OK","Revisar cadastro da área",IF(OR($G90&lt;-1,N($E90)&lt;0,N($F90)&lt;0),"Revisar premissas","OK"))))</f>
        <v/>
      </c>
    </row>
    <row r="91">
      <c r="A91" s="31">
        <f>IF('Áreas_Capacidade'!A91="","",'Áreas_Capacidade'!A91)</f>
        <v/>
      </c>
      <c r="B91" s="31">
        <f>IF('Áreas_Capacidade'!B91="","",'Áreas_Capacidade'!B91)</f>
        <v/>
      </c>
      <c r="C91" s="30">
        <f>IF('Áreas_Capacidade'!C91="","",'Áreas_Capacidade'!C91)</f>
        <v/>
      </c>
      <c r="D91" s="53" t="n"/>
      <c r="E91" s="24" t="n"/>
      <c r="F91" s="52" t="n"/>
      <c r="G91" s="55">
        <f>IF($A91="","",IF($D91="",$E$2,$D91))</f>
        <v/>
      </c>
      <c r="H91" s="27">
        <f>IF($A91="","",IF(OR($C91="Posições",$C91="Ambos"),ROUNDUP('Áreas_Capacidade'!$J91*(1+$G91),0),""))</f>
        <v/>
      </c>
      <c r="I91" s="27">
        <f>IF($A91="","",IF(OR($C91="Posições",$C91="Ambos"),MAX(0,ROUNDDOWN(('Áreas_Capacidade'!$D91+N($E91)-'Áreas_Capacidade'!$E91)*(1-'Áreas_Capacidade'!$G91),0)),""))</f>
        <v/>
      </c>
      <c r="J91" s="55">
        <f>IF(AND(ISNUMBER($I91),$I91&gt;0,ISNUMBER($H91)),IFERROR($H91/$I91,""),"")</f>
        <v/>
      </c>
      <c r="K91" s="54">
        <f>IF($A91="","",IF(OR($C91="Volume",$C91="Ambos"),'Áreas_Capacidade'!$K91*(1+$G91),""))</f>
        <v/>
      </c>
      <c r="L91" s="54">
        <f>IF($A91="","",IF(OR($C91="Volume",$C91="Ambos"),MAX(0,('Áreas_Capacidade'!$F91+N($F91))*(1-'Áreas_Capacidade'!$G91)),""))</f>
        <v/>
      </c>
      <c r="M91" s="55">
        <f>IF(AND(ISNUMBER($L91),$L91&gt;0,ISNUMBER($K91)),IFERROR($K91/$L91,""),"")</f>
        <v/>
      </c>
      <c r="N91" s="55">
        <f>IF($A91="","",IF($C91="Ambos",IF(COUNT($J91,$M91)=2,MAX($J91,$M91),""),IF($C91="Posições",$J91,IF($C91="Volume",$M91,""))))</f>
        <v/>
      </c>
      <c r="O91" s="27">
        <f>IF(AND(ISNUMBER($I91),ISNUMBER($H91)),$I91-$H91,"")</f>
        <v/>
      </c>
      <c r="P91" s="54">
        <f>IF(AND(ISNUMBER($L91),ISNUMBER($K91)),$L91-$K91,"")</f>
        <v/>
      </c>
      <c r="Q91" s="27">
        <f>IF($A91="","",IF(OR($C91="Posições",$C91="Ambos"),IF(AND(Resumo!$E$4&gt;0,1-'Áreas_Capacidade'!$G91&gt;0),IFERROR(MAX(0,ROUNDUP($H91/(Resumo!$E$4*(1-'Áreas_Capacidade'!$G91))-MAX(0,'Áreas_Capacidade'!$D91-'Áreas_Capacidade'!$E91+N($E91)),0)),""),""),""))</f>
        <v/>
      </c>
      <c r="R91" s="54">
        <f>IF($A91="","",IF(OR($C91="Volume",$C91="Ambos"),IF(AND(Resumo!$E$4&gt;0,1-'Áreas_Capacidade'!$G91&gt;0),IFERROR(MAX(0,ROUNDUP($K91/(Resumo!$E$4*(1-'Áreas_Capacidade'!$G91))-('Áreas_Capacidade'!$F91+N($F91)),3)),""),""),""))</f>
        <v/>
      </c>
      <c r="S91" s="30">
        <f>IF($A91="","",IF(NOT(ISNUMBER($N91)),"Sem base",IF($N91&gt;=1,"Saturado",IF($N91&gt;=Resumo!$H$3,"Crítico",IF($N91&gt;=Resumo!$E$3,"Atenção","Adequado")))))</f>
        <v/>
      </c>
      <c r="T91" s="30">
        <f>IF($A91="","",IF(Resumo!$H$4&lt;&gt;"OK","Revisar parâmetros do Resumo",IF('Áreas_Capacidade'!$R91&lt;&gt;"OK","Revisar cadastro da área",IF(OR($G91&lt;-1,N($E91)&lt;0,N($F91)&lt;0),"Revisar premissas","OK"))))</f>
        <v/>
      </c>
    </row>
    <row r="92">
      <c r="A92" s="31">
        <f>IF('Áreas_Capacidade'!A92="","",'Áreas_Capacidade'!A92)</f>
        <v/>
      </c>
      <c r="B92" s="31">
        <f>IF('Áreas_Capacidade'!B92="","",'Áreas_Capacidade'!B92)</f>
        <v/>
      </c>
      <c r="C92" s="30">
        <f>IF('Áreas_Capacidade'!C92="","",'Áreas_Capacidade'!C92)</f>
        <v/>
      </c>
      <c r="D92" s="53" t="n"/>
      <c r="E92" s="24" t="n"/>
      <c r="F92" s="52" t="n"/>
      <c r="G92" s="55">
        <f>IF($A92="","",IF($D92="",$E$2,$D92))</f>
        <v/>
      </c>
      <c r="H92" s="27">
        <f>IF($A92="","",IF(OR($C92="Posições",$C92="Ambos"),ROUNDUP('Áreas_Capacidade'!$J92*(1+$G92),0),""))</f>
        <v/>
      </c>
      <c r="I92" s="27">
        <f>IF($A92="","",IF(OR($C92="Posições",$C92="Ambos"),MAX(0,ROUNDDOWN(('Áreas_Capacidade'!$D92+N($E92)-'Áreas_Capacidade'!$E92)*(1-'Áreas_Capacidade'!$G92),0)),""))</f>
        <v/>
      </c>
      <c r="J92" s="55">
        <f>IF(AND(ISNUMBER($I92),$I92&gt;0,ISNUMBER($H92)),IFERROR($H92/$I92,""),"")</f>
        <v/>
      </c>
      <c r="K92" s="54">
        <f>IF($A92="","",IF(OR($C92="Volume",$C92="Ambos"),'Áreas_Capacidade'!$K92*(1+$G92),""))</f>
        <v/>
      </c>
      <c r="L92" s="54">
        <f>IF($A92="","",IF(OR($C92="Volume",$C92="Ambos"),MAX(0,('Áreas_Capacidade'!$F92+N($F92))*(1-'Áreas_Capacidade'!$G92)),""))</f>
        <v/>
      </c>
      <c r="M92" s="55">
        <f>IF(AND(ISNUMBER($L92),$L92&gt;0,ISNUMBER($K92)),IFERROR($K92/$L92,""),"")</f>
        <v/>
      </c>
      <c r="N92" s="55">
        <f>IF($A92="","",IF($C92="Ambos",IF(COUNT($J92,$M92)=2,MAX($J92,$M92),""),IF($C92="Posições",$J92,IF($C92="Volume",$M92,""))))</f>
        <v/>
      </c>
      <c r="O92" s="27">
        <f>IF(AND(ISNUMBER($I92),ISNUMBER($H92)),$I92-$H92,"")</f>
        <v/>
      </c>
      <c r="P92" s="54">
        <f>IF(AND(ISNUMBER($L92),ISNUMBER($K92)),$L92-$K92,"")</f>
        <v/>
      </c>
      <c r="Q92" s="27">
        <f>IF($A92="","",IF(OR($C92="Posições",$C92="Ambos"),IF(AND(Resumo!$E$4&gt;0,1-'Áreas_Capacidade'!$G92&gt;0),IFERROR(MAX(0,ROUNDUP($H92/(Resumo!$E$4*(1-'Áreas_Capacidade'!$G92))-MAX(0,'Áreas_Capacidade'!$D92-'Áreas_Capacidade'!$E92+N($E92)),0)),""),""),""))</f>
        <v/>
      </c>
      <c r="R92" s="54">
        <f>IF($A92="","",IF(OR($C92="Volume",$C92="Ambos"),IF(AND(Resumo!$E$4&gt;0,1-'Áreas_Capacidade'!$G92&gt;0),IFERROR(MAX(0,ROUNDUP($K92/(Resumo!$E$4*(1-'Áreas_Capacidade'!$G92))-('Áreas_Capacidade'!$F92+N($F92)),3)),""),""),""))</f>
        <v/>
      </c>
      <c r="S92" s="30">
        <f>IF($A92="","",IF(NOT(ISNUMBER($N92)),"Sem base",IF($N92&gt;=1,"Saturado",IF($N92&gt;=Resumo!$H$3,"Crítico",IF($N92&gt;=Resumo!$E$3,"Atenção","Adequado")))))</f>
        <v/>
      </c>
      <c r="T92" s="30">
        <f>IF($A92="","",IF(Resumo!$H$4&lt;&gt;"OK","Revisar parâmetros do Resumo",IF('Áreas_Capacidade'!$R92&lt;&gt;"OK","Revisar cadastro da área",IF(OR($G92&lt;-1,N($E92)&lt;0,N($F92)&lt;0),"Revisar premissas","OK"))))</f>
        <v/>
      </c>
    </row>
    <row r="93">
      <c r="A93" s="31">
        <f>IF('Áreas_Capacidade'!A93="","",'Áreas_Capacidade'!A93)</f>
        <v/>
      </c>
      <c r="B93" s="31">
        <f>IF('Áreas_Capacidade'!B93="","",'Áreas_Capacidade'!B93)</f>
        <v/>
      </c>
      <c r="C93" s="30">
        <f>IF('Áreas_Capacidade'!C93="","",'Áreas_Capacidade'!C93)</f>
        <v/>
      </c>
      <c r="D93" s="53" t="n"/>
      <c r="E93" s="24" t="n"/>
      <c r="F93" s="52" t="n"/>
      <c r="G93" s="55">
        <f>IF($A93="","",IF($D93="",$E$2,$D93))</f>
        <v/>
      </c>
      <c r="H93" s="27">
        <f>IF($A93="","",IF(OR($C93="Posições",$C93="Ambos"),ROUNDUP('Áreas_Capacidade'!$J93*(1+$G93),0),""))</f>
        <v/>
      </c>
      <c r="I93" s="27">
        <f>IF($A93="","",IF(OR($C93="Posições",$C93="Ambos"),MAX(0,ROUNDDOWN(('Áreas_Capacidade'!$D93+N($E93)-'Áreas_Capacidade'!$E93)*(1-'Áreas_Capacidade'!$G93),0)),""))</f>
        <v/>
      </c>
      <c r="J93" s="55">
        <f>IF(AND(ISNUMBER($I93),$I93&gt;0,ISNUMBER($H93)),IFERROR($H93/$I93,""),"")</f>
        <v/>
      </c>
      <c r="K93" s="54">
        <f>IF($A93="","",IF(OR($C93="Volume",$C93="Ambos"),'Áreas_Capacidade'!$K93*(1+$G93),""))</f>
        <v/>
      </c>
      <c r="L93" s="54">
        <f>IF($A93="","",IF(OR($C93="Volume",$C93="Ambos"),MAX(0,('Áreas_Capacidade'!$F93+N($F93))*(1-'Áreas_Capacidade'!$G93)),""))</f>
        <v/>
      </c>
      <c r="M93" s="55">
        <f>IF(AND(ISNUMBER($L93),$L93&gt;0,ISNUMBER($K93)),IFERROR($K93/$L93,""),"")</f>
        <v/>
      </c>
      <c r="N93" s="55">
        <f>IF($A93="","",IF($C93="Ambos",IF(COUNT($J93,$M93)=2,MAX($J93,$M93),""),IF($C93="Posições",$J93,IF($C93="Volume",$M93,""))))</f>
        <v/>
      </c>
      <c r="O93" s="27">
        <f>IF(AND(ISNUMBER($I93),ISNUMBER($H93)),$I93-$H93,"")</f>
        <v/>
      </c>
      <c r="P93" s="54">
        <f>IF(AND(ISNUMBER($L93),ISNUMBER($K93)),$L93-$K93,"")</f>
        <v/>
      </c>
      <c r="Q93" s="27">
        <f>IF($A93="","",IF(OR($C93="Posições",$C93="Ambos"),IF(AND(Resumo!$E$4&gt;0,1-'Áreas_Capacidade'!$G93&gt;0),IFERROR(MAX(0,ROUNDUP($H93/(Resumo!$E$4*(1-'Áreas_Capacidade'!$G93))-MAX(0,'Áreas_Capacidade'!$D93-'Áreas_Capacidade'!$E93+N($E93)),0)),""),""),""))</f>
        <v/>
      </c>
      <c r="R93" s="54">
        <f>IF($A93="","",IF(OR($C93="Volume",$C93="Ambos"),IF(AND(Resumo!$E$4&gt;0,1-'Áreas_Capacidade'!$G93&gt;0),IFERROR(MAX(0,ROUNDUP($K93/(Resumo!$E$4*(1-'Áreas_Capacidade'!$G93))-('Áreas_Capacidade'!$F93+N($F93)),3)),""),""),""))</f>
        <v/>
      </c>
      <c r="S93" s="30">
        <f>IF($A93="","",IF(NOT(ISNUMBER($N93)),"Sem base",IF($N93&gt;=1,"Saturado",IF($N93&gt;=Resumo!$H$3,"Crítico",IF($N93&gt;=Resumo!$E$3,"Atenção","Adequado")))))</f>
        <v/>
      </c>
      <c r="T93" s="30">
        <f>IF($A93="","",IF(Resumo!$H$4&lt;&gt;"OK","Revisar parâmetros do Resumo",IF('Áreas_Capacidade'!$R93&lt;&gt;"OK","Revisar cadastro da área",IF(OR($G93&lt;-1,N($E93)&lt;0,N($F93)&lt;0),"Revisar premissas","OK"))))</f>
        <v/>
      </c>
    </row>
    <row r="94">
      <c r="A94" s="31">
        <f>IF('Áreas_Capacidade'!A94="","",'Áreas_Capacidade'!A94)</f>
        <v/>
      </c>
      <c r="B94" s="31">
        <f>IF('Áreas_Capacidade'!B94="","",'Áreas_Capacidade'!B94)</f>
        <v/>
      </c>
      <c r="C94" s="30">
        <f>IF('Áreas_Capacidade'!C94="","",'Áreas_Capacidade'!C94)</f>
        <v/>
      </c>
      <c r="D94" s="53" t="n"/>
      <c r="E94" s="24" t="n"/>
      <c r="F94" s="52" t="n"/>
      <c r="G94" s="55">
        <f>IF($A94="","",IF($D94="",$E$2,$D94))</f>
        <v/>
      </c>
      <c r="H94" s="27">
        <f>IF($A94="","",IF(OR($C94="Posições",$C94="Ambos"),ROUNDUP('Áreas_Capacidade'!$J94*(1+$G94),0),""))</f>
        <v/>
      </c>
      <c r="I94" s="27">
        <f>IF($A94="","",IF(OR($C94="Posições",$C94="Ambos"),MAX(0,ROUNDDOWN(('Áreas_Capacidade'!$D94+N($E94)-'Áreas_Capacidade'!$E94)*(1-'Áreas_Capacidade'!$G94),0)),""))</f>
        <v/>
      </c>
      <c r="J94" s="55">
        <f>IF(AND(ISNUMBER($I94),$I94&gt;0,ISNUMBER($H94)),IFERROR($H94/$I94,""),"")</f>
        <v/>
      </c>
      <c r="K94" s="54">
        <f>IF($A94="","",IF(OR($C94="Volume",$C94="Ambos"),'Áreas_Capacidade'!$K94*(1+$G94),""))</f>
        <v/>
      </c>
      <c r="L94" s="54">
        <f>IF($A94="","",IF(OR($C94="Volume",$C94="Ambos"),MAX(0,('Áreas_Capacidade'!$F94+N($F94))*(1-'Áreas_Capacidade'!$G94)),""))</f>
        <v/>
      </c>
      <c r="M94" s="55">
        <f>IF(AND(ISNUMBER($L94),$L94&gt;0,ISNUMBER($K94)),IFERROR($K94/$L94,""),"")</f>
        <v/>
      </c>
      <c r="N94" s="55">
        <f>IF($A94="","",IF($C94="Ambos",IF(COUNT($J94,$M94)=2,MAX($J94,$M94),""),IF($C94="Posições",$J94,IF($C94="Volume",$M94,""))))</f>
        <v/>
      </c>
      <c r="O94" s="27">
        <f>IF(AND(ISNUMBER($I94),ISNUMBER($H94)),$I94-$H94,"")</f>
        <v/>
      </c>
      <c r="P94" s="54">
        <f>IF(AND(ISNUMBER($L94),ISNUMBER($K94)),$L94-$K94,"")</f>
        <v/>
      </c>
      <c r="Q94" s="27">
        <f>IF($A94="","",IF(OR($C94="Posições",$C94="Ambos"),IF(AND(Resumo!$E$4&gt;0,1-'Áreas_Capacidade'!$G94&gt;0),IFERROR(MAX(0,ROUNDUP($H94/(Resumo!$E$4*(1-'Áreas_Capacidade'!$G94))-MAX(0,'Áreas_Capacidade'!$D94-'Áreas_Capacidade'!$E94+N($E94)),0)),""),""),""))</f>
        <v/>
      </c>
      <c r="R94" s="54">
        <f>IF($A94="","",IF(OR($C94="Volume",$C94="Ambos"),IF(AND(Resumo!$E$4&gt;0,1-'Áreas_Capacidade'!$G94&gt;0),IFERROR(MAX(0,ROUNDUP($K94/(Resumo!$E$4*(1-'Áreas_Capacidade'!$G94))-('Áreas_Capacidade'!$F94+N($F94)),3)),""),""),""))</f>
        <v/>
      </c>
      <c r="S94" s="30">
        <f>IF($A94="","",IF(NOT(ISNUMBER($N94)),"Sem base",IF($N94&gt;=1,"Saturado",IF($N94&gt;=Resumo!$H$3,"Crítico",IF($N94&gt;=Resumo!$E$3,"Atenção","Adequado")))))</f>
        <v/>
      </c>
      <c r="T94" s="30">
        <f>IF($A94="","",IF(Resumo!$H$4&lt;&gt;"OK","Revisar parâmetros do Resumo",IF('Áreas_Capacidade'!$R94&lt;&gt;"OK","Revisar cadastro da área",IF(OR($G94&lt;-1,N($E94)&lt;0,N($F94)&lt;0),"Revisar premissas","OK"))))</f>
        <v/>
      </c>
    </row>
    <row r="95">
      <c r="A95" s="31">
        <f>IF('Áreas_Capacidade'!A95="","",'Áreas_Capacidade'!A95)</f>
        <v/>
      </c>
      <c r="B95" s="31">
        <f>IF('Áreas_Capacidade'!B95="","",'Áreas_Capacidade'!B95)</f>
        <v/>
      </c>
      <c r="C95" s="30">
        <f>IF('Áreas_Capacidade'!C95="","",'Áreas_Capacidade'!C95)</f>
        <v/>
      </c>
      <c r="D95" s="53" t="n"/>
      <c r="E95" s="24" t="n"/>
      <c r="F95" s="52" t="n"/>
      <c r="G95" s="55">
        <f>IF($A95="","",IF($D95="",$E$2,$D95))</f>
        <v/>
      </c>
      <c r="H95" s="27">
        <f>IF($A95="","",IF(OR($C95="Posições",$C95="Ambos"),ROUNDUP('Áreas_Capacidade'!$J95*(1+$G95),0),""))</f>
        <v/>
      </c>
      <c r="I95" s="27">
        <f>IF($A95="","",IF(OR($C95="Posições",$C95="Ambos"),MAX(0,ROUNDDOWN(('Áreas_Capacidade'!$D95+N($E95)-'Áreas_Capacidade'!$E95)*(1-'Áreas_Capacidade'!$G95),0)),""))</f>
        <v/>
      </c>
      <c r="J95" s="55">
        <f>IF(AND(ISNUMBER($I95),$I95&gt;0,ISNUMBER($H95)),IFERROR($H95/$I95,""),"")</f>
        <v/>
      </c>
      <c r="K95" s="54">
        <f>IF($A95="","",IF(OR($C95="Volume",$C95="Ambos"),'Áreas_Capacidade'!$K95*(1+$G95),""))</f>
        <v/>
      </c>
      <c r="L95" s="54">
        <f>IF($A95="","",IF(OR($C95="Volume",$C95="Ambos"),MAX(0,('Áreas_Capacidade'!$F95+N($F95))*(1-'Áreas_Capacidade'!$G95)),""))</f>
        <v/>
      </c>
      <c r="M95" s="55">
        <f>IF(AND(ISNUMBER($L95),$L95&gt;0,ISNUMBER($K95)),IFERROR($K95/$L95,""),"")</f>
        <v/>
      </c>
      <c r="N95" s="55">
        <f>IF($A95="","",IF($C95="Ambos",IF(COUNT($J95,$M95)=2,MAX($J95,$M95),""),IF($C95="Posições",$J95,IF($C95="Volume",$M95,""))))</f>
        <v/>
      </c>
      <c r="O95" s="27">
        <f>IF(AND(ISNUMBER($I95),ISNUMBER($H95)),$I95-$H95,"")</f>
        <v/>
      </c>
      <c r="P95" s="54">
        <f>IF(AND(ISNUMBER($L95),ISNUMBER($K95)),$L95-$K95,"")</f>
        <v/>
      </c>
      <c r="Q95" s="27">
        <f>IF($A95="","",IF(OR($C95="Posições",$C95="Ambos"),IF(AND(Resumo!$E$4&gt;0,1-'Áreas_Capacidade'!$G95&gt;0),IFERROR(MAX(0,ROUNDUP($H95/(Resumo!$E$4*(1-'Áreas_Capacidade'!$G95))-MAX(0,'Áreas_Capacidade'!$D95-'Áreas_Capacidade'!$E95+N($E95)),0)),""),""),""))</f>
        <v/>
      </c>
      <c r="R95" s="54">
        <f>IF($A95="","",IF(OR($C95="Volume",$C95="Ambos"),IF(AND(Resumo!$E$4&gt;0,1-'Áreas_Capacidade'!$G95&gt;0),IFERROR(MAX(0,ROUNDUP($K95/(Resumo!$E$4*(1-'Áreas_Capacidade'!$G95))-('Áreas_Capacidade'!$F95+N($F95)),3)),""),""),""))</f>
        <v/>
      </c>
      <c r="S95" s="30">
        <f>IF($A95="","",IF(NOT(ISNUMBER($N95)),"Sem base",IF($N95&gt;=1,"Saturado",IF($N95&gt;=Resumo!$H$3,"Crítico",IF($N95&gt;=Resumo!$E$3,"Atenção","Adequado")))))</f>
        <v/>
      </c>
      <c r="T95" s="30">
        <f>IF($A95="","",IF(Resumo!$H$4&lt;&gt;"OK","Revisar parâmetros do Resumo",IF('Áreas_Capacidade'!$R95&lt;&gt;"OK","Revisar cadastro da área",IF(OR($G95&lt;-1,N($E95)&lt;0,N($F95)&lt;0),"Revisar premissas","OK"))))</f>
        <v/>
      </c>
    </row>
    <row r="96">
      <c r="A96" s="31">
        <f>IF('Áreas_Capacidade'!A96="","",'Áreas_Capacidade'!A96)</f>
        <v/>
      </c>
      <c r="B96" s="31">
        <f>IF('Áreas_Capacidade'!B96="","",'Áreas_Capacidade'!B96)</f>
        <v/>
      </c>
      <c r="C96" s="30">
        <f>IF('Áreas_Capacidade'!C96="","",'Áreas_Capacidade'!C96)</f>
        <v/>
      </c>
      <c r="D96" s="53" t="n"/>
      <c r="E96" s="24" t="n"/>
      <c r="F96" s="52" t="n"/>
      <c r="G96" s="55">
        <f>IF($A96="","",IF($D96="",$E$2,$D96))</f>
        <v/>
      </c>
      <c r="H96" s="27">
        <f>IF($A96="","",IF(OR($C96="Posições",$C96="Ambos"),ROUNDUP('Áreas_Capacidade'!$J96*(1+$G96),0),""))</f>
        <v/>
      </c>
      <c r="I96" s="27">
        <f>IF($A96="","",IF(OR($C96="Posições",$C96="Ambos"),MAX(0,ROUNDDOWN(('Áreas_Capacidade'!$D96+N($E96)-'Áreas_Capacidade'!$E96)*(1-'Áreas_Capacidade'!$G96),0)),""))</f>
        <v/>
      </c>
      <c r="J96" s="55">
        <f>IF(AND(ISNUMBER($I96),$I96&gt;0,ISNUMBER($H96)),IFERROR($H96/$I96,""),"")</f>
        <v/>
      </c>
      <c r="K96" s="54">
        <f>IF($A96="","",IF(OR($C96="Volume",$C96="Ambos"),'Áreas_Capacidade'!$K96*(1+$G96),""))</f>
        <v/>
      </c>
      <c r="L96" s="54">
        <f>IF($A96="","",IF(OR($C96="Volume",$C96="Ambos"),MAX(0,('Áreas_Capacidade'!$F96+N($F96))*(1-'Áreas_Capacidade'!$G96)),""))</f>
        <v/>
      </c>
      <c r="M96" s="55">
        <f>IF(AND(ISNUMBER($L96),$L96&gt;0,ISNUMBER($K96)),IFERROR($K96/$L96,""),"")</f>
        <v/>
      </c>
      <c r="N96" s="55">
        <f>IF($A96="","",IF($C96="Ambos",IF(COUNT($J96,$M96)=2,MAX($J96,$M96),""),IF($C96="Posições",$J96,IF($C96="Volume",$M96,""))))</f>
        <v/>
      </c>
      <c r="O96" s="27">
        <f>IF(AND(ISNUMBER($I96),ISNUMBER($H96)),$I96-$H96,"")</f>
        <v/>
      </c>
      <c r="P96" s="54">
        <f>IF(AND(ISNUMBER($L96),ISNUMBER($K96)),$L96-$K96,"")</f>
        <v/>
      </c>
      <c r="Q96" s="27">
        <f>IF($A96="","",IF(OR($C96="Posições",$C96="Ambos"),IF(AND(Resumo!$E$4&gt;0,1-'Áreas_Capacidade'!$G96&gt;0),IFERROR(MAX(0,ROUNDUP($H96/(Resumo!$E$4*(1-'Áreas_Capacidade'!$G96))-MAX(0,'Áreas_Capacidade'!$D96-'Áreas_Capacidade'!$E96+N($E96)),0)),""),""),""))</f>
        <v/>
      </c>
      <c r="R96" s="54">
        <f>IF($A96="","",IF(OR($C96="Volume",$C96="Ambos"),IF(AND(Resumo!$E$4&gt;0,1-'Áreas_Capacidade'!$G96&gt;0),IFERROR(MAX(0,ROUNDUP($K96/(Resumo!$E$4*(1-'Áreas_Capacidade'!$G96))-('Áreas_Capacidade'!$F96+N($F96)),3)),""),""),""))</f>
        <v/>
      </c>
      <c r="S96" s="30">
        <f>IF($A96="","",IF(NOT(ISNUMBER($N96)),"Sem base",IF($N96&gt;=1,"Saturado",IF($N96&gt;=Resumo!$H$3,"Crítico",IF($N96&gt;=Resumo!$E$3,"Atenção","Adequado")))))</f>
        <v/>
      </c>
      <c r="T96" s="30">
        <f>IF($A96="","",IF(Resumo!$H$4&lt;&gt;"OK","Revisar parâmetros do Resumo",IF('Áreas_Capacidade'!$R96&lt;&gt;"OK","Revisar cadastro da área",IF(OR($G96&lt;-1,N($E96)&lt;0,N($F96)&lt;0),"Revisar premissas","OK"))))</f>
        <v/>
      </c>
    </row>
    <row r="97">
      <c r="A97" s="31">
        <f>IF('Áreas_Capacidade'!A97="","",'Áreas_Capacidade'!A97)</f>
        <v/>
      </c>
      <c r="B97" s="31">
        <f>IF('Áreas_Capacidade'!B97="","",'Áreas_Capacidade'!B97)</f>
        <v/>
      </c>
      <c r="C97" s="30">
        <f>IF('Áreas_Capacidade'!C97="","",'Áreas_Capacidade'!C97)</f>
        <v/>
      </c>
      <c r="D97" s="53" t="n"/>
      <c r="E97" s="24" t="n"/>
      <c r="F97" s="52" t="n"/>
      <c r="G97" s="55">
        <f>IF($A97="","",IF($D97="",$E$2,$D97))</f>
        <v/>
      </c>
      <c r="H97" s="27">
        <f>IF($A97="","",IF(OR($C97="Posições",$C97="Ambos"),ROUNDUP('Áreas_Capacidade'!$J97*(1+$G97),0),""))</f>
        <v/>
      </c>
      <c r="I97" s="27">
        <f>IF($A97="","",IF(OR($C97="Posições",$C97="Ambos"),MAX(0,ROUNDDOWN(('Áreas_Capacidade'!$D97+N($E97)-'Áreas_Capacidade'!$E97)*(1-'Áreas_Capacidade'!$G97),0)),""))</f>
        <v/>
      </c>
      <c r="J97" s="55">
        <f>IF(AND(ISNUMBER($I97),$I97&gt;0,ISNUMBER($H97)),IFERROR($H97/$I97,""),"")</f>
        <v/>
      </c>
      <c r="K97" s="54">
        <f>IF($A97="","",IF(OR($C97="Volume",$C97="Ambos"),'Áreas_Capacidade'!$K97*(1+$G97),""))</f>
        <v/>
      </c>
      <c r="L97" s="54">
        <f>IF($A97="","",IF(OR($C97="Volume",$C97="Ambos"),MAX(0,('Áreas_Capacidade'!$F97+N($F97))*(1-'Áreas_Capacidade'!$G97)),""))</f>
        <v/>
      </c>
      <c r="M97" s="55">
        <f>IF(AND(ISNUMBER($L97),$L97&gt;0,ISNUMBER($K97)),IFERROR($K97/$L97,""),"")</f>
        <v/>
      </c>
      <c r="N97" s="55">
        <f>IF($A97="","",IF($C97="Ambos",IF(COUNT($J97,$M97)=2,MAX($J97,$M97),""),IF($C97="Posições",$J97,IF($C97="Volume",$M97,""))))</f>
        <v/>
      </c>
      <c r="O97" s="27">
        <f>IF(AND(ISNUMBER($I97),ISNUMBER($H97)),$I97-$H97,"")</f>
        <v/>
      </c>
      <c r="P97" s="54">
        <f>IF(AND(ISNUMBER($L97),ISNUMBER($K97)),$L97-$K97,"")</f>
        <v/>
      </c>
      <c r="Q97" s="27">
        <f>IF($A97="","",IF(OR($C97="Posições",$C97="Ambos"),IF(AND(Resumo!$E$4&gt;0,1-'Áreas_Capacidade'!$G97&gt;0),IFERROR(MAX(0,ROUNDUP($H97/(Resumo!$E$4*(1-'Áreas_Capacidade'!$G97))-MAX(0,'Áreas_Capacidade'!$D97-'Áreas_Capacidade'!$E97+N($E97)),0)),""),""),""))</f>
        <v/>
      </c>
      <c r="R97" s="54">
        <f>IF($A97="","",IF(OR($C97="Volume",$C97="Ambos"),IF(AND(Resumo!$E$4&gt;0,1-'Áreas_Capacidade'!$G97&gt;0),IFERROR(MAX(0,ROUNDUP($K97/(Resumo!$E$4*(1-'Áreas_Capacidade'!$G97))-('Áreas_Capacidade'!$F97+N($F97)),3)),""),""),""))</f>
        <v/>
      </c>
      <c r="S97" s="30">
        <f>IF($A97="","",IF(NOT(ISNUMBER($N97)),"Sem base",IF($N97&gt;=1,"Saturado",IF($N97&gt;=Resumo!$H$3,"Crítico",IF($N97&gt;=Resumo!$E$3,"Atenção","Adequado")))))</f>
        <v/>
      </c>
      <c r="T97" s="30">
        <f>IF($A97="","",IF(Resumo!$H$4&lt;&gt;"OK","Revisar parâmetros do Resumo",IF('Áreas_Capacidade'!$R97&lt;&gt;"OK","Revisar cadastro da área",IF(OR($G97&lt;-1,N($E97)&lt;0,N($F97)&lt;0),"Revisar premissas","OK"))))</f>
        <v/>
      </c>
    </row>
    <row r="98">
      <c r="A98" s="31">
        <f>IF('Áreas_Capacidade'!A98="","",'Áreas_Capacidade'!A98)</f>
        <v/>
      </c>
      <c r="B98" s="31">
        <f>IF('Áreas_Capacidade'!B98="","",'Áreas_Capacidade'!B98)</f>
        <v/>
      </c>
      <c r="C98" s="30">
        <f>IF('Áreas_Capacidade'!C98="","",'Áreas_Capacidade'!C98)</f>
        <v/>
      </c>
      <c r="D98" s="53" t="n"/>
      <c r="E98" s="24" t="n"/>
      <c r="F98" s="52" t="n"/>
      <c r="G98" s="55">
        <f>IF($A98="","",IF($D98="",$E$2,$D98))</f>
        <v/>
      </c>
      <c r="H98" s="27">
        <f>IF($A98="","",IF(OR($C98="Posições",$C98="Ambos"),ROUNDUP('Áreas_Capacidade'!$J98*(1+$G98),0),""))</f>
        <v/>
      </c>
      <c r="I98" s="27">
        <f>IF($A98="","",IF(OR($C98="Posições",$C98="Ambos"),MAX(0,ROUNDDOWN(('Áreas_Capacidade'!$D98+N($E98)-'Áreas_Capacidade'!$E98)*(1-'Áreas_Capacidade'!$G98),0)),""))</f>
        <v/>
      </c>
      <c r="J98" s="55">
        <f>IF(AND(ISNUMBER($I98),$I98&gt;0,ISNUMBER($H98)),IFERROR($H98/$I98,""),"")</f>
        <v/>
      </c>
      <c r="K98" s="54">
        <f>IF($A98="","",IF(OR($C98="Volume",$C98="Ambos"),'Áreas_Capacidade'!$K98*(1+$G98),""))</f>
        <v/>
      </c>
      <c r="L98" s="54">
        <f>IF($A98="","",IF(OR($C98="Volume",$C98="Ambos"),MAX(0,('Áreas_Capacidade'!$F98+N($F98))*(1-'Áreas_Capacidade'!$G98)),""))</f>
        <v/>
      </c>
      <c r="M98" s="55">
        <f>IF(AND(ISNUMBER($L98),$L98&gt;0,ISNUMBER($K98)),IFERROR($K98/$L98,""),"")</f>
        <v/>
      </c>
      <c r="N98" s="55">
        <f>IF($A98="","",IF($C98="Ambos",IF(COUNT($J98,$M98)=2,MAX($J98,$M98),""),IF($C98="Posições",$J98,IF($C98="Volume",$M98,""))))</f>
        <v/>
      </c>
      <c r="O98" s="27">
        <f>IF(AND(ISNUMBER($I98),ISNUMBER($H98)),$I98-$H98,"")</f>
        <v/>
      </c>
      <c r="P98" s="54">
        <f>IF(AND(ISNUMBER($L98),ISNUMBER($K98)),$L98-$K98,"")</f>
        <v/>
      </c>
      <c r="Q98" s="27">
        <f>IF($A98="","",IF(OR($C98="Posições",$C98="Ambos"),IF(AND(Resumo!$E$4&gt;0,1-'Áreas_Capacidade'!$G98&gt;0),IFERROR(MAX(0,ROUNDUP($H98/(Resumo!$E$4*(1-'Áreas_Capacidade'!$G98))-MAX(0,'Áreas_Capacidade'!$D98-'Áreas_Capacidade'!$E98+N($E98)),0)),""),""),""))</f>
        <v/>
      </c>
      <c r="R98" s="54">
        <f>IF($A98="","",IF(OR($C98="Volume",$C98="Ambos"),IF(AND(Resumo!$E$4&gt;0,1-'Áreas_Capacidade'!$G98&gt;0),IFERROR(MAX(0,ROUNDUP($K98/(Resumo!$E$4*(1-'Áreas_Capacidade'!$G98))-('Áreas_Capacidade'!$F98+N($F98)),3)),""),""),""))</f>
        <v/>
      </c>
      <c r="S98" s="30">
        <f>IF($A98="","",IF(NOT(ISNUMBER($N98)),"Sem base",IF($N98&gt;=1,"Saturado",IF($N98&gt;=Resumo!$H$3,"Crítico",IF($N98&gt;=Resumo!$E$3,"Atenção","Adequado")))))</f>
        <v/>
      </c>
      <c r="T98" s="30">
        <f>IF($A98="","",IF(Resumo!$H$4&lt;&gt;"OK","Revisar parâmetros do Resumo",IF('Áreas_Capacidade'!$R98&lt;&gt;"OK","Revisar cadastro da área",IF(OR($G98&lt;-1,N($E98)&lt;0,N($F98)&lt;0),"Revisar premissas","OK"))))</f>
        <v/>
      </c>
    </row>
    <row r="99">
      <c r="A99" s="31">
        <f>IF('Áreas_Capacidade'!A99="","",'Áreas_Capacidade'!A99)</f>
        <v/>
      </c>
      <c r="B99" s="31">
        <f>IF('Áreas_Capacidade'!B99="","",'Áreas_Capacidade'!B99)</f>
        <v/>
      </c>
      <c r="C99" s="30">
        <f>IF('Áreas_Capacidade'!C99="","",'Áreas_Capacidade'!C99)</f>
        <v/>
      </c>
      <c r="D99" s="53" t="n"/>
      <c r="E99" s="24" t="n"/>
      <c r="F99" s="52" t="n"/>
      <c r="G99" s="55">
        <f>IF($A99="","",IF($D99="",$E$2,$D99))</f>
        <v/>
      </c>
      <c r="H99" s="27">
        <f>IF($A99="","",IF(OR($C99="Posições",$C99="Ambos"),ROUNDUP('Áreas_Capacidade'!$J99*(1+$G99),0),""))</f>
        <v/>
      </c>
      <c r="I99" s="27">
        <f>IF($A99="","",IF(OR($C99="Posições",$C99="Ambos"),MAX(0,ROUNDDOWN(('Áreas_Capacidade'!$D99+N($E99)-'Áreas_Capacidade'!$E99)*(1-'Áreas_Capacidade'!$G99),0)),""))</f>
        <v/>
      </c>
      <c r="J99" s="55">
        <f>IF(AND(ISNUMBER($I99),$I99&gt;0,ISNUMBER($H99)),IFERROR($H99/$I99,""),"")</f>
        <v/>
      </c>
      <c r="K99" s="54">
        <f>IF($A99="","",IF(OR($C99="Volume",$C99="Ambos"),'Áreas_Capacidade'!$K99*(1+$G99),""))</f>
        <v/>
      </c>
      <c r="L99" s="54">
        <f>IF($A99="","",IF(OR($C99="Volume",$C99="Ambos"),MAX(0,('Áreas_Capacidade'!$F99+N($F99))*(1-'Áreas_Capacidade'!$G99)),""))</f>
        <v/>
      </c>
      <c r="M99" s="55">
        <f>IF(AND(ISNUMBER($L99),$L99&gt;0,ISNUMBER($K99)),IFERROR($K99/$L99,""),"")</f>
        <v/>
      </c>
      <c r="N99" s="55">
        <f>IF($A99="","",IF($C99="Ambos",IF(COUNT($J99,$M99)=2,MAX($J99,$M99),""),IF($C99="Posições",$J99,IF($C99="Volume",$M99,""))))</f>
        <v/>
      </c>
      <c r="O99" s="27">
        <f>IF(AND(ISNUMBER($I99),ISNUMBER($H99)),$I99-$H99,"")</f>
        <v/>
      </c>
      <c r="P99" s="54">
        <f>IF(AND(ISNUMBER($L99),ISNUMBER($K99)),$L99-$K99,"")</f>
        <v/>
      </c>
      <c r="Q99" s="27">
        <f>IF($A99="","",IF(OR($C99="Posições",$C99="Ambos"),IF(AND(Resumo!$E$4&gt;0,1-'Áreas_Capacidade'!$G99&gt;0),IFERROR(MAX(0,ROUNDUP($H99/(Resumo!$E$4*(1-'Áreas_Capacidade'!$G99))-MAX(0,'Áreas_Capacidade'!$D99-'Áreas_Capacidade'!$E99+N($E99)),0)),""),""),""))</f>
        <v/>
      </c>
      <c r="R99" s="54">
        <f>IF($A99="","",IF(OR($C99="Volume",$C99="Ambos"),IF(AND(Resumo!$E$4&gt;0,1-'Áreas_Capacidade'!$G99&gt;0),IFERROR(MAX(0,ROUNDUP($K99/(Resumo!$E$4*(1-'Áreas_Capacidade'!$G99))-('Áreas_Capacidade'!$F99+N($F99)),3)),""),""),""))</f>
        <v/>
      </c>
      <c r="S99" s="30">
        <f>IF($A99="","",IF(NOT(ISNUMBER($N99)),"Sem base",IF($N99&gt;=1,"Saturado",IF($N99&gt;=Resumo!$H$3,"Crítico",IF($N99&gt;=Resumo!$E$3,"Atenção","Adequado")))))</f>
        <v/>
      </c>
      <c r="T99" s="30">
        <f>IF($A99="","",IF(Resumo!$H$4&lt;&gt;"OK","Revisar parâmetros do Resumo",IF('Áreas_Capacidade'!$R99&lt;&gt;"OK","Revisar cadastro da área",IF(OR($G99&lt;-1,N($E99)&lt;0,N($F99)&lt;0),"Revisar premissas","OK"))))</f>
        <v/>
      </c>
    </row>
    <row r="100">
      <c r="A100" s="31">
        <f>IF('Áreas_Capacidade'!A100="","",'Áreas_Capacidade'!A100)</f>
        <v/>
      </c>
      <c r="B100" s="31">
        <f>IF('Áreas_Capacidade'!B100="","",'Áreas_Capacidade'!B100)</f>
        <v/>
      </c>
      <c r="C100" s="30">
        <f>IF('Áreas_Capacidade'!C100="","",'Áreas_Capacidade'!C100)</f>
        <v/>
      </c>
      <c r="D100" s="53" t="n"/>
      <c r="E100" s="24" t="n"/>
      <c r="F100" s="52" t="n"/>
      <c r="G100" s="55">
        <f>IF($A100="","",IF($D100="",$E$2,$D100))</f>
        <v/>
      </c>
      <c r="H100" s="27">
        <f>IF($A100="","",IF(OR($C100="Posições",$C100="Ambos"),ROUNDUP('Áreas_Capacidade'!$J100*(1+$G100),0),""))</f>
        <v/>
      </c>
      <c r="I100" s="27">
        <f>IF($A100="","",IF(OR($C100="Posições",$C100="Ambos"),MAX(0,ROUNDDOWN(('Áreas_Capacidade'!$D100+N($E100)-'Áreas_Capacidade'!$E100)*(1-'Áreas_Capacidade'!$G100),0)),""))</f>
        <v/>
      </c>
      <c r="J100" s="55">
        <f>IF(AND(ISNUMBER($I100),$I100&gt;0,ISNUMBER($H100)),IFERROR($H100/$I100,""),"")</f>
        <v/>
      </c>
      <c r="K100" s="54">
        <f>IF($A100="","",IF(OR($C100="Volume",$C100="Ambos"),'Áreas_Capacidade'!$K100*(1+$G100),""))</f>
        <v/>
      </c>
      <c r="L100" s="54">
        <f>IF($A100="","",IF(OR($C100="Volume",$C100="Ambos"),MAX(0,('Áreas_Capacidade'!$F100+N($F100))*(1-'Áreas_Capacidade'!$G100)),""))</f>
        <v/>
      </c>
      <c r="M100" s="55">
        <f>IF(AND(ISNUMBER($L100),$L100&gt;0,ISNUMBER($K100)),IFERROR($K100/$L100,""),"")</f>
        <v/>
      </c>
      <c r="N100" s="55">
        <f>IF($A100="","",IF($C100="Ambos",IF(COUNT($J100,$M100)=2,MAX($J100,$M100),""),IF($C100="Posições",$J100,IF($C100="Volume",$M100,""))))</f>
        <v/>
      </c>
      <c r="O100" s="27">
        <f>IF(AND(ISNUMBER($I100),ISNUMBER($H100)),$I100-$H100,"")</f>
        <v/>
      </c>
      <c r="P100" s="54">
        <f>IF(AND(ISNUMBER($L100),ISNUMBER($K100)),$L100-$K100,"")</f>
        <v/>
      </c>
      <c r="Q100" s="27">
        <f>IF($A100="","",IF(OR($C100="Posições",$C100="Ambos"),IF(AND(Resumo!$E$4&gt;0,1-'Áreas_Capacidade'!$G100&gt;0),IFERROR(MAX(0,ROUNDUP($H100/(Resumo!$E$4*(1-'Áreas_Capacidade'!$G100))-MAX(0,'Áreas_Capacidade'!$D100-'Áreas_Capacidade'!$E100+N($E100)),0)),""),""),""))</f>
        <v/>
      </c>
      <c r="R100" s="54">
        <f>IF($A100="","",IF(OR($C100="Volume",$C100="Ambos"),IF(AND(Resumo!$E$4&gt;0,1-'Áreas_Capacidade'!$G100&gt;0),IFERROR(MAX(0,ROUNDUP($K100/(Resumo!$E$4*(1-'Áreas_Capacidade'!$G100))-('Áreas_Capacidade'!$F100+N($F100)),3)),""),""),""))</f>
        <v/>
      </c>
      <c r="S100" s="30">
        <f>IF($A100="","",IF(NOT(ISNUMBER($N100)),"Sem base",IF($N100&gt;=1,"Saturado",IF($N100&gt;=Resumo!$H$3,"Crítico",IF($N100&gt;=Resumo!$E$3,"Atenção","Adequado")))))</f>
        <v/>
      </c>
      <c r="T100" s="30">
        <f>IF($A100="","",IF(Resumo!$H$4&lt;&gt;"OK","Revisar parâmetros do Resumo",IF('Áreas_Capacidade'!$R100&lt;&gt;"OK","Revisar cadastro da área",IF(OR($G100&lt;-1,N($E100)&lt;0,N($F100)&lt;0),"Revisar premissas","OK"))))</f>
        <v/>
      </c>
    </row>
    <row r="101">
      <c r="A101" s="31">
        <f>IF('Áreas_Capacidade'!A101="","",'Áreas_Capacidade'!A101)</f>
        <v/>
      </c>
      <c r="B101" s="31">
        <f>IF('Áreas_Capacidade'!B101="","",'Áreas_Capacidade'!B101)</f>
        <v/>
      </c>
      <c r="C101" s="30">
        <f>IF('Áreas_Capacidade'!C101="","",'Áreas_Capacidade'!C101)</f>
        <v/>
      </c>
      <c r="D101" s="53" t="n"/>
      <c r="E101" s="24" t="n"/>
      <c r="F101" s="52" t="n"/>
      <c r="G101" s="55">
        <f>IF($A101="","",IF($D101="",$E$2,$D101))</f>
        <v/>
      </c>
      <c r="H101" s="27">
        <f>IF($A101="","",IF(OR($C101="Posições",$C101="Ambos"),ROUNDUP('Áreas_Capacidade'!$J101*(1+$G101),0),""))</f>
        <v/>
      </c>
      <c r="I101" s="27">
        <f>IF($A101="","",IF(OR($C101="Posições",$C101="Ambos"),MAX(0,ROUNDDOWN(('Áreas_Capacidade'!$D101+N($E101)-'Áreas_Capacidade'!$E101)*(1-'Áreas_Capacidade'!$G101),0)),""))</f>
        <v/>
      </c>
      <c r="J101" s="55">
        <f>IF(AND(ISNUMBER($I101),$I101&gt;0,ISNUMBER($H101)),IFERROR($H101/$I101,""),"")</f>
        <v/>
      </c>
      <c r="K101" s="54">
        <f>IF($A101="","",IF(OR($C101="Volume",$C101="Ambos"),'Áreas_Capacidade'!$K101*(1+$G101),""))</f>
        <v/>
      </c>
      <c r="L101" s="54">
        <f>IF($A101="","",IF(OR($C101="Volume",$C101="Ambos"),MAX(0,('Áreas_Capacidade'!$F101+N($F101))*(1-'Áreas_Capacidade'!$G101)),""))</f>
        <v/>
      </c>
      <c r="M101" s="55">
        <f>IF(AND(ISNUMBER($L101),$L101&gt;0,ISNUMBER($K101)),IFERROR($K101/$L101,""),"")</f>
        <v/>
      </c>
      <c r="N101" s="55">
        <f>IF($A101="","",IF($C101="Ambos",IF(COUNT($J101,$M101)=2,MAX($J101,$M101),""),IF($C101="Posições",$J101,IF($C101="Volume",$M101,""))))</f>
        <v/>
      </c>
      <c r="O101" s="27">
        <f>IF(AND(ISNUMBER($I101),ISNUMBER($H101)),$I101-$H101,"")</f>
        <v/>
      </c>
      <c r="P101" s="54">
        <f>IF(AND(ISNUMBER($L101),ISNUMBER($K101)),$L101-$K101,"")</f>
        <v/>
      </c>
      <c r="Q101" s="27">
        <f>IF($A101="","",IF(OR($C101="Posições",$C101="Ambos"),IF(AND(Resumo!$E$4&gt;0,1-'Áreas_Capacidade'!$G101&gt;0),IFERROR(MAX(0,ROUNDUP($H101/(Resumo!$E$4*(1-'Áreas_Capacidade'!$G101))-MAX(0,'Áreas_Capacidade'!$D101-'Áreas_Capacidade'!$E101+N($E101)),0)),""),""),""))</f>
        <v/>
      </c>
      <c r="R101" s="54">
        <f>IF($A101="","",IF(OR($C101="Volume",$C101="Ambos"),IF(AND(Resumo!$E$4&gt;0,1-'Áreas_Capacidade'!$G101&gt;0),IFERROR(MAX(0,ROUNDUP($K101/(Resumo!$E$4*(1-'Áreas_Capacidade'!$G101))-('Áreas_Capacidade'!$F101+N($F101)),3)),""),""),""))</f>
        <v/>
      </c>
      <c r="S101" s="30">
        <f>IF($A101="","",IF(NOT(ISNUMBER($N101)),"Sem base",IF($N101&gt;=1,"Saturado",IF($N101&gt;=Resumo!$H$3,"Crítico",IF($N101&gt;=Resumo!$E$3,"Atenção","Adequado")))))</f>
        <v/>
      </c>
      <c r="T101" s="30">
        <f>IF($A101="","",IF(Resumo!$H$4&lt;&gt;"OK","Revisar parâmetros do Resumo",IF('Áreas_Capacidade'!$R101&lt;&gt;"OK","Revisar cadastro da área",IF(OR($G101&lt;-1,N($E101)&lt;0,N($F101)&lt;0),"Revisar premissas","OK"))))</f>
        <v/>
      </c>
    </row>
    <row r="102">
      <c r="A102" s="31">
        <f>IF('Áreas_Capacidade'!A102="","",'Áreas_Capacidade'!A102)</f>
        <v/>
      </c>
      <c r="B102" s="31">
        <f>IF('Áreas_Capacidade'!B102="","",'Áreas_Capacidade'!B102)</f>
        <v/>
      </c>
      <c r="C102" s="30">
        <f>IF('Áreas_Capacidade'!C102="","",'Áreas_Capacidade'!C102)</f>
        <v/>
      </c>
      <c r="D102" s="53" t="n"/>
      <c r="E102" s="24" t="n"/>
      <c r="F102" s="52" t="n"/>
      <c r="G102" s="55">
        <f>IF($A102="","",IF($D102="",$E$2,$D102))</f>
        <v/>
      </c>
      <c r="H102" s="27">
        <f>IF($A102="","",IF(OR($C102="Posições",$C102="Ambos"),ROUNDUP('Áreas_Capacidade'!$J102*(1+$G102),0),""))</f>
        <v/>
      </c>
      <c r="I102" s="27">
        <f>IF($A102="","",IF(OR($C102="Posições",$C102="Ambos"),MAX(0,ROUNDDOWN(('Áreas_Capacidade'!$D102+N($E102)-'Áreas_Capacidade'!$E102)*(1-'Áreas_Capacidade'!$G102),0)),""))</f>
        <v/>
      </c>
      <c r="J102" s="55">
        <f>IF(AND(ISNUMBER($I102),$I102&gt;0,ISNUMBER($H102)),IFERROR($H102/$I102,""),"")</f>
        <v/>
      </c>
      <c r="K102" s="54">
        <f>IF($A102="","",IF(OR($C102="Volume",$C102="Ambos"),'Áreas_Capacidade'!$K102*(1+$G102),""))</f>
        <v/>
      </c>
      <c r="L102" s="54">
        <f>IF($A102="","",IF(OR($C102="Volume",$C102="Ambos"),MAX(0,('Áreas_Capacidade'!$F102+N($F102))*(1-'Áreas_Capacidade'!$G102)),""))</f>
        <v/>
      </c>
      <c r="M102" s="55">
        <f>IF(AND(ISNUMBER($L102),$L102&gt;0,ISNUMBER($K102)),IFERROR($K102/$L102,""),"")</f>
        <v/>
      </c>
      <c r="N102" s="55">
        <f>IF($A102="","",IF($C102="Ambos",IF(COUNT($J102,$M102)=2,MAX($J102,$M102),""),IF($C102="Posições",$J102,IF($C102="Volume",$M102,""))))</f>
        <v/>
      </c>
      <c r="O102" s="27">
        <f>IF(AND(ISNUMBER($I102),ISNUMBER($H102)),$I102-$H102,"")</f>
        <v/>
      </c>
      <c r="P102" s="54">
        <f>IF(AND(ISNUMBER($L102),ISNUMBER($K102)),$L102-$K102,"")</f>
        <v/>
      </c>
      <c r="Q102" s="27">
        <f>IF($A102="","",IF(OR($C102="Posições",$C102="Ambos"),IF(AND(Resumo!$E$4&gt;0,1-'Áreas_Capacidade'!$G102&gt;0),IFERROR(MAX(0,ROUNDUP($H102/(Resumo!$E$4*(1-'Áreas_Capacidade'!$G102))-MAX(0,'Áreas_Capacidade'!$D102-'Áreas_Capacidade'!$E102+N($E102)),0)),""),""),""))</f>
        <v/>
      </c>
      <c r="R102" s="54">
        <f>IF($A102="","",IF(OR($C102="Volume",$C102="Ambos"),IF(AND(Resumo!$E$4&gt;0,1-'Áreas_Capacidade'!$G102&gt;0),IFERROR(MAX(0,ROUNDUP($K102/(Resumo!$E$4*(1-'Áreas_Capacidade'!$G102))-('Áreas_Capacidade'!$F102+N($F102)),3)),""),""),""))</f>
        <v/>
      </c>
      <c r="S102" s="30">
        <f>IF($A102="","",IF(NOT(ISNUMBER($N102)),"Sem base",IF($N102&gt;=1,"Saturado",IF($N102&gt;=Resumo!$H$3,"Crítico",IF($N102&gt;=Resumo!$E$3,"Atenção","Adequado")))))</f>
        <v/>
      </c>
      <c r="T102" s="30">
        <f>IF($A102="","",IF(Resumo!$H$4&lt;&gt;"OK","Revisar parâmetros do Resumo",IF('Áreas_Capacidade'!$R102&lt;&gt;"OK","Revisar cadastro da área",IF(OR($G102&lt;-1,N($E102)&lt;0,N($F102)&lt;0),"Revisar premissas","OK"))))</f>
        <v/>
      </c>
    </row>
    <row r="103">
      <c r="A103" s="31">
        <f>IF('Áreas_Capacidade'!A103="","",'Áreas_Capacidade'!A103)</f>
        <v/>
      </c>
      <c r="B103" s="31">
        <f>IF('Áreas_Capacidade'!B103="","",'Áreas_Capacidade'!B103)</f>
        <v/>
      </c>
      <c r="C103" s="30">
        <f>IF('Áreas_Capacidade'!C103="","",'Áreas_Capacidade'!C103)</f>
        <v/>
      </c>
      <c r="D103" s="53" t="n"/>
      <c r="E103" s="24" t="n"/>
      <c r="F103" s="52" t="n"/>
      <c r="G103" s="55">
        <f>IF($A103="","",IF($D103="",$E$2,$D103))</f>
        <v/>
      </c>
      <c r="H103" s="27">
        <f>IF($A103="","",IF(OR($C103="Posições",$C103="Ambos"),ROUNDUP('Áreas_Capacidade'!$J103*(1+$G103),0),""))</f>
        <v/>
      </c>
      <c r="I103" s="27">
        <f>IF($A103="","",IF(OR($C103="Posições",$C103="Ambos"),MAX(0,ROUNDDOWN(('Áreas_Capacidade'!$D103+N($E103)-'Áreas_Capacidade'!$E103)*(1-'Áreas_Capacidade'!$G103),0)),""))</f>
        <v/>
      </c>
      <c r="J103" s="55">
        <f>IF(AND(ISNUMBER($I103),$I103&gt;0,ISNUMBER($H103)),IFERROR($H103/$I103,""),"")</f>
        <v/>
      </c>
      <c r="K103" s="54">
        <f>IF($A103="","",IF(OR($C103="Volume",$C103="Ambos"),'Áreas_Capacidade'!$K103*(1+$G103),""))</f>
        <v/>
      </c>
      <c r="L103" s="54">
        <f>IF($A103="","",IF(OR($C103="Volume",$C103="Ambos"),MAX(0,('Áreas_Capacidade'!$F103+N($F103))*(1-'Áreas_Capacidade'!$G103)),""))</f>
        <v/>
      </c>
      <c r="M103" s="55">
        <f>IF(AND(ISNUMBER($L103),$L103&gt;0,ISNUMBER($K103)),IFERROR($K103/$L103,""),"")</f>
        <v/>
      </c>
      <c r="N103" s="55">
        <f>IF($A103="","",IF($C103="Ambos",IF(COUNT($J103,$M103)=2,MAX($J103,$M103),""),IF($C103="Posições",$J103,IF($C103="Volume",$M103,""))))</f>
        <v/>
      </c>
      <c r="O103" s="27">
        <f>IF(AND(ISNUMBER($I103),ISNUMBER($H103)),$I103-$H103,"")</f>
        <v/>
      </c>
      <c r="P103" s="54">
        <f>IF(AND(ISNUMBER($L103),ISNUMBER($K103)),$L103-$K103,"")</f>
        <v/>
      </c>
      <c r="Q103" s="27">
        <f>IF($A103="","",IF(OR($C103="Posições",$C103="Ambos"),IF(AND(Resumo!$E$4&gt;0,1-'Áreas_Capacidade'!$G103&gt;0),IFERROR(MAX(0,ROUNDUP($H103/(Resumo!$E$4*(1-'Áreas_Capacidade'!$G103))-MAX(0,'Áreas_Capacidade'!$D103-'Áreas_Capacidade'!$E103+N($E103)),0)),""),""),""))</f>
        <v/>
      </c>
      <c r="R103" s="54">
        <f>IF($A103="","",IF(OR($C103="Volume",$C103="Ambos"),IF(AND(Resumo!$E$4&gt;0,1-'Áreas_Capacidade'!$G103&gt;0),IFERROR(MAX(0,ROUNDUP($K103/(Resumo!$E$4*(1-'Áreas_Capacidade'!$G103))-('Áreas_Capacidade'!$F103+N($F103)),3)),""),""),""))</f>
        <v/>
      </c>
      <c r="S103" s="30">
        <f>IF($A103="","",IF(NOT(ISNUMBER($N103)),"Sem base",IF($N103&gt;=1,"Saturado",IF($N103&gt;=Resumo!$H$3,"Crítico",IF($N103&gt;=Resumo!$E$3,"Atenção","Adequado")))))</f>
        <v/>
      </c>
      <c r="T103" s="30">
        <f>IF($A103="","",IF(Resumo!$H$4&lt;&gt;"OK","Revisar parâmetros do Resumo",IF('Áreas_Capacidade'!$R103&lt;&gt;"OK","Revisar cadastro da área",IF(OR($G103&lt;-1,N($E103)&lt;0,N($F103)&lt;0),"Revisar premissas","OK"))))</f>
        <v/>
      </c>
    </row>
    <row r="104">
      <c r="A104" s="31">
        <f>IF('Áreas_Capacidade'!A104="","",'Áreas_Capacidade'!A104)</f>
        <v/>
      </c>
      <c r="B104" s="31">
        <f>IF('Áreas_Capacidade'!B104="","",'Áreas_Capacidade'!B104)</f>
        <v/>
      </c>
      <c r="C104" s="30">
        <f>IF('Áreas_Capacidade'!C104="","",'Áreas_Capacidade'!C104)</f>
        <v/>
      </c>
      <c r="D104" s="53" t="n"/>
      <c r="E104" s="24" t="n"/>
      <c r="F104" s="52" t="n"/>
      <c r="G104" s="55">
        <f>IF($A104="","",IF($D104="",$E$2,$D104))</f>
        <v/>
      </c>
      <c r="H104" s="27">
        <f>IF($A104="","",IF(OR($C104="Posições",$C104="Ambos"),ROUNDUP('Áreas_Capacidade'!$J104*(1+$G104),0),""))</f>
        <v/>
      </c>
      <c r="I104" s="27">
        <f>IF($A104="","",IF(OR($C104="Posições",$C104="Ambos"),MAX(0,ROUNDDOWN(('Áreas_Capacidade'!$D104+N($E104)-'Áreas_Capacidade'!$E104)*(1-'Áreas_Capacidade'!$G104),0)),""))</f>
        <v/>
      </c>
      <c r="J104" s="55">
        <f>IF(AND(ISNUMBER($I104),$I104&gt;0,ISNUMBER($H104)),IFERROR($H104/$I104,""),"")</f>
        <v/>
      </c>
      <c r="K104" s="54">
        <f>IF($A104="","",IF(OR($C104="Volume",$C104="Ambos"),'Áreas_Capacidade'!$K104*(1+$G104),""))</f>
        <v/>
      </c>
      <c r="L104" s="54">
        <f>IF($A104="","",IF(OR($C104="Volume",$C104="Ambos"),MAX(0,('Áreas_Capacidade'!$F104+N($F104))*(1-'Áreas_Capacidade'!$G104)),""))</f>
        <v/>
      </c>
      <c r="M104" s="55">
        <f>IF(AND(ISNUMBER($L104),$L104&gt;0,ISNUMBER($K104)),IFERROR($K104/$L104,""),"")</f>
        <v/>
      </c>
      <c r="N104" s="55">
        <f>IF($A104="","",IF($C104="Ambos",IF(COUNT($J104,$M104)=2,MAX($J104,$M104),""),IF($C104="Posições",$J104,IF($C104="Volume",$M104,""))))</f>
        <v/>
      </c>
      <c r="O104" s="27">
        <f>IF(AND(ISNUMBER($I104),ISNUMBER($H104)),$I104-$H104,"")</f>
        <v/>
      </c>
      <c r="P104" s="54">
        <f>IF(AND(ISNUMBER($L104),ISNUMBER($K104)),$L104-$K104,"")</f>
        <v/>
      </c>
      <c r="Q104" s="27">
        <f>IF($A104="","",IF(OR($C104="Posições",$C104="Ambos"),IF(AND(Resumo!$E$4&gt;0,1-'Áreas_Capacidade'!$G104&gt;0),IFERROR(MAX(0,ROUNDUP($H104/(Resumo!$E$4*(1-'Áreas_Capacidade'!$G104))-MAX(0,'Áreas_Capacidade'!$D104-'Áreas_Capacidade'!$E104+N($E104)),0)),""),""),""))</f>
        <v/>
      </c>
      <c r="R104" s="54">
        <f>IF($A104="","",IF(OR($C104="Volume",$C104="Ambos"),IF(AND(Resumo!$E$4&gt;0,1-'Áreas_Capacidade'!$G104&gt;0),IFERROR(MAX(0,ROUNDUP($K104/(Resumo!$E$4*(1-'Áreas_Capacidade'!$G104))-('Áreas_Capacidade'!$F104+N($F104)),3)),""),""),""))</f>
        <v/>
      </c>
      <c r="S104" s="30">
        <f>IF($A104="","",IF(NOT(ISNUMBER($N104)),"Sem base",IF($N104&gt;=1,"Saturado",IF($N104&gt;=Resumo!$H$3,"Crítico",IF($N104&gt;=Resumo!$E$3,"Atenção","Adequado")))))</f>
        <v/>
      </c>
      <c r="T104" s="30">
        <f>IF($A104="","",IF(Resumo!$H$4&lt;&gt;"OK","Revisar parâmetros do Resumo",IF('Áreas_Capacidade'!$R104&lt;&gt;"OK","Revisar cadastro da área",IF(OR($G104&lt;-1,N($E104)&lt;0,N($F104)&lt;0),"Revisar premissas","OK"))))</f>
        <v/>
      </c>
    </row>
    <row r="105">
      <c r="A105" s="31">
        <f>IF('Áreas_Capacidade'!A105="","",'Áreas_Capacidade'!A105)</f>
        <v/>
      </c>
      <c r="B105" s="31">
        <f>IF('Áreas_Capacidade'!B105="","",'Áreas_Capacidade'!B105)</f>
        <v/>
      </c>
      <c r="C105" s="30">
        <f>IF('Áreas_Capacidade'!C105="","",'Áreas_Capacidade'!C105)</f>
        <v/>
      </c>
      <c r="D105" s="53" t="n"/>
      <c r="E105" s="24" t="n"/>
      <c r="F105" s="52" t="n"/>
      <c r="G105" s="55">
        <f>IF($A105="","",IF($D105="",$E$2,$D105))</f>
        <v/>
      </c>
      <c r="H105" s="27">
        <f>IF($A105="","",IF(OR($C105="Posições",$C105="Ambos"),ROUNDUP('Áreas_Capacidade'!$J105*(1+$G105),0),""))</f>
        <v/>
      </c>
      <c r="I105" s="27">
        <f>IF($A105="","",IF(OR($C105="Posições",$C105="Ambos"),MAX(0,ROUNDDOWN(('Áreas_Capacidade'!$D105+N($E105)-'Áreas_Capacidade'!$E105)*(1-'Áreas_Capacidade'!$G105),0)),""))</f>
        <v/>
      </c>
      <c r="J105" s="55">
        <f>IF(AND(ISNUMBER($I105),$I105&gt;0,ISNUMBER($H105)),IFERROR($H105/$I105,""),"")</f>
        <v/>
      </c>
      <c r="K105" s="54">
        <f>IF($A105="","",IF(OR($C105="Volume",$C105="Ambos"),'Áreas_Capacidade'!$K105*(1+$G105),""))</f>
        <v/>
      </c>
      <c r="L105" s="54">
        <f>IF($A105="","",IF(OR($C105="Volume",$C105="Ambos"),MAX(0,('Áreas_Capacidade'!$F105+N($F105))*(1-'Áreas_Capacidade'!$G105)),""))</f>
        <v/>
      </c>
      <c r="M105" s="55">
        <f>IF(AND(ISNUMBER($L105),$L105&gt;0,ISNUMBER($K105)),IFERROR($K105/$L105,""),"")</f>
        <v/>
      </c>
      <c r="N105" s="55">
        <f>IF($A105="","",IF($C105="Ambos",IF(COUNT($J105,$M105)=2,MAX($J105,$M105),""),IF($C105="Posições",$J105,IF($C105="Volume",$M105,""))))</f>
        <v/>
      </c>
      <c r="O105" s="27">
        <f>IF(AND(ISNUMBER($I105),ISNUMBER($H105)),$I105-$H105,"")</f>
        <v/>
      </c>
      <c r="P105" s="54">
        <f>IF(AND(ISNUMBER($L105),ISNUMBER($K105)),$L105-$K105,"")</f>
        <v/>
      </c>
      <c r="Q105" s="27">
        <f>IF($A105="","",IF(OR($C105="Posições",$C105="Ambos"),IF(AND(Resumo!$E$4&gt;0,1-'Áreas_Capacidade'!$G105&gt;0),IFERROR(MAX(0,ROUNDUP($H105/(Resumo!$E$4*(1-'Áreas_Capacidade'!$G105))-MAX(0,'Áreas_Capacidade'!$D105-'Áreas_Capacidade'!$E105+N($E105)),0)),""),""),""))</f>
        <v/>
      </c>
      <c r="R105" s="54">
        <f>IF($A105="","",IF(OR($C105="Volume",$C105="Ambos"),IF(AND(Resumo!$E$4&gt;0,1-'Áreas_Capacidade'!$G105&gt;0),IFERROR(MAX(0,ROUNDUP($K105/(Resumo!$E$4*(1-'Áreas_Capacidade'!$G105))-('Áreas_Capacidade'!$F105+N($F105)),3)),""),""),""))</f>
        <v/>
      </c>
      <c r="S105" s="30">
        <f>IF($A105="","",IF(NOT(ISNUMBER($N105)),"Sem base",IF($N105&gt;=1,"Saturado",IF($N105&gt;=Resumo!$H$3,"Crítico",IF($N105&gt;=Resumo!$E$3,"Atenção","Adequado")))))</f>
        <v/>
      </c>
      <c r="T105" s="30">
        <f>IF($A105="","",IF(Resumo!$H$4&lt;&gt;"OK","Revisar parâmetros do Resumo",IF('Áreas_Capacidade'!$R105&lt;&gt;"OK","Revisar cadastro da área",IF(OR($G105&lt;-1,N($E105)&lt;0,N($F105)&lt;0),"Revisar premissas","OK"))))</f>
        <v/>
      </c>
    </row>
    <row r="106">
      <c r="A106" s="31">
        <f>IF('Áreas_Capacidade'!A106="","",'Áreas_Capacidade'!A106)</f>
        <v/>
      </c>
      <c r="B106" s="31">
        <f>IF('Áreas_Capacidade'!B106="","",'Áreas_Capacidade'!B106)</f>
        <v/>
      </c>
      <c r="C106" s="30">
        <f>IF('Áreas_Capacidade'!C106="","",'Áreas_Capacidade'!C106)</f>
        <v/>
      </c>
      <c r="D106" s="53" t="n"/>
      <c r="E106" s="24" t="n"/>
      <c r="F106" s="52" t="n"/>
      <c r="G106" s="55">
        <f>IF($A106="","",IF($D106="",$E$2,$D106))</f>
        <v/>
      </c>
      <c r="H106" s="27">
        <f>IF($A106="","",IF(OR($C106="Posições",$C106="Ambos"),ROUNDUP('Áreas_Capacidade'!$J106*(1+$G106),0),""))</f>
        <v/>
      </c>
      <c r="I106" s="27">
        <f>IF($A106="","",IF(OR($C106="Posições",$C106="Ambos"),MAX(0,ROUNDDOWN(('Áreas_Capacidade'!$D106+N($E106)-'Áreas_Capacidade'!$E106)*(1-'Áreas_Capacidade'!$G106),0)),""))</f>
        <v/>
      </c>
      <c r="J106" s="55">
        <f>IF(AND(ISNUMBER($I106),$I106&gt;0,ISNUMBER($H106)),IFERROR($H106/$I106,""),"")</f>
        <v/>
      </c>
      <c r="K106" s="54">
        <f>IF($A106="","",IF(OR($C106="Volume",$C106="Ambos"),'Áreas_Capacidade'!$K106*(1+$G106),""))</f>
        <v/>
      </c>
      <c r="L106" s="54">
        <f>IF($A106="","",IF(OR($C106="Volume",$C106="Ambos"),MAX(0,('Áreas_Capacidade'!$F106+N($F106))*(1-'Áreas_Capacidade'!$G106)),""))</f>
        <v/>
      </c>
      <c r="M106" s="55">
        <f>IF(AND(ISNUMBER($L106),$L106&gt;0,ISNUMBER($K106)),IFERROR($K106/$L106,""),"")</f>
        <v/>
      </c>
      <c r="N106" s="55">
        <f>IF($A106="","",IF($C106="Ambos",IF(COUNT($J106,$M106)=2,MAX($J106,$M106),""),IF($C106="Posições",$J106,IF($C106="Volume",$M106,""))))</f>
        <v/>
      </c>
      <c r="O106" s="27">
        <f>IF(AND(ISNUMBER($I106),ISNUMBER($H106)),$I106-$H106,"")</f>
        <v/>
      </c>
      <c r="P106" s="54">
        <f>IF(AND(ISNUMBER($L106),ISNUMBER($K106)),$L106-$K106,"")</f>
        <v/>
      </c>
      <c r="Q106" s="27">
        <f>IF($A106="","",IF(OR($C106="Posições",$C106="Ambos"),IF(AND(Resumo!$E$4&gt;0,1-'Áreas_Capacidade'!$G106&gt;0),IFERROR(MAX(0,ROUNDUP($H106/(Resumo!$E$4*(1-'Áreas_Capacidade'!$G106))-MAX(0,'Áreas_Capacidade'!$D106-'Áreas_Capacidade'!$E106+N($E106)),0)),""),""),""))</f>
        <v/>
      </c>
      <c r="R106" s="54">
        <f>IF($A106="","",IF(OR($C106="Volume",$C106="Ambos"),IF(AND(Resumo!$E$4&gt;0,1-'Áreas_Capacidade'!$G106&gt;0),IFERROR(MAX(0,ROUNDUP($K106/(Resumo!$E$4*(1-'Áreas_Capacidade'!$G106))-('Áreas_Capacidade'!$F106+N($F106)),3)),""),""),""))</f>
        <v/>
      </c>
      <c r="S106" s="30">
        <f>IF($A106="","",IF(NOT(ISNUMBER($N106)),"Sem base",IF($N106&gt;=1,"Saturado",IF($N106&gt;=Resumo!$H$3,"Crítico",IF($N106&gt;=Resumo!$E$3,"Atenção","Adequado")))))</f>
        <v/>
      </c>
      <c r="T106" s="30">
        <f>IF($A106="","",IF(Resumo!$H$4&lt;&gt;"OK","Revisar parâmetros do Resumo",IF('Áreas_Capacidade'!$R106&lt;&gt;"OK","Revisar cadastro da área",IF(OR($G106&lt;-1,N($E106)&lt;0,N($F106)&lt;0),"Revisar premissas","OK"))))</f>
        <v/>
      </c>
    </row>
  </sheetData>
  <mergeCells count="1">
    <mergeCell ref="A1:T1"/>
  </mergeCells>
  <conditionalFormatting sqref="N7:N106">
    <cfRule type="expression" priority="1" dxfId="0" stopIfTrue="1">
      <formula>AND(ISNUMBER(N7),N7&lt;Resumo!$E$3)</formula>
    </cfRule>
    <cfRule type="expression" priority="2" dxfId="2" stopIfTrue="1">
      <formula>AND(ISNUMBER(N7),N7&gt;=Resumo!$E$3,N7&lt;Resumo!$H$3)</formula>
    </cfRule>
    <cfRule type="expression" priority="3" dxfId="3" stopIfTrue="1">
      <formula>AND(ISNUMBER(N7),N7&gt;=Resumo!$H$3,N7&lt;1)</formula>
    </cfRule>
    <cfRule type="expression" priority="4" dxfId="1" stopIfTrue="1">
      <formula>AND(ISNUMBER(N7),N7&gt;=1)</formula>
    </cfRule>
  </conditionalFormatting>
  <conditionalFormatting sqref="S7:S106">
    <cfRule type="expression" priority="5" dxfId="0" stopIfTrue="1">
      <formula>S7="Adequado"</formula>
    </cfRule>
    <cfRule type="expression" priority="6" dxfId="2" stopIfTrue="1">
      <formula>S7="Atenção"</formula>
    </cfRule>
    <cfRule type="expression" priority="7" dxfId="3" stopIfTrue="1">
      <formula>S7="Crítico"</formula>
    </cfRule>
    <cfRule type="expression" priority="8" dxfId="1" stopIfTrue="1">
      <formula>S7="Saturado"</formula>
    </cfRule>
    <cfRule type="expression" priority="9" dxfId="5" stopIfTrue="1">
      <formula>S7="Sem base"</formula>
    </cfRule>
  </conditionalFormatting>
  <conditionalFormatting sqref="O7:P106">
    <cfRule type="cellIs" priority="10" operator="lessThan" dxfId="1">
      <formula>0</formula>
    </cfRule>
  </conditionalFormatting>
  <conditionalFormatting sqref="Q7:R106">
    <cfRule type="cellIs" priority="11" operator="greaterThan" dxfId="2">
      <formula>0</formula>
    </cfRule>
  </conditionalFormatting>
  <conditionalFormatting sqref="T7:T106">
    <cfRule type="expression" priority="12" dxfId="0">
      <formula>T7="OK"</formula>
    </cfRule>
    <cfRule type="expression" priority="13" dxfId="1">
      <formula>AND(T7&lt;&gt;"",T7&lt;&gt;"OK")</formula>
    </cfRule>
  </conditionalFormatting>
  <dataValidations count="5">
    <dataValidation sqref="B3" showDropDown="0" showInputMessage="0" showErrorMessage="0" allowBlank="0" type="date" operator="between">
      <formula1>DATE(2020,1,1)</formula1>
      <formula2>DATE(2100,12,31)</formula2>
    </dataValidation>
    <dataValidation sqref="E2" showDropDown="0" showInputMessage="0" showErrorMessage="0" allowBlank="0" type="decimal" operator="between">
      <formula1>-1</formula1>
      <formula2>10</formula2>
    </dataValidation>
    <dataValidation sqref="D7:D106" showDropDown="0" showInputMessage="0" showErrorMessage="0" allowBlank="0" type="decimal" operator="between">
      <formula1>-1</formula1>
      <formula2>10</formula2>
    </dataValidation>
    <dataValidation sqref="E7:E106" showDropDown="0" showInputMessage="0" showErrorMessage="0" allowBlank="0" type="whole" operator="between">
      <formula1>0</formula1>
      <formula2>1000000</formula2>
    </dataValidation>
    <dataValidation sqref="F7:F106" showDropDown="0" showInputMessage="0" showErrorMessage="0" allowBlank="0" type="decimal" operator="between">
      <formula1>0</formula1>
      <formula2>1000000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2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7" customHeight="1">
      <c r="A1" s="1" t="inlineStr">
        <is>
          <t>Instruções de Uso</t>
        </is>
      </c>
    </row>
    <row r="2"/>
    <row r="3" ht="22" customHeight="1">
      <c r="A3" s="2" t="inlineStr">
        <is>
          <t>Finalidade</t>
        </is>
      </c>
      <c r="B3" s="2" t="n"/>
      <c r="C3" s="2" t="n"/>
      <c r="D3" s="2" t="n"/>
      <c r="E3" s="2" t="n"/>
      <c r="F3" s="2" t="n"/>
      <c r="G3" s="2" t="n"/>
      <c r="H3" s="2" t="n"/>
    </row>
    <row r="4" ht="42" customHeight="1">
      <c r="A4" s="37" t="inlineStr">
        <is>
          <t>Esta planilha compara a capacidade agregada das áreas do armazém com a ocupação por SKU. Ela apoia decisões de capacidade, saturação e expansão. Não registra o endereço físico exato de cada produto.</t>
        </is>
      </c>
    </row>
    <row r="5"/>
    <row r="6" ht="22" customHeight="1">
      <c r="A6" s="2" t="inlineStr">
        <is>
          <t>Fluxo de uso</t>
        </is>
      </c>
      <c r="B6" s="2" t="n"/>
      <c r="C6" s="2" t="n"/>
      <c r="D6" s="2" t="n"/>
      <c r="E6" s="2" t="n"/>
      <c r="F6" s="2" t="n"/>
      <c r="G6" s="2" t="n"/>
      <c r="H6" s="2" t="n"/>
    </row>
    <row r="7" ht="21" customHeight="1">
      <c r="A7" s="38" t="inlineStr">
        <is>
          <t>1. Cadastre as áreas na aba Áreas_Capacidade.</t>
        </is>
      </c>
    </row>
    <row r="8" ht="21" customHeight="1">
      <c r="A8" s="37" t="inlineStr">
        <is>
          <t>2. Escolha se cada área é controlada por posições, volume ou ambos.</t>
        </is>
      </c>
    </row>
    <row r="9" ht="21" customHeight="1">
      <c r="A9" s="38" t="inlineStr">
        <is>
          <t>3. Informe a reserva técnica que não deverá ser usada na operação normal.</t>
        </is>
      </c>
    </row>
    <row r="10" ht="21" customHeight="1">
      <c r="A10" s="37" t="inlineStr">
        <is>
          <t>4. Registre os SKUs e suas quantidades na aba Ocupação_SKU.</t>
        </is>
      </c>
    </row>
    <row r="11" ht="21" customHeight="1">
      <c r="A11" s="38" t="inlineStr">
        <is>
          <t>5. Selecione a data de referência no Resumo.</t>
        </is>
      </c>
    </row>
    <row r="12" ht="21" customHeight="1">
      <c r="A12" s="37" t="inlineStr">
        <is>
          <t>6. Revise os alertas e as áreas com maior taxa de ocupação.</t>
        </is>
      </c>
    </row>
    <row r="13" ht="21" customHeight="1">
      <c r="A13" s="38" t="inlineStr">
        <is>
          <t>7. Informe o crescimento e as expansões planejadas na aba Cenários.</t>
        </is>
      </c>
    </row>
    <row r="14" ht="21" customHeight="1">
      <c r="A14" s="37" t="inlineStr">
        <is>
          <t>8. Avalie a expansão adicional necessária para atingir a meta máxima.</t>
        </is>
      </c>
    </row>
    <row r="15"/>
    <row r="16" ht="22" customHeight="1">
      <c r="A16" s="2" t="inlineStr">
        <is>
          <t>Definições</t>
        </is>
      </c>
      <c r="B16" s="2" t="n"/>
      <c r="C16" s="2" t="n"/>
      <c r="D16" s="2" t="n"/>
      <c r="E16" s="2" t="n"/>
      <c r="F16" s="2" t="n"/>
      <c r="G16" s="2" t="n"/>
      <c r="H16" s="2" t="n"/>
    </row>
    <row r="17" ht="23" customHeight="1">
      <c r="A17" s="38" t="inlineStr">
        <is>
          <t>• Capacidade total — posições: número físico de posições antes de bloqueios e reserva técnica.</t>
        </is>
      </c>
    </row>
    <row r="18" ht="23" customHeight="1">
      <c r="A18" s="37" t="inlineStr">
        <is>
          <t>• Posições indisponíveis: posições que não podem ser utilizadas no período analisado.</t>
        </is>
      </c>
    </row>
    <row r="19" ht="23" customHeight="1">
      <c r="A19" s="38" t="inlineStr">
        <is>
          <t>• Volume útil total: volume operacional informado para a área, em metros cúbicos.</t>
        </is>
      </c>
    </row>
    <row r="20" ht="23" customHeight="1">
      <c r="A20" s="37" t="inlineStr">
        <is>
          <t>• Reserva técnica: percentual mantido livre para variações e operação.</t>
        </is>
      </c>
    </row>
    <row r="21" ht="23" customHeight="1">
      <c r="A21" s="38" t="inlineStr">
        <is>
          <t>• Capacidade operacional: capacidade total menos indisponibilidades e reserva técnica.</t>
        </is>
      </c>
    </row>
    <row r="22" ht="23" customHeight="1">
      <c r="A22" s="37" t="inlineStr">
        <is>
          <t>• Ocupação limitante: maior taxa entre posições e volume quando a área controla ambos.</t>
        </is>
      </c>
    </row>
    <row r="23" ht="23" customHeight="1">
      <c r="A23" s="38" t="inlineStr">
        <is>
          <t>• Saturado: ocupação igual ou superior a 100%.</t>
        </is>
      </c>
    </row>
    <row r="24" ht="36" customHeight="1">
      <c r="A24" s="37" t="inlineStr">
        <is>
          <t>• Expansão adicional necessária: capacidade nominal ainda necessária, após a expansão planejada, para atingir a meta máxima do cenário.</t>
        </is>
      </c>
    </row>
    <row r="25"/>
    <row r="26" ht="22" customHeight="1">
      <c r="A26" s="2" t="inlineStr">
        <is>
          <t>Regras de preenchimento</t>
        </is>
      </c>
      <c r="B26" s="2" t="n"/>
      <c r="C26" s="2" t="n"/>
      <c r="D26" s="2" t="n"/>
      <c r="E26" s="2" t="n"/>
      <c r="F26" s="2" t="n"/>
      <c r="G26" s="2" t="n"/>
      <c r="H26" s="2" t="n"/>
    </row>
    <row r="27" ht="22" customHeight="1">
      <c r="A27" s="38" t="inlineStr">
        <is>
          <t>• Usar sempre metros cúbicos em campos de volume.</t>
        </is>
      </c>
    </row>
    <row r="28" ht="22" customHeight="1">
      <c r="A28" s="37" t="inlineStr">
        <is>
          <t>• Não repetir o mesmo conjunto de data, SKU e área.</t>
        </is>
      </c>
    </row>
    <row r="29" ht="22" customHeight="1">
      <c r="A29" s="38" t="inlineStr">
        <is>
          <t>• Não usar o mesmo ID para duas áreas.</t>
        </is>
      </c>
    </row>
    <row r="30" ht="22" customHeight="1">
      <c r="A30" s="37" t="inlineStr">
        <is>
          <t>• Em áreas controladas por volume, informar o volume unitário.</t>
        </is>
      </c>
    </row>
    <row r="31" ht="22" customHeight="1">
      <c r="A31" s="38" t="inlineStr">
        <is>
          <t>• Em áreas controladas por posições, informar unidades por posição.</t>
        </is>
      </c>
    </row>
    <row r="32" ht="22" customHeight="1">
      <c r="A32" s="37" t="inlineStr">
        <is>
          <t>• Uma linha vazia deve permanecer sem alertas e sem zeros visuais.</t>
        </is>
      </c>
    </row>
    <row r="33" ht="22" customHeight="1">
      <c r="A33" s="38" t="inlineStr">
        <is>
          <t>• Valores negativos não são permitidos para capacidade, quantidade ou expansão.</t>
        </is>
      </c>
    </row>
    <row r="34" ht="22" customHeight="1">
      <c r="A34" s="37" t="inlineStr">
        <is>
          <t>• A projeção assume crescimento proporcional dentro da própria área e não redistribui SKUs entre áreas.</t>
        </is>
      </c>
    </row>
    <row r="35"/>
    <row r="36" ht="22" customHeight="1">
      <c r="A36" s="2" t="inlineStr">
        <is>
          <t>Legenda de cores</t>
        </is>
      </c>
      <c r="B36" s="2" t="n"/>
      <c r="C36" s="2" t="n"/>
      <c r="D36" s="2" t="n"/>
      <c r="E36" s="2" t="n"/>
      <c r="F36" s="2" t="n"/>
      <c r="G36" s="2" t="n"/>
      <c r="H36" s="2" t="n"/>
    </row>
    <row r="37" ht="22" customHeight="1">
      <c r="A37" s="39" t="inlineStr">
        <is>
          <t>Amarelo-claro: entrada do usuário.</t>
        </is>
      </c>
    </row>
    <row r="38" ht="22" customHeight="1">
      <c r="A38" s="40" t="inlineStr">
        <is>
          <t>Azul ou cinza-claro: cálculo automático.</t>
        </is>
      </c>
    </row>
    <row r="39" ht="22" customHeight="1">
      <c r="A39" s="41" t="inlineStr">
        <is>
          <t>Verde: situação adequada ou sem pendência.</t>
        </is>
      </c>
    </row>
    <row r="40" ht="22" customHeight="1">
      <c r="A40" s="42" t="inlineStr">
        <is>
          <t>Amarelo: atenção.</t>
        </is>
      </c>
    </row>
    <row r="41" ht="22" customHeight="1">
      <c r="A41" s="2" t="inlineStr">
        <is>
          <t>Laranja: crítico.</t>
        </is>
      </c>
    </row>
    <row r="42" ht="22" customHeight="1">
      <c r="A42" s="43" t="inlineStr">
        <is>
          <t>Vermelho: saturação, déficit ou pendência.</t>
        </is>
      </c>
    </row>
    <row r="43" ht="22" customHeight="1">
      <c r="A43" s="44" t="inlineStr">
        <is>
          <t>Cinza: informação sem base suficiente.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Equipe Fictícia de Planejamento</dc:creator>
  <dc:title xmlns:dc="http://purl.org/dc/elements/1.1/">Capacidade de armazenagem</dc:title>
  <dc:subject xmlns:dc="http://purl.org/dc/elements/1.1/">Planejamento agregado fictício de capacidade e ocupação</dc:subject>
  <dcterms:created xmlns:dcterms="http://purl.org/dc/terms/" xmlns:xsi="http://www.w3.org/2001/XMLSchema-instance" xsi:type="dcterms:W3CDTF">2026-09-06T22:33:12Z</dcterms:created>
  <dcterms:modified xmlns:dcterms="http://purl.org/dc/terms/" xmlns:xsi="http://www.w3.org/2001/XMLSchema-instance" xsi:type="dcterms:W3CDTF">2026-09-06T22:33:13+00:00Z</dcterms:modified>
</cp:coreProperties>
</file>