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bertura de Estoque" sheetId="2" state="visible" r:id="rId2"/>
    <sheet xmlns:r="http://schemas.openxmlformats.org/officeDocument/2006/relationships" name="Configuraçõe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1" hidden="1">'Cobertura de Estoque'!$A$5:$Q$105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b val="1"/>
      <color rgb="00222222"/>
      <sz val="10"/>
    </font>
    <font>
      <name val="Calibri"/>
      <b val="1"/>
      <color rgb="00FFFFFF"/>
      <sz val="10"/>
    </font>
    <font>
      <name val="Calibri"/>
      <b val="1"/>
      <color rgb="0017372E"/>
      <sz val="15"/>
    </font>
    <font>
      <name val="Calibri"/>
      <b val="1"/>
      <color rgb="00FFFFFF"/>
      <sz val="15"/>
    </font>
    <font>
      <name val="Calibri"/>
      <color rgb="00222222"/>
      <sz val="10"/>
    </font>
    <font>
      <name val="Calibri"/>
      <b val="1"/>
      <color rgb="00FFFFFF"/>
      <sz val="11"/>
    </font>
  </fonts>
  <fills count="12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F6F0E4"/>
      </patternFill>
    </fill>
    <fill>
      <patternFill patternType="solid">
        <fgColor rgb="00FFFFFF"/>
      </patternFill>
    </fill>
    <fill>
      <patternFill patternType="solid">
        <fgColor rgb="00F4CCCC"/>
      </patternFill>
    </fill>
    <fill>
      <patternFill patternType="solid">
        <fgColor rgb="00B7473A"/>
      </patternFill>
    </fill>
    <fill>
      <patternFill patternType="solid">
        <fgColor rgb="00FCE4D6"/>
      </patternFill>
    </fill>
    <fill>
      <patternFill patternType="solid">
        <fgColor rgb="00D9EAD3"/>
      </patternFill>
    </fill>
    <fill>
      <patternFill patternType="solid">
        <fgColor rgb="00FFF1C9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Continuous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Continuous" vertical="center" wrapText="1"/>
    </xf>
    <xf numFmtId="3" fontId="5" fillId="5" borderId="1" applyAlignment="1" pivotButton="0" quotePrefix="0" xfId="0">
      <alignment horizontal="centerContinuous" vertical="center"/>
    </xf>
    <xf numFmtId="0" fontId="5" fillId="5" borderId="1" applyAlignment="1" pivotButton="0" quotePrefix="0" xfId="0">
      <alignment horizontal="centerContinuous" vertical="center"/>
    </xf>
    <xf numFmtId="3" fontId="5" fillId="6" borderId="1" applyAlignment="1" pivotButton="0" quotePrefix="0" xfId="0">
      <alignment horizontal="centerContinuous" vertical="center"/>
    </xf>
    <xf numFmtId="0" fontId="5" fillId="6" borderId="1" applyAlignment="1" pivotButton="0" quotePrefix="0" xfId="0">
      <alignment horizontal="centerContinuous" vertical="center"/>
    </xf>
    <xf numFmtId="3" fontId="6" fillId="7" borderId="1" applyAlignment="1" pivotButton="0" quotePrefix="0" xfId="0">
      <alignment horizontal="centerContinuous" vertical="center"/>
    </xf>
    <xf numFmtId="0" fontId="6" fillId="7" borderId="1" applyAlignment="1" pivotButton="0" quotePrefix="0" xfId="0">
      <alignment horizontal="centerContinuous" vertical="center"/>
    </xf>
    <xf numFmtId="3" fontId="5" fillId="8" borderId="1" applyAlignment="1" pivotButton="0" quotePrefix="0" xfId="0">
      <alignment horizontal="centerContinuous" vertical="center"/>
    </xf>
    <xf numFmtId="0" fontId="5" fillId="8" borderId="1" applyAlignment="1" pivotButton="0" quotePrefix="0" xfId="0">
      <alignment horizontal="centerContinuous" vertical="center"/>
    </xf>
    <xf numFmtId="3" fontId="5" fillId="9" borderId="1" applyAlignment="1" pivotButton="0" quotePrefix="0" xfId="0">
      <alignment horizontal="centerContinuous" vertical="center"/>
    </xf>
    <xf numFmtId="0" fontId="5" fillId="9" borderId="1" applyAlignment="1" pivotButton="0" quotePrefix="0" xfId="0">
      <alignment horizontal="centerContinuous" vertical="center"/>
    </xf>
    <xf numFmtId="3" fontId="5" fillId="10" borderId="1" applyAlignment="1" pivotButton="0" quotePrefix="0" xfId="0">
      <alignment horizontal="centerContinuous" vertical="center"/>
    </xf>
    <xf numFmtId="0" fontId="5" fillId="10" borderId="1" applyAlignment="1" pivotButton="0" quotePrefix="0" xfId="0">
      <alignment horizontal="centerContinuous" vertical="center"/>
    </xf>
    <xf numFmtId="165" fontId="5" fillId="4" borderId="1" applyAlignment="1" pivotButton="0" quotePrefix="0" xfId="0">
      <alignment horizontal="centerContinuous" vertical="center"/>
    </xf>
    <xf numFmtId="0" fontId="5" fillId="4" borderId="1" applyAlignment="1" pivotButton="0" quotePrefix="0" xfId="0">
      <alignment horizontal="centerContinuous" vertical="center"/>
    </xf>
    <xf numFmtId="4" fontId="5" fillId="4" borderId="1" applyAlignment="1" pivotButton="0" quotePrefix="0" xfId="0">
      <alignment horizontal="centerContinuous" vertical="center"/>
    </xf>
    <xf numFmtId="166" fontId="5" fillId="4" borderId="1" applyAlignment="1" pivotButton="0" quotePrefix="0" xfId="0">
      <alignment horizontal="centerContinuous" vertical="center"/>
    </xf>
    <xf numFmtId="164" fontId="5" fillId="4" borderId="1" applyAlignment="1" pivotButton="0" quotePrefix="0" xfId="0">
      <alignment horizontal="centerContinuous" vertical="center"/>
    </xf>
    <xf numFmtId="3" fontId="5" fillId="4" borderId="1" applyAlignment="1" pivotButton="0" quotePrefix="0" xfId="0">
      <alignment horizontal="centerContinuous" vertical="center"/>
    </xf>
    <xf numFmtId="0" fontId="4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/>
    </xf>
    <xf numFmtId="3" fontId="7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3" fontId="7" fillId="5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Continuous" vertical="center"/>
    </xf>
    <xf numFmtId="0" fontId="7" fillId="10" borderId="1" applyAlignment="1" pivotButton="0" quotePrefix="0" xfId="0">
      <alignment horizontal="left" vertical="center" wrapText="1"/>
    </xf>
    <xf numFmtId="3" fontId="7" fillId="10" borderId="1" applyAlignment="1" pivotButton="0" quotePrefix="0" xfId="0">
      <alignment horizontal="center" vertical="center"/>
    </xf>
    <xf numFmtId="4" fontId="7" fillId="10" borderId="1" applyAlignment="1" pivotButton="0" quotePrefix="0" xfId="0">
      <alignment horizontal="center" vertical="center"/>
    </xf>
    <xf numFmtId="3" fontId="7" fillId="11" borderId="1" applyAlignment="1" pivotButton="0" quotePrefix="0" xfId="0">
      <alignment horizontal="center" vertical="center"/>
    </xf>
    <xf numFmtId="165" fontId="7" fillId="11" borderId="1" applyAlignment="1" pivotButton="0" quotePrefix="0" xfId="0">
      <alignment horizontal="center" vertical="center"/>
    </xf>
    <xf numFmtId="164" fontId="7" fillId="11" borderId="1" applyAlignment="1" pivotButton="0" quotePrefix="0" xfId="0">
      <alignment horizontal="center" vertical="center"/>
    </xf>
    <xf numFmtId="166" fontId="7" fillId="11" borderId="1" applyAlignment="1" pivotButton="0" quotePrefix="0" xfId="0">
      <alignment horizontal="center" vertical="center"/>
    </xf>
    <xf numFmtId="0" fontId="7" fillId="11" borderId="1" applyAlignment="1" pivotButton="0" quotePrefix="0" xfId="0">
      <alignment horizontal="center" vertical="center"/>
    </xf>
    <xf numFmtId="0" fontId="7" fillId="11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164" fontId="7" fillId="1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" fontId="7" fillId="10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12">
    <dxf>
      <font>
        <name val="Calibri"/>
        <b val="1"/>
        <color rgb="002D6A57"/>
        <sz val="10"/>
      </font>
      <fill>
        <patternFill patternType="solid">
          <fgColor rgb="00D9EAD3"/>
        </patternFill>
      </fill>
    </dxf>
    <dxf>
      <font>
        <name val="Calibri"/>
        <b val="1"/>
        <color rgb="00B7473A"/>
        <sz val="10"/>
      </font>
      <fill>
        <patternFill patternType="solid">
          <fgColor rgb="00F4CCCC"/>
        </patternFill>
      </fill>
    </dxf>
    <dxf>
      <fill>
        <patternFill patternType="solid">
          <fgColor rgb="00F4CCCC"/>
        </patternFill>
      </fill>
    </dxf>
    <dxf>
      <font>
        <name val="Calibri"/>
        <color rgb="00FFFFFF"/>
        <sz val="10"/>
      </font>
      <fill>
        <patternFill patternType="solid">
          <fgColor rgb="00B7473A"/>
        </patternFill>
      </fill>
    </dxf>
    <dxf>
      <font>
        <name val="Calibri"/>
        <color rgb="00B7473A"/>
        <sz val="10"/>
      </font>
      <fill>
        <patternFill patternType="solid">
          <fgColor rgb="00F4CCCC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D9EAD3"/>
        </patternFill>
      </fill>
    </dxf>
    <dxf>
      <font>
        <name val="Calibri"/>
        <color rgb="00222222"/>
        <sz val="10"/>
      </font>
      <fill>
        <patternFill patternType="solid">
          <fgColor rgb="00FCE4D6"/>
        </patternFill>
      </fill>
    </dxf>
    <dxf>
      <font>
        <name val="Calibri"/>
        <color rgb="00222222"/>
        <sz val="10"/>
      </font>
      <fill>
        <patternFill patternType="solid">
          <fgColor rgb="00D9EAD3"/>
        </patternFill>
      </fill>
    </dxf>
    <dxf>
      <font>
        <name val="Calibri"/>
        <color rgb="00222222"/>
        <sz val="10"/>
      </font>
      <fill>
        <patternFill patternType="solid">
          <fgColor rgb="00D9E1F2"/>
        </patternFill>
      </fill>
    </dxf>
    <dxf>
      <font>
        <name val="Calibri"/>
        <color rgb="00222222"/>
        <sz val="10"/>
      </font>
      <fill>
        <patternFill patternType="solid">
          <fgColor rgb="00FFF1C9"/>
        </patternFill>
      </fill>
    </dxf>
    <dxf>
      <font>
        <name val="Calibri"/>
        <color rgb="00222222"/>
        <sz val="10"/>
      </font>
      <fill>
        <patternFill patternType="solid">
          <fgColor rgb="00E4DF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SKUs por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'Resumo'!$A$13:$A$20</f>
            </numRef>
          </cat>
          <val>
            <numRef>
              <f>'Resumo'!$B$13:$B$20</f>
            </numRef>
          </val>
        </ser>
        <dLbls>
          <showVal val="1"/>
        </dLbls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SKUs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Equipe Fictícia de Operações</author>
  </authors>
  <commentList>
    <comment ref="E5" authorId="0" shapeId="0">
      <text>
        <t>Informe o saldo utilizável antes de descontar os pedidos ou reservas registrados na coluna F.</t>
      </text>
    </comment>
    <comment ref="F5" authorId="0" shapeId="0">
      <text>
        <t>Quantidade já comprometida com pedidos, separações ou reservas.</t>
      </text>
    </comment>
    <comment ref="G5" authorId="0" shapeId="0">
      <text>
        <t>Média diária esperada. A origem pode ser histórica ou previsão externa; esta planilha não calcula a média a partir de vendas.</t>
      </text>
    </comment>
    <comment ref="H5" authorId="0" shapeId="0">
      <text>
        <t>Horizonte usado para verificar se o saldo cobre o período pretendido.</t>
      </text>
    </comment>
    <comment ref="M5" authorId="0" shapeId="0">
      <text>
        <t>A data utiliza dias corridos e arredondamento da cobertura para cima.</t>
      </text>
    </comment>
    <comment ref="N5" authorId="0" shapeId="0">
      <text>
        <t>Limitado a 100%. Um resultado de 100% indica cobertura igual ou superior à janela.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CoberturaEstoque" displayName="tbCoberturaEstoque" ref="A5:Q105" headerRowCount="1">
  <autoFilter ref="A5:Q105"/>
  <tableColumns count="17">
    <tableColumn id="1" name="SKU"/>
    <tableColumn id="2" name="Produto"/>
    <tableColumn id="3" name="Canal"/>
    <tableColumn id="4" name="Categoria"/>
    <tableColumn id="5" name="Saldo disponível informado (un.)"/>
    <tableColumn id="6" name="Pedidos/reservas (un.)"/>
    <tableColumn id="7" name="Demanda média diária (un./dia)"/>
    <tableColumn id="8" name="Janela de análise (dias)"/>
    <tableColumn id="9" name="Saldo livre após reservas (un.)"/>
    <tableColumn id="10" name="Demanda estimada na janela (un.)"/>
    <tableColumn id="11" name="Cobertura (dias)"/>
    <tableColumn id="12" name="Cobertura (semanas)"/>
    <tableColumn id="13" name="Data provável de ruptura"/>
    <tableColumn id="14" name="Cobertura da janela (%)"/>
    <tableColumn id="15" name="Status"/>
    <tableColumn id="16" name="Alerta operacional"/>
    <tableColumn id="17" name="Observaçõ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28" customHeight="1">
      <c r="A1" s="1" t="inlineStr">
        <is>
          <t>Painel — Cobertura de Estoque</t>
        </is>
      </c>
      <c r="B1" s="48" t="n"/>
      <c r="C1" s="48" t="n"/>
      <c r="D1" s="48" t="n"/>
      <c r="E1" s="48" t="n"/>
      <c r="F1" s="48" t="n"/>
      <c r="G1" s="48" t="n"/>
      <c r="H1" s="48" t="n"/>
      <c r="I1" s="48" t="n"/>
      <c r="J1" s="48" t="n"/>
      <c r="K1" s="48" t="n"/>
      <c r="L1" s="49" t="n"/>
    </row>
    <row r="2" ht="24" customHeight="1">
      <c r="A2" s="2" t="inlineStr">
        <is>
          <t>Visão consolidada do tempo estimado até a ruptura dos SKUs monitorados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Data de referência</t>
        </is>
      </c>
      <c r="B3" s="4">
        <f>'Configurações'!$B$3</f>
        <v/>
      </c>
    </row>
    <row r="4"/>
    <row r="5" ht="30" customHeight="1">
      <c r="A5" s="5" t="inlineStr">
        <is>
          <t>SKUs monitorados</t>
        </is>
      </c>
      <c r="B5" s="5" t="n"/>
      <c r="C5" s="5" t="inlineStr">
        <is>
          <t>SKUs críticos</t>
        </is>
      </c>
      <c r="D5" s="5" t="n"/>
      <c r="E5" s="5" t="inlineStr">
        <is>
          <t>Ruptura imediata</t>
        </is>
      </c>
      <c r="F5" s="5" t="n"/>
      <c r="G5" s="5" t="inlineStr">
        <is>
          <t>Em atenção</t>
        </is>
      </c>
      <c r="H5" s="5" t="n"/>
      <c r="I5" s="5" t="inlineStr">
        <is>
          <t>Adequados</t>
        </is>
      </c>
      <c r="J5" s="5" t="n"/>
      <c r="K5" s="5" t="inlineStr">
        <is>
          <t>Pendências de dados</t>
        </is>
      </c>
      <c r="L5" s="5" t="n"/>
    </row>
    <row r="6" ht="30" customHeight="1">
      <c r="A6" s="6">
        <f>COUNTIF('Cobertura de Estoque'!$A$6:$A$105,"&lt;&gt;")</f>
        <v/>
      </c>
      <c r="B6" s="7" t="n"/>
      <c r="C6" s="8">
        <f>COUNTIF('Cobertura de Estoque'!$O$6:$O$105,"Ruptura imediata")+COUNTIF('Cobertura de Estoque'!$O$6:$O$105,"Crítico")</f>
        <v/>
      </c>
      <c r="D6" s="9" t="n"/>
      <c r="E6" s="10">
        <f>COUNTIF('Cobertura de Estoque'!$O$6:$O$105,"Ruptura imediata")</f>
        <v/>
      </c>
      <c r="F6" s="11" t="n"/>
      <c r="G6" s="12">
        <f>COUNTIF('Cobertura de Estoque'!$O$6:$O$105,"Atenção")</f>
        <v/>
      </c>
      <c r="H6" s="13" t="n"/>
      <c r="I6" s="14">
        <f>COUNTIF('Cobertura de Estoque'!$O$6:$O$105,"Adequado")</f>
        <v/>
      </c>
      <c r="J6" s="15" t="n"/>
      <c r="K6" s="16">
        <f>COUNTIF('Cobertura de Estoque'!$O$6:$O$105,"Dados incompletos")+COUNTIF('Cobertura de Estoque'!$O$6:$O$105,"Dados inválidos")+COUNTIF('Cobertura de Estoque'!$O$6:$O$105,"Configuração inválida")</f>
        <v/>
      </c>
      <c r="L6" s="17" t="n"/>
    </row>
    <row r="7"/>
    <row r="8" ht="30" customHeight="1">
      <c r="A8" s="5" t="inlineStr">
        <is>
          <t>Cobertura média (dias)</t>
        </is>
      </c>
      <c r="B8" s="5" t="n"/>
      <c r="C8" s="5" t="inlineStr">
        <is>
          <t>Saldo líquido total (un.)</t>
        </is>
      </c>
      <c r="D8" s="5" t="n"/>
      <c r="E8" s="5" t="inlineStr">
        <is>
          <t>Demanda informada (un./dia)</t>
        </is>
      </c>
      <c r="F8" s="5" t="n"/>
      <c r="G8" s="5" t="inlineStr">
        <is>
          <t>SKUs com janela coberta</t>
        </is>
      </c>
      <c r="H8" s="5" t="n"/>
      <c r="I8" s="5" t="inlineStr">
        <is>
          <t>Próxima ruptura prevista</t>
        </is>
      </c>
      <c r="J8" s="5" t="n"/>
      <c r="K8" s="5" t="inlineStr">
        <is>
          <t>Sem demanda</t>
        </is>
      </c>
      <c r="L8" s="5" t="n"/>
    </row>
    <row r="9" ht="30" customHeight="1">
      <c r="A9" s="18">
        <f>IF(COUNT('Cobertura de Estoque'!$K$6:$K$105)=0,"",AVERAGE('Cobertura de Estoque'!$K$6:$K$105))</f>
        <v/>
      </c>
      <c r="B9" s="19" t="n"/>
      <c r="C9" s="20">
        <f>SUM('Cobertura de Estoque'!$I$6:$I$105)</f>
        <v/>
      </c>
      <c r="D9" s="19" t="n"/>
      <c r="E9" s="20">
        <f>SUM('Cobertura de Estoque'!$G$6:$G$105)</f>
        <v/>
      </c>
      <c r="F9" s="19" t="n"/>
      <c r="G9" s="21">
        <f>IFERROR(COUNTIF('Cobertura de Estoque'!$N$6:$N$105,"&gt;=1")/COUNT('Cobertura de Estoque'!$N$6:$N$105),"")</f>
        <v/>
      </c>
      <c r="H9" s="19" t="n"/>
      <c r="I9" s="22">
        <f>IF(COUNT('Cobertura de Estoque'!$M$6:$M$105)=0,"",MIN('Cobertura de Estoque'!$M$6:$M$105))</f>
        <v/>
      </c>
      <c r="J9" s="19" t="n"/>
      <c r="K9" s="23">
        <f>COUNTIF('Cobertura de Estoque'!$O$6:$O$105,"Sem demanda")</f>
        <v/>
      </c>
      <c r="L9" s="19" t="n"/>
    </row>
    <row r="10"/>
    <row r="11"/>
    <row r="12">
      <c r="A12" s="24" t="inlineStr">
        <is>
          <t>Status</t>
        </is>
      </c>
      <c r="B12" s="24" t="inlineStr">
        <is>
          <t>Quantidade de SKUs</t>
        </is>
      </c>
    </row>
    <row r="13">
      <c r="A13" s="25" t="inlineStr">
        <is>
          <t>Ruptura imediata</t>
        </is>
      </c>
      <c r="B13" s="26">
        <f>COUNTIF('Cobertura de Estoque'!$O$6:$O$105,A13)</f>
        <v/>
      </c>
    </row>
    <row r="14">
      <c r="A14" s="27" t="inlineStr">
        <is>
          <t>Crítico</t>
        </is>
      </c>
      <c r="B14" s="28">
        <f>COUNTIF('Cobertura de Estoque'!$O$6:$O$105,A14)</f>
        <v/>
      </c>
    </row>
    <row r="15">
      <c r="A15" s="25" t="inlineStr">
        <is>
          <t>Atenção</t>
        </is>
      </c>
      <c r="B15" s="26">
        <f>COUNTIF('Cobertura de Estoque'!$O$6:$O$105,A15)</f>
        <v/>
      </c>
    </row>
    <row r="16">
      <c r="A16" s="27" t="inlineStr">
        <is>
          <t>Adequado</t>
        </is>
      </c>
      <c r="B16" s="28">
        <f>COUNTIF('Cobertura de Estoque'!$O$6:$O$105,A16)</f>
        <v/>
      </c>
    </row>
    <row r="17">
      <c r="A17" s="25" t="inlineStr">
        <is>
          <t>Sem demanda</t>
        </is>
      </c>
      <c r="B17" s="26">
        <f>COUNTIF('Cobertura de Estoque'!$O$6:$O$105,A17)</f>
        <v/>
      </c>
    </row>
    <row r="18">
      <c r="A18" s="27" t="inlineStr">
        <is>
          <t>Dados incompletos</t>
        </is>
      </c>
      <c r="B18" s="28">
        <f>COUNTIF('Cobertura de Estoque'!$O$6:$O$105,A18)</f>
        <v/>
      </c>
    </row>
    <row r="19">
      <c r="A19" s="25" t="inlineStr">
        <is>
          <t>Dados inválidos</t>
        </is>
      </c>
      <c r="B19" s="26">
        <f>COUNTIF('Cobertura de Estoque'!$O$6:$O$105,A19)</f>
        <v/>
      </c>
    </row>
    <row r="20">
      <c r="A20" s="27" t="inlineStr">
        <is>
          <t>Configuração inválida</t>
        </is>
      </c>
      <c r="B20" s="28">
        <f>COUNTIF('Cobertura de Estoque'!$O$6:$O$105,A20)</f>
        <v/>
      </c>
    </row>
    <row r="21"/>
    <row r="22"/>
    <row r="23">
      <c r="A23" s="29" t="inlineStr">
        <is>
          <t>Como localizar os SKUs</t>
        </is>
      </c>
      <c r="B23" s="29" t="n"/>
      <c r="C23" s="29" t="n"/>
    </row>
    <row r="24" ht="76" customHeight="1">
      <c r="A24" s="30" t="inlineStr">
        <is>
          <t>Use o filtro da coluna “Status” na aba “Cobertura de Estoque” para exibir “Ruptura imediata”, “Crítico” ou “Atenção”.</t>
        </is>
      </c>
      <c r="B24" s="30" t="n"/>
      <c r="C24" s="30" t="n"/>
    </row>
    <row r="25" ht="8" customHeight="1">
      <c r="A25" s="30" t="n"/>
      <c r="B25" s="30" t="n"/>
      <c r="C25" s="30" t="n"/>
    </row>
    <row r="26"/>
    <row r="27"/>
    <row r="28"/>
    <row r="29">
      <c r="A29" s="29" t="inlineStr">
        <is>
          <t>Checagens do arquivo</t>
        </is>
      </c>
      <c r="B29" s="29" t="n"/>
    </row>
    <row r="30">
      <c r="A30" s="27" t="inlineStr">
        <is>
          <t>Contagem dos status</t>
        </is>
      </c>
      <c r="B30" s="31">
        <f>IF(SUM($B$13:$B$20)=$A$6,"OK","REVISAR")</f>
        <v/>
      </c>
    </row>
    <row r="31">
      <c r="A31" s="25" t="inlineStr">
        <is>
          <t>Limites de status</t>
        </is>
      </c>
      <c r="B31" s="32">
        <f>IF(AND(ISNUMBER('Configurações'!$B$4),ISNUMBER('Configurações'!$B$5),'Configurações'!$B$4&gt;=0,'Configurações'!$B$5&gt;'Configurações'!$B$4),"OK","REVISAR")</f>
        <v/>
      </c>
    </row>
    <row r="32">
      <c r="A32" s="27" t="inlineStr">
        <is>
          <t>SKUs duplicados</t>
        </is>
      </c>
      <c r="B32" s="31">
        <f>IF(SUMPRODUCT(--('Cobertura de Estoque'!$A$6:$A$105&lt;&gt;""),--(COUNTIF('Cobertura de Estoque'!$A$6:$A$105,'Cobertura de Estoque'!$A$6:$A$105)&gt;1))=0,"OK","REVISAR")</f>
        <v/>
      </c>
    </row>
    <row r="33">
      <c r="A33" s="25" t="inlineStr">
        <is>
          <t>Reservas acima do saldo</t>
        </is>
      </c>
      <c r="B33" s="32">
        <f>SUMPRODUCT(--('Cobertura de Estoque'!$A$6:$A$105&lt;&gt;""),--('Cobertura de Estoque'!$F$6:$F$105&gt;'Cobertura de Estoque'!$E$6:$E$105))</f>
        <v/>
      </c>
    </row>
  </sheetData>
  <mergeCells count="1">
    <mergeCell ref="A1:L1"/>
  </mergeCells>
  <conditionalFormatting sqref="B30:B32">
    <cfRule type="expression" priority="1" dxfId="0">
      <formula>B30="OK"</formula>
    </cfRule>
    <cfRule type="expression" priority="2" dxfId="1">
      <formula>B30="REVISAR"</formula>
    </cfRule>
  </conditionalFormatting>
  <conditionalFormatting sqref="B33">
    <cfRule type="expression" priority="3" dxfId="1">
      <formula>B33&gt;0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5"/>
  <sheetViews>
    <sheetView showGridLines="0"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32" customWidth="1" min="2" max="2"/>
    <col width="32" customWidth="1" min="3" max="3"/>
    <col width="22" customWidth="1" min="4" max="4"/>
    <col width="24" customWidth="1" min="5" max="5"/>
    <col width="22" customWidth="1" min="6" max="6"/>
    <col width="26" customWidth="1" min="7" max="7"/>
    <col width="22" customWidth="1" min="8" max="8"/>
    <col width="24" customWidth="1" min="9" max="9"/>
    <col width="27" customWidth="1" min="10" max="10"/>
    <col width="18" customWidth="1" min="11" max="11"/>
    <col width="20" customWidth="1" min="12" max="12"/>
    <col width="24" customWidth="1" min="13" max="13"/>
    <col width="23" customWidth="1" min="14" max="14"/>
    <col width="22" customWidth="1" min="15" max="15"/>
    <col width="34" customWidth="1" min="16" max="16"/>
    <col width="38" customWidth="1" min="17" max="17"/>
  </cols>
  <sheetData>
    <row r="1" ht="28" customHeight="1">
      <c r="A1" s="1" t="inlineStr">
        <is>
          <t>Cobertura de Estoque por SKU</t>
        </is>
      </c>
      <c r="B1" s="48" t="n"/>
      <c r="C1" s="48" t="n"/>
      <c r="D1" s="48" t="n"/>
      <c r="E1" s="48" t="n"/>
      <c r="F1" s="48" t="n"/>
      <c r="G1" s="48" t="n"/>
      <c r="H1" s="48" t="n"/>
      <c r="I1" s="48" t="n"/>
      <c r="J1" s="48" t="n"/>
      <c r="K1" s="48" t="n"/>
      <c r="L1" s="48" t="n"/>
      <c r="M1" s="48" t="n"/>
      <c r="N1" s="48" t="n"/>
      <c r="O1" s="48" t="n"/>
      <c r="P1" s="48" t="n"/>
      <c r="Q1" s="49" t="n"/>
    </row>
    <row r="2" ht="24" customHeight="1">
      <c r="A2" s="2" t="inlineStr">
        <is>
          <t>Informe saldo, reservas, demanda média diária e janela para estimar o tempo até a ruptura.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 ht="23" customHeight="1">
      <c r="A3" s="33" t="inlineStr">
        <is>
          <t>Células amarelas são editáveis. Células azuis contêm cálculos. Os dez primeiros registros são exemplos fictícios.</t>
        </is>
      </c>
      <c r="B3" s="33" t="n"/>
      <c r="C3" s="33" t="n"/>
      <c r="D3" s="33" t="n"/>
      <c r="E3" s="33" t="n"/>
      <c r="F3" s="33" t="n"/>
      <c r="G3" s="33" t="n"/>
      <c r="H3" s="33" t="n"/>
      <c r="I3" s="33" t="n"/>
      <c r="J3" s="33" t="n"/>
      <c r="K3" s="33" t="n"/>
      <c r="L3" s="33" t="n"/>
      <c r="M3" s="33" t="n"/>
      <c r="N3" s="33" t="n"/>
      <c r="O3" s="33" t="n"/>
      <c r="P3" s="33" t="n"/>
      <c r="Q3" s="33" t="n"/>
    </row>
    <row r="4"/>
    <row r="5" ht="42" customHeight="1">
      <c r="A5" s="24" t="inlineStr">
        <is>
          <t>SKU</t>
        </is>
      </c>
      <c r="B5" s="24" t="inlineStr">
        <is>
          <t>Produto</t>
        </is>
      </c>
      <c r="C5" s="24" t="inlineStr">
        <is>
          <t>Canal</t>
        </is>
      </c>
      <c r="D5" s="24" t="inlineStr">
        <is>
          <t>Categoria</t>
        </is>
      </c>
      <c r="E5" s="24" t="inlineStr">
        <is>
          <t>Saldo disponível informado (un.)</t>
        </is>
      </c>
      <c r="F5" s="24" t="inlineStr">
        <is>
          <t>Pedidos/reservas (un.)</t>
        </is>
      </c>
      <c r="G5" s="24" t="inlineStr">
        <is>
          <t>Demanda média diária (un./dia)</t>
        </is>
      </c>
      <c r="H5" s="24" t="inlineStr">
        <is>
          <t>Janela de análise (dias)</t>
        </is>
      </c>
      <c r="I5" s="24" t="inlineStr">
        <is>
          <t>Saldo livre após reservas (un.)</t>
        </is>
      </c>
      <c r="J5" s="24" t="inlineStr">
        <is>
          <t>Demanda estimada na janela (un.)</t>
        </is>
      </c>
      <c r="K5" s="24" t="inlineStr">
        <is>
          <t>Cobertura (dias)</t>
        </is>
      </c>
      <c r="L5" s="24" t="inlineStr">
        <is>
          <t>Cobertura (semanas)</t>
        </is>
      </c>
      <c r="M5" s="24" t="inlineStr">
        <is>
          <t>Data provável de ruptura</t>
        </is>
      </c>
      <c r="N5" s="24" t="inlineStr">
        <is>
          <t>Cobertura da janela (%)</t>
        </is>
      </c>
      <c r="O5" s="24" t="inlineStr">
        <is>
          <t>Status</t>
        </is>
      </c>
      <c r="P5" s="24" t="inlineStr">
        <is>
          <t>Alerta operacional</t>
        </is>
      </c>
      <c r="Q5" s="24" t="inlineStr">
        <is>
          <t>Observações</t>
        </is>
      </c>
    </row>
    <row r="6" ht="24" customHeight="1">
      <c r="A6" s="34" t="inlineStr">
        <is>
          <t>SKU-FIC-001</t>
        </is>
      </c>
      <c r="B6" s="34" t="inlineStr">
        <is>
          <t>Caneca Nebulosa Roxa</t>
        </is>
      </c>
      <c r="C6" s="34" t="inlineStr">
        <is>
          <t>Loja Virtual Aurora Fictícia</t>
        </is>
      </c>
      <c r="D6" s="34" t="inlineStr">
        <is>
          <t>Cozinha</t>
        </is>
      </c>
      <c r="E6" s="35" t="n">
        <v>120</v>
      </c>
      <c r="F6" s="35" t="n">
        <v>20</v>
      </c>
      <c r="G6" s="36" t="n">
        <v>10</v>
      </c>
      <c r="H6" s="35" t="n">
        <v>30</v>
      </c>
      <c r="I6" s="37">
        <f>IF($A6="","",IF(OR(E6="",F6=""),"",IF(AND(ISNUMBER(E6),ISNUMBER(F6),E6&gt;=0,F6&gt;=0),MAX(0,E6-F6),"")))</f>
        <v/>
      </c>
      <c r="J6" s="37">
        <f>IF($A6="","",IF(OR(G6="",H6=""),"",IF(AND(ISNUMBER(G6),ISNUMBER(H6),G6&gt;=0,H6&gt;0),G6*H6,"")))</f>
        <v/>
      </c>
      <c r="K6" s="38">
        <f>IF($A6="","",IF(OR(I6="",G6="",NOT(ISNUMBER(G6)),G6&lt;=0),"",IFERROR(I6/G6,"")))</f>
        <v/>
      </c>
      <c r="L6" s="38">
        <f>IF(K6="","",K6/7)</f>
        <v/>
      </c>
      <c r="M6" s="39">
        <f>IF(OR(K6="",NOT(ISNUMBER('Configurações'!$B$3))),"",'Configurações'!$B$3+ROUNDUP(K6,0))</f>
        <v/>
      </c>
      <c r="N6" s="40">
        <f>IF(OR(K6="",H6="",NOT(ISNUMBER(H6)),H6&lt;=0),"",MIN(1,K6/H6))</f>
        <v/>
      </c>
      <c r="O6" s="41">
        <f>IF($A6="","",IF(OR(E6="",F6="",G6="",H6=""),"Dados incompletos",IFERROR(IF(OR(NOT(ISNUMBER(E6)),NOT(ISNUMBER(F6)),NOT(ISNUMBER(G6)),NOT(ISNUMBER(H6)),E6&lt;0,F6&lt;0,G6&lt;0,H6&lt;=0),"Dados inválidos",IF(OR(NOT(ISNUMBER('Configurações'!$B$3)),NOT(ISNUMBER('Configurações'!$B$4)),NOT(ISNUMBER('Configurações'!$B$5)),'Configurações'!$B$4&lt;0,'Configurações'!$B$5&lt;='Configurações'!$B$4),"Configuração inválida",IF(G6=0,"Sem demanda",IF(I6=0,"Ruptura imediata",IF(K6&lt;='Configurações'!$B$4,"Crítico",IF(K6&lt;='Configurações'!$B$5,"Atenção","Adequado")))))),"Dados inválidos")))</f>
        <v/>
      </c>
      <c r="P6" s="42">
        <f>IF($A6="","",IF(O6="Dados incompletos","Preencher os campos obrigatórios",IF(O6="Dados inválidos","Corrigir valores inválidos",IF(O6="Configuração inválida","Revisar as configurações",IF(F6&gt;E6,"Reservas superam o saldo",IF(O6="Sem demanda","Sem projeção com demanda zero",IF(O6="Ruptura imediata","Saldo livre zerado",IF(O6="Crítico","Priorizar reposição",IF(O6="Atenção","Planejar reposição",IF(N6&lt;1,"Cobertura menor que a janela","Sem alerta"))))))))))</f>
        <v/>
      </c>
      <c r="Q6" s="34" t="inlineStr">
        <is>
          <t>Campanha fictícia em andamento</t>
        </is>
      </c>
    </row>
    <row r="7" ht="24" customHeight="1">
      <c r="A7" s="34" t="inlineStr">
        <is>
          <t>SKU-FIC-002</t>
        </is>
      </c>
      <c r="B7" s="34" t="inlineStr">
        <is>
          <t>Caderno Bosque Lunar</t>
        </is>
      </c>
      <c r="C7" s="34" t="inlineStr">
        <is>
          <t>Marketplace Órbita Fictício</t>
        </is>
      </c>
      <c r="D7" s="34" t="inlineStr">
        <is>
          <t>Papelaria</t>
        </is>
      </c>
      <c r="E7" s="35" t="n">
        <v>40</v>
      </c>
      <c r="F7" s="35" t="n">
        <v>15</v>
      </c>
      <c r="G7" s="36" t="n">
        <v>8</v>
      </c>
      <c r="H7" s="35" t="n">
        <v>30</v>
      </c>
      <c r="I7" s="37">
        <f>IF($A7="","",IF(OR(E7="",F7=""),"",IF(AND(ISNUMBER(E7),ISNUMBER(F7),E7&gt;=0,F7&gt;=0),MAX(0,E7-F7),"")))</f>
        <v/>
      </c>
      <c r="J7" s="37">
        <f>IF($A7="","",IF(OR(G7="",H7=""),"",IF(AND(ISNUMBER(G7),ISNUMBER(H7),G7&gt;=0,H7&gt;0),G7*H7,"")))</f>
        <v/>
      </c>
      <c r="K7" s="38">
        <f>IF($A7="","",IF(OR(I7="",G7="",NOT(ISNUMBER(G7)),G7&lt;=0),"",IFERROR(I7/G7,"")))</f>
        <v/>
      </c>
      <c r="L7" s="38">
        <f>IF(K7="","",K7/7)</f>
        <v/>
      </c>
      <c r="M7" s="39">
        <f>IF(OR(K7="",NOT(ISNUMBER('Configurações'!$B$3))),"",'Configurações'!$B$3+ROUNDUP(K7,0))</f>
        <v/>
      </c>
      <c r="N7" s="40">
        <f>IF(OR(K7="",H7="",NOT(ISNUMBER(H7)),H7&lt;=0),"",MIN(1,K7/H7))</f>
        <v/>
      </c>
      <c r="O7" s="41">
        <f>IF($A7="","",IF(OR(E7="",F7="",G7="",H7=""),"Dados incompletos",IFERROR(IF(OR(NOT(ISNUMBER(E7)),NOT(ISNUMBER(F7)),NOT(ISNUMBER(G7)),NOT(ISNUMBER(H7)),E7&lt;0,F7&lt;0,G7&lt;0,H7&lt;=0),"Dados inválidos",IF(OR(NOT(ISNUMBER('Configurações'!$B$3)),NOT(ISNUMBER('Configurações'!$B$4)),NOT(ISNUMBER('Configurações'!$B$5)),'Configurações'!$B$4&lt;0,'Configurações'!$B$5&lt;='Configurações'!$B$4),"Configuração inválida",IF(G7=0,"Sem demanda",IF(I7=0,"Ruptura imediata",IF(K7&lt;='Configurações'!$B$4,"Crítico",IF(K7&lt;='Configurações'!$B$5,"Atenção","Adequado")))))),"Dados inválidos")))</f>
        <v/>
      </c>
      <c r="P7" s="42">
        <f>IF($A7="","",IF(O7="Dados incompletos","Preencher os campos obrigatórios",IF(O7="Dados inválidos","Corrigir valores inválidos",IF(O7="Configuração inválida","Revisar as configurações",IF(F7&gt;E7,"Reservas superam o saldo",IF(O7="Sem demanda","Sem projeção com demanda zero",IF(O7="Ruptura imediata","Saldo livre zerado",IF(O7="Crítico","Priorizar reposição",IF(O7="Atenção","Planejar reposição",IF(N7&lt;1,"Cobertura menor que a janela","Sem alerta"))))))))))</f>
        <v/>
      </c>
      <c r="Q7" s="34" t="inlineStr">
        <is>
          <t>Exemplo fictício</t>
        </is>
      </c>
    </row>
    <row r="8" ht="24" customHeight="1">
      <c r="A8" s="34" t="inlineStr">
        <is>
          <t>SKU-FIC-003</t>
        </is>
      </c>
      <c r="B8" s="34" t="inlineStr">
        <is>
          <t>Cabo Prisma USB-C 1 m</t>
        </is>
      </c>
      <c r="C8" s="34" t="inlineStr">
        <is>
          <t>Marketplace Vitrine Azul Fictícia</t>
        </is>
      </c>
      <c r="D8" s="34" t="inlineStr">
        <is>
          <t>Eletrônicos</t>
        </is>
      </c>
      <c r="E8" s="35" t="n">
        <v>15</v>
      </c>
      <c r="F8" s="35" t="n">
        <v>18</v>
      </c>
      <c r="G8" s="36" t="n">
        <v>6</v>
      </c>
      <c r="H8" s="35" t="n">
        <v>14</v>
      </c>
      <c r="I8" s="37">
        <f>IF($A8="","",IF(OR(E8="",F8=""),"",IF(AND(ISNUMBER(E8),ISNUMBER(F8),E8&gt;=0,F8&gt;=0),MAX(0,E8-F8),"")))</f>
        <v/>
      </c>
      <c r="J8" s="37">
        <f>IF($A8="","",IF(OR(G8="",H8=""),"",IF(AND(ISNUMBER(G8),ISNUMBER(H8),G8&gt;=0,H8&gt;0),G8*H8,"")))</f>
        <v/>
      </c>
      <c r="K8" s="38">
        <f>IF($A8="","",IF(OR(I8="",G8="",NOT(ISNUMBER(G8)),G8&lt;=0),"",IFERROR(I8/G8,"")))</f>
        <v/>
      </c>
      <c r="L8" s="38">
        <f>IF(K8="","",K8/7)</f>
        <v/>
      </c>
      <c r="M8" s="39">
        <f>IF(OR(K8="",NOT(ISNUMBER('Configurações'!$B$3))),"",'Configurações'!$B$3+ROUNDUP(K8,0))</f>
        <v/>
      </c>
      <c r="N8" s="40">
        <f>IF(OR(K8="",H8="",NOT(ISNUMBER(H8)),H8&lt;=0),"",MIN(1,K8/H8))</f>
        <v/>
      </c>
      <c r="O8" s="41">
        <f>IF($A8="","",IF(OR(E8="",F8="",G8="",H8=""),"Dados incompletos",IFERROR(IF(OR(NOT(ISNUMBER(E8)),NOT(ISNUMBER(F8)),NOT(ISNUMBER(G8)),NOT(ISNUMBER(H8)),E8&lt;0,F8&lt;0,G8&lt;0,H8&lt;=0),"Dados inválidos",IF(OR(NOT(ISNUMBER('Configurações'!$B$3)),NOT(ISNUMBER('Configurações'!$B$4)),NOT(ISNUMBER('Configurações'!$B$5)),'Configurações'!$B$4&lt;0,'Configurações'!$B$5&lt;='Configurações'!$B$4),"Configuração inválida",IF(G8=0,"Sem demanda",IF(I8=0,"Ruptura imediata",IF(K8&lt;='Configurações'!$B$4,"Crítico",IF(K8&lt;='Configurações'!$B$5,"Atenção","Adequado")))))),"Dados inválidos")))</f>
        <v/>
      </c>
      <c r="P8" s="42">
        <f>IF($A8="","",IF(O8="Dados incompletos","Preencher os campos obrigatórios",IF(O8="Dados inválidos","Corrigir valores inválidos",IF(O8="Configuração inválida","Revisar as configurações",IF(F8&gt;E8,"Reservas superam o saldo",IF(O8="Sem demanda","Sem projeção com demanda zero",IF(O8="Ruptura imediata","Saldo livre zerado",IF(O8="Crítico","Priorizar reposição",IF(O8="Atenção","Planejar reposição",IF(N8&lt;1,"Cobertura menor que a janela","Sem alerta"))))))))))</f>
        <v/>
      </c>
      <c r="Q8" s="34" t="inlineStr">
        <is>
          <t>Reservas fictícias acima do saldo</t>
        </is>
      </c>
    </row>
    <row r="9" ht="24" customHeight="1">
      <c r="A9" s="34" t="inlineStr">
        <is>
          <t>SKU-FIC-004</t>
        </is>
      </c>
      <c r="B9" s="34" t="inlineStr">
        <is>
          <t>Organizador Cometa Pequeno</t>
        </is>
      </c>
      <c r="C9" s="34" t="inlineStr">
        <is>
          <t>Atacado Digital Cometa Fictício</t>
        </is>
      </c>
      <c r="D9" s="34" t="inlineStr">
        <is>
          <t>Organização</t>
        </is>
      </c>
      <c r="E9" s="35" t="n">
        <v>300</v>
      </c>
      <c r="F9" s="35" t="n">
        <v>30</v>
      </c>
      <c r="G9" s="36" t="n">
        <v>12</v>
      </c>
      <c r="H9" s="35" t="n">
        <v>30</v>
      </c>
      <c r="I9" s="37">
        <f>IF($A9="","",IF(OR(E9="",F9=""),"",IF(AND(ISNUMBER(E9),ISNUMBER(F9),E9&gt;=0,F9&gt;=0),MAX(0,E9-F9),"")))</f>
        <v/>
      </c>
      <c r="J9" s="37">
        <f>IF($A9="","",IF(OR(G9="",H9=""),"",IF(AND(ISNUMBER(G9),ISNUMBER(H9),G9&gt;=0,H9&gt;0),G9*H9,"")))</f>
        <v/>
      </c>
      <c r="K9" s="38">
        <f>IF($A9="","",IF(OR(I9="",G9="",NOT(ISNUMBER(G9)),G9&lt;=0),"",IFERROR(I9/G9,"")))</f>
        <v/>
      </c>
      <c r="L9" s="38">
        <f>IF(K9="","",K9/7)</f>
        <v/>
      </c>
      <c r="M9" s="39">
        <f>IF(OR(K9="",NOT(ISNUMBER('Configurações'!$B$3))),"",'Configurações'!$B$3+ROUNDUP(K9,0))</f>
        <v/>
      </c>
      <c r="N9" s="40">
        <f>IF(OR(K9="",H9="",NOT(ISNUMBER(H9)),H9&lt;=0),"",MIN(1,K9/H9))</f>
        <v/>
      </c>
      <c r="O9" s="41">
        <f>IF($A9="","",IF(OR(E9="",F9="",G9="",H9=""),"Dados incompletos",IFERROR(IF(OR(NOT(ISNUMBER(E9)),NOT(ISNUMBER(F9)),NOT(ISNUMBER(G9)),NOT(ISNUMBER(H9)),E9&lt;0,F9&lt;0,G9&lt;0,H9&lt;=0),"Dados inválidos",IF(OR(NOT(ISNUMBER('Configurações'!$B$3)),NOT(ISNUMBER('Configurações'!$B$4)),NOT(ISNUMBER('Configurações'!$B$5)),'Configurações'!$B$4&lt;0,'Configurações'!$B$5&lt;='Configurações'!$B$4),"Configuração inválida",IF(G9=0,"Sem demanda",IF(I9=0,"Ruptura imediata",IF(K9&lt;='Configurações'!$B$4,"Crítico",IF(K9&lt;='Configurações'!$B$5,"Atenção","Adequado")))))),"Dados inválidos")))</f>
        <v/>
      </c>
      <c r="P9" s="42">
        <f>IF($A9="","",IF(O9="Dados incompletos","Preencher os campos obrigatórios",IF(O9="Dados inválidos","Corrigir valores inválidos",IF(O9="Configuração inválida","Revisar as configurações",IF(F9&gt;E9,"Reservas superam o saldo",IF(O9="Sem demanda","Sem projeção com demanda zero",IF(O9="Ruptura imediata","Saldo livre zerado",IF(O9="Crítico","Priorizar reposição",IF(O9="Atenção","Planejar reposição",IF(N9&lt;1,"Cobertura menor que a janela","Sem alerta"))))))))))</f>
        <v/>
      </c>
      <c r="Q9" s="34" t="inlineStr">
        <is>
          <t>Exemplo fictício</t>
        </is>
      </c>
    </row>
    <row r="10" ht="24" customHeight="1">
      <c r="A10" s="34" t="inlineStr">
        <is>
          <t>SKU-FIC-005</t>
        </is>
      </c>
      <c r="B10" s="34" t="inlineStr">
        <is>
          <t>Garrafa Horizonte 750 ml</t>
        </is>
      </c>
      <c r="C10" s="34" t="inlineStr">
        <is>
          <t>Loja Virtual Aurora Fictícia</t>
        </is>
      </c>
      <c r="D10" s="34" t="inlineStr">
        <is>
          <t>Cozinha</t>
        </is>
      </c>
      <c r="E10" s="35" t="n">
        <v>95</v>
      </c>
      <c r="F10" s="35" t="n">
        <v>5</v>
      </c>
      <c r="G10" s="36" t="n">
        <v>5</v>
      </c>
      <c r="H10" s="35" t="n">
        <v>14</v>
      </c>
      <c r="I10" s="37">
        <f>IF($A10="","",IF(OR(E10="",F10=""),"",IF(AND(ISNUMBER(E10),ISNUMBER(F10),E10&gt;=0,F10&gt;=0),MAX(0,E10-F10),"")))</f>
        <v/>
      </c>
      <c r="J10" s="37">
        <f>IF($A10="","",IF(OR(G10="",H10=""),"",IF(AND(ISNUMBER(G10),ISNUMBER(H10),G10&gt;=0,H10&gt;0),G10*H10,"")))</f>
        <v/>
      </c>
      <c r="K10" s="38">
        <f>IF($A10="","",IF(OR(I10="",G10="",NOT(ISNUMBER(G10)),G10&lt;=0),"",IFERROR(I10/G10,"")))</f>
        <v/>
      </c>
      <c r="L10" s="38">
        <f>IF(K10="","",K10/7)</f>
        <v/>
      </c>
      <c r="M10" s="39">
        <f>IF(OR(K10="",NOT(ISNUMBER('Configurações'!$B$3))),"",'Configurações'!$B$3+ROUNDUP(K10,0))</f>
        <v/>
      </c>
      <c r="N10" s="40">
        <f>IF(OR(K10="",H10="",NOT(ISNUMBER(H10)),H10&lt;=0),"",MIN(1,K10/H10))</f>
        <v/>
      </c>
      <c r="O10" s="41">
        <f>IF($A10="","",IF(OR(E10="",F10="",G10="",H10=""),"Dados incompletos",IFERROR(IF(OR(NOT(ISNUMBER(E10)),NOT(ISNUMBER(F10)),NOT(ISNUMBER(G10)),NOT(ISNUMBER(H10)),E10&lt;0,F10&lt;0,G10&lt;0,H10&lt;=0),"Dados inválidos",IF(OR(NOT(ISNUMBER('Configurações'!$B$3)),NOT(ISNUMBER('Configurações'!$B$4)),NOT(ISNUMBER('Configurações'!$B$5)),'Configurações'!$B$4&lt;0,'Configurações'!$B$5&lt;='Configurações'!$B$4),"Configuração inválida",IF(G10=0,"Sem demanda",IF(I10=0,"Ruptura imediata",IF(K10&lt;='Configurações'!$B$4,"Crítico",IF(K10&lt;='Configurações'!$B$5,"Atenção","Adequado")))))),"Dados inválidos")))</f>
        <v/>
      </c>
      <c r="P10" s="42">
        <f>IF($A10="","",IF(O10="Dados incompletos","Preencher os campos obrigatórios",IF(O10="Dados inválidos","Corrigir valores inválidos",IF(O10="Configuração inválida","Revisar as configurações",IF(F10&gt;E10,"Reservas superam o saldo",IF(O10="Sem demanda","Sem projeção com demanda zero",IF(O10="Ruptura imediata","Saldo livre zerado",IF(O10="Crítico","Priorizar reposição",IF(O10="Atenção","Planejar reposição",IF(N10&lt;1,"Cobertura menor que a janela","Sem alerta"))))))))))</f>
        <v/>
      </c>
      <c r="Q10" s="34" t="inlineStr">
        <is>
          <t>Exemplo fictício</t>
        </is>
      </c>
    </row>
    <row r="11" ht="24" customHeight="1">
      <c r="A11" s="34" t="inlineStr">
        <is>
          <t>SKU-FIC-006</t>
        </is>
      </c>
      <c r="B11" s="34" t="inlineStr">
        <is>
          <t>Almofada Órbita Cinza</t>
        </is>
      </c>
      <c r="C11" s="34" t="inlineStr">
        <is>
          <t>Clube Lunar Fictício</t>
        </is>
      </c>
      <c r="D11" s="34" t="inlineStr">
        <is>
          <t>Casa</t>
        </is>
      </c>
      <c r="E11" s="35" t="n">
        <v>60</v>
      </c>
      <c r="F11" s="35" t="n">
        <v>10</v>
      </c>
      <c r="G11" s="36" t="n">
        <v>0</v>
      </c>
      <c r="H11" s="35" t="n">
        <v>30</v>
      </c>
      <c r="I11" s="37">
        <f>IF($A11="","",IF(OR(E11="",F11=""),"",IF(AND(ISNUMBER(E11),ISNUMBER(F11),E11&gt;=0,F11&gt;=0),MAX(0,E11-F11),"")))</f>
        <v/>
      </c>
      <c r="J11" s="37">
        <f>IF($A11="","",IF(OR(G11="",H11=""),"",IF(AND(ISNUMBER(G11),ISNUMBER(H11),G11&gt;=0,H11&gt;0),G11*H11,"")))</f>
        <v/>
      </c>
      <c r="K11" s="38">
        <f>IF($A11="","",IF(OR(I11="",G11="",NOT(ISNUMBER(G11)),G11&lt;=0),"",IFERROR(I11/G11,"")))</f>
        <v/>
      </c>
      <c r="L11" s="38">
        <f>IF(K11="","",K11/7)</f>
        <v/>
      </c>
      <c r="M11" s="39">
        <f>IF(OR(K11="",NOT(ISNUMBER('Configurações'!$B$3))),"",'Configurações'!$B$3+ROUNDUP(K11,0))</f>
        <v/>
      </c>
      <c r="N11" s="40">
        <f>IF(OR(K11="",H11="",NOT(ISNUMBER(H11)),H11&lt;=0),"",MIN(1,K11/H11))</f>
        <v/>
      </c>
      <c r="O11" s="41">
        <f>IF($A11="","",IF(OR(E11="",F11="",G11="",H11=""),"Dados incompletos",IFERROR(IF(OR(NOT(ISNUMBER(E11)),NOT(ISNUMBER(F11)),NOT(ISNUMBER(G11)),NOT(ISNUMBER(H11)),E11&lt;0,F11&lt;0,G11&lt;0,H11&lt;=0),"Dados inválidos",IF(OR(NOT(ISNUMBER('Configurações'!$B$3)),NOT(ISNUMBER('Configurações'!$B$4)),NOT(ISNUMBER('Configurações'!$B$5)),'Configurações'!$B$4&lt;0,'Configurações'!$B$5&lt;='Configurações'!$B$4),"Configuração inválida",IF(G11=0,"Sem demanda",IF(I11=0,"Ruptura imediata",IF(K11&lt;='Configurações'!$B$4,"Crítico",IF(K11&lt;='Configurações'!$B$5,"Atenção","Adequado")))))),"Dados inválidos")))</f>
        <v/>
      </c>
      <c r="P11" s="42">
        <f>IF($A11="","",IF(O11="Dados incompletos","Preencher os campos obrigatórios",IF(O11="Dados inválidos","Corrigir valores inválidos",IF(O11="Configuração inválida","Revisar as configurações",IF(F11&gt;E11,"Reservas superam o saldo",IF(O11="Sem demanda","Sem projeção com demanda zero",IF(O11="Ruptura imediata","Saldo livre zerado",IF(O11="Crítico","Priorizar reposição",IF(O11="Atenção","Planejar reposição",IF(N11&lt;1,"Cobertura menor que a janela","Sem alerta"))))))))))</f>
        <v/>
      </c>
      <c r="Q11" s="34" t="inlineStr">
        <is>
          <t>Demanda fictícia igual a zero</t>
        </is>
      </c>
    </row>
    <row r="12" ht="24" customHeight="1">
      <c r="A12" s="34" t="inlineStr">
        <is>
          <t>SKU-FIC-007</t>
        </is>
      </c>
      <c r="B12" s="34" t="inlineStr">
        <is>
          <t>Luminária Eclipse Mini</t>
        </is>
      </c>
      <c r="C12" s="34" t="inlineStr">
        <is>
          <t>Marketplace Órbita Fictício</t>
        </is>
      </c>
      <c r="D12" s="34" t="inlineStr">
        <is>
          <t>Iluminação</t>
        </is>
      </c>
      <c r="E12" s="35" t="n">
        <v>80</v>
      </c>
      <c r="F12" s="35" t="n">
        <v>24</v>
      </c>
      <c r="G12" s="36" t="n">
        <v>7</v>
      </c>
      <c r="H12" s="35" t="n">
        <v>60</v>
      </c>
      <c r="I12" s="37">
        <f>IF($A12="","",IF(OR(E12="",F12=""),"",IF(AND(ISNUMBER(E12),ISNUMBER(F12),E12&gt;=0,F12&gt;=0),MAX(0,E12-F12),"")))</f>
        <v/>
      </c>
      <c r="J12" s="37">
        <f>IF($A12="","",IF(OR(G12="",H12=""),"",IF(AND(ISNUMBER(G12),ISNUMBER(H12),G12&gt;=0,H12&gt;0),G12*H12,"")))</f>
        <v/>
      </c>
      <c r="K12" s="38">
        <f>IF($A12="","",IF(OR(I12="",G12="",NOT(ISNUMBER(G12)),G12&lt;=0),"",IFERROR(I12/G12,"")))</f>
        <v/>
      </c>
      <c r="L12" s="38">
        <f>IF(K12="","",K12/7)</f>
        <v/>
      </c>
      <c r="M12" s="39">
        <f>IF(OR(K12="",NOT(ISNUMBER('Configurações'!$B$3))),"",'Configurações'!$B$3+ROUNDUP(K12,0))</f>
        <v/>
      </c>
      <c r="N12" s="40">
        <f>IF(OR(K12="",H12="",NOT(ISNUMBER(H12)),H12&lt;=0),"",MIN(1,K12/H12))</f>
        <v/>
      </c>
      <c r="O12" s="41">
        <f>IF($A12="","",IF(OR(E12="",F12="",G12="",H12=""),"Dados incompletos",IFERROR(IF(OR(NOT(ISNUMBER(E12)),NOT(ISNUMBER(F12)),NOT(ISNUMBER(G12)),NOT(ISNUMBER(H12)),E12&lt;0,F12&lt;0,G12&lt;0,H12&lt;=0),"Dados inválidos",IF(OR(NOT(ISNUMBER('Configurações'!$B$3)),NOT(ISNUMBER('Configurações'!$B$4)),NOT(ISNUMBER('Configurações'!$B$5)),'Configurações'!$B$4&lt;0,'Configurações'!$B$5&lt;='Configurações'!$B$4),"Configuração inválida",IF(G12=0,"Sem demanda",IF(I12=0,"Ruptura imediata",IF(K12&lt;='Configurações'!$B$4,"Crítico",IF(K12&lt;='Configurações'!$B$5,"Atenção","Adequado")))))),"Dados inválidos")))</f>
        <v/>
      </c>
      <c r="P12" s="42">
        <f>IF($A12="","",IF(O12="Dados incompletos","Preencher os campos obrigatórios",IF(O12="Dados inválidos","Corrigir valores inválidos",IF(O12="Configuração inválida","Revisar as configurações",IF(F12&gt;E12,"Reservas superam o saldo",IF(O12="Sem demanda","Sem projeção com demanda zero",IF(O12="Ruptura imediata","Saldo livre zerado",IF(O12="Crítico","Priorizar reposição",IF(O12="Atenção","Planejar reposição",IF(N12&lt;1,"Cobertura menor que a janela","Sem alerta"))))))))))</f>
        <v/>
      </c>
      <c r="Q12" s="34" t="inlineStr">
        <is>
          <t>Exemplo fictício</t>
        </is>
      </c>
    </row>
    <row r="13" ht="24" customHeight="1">
      <c r="A13" s="34" t="inlineStr">
        <is>
          <t>SKU-FIC-008</t>
        </is>
      </c>
      <c r="B13" s="34" t="inlineStr">
        <is>
          <t>Kit Etiquetas Vento Sul</t>
        </is>
      </c>
      <c r="C13" s="34" t="inlineStr">
        <is>
          <t>Atacado Digital Cometa Fictício</t>
        </is>
      </c>
      <c r="D13" s="34" t="inlineStr">
        <is>
          <t>Expedição</t>
        </is>
      </c>
      <c r="E13" s="35" t="n">
        <v>500</v>
      </c>
      <c r="F13" s="35" t="n">
        <v>100</v>
      </c>
      <c r="G13" s="36" t="n">
        <v>80</v>
      </c>
      <c r="H13" s="35" t="n">
        <v>7</v>
      </c>
      <c r="I13" s="37">
        <f>IF($A13="","",IF(OR(E13="",F13=""),"",IF(AND(ISNUMBER(E13),ISNUMBER(F13),E13&gt;=0,F13&gt;=0),MAX(0,E13-F13),"")))</f>
        <v/>
      </c>
      <c r="J13" s="37">
        <f>IF($A13="","",IF(OR(G13="",H13=""),"",IF(AND(ISNUMBER(G13),ISNUMBER(H13),G13&gt;=0,H13&gt;0),G13*H13,"")))</f>
        <v/>
      </c>
      <c r="K13" s="38">
        <f>IF($A13="","",IF(OR(I13="",G13="",NOT(ISNUMBER(G13)),G13&lt;=0),"",IFERROR(I13/G13,"")))</f>
        <v/>
      </c>
      <c r="L13" s="38">
        <f>IF(K13="","",K13/7)</f>
        <v/>
      </c>
      <c r="M13" s="39">
        <f>IF(OR(K13="",NOT(ISNUMBER('Configurações'!$B$3))),"",'Configurações'!$B$3+ROUNDUP(K13,0))</f>
        <v/>
      </c>
      <c r="N13" s="40">
        <f>IF(OR(K13="",H13="",NOT(ISNUMBER(H13)),H13&lt;=0),"",MIN(1,K13/H13))</f>
        <v/>
      </c>
      <c r="O13" s="41">
        <f>IF($A13="","",IF(OR(E13="",F13="",G13="",H13=""),"Dados incompletos",IFERROR(IF(OR(NOT(ISNUMBER(E13)),NOT(ISNUMBER(F13)),NOT(ISNUMBER(G13)),NOT(ISNUMBER(H13)),E13&lt;0,F13&lt;0,G13&lt;0,H13&lt;=0),"Dados inválidos",IF(OR(NOT(ISNUMBER('Configurações'!$B$3)),NOT(ISNUMBER('Configurações'!$B$4)),NOT(ISNUMBER('Configurações'!$B$5)),'Configurações'!$B$4&lt;0,'Configurações'!$B$5&lt;='Configurações'!$B$4),"Configuração inválida",IF(G13=0,"Sem demanda",IF(I13=0,"Ruptura imediata",IF(K13&lt;='Configurações'!$B$4,"Crítico",IF(K13&lt;='Configurações'!$B$5,"Atenção","Adequado")))))),"Dados inválidos")))</f>
        <v/>
      </c>
      <c r="P13" s="42">
        <f>IF($A13="","",IF(O13="Dados incompletos","Preencher os campos obrigatórios",IF(O13="Dados inválidos","Corrigir valores inválidos",IF(O13="Configuração inválida","Revisar as configurações",IF(F13&gt;E13,"Reservas superam o saldo",IF(O13="Sem demanda","Sem projeção com demanda zero",IF(O13="Ruptura imediata","Saldo livre zerado",IF(O13="Crítico","Priorizar reposição",IF(O13="Atenção","Planejar reposição",IF(N13&lt;1,"Cobertura menor que a janela","Sem alerta"))))))))))</f>
        <v/>
      </c>
      <c r="Q13" s="34" t="inlineStr">
        <is>
          <t>Exemplo fictício</t>
        </is>
      </c>
    </row>
    <row r="14" ht="24" customHeight="1">
      <c r="A14" s="34" t="inlineStr">
        <is>
          <t>SKU-FIC-009</t>
        </is>
      </c>
      <c r="B14" s="34" t="inlineStr">
        <is>
          <t>Suporte Nuvem para Celular</t>
        </is>
      </c>
      <c r="C14" s="34" t="inlineStr">
        <is>
          <t>Marketplace Vitrine Azul Fictícia</t>
        </is>
      </c>
      <c r="D14" s="34" t="inlineStr">
        <is>
          <t>Acessórios</t>
        </is>
      </c>
      <c r="E14" s="35" t="n">
        <v>180</v>
      </c>
      <c r="F14" s="35" t="n">
        <v>20</v>
      </c>
      <c r="G14" s="36" t="n">
        <v>10</v>
      </c>
      <c r="H14" s="35" t="n">
        <v>30</v>
      </c>
      <c r="I14" s="37">
        <f>IF($A14="","",IF(OR(E14="",F14=""),"",IF(AND(ISNUMBER(E14),ISNUMBER(F14),E14&gt;=0,F14&gt;=0),MAX(0,E14-F14),"")))</f>
        <v/>
      </c>
      <c r="J14" s="37">
        <f>IF($A14="","",IF(OR(G14="",H14=""),"",IF(AND(ISNUMBER(G14),ISNUMBER(H14),G14&gt;=0,H14&gt;0),G14*H14,"")))</f>
        <v/>
      </c>
      <c r="K14" s="38">
        <f>IF($A14="","",IF(OR(I14="",G14="",NOT(ISNUMBER(G14)),G14&lt;=0),"",IFERROR(I14/G14,"")))</f>
        <v/>
      </c>
      <c r="L14" s="38">
        <f>IF(K14="","",K14/7)</f>
        <v/>
      </c>
      <c r="M14" s="39">
        <f>IF(OR(K14="",NOT(ISNUMBER('Configurações'!$B$3))),"",'Configurações'!$B$3+ROUNDUP(K14,0))</f>
        <v/>
      </c>
      <c r="N14" s="40">
        <f>IF(OR(K14="",H14="",NOT(ISNUMBER(H14)),H14&lt;=0),"",MIN(1,K14/H14))</f>
        <v/>
      </c>
      <c r="O14" s="41">
        <f>IF($A14="","",IF(OR(E14="",F14="",G14="",H14=""),"Dados incompletos",IFERROR(IF(OR(NOT(ISNUMBER(E14)),NOT(ISNUMBER(F14)),NOT(ISNUMBER(G14)),NOT(ISNUMBER(H14)),E14&lt;0,F14&lt;0,G14&lt;0,H14&lt;=0),"Dados inválidos",IF(OR(NOT(ISNUMBER('Configurações'!$B$3)),NOT(ISNUMBER('Configurações'!$B$4)),NOT(ISNUMBER('Configurações'!$B$5)),'Configurações'!$B$4&lt;0,'Configurações'!$B$5&lt;='Configurações'!$B$4),"Configuração inválida",IF(G14=0,"Sem demanda",IF(I14=0,"Ruptura imediata",IF(K14&lt;='Configurações'!$B$4,"Crítico",IF(K14&lt;='Configurações'!$B$5,"Atenção","Adequado")))))),"Dados inválidos")))</f>
        <v/>
      </c>
      <c r="P14" s="42">
        <f>IF($A14="","",IF(O14="Dados incompletos","Preencher os campos obrigatórios",IF(O14="Dados inválidos","Corrigir valores inválidos",IF(O14="Configuração inválida","Revisar as configurações",IF(F14&gt;E14,"Reservas superam o saldo",IF(O14="Sem demanda","Sem projeção com demanda zero",IF(O14="Ruptura imediata","Saldo livre zerado",IF(O14="Crítico","Priorizar reposição",IF(O14="Atenção","Planejar reposição",IF(N14&lt;1,"Cobertura menor que a janela","Sem alerta"))))))))))</f>
        <v/>
      </c>
      <c r="Q14" s="34" t="inlineStr">
        <is>
          <t>Exemplo fictício</t>
        </is>
      </c>
    </row>
    <row r="15" ht="24" customHeight="1">
      <c r="A15" s="34" t="inlineStr">
        <is>
          <t>SKU-FIC-010</t>
        </is>
      </c>
      <c r="B15" s="34" t="inlineStr">
        <is>
          <t>Estojo Galáxia Verde</t>
        </is>
      </c>
      <c r="C15" s="34" t="inlineStr">
        <is>
          <t>Clube Lunar Fictício</t>
        </is>
      </c>
      <c r="D15" s="34" t="inlineStr">
        <is>
          <t>Papelaria</t>
        </is>
      </c>
      <c r="E15" s="35" t="n">
        <v>55</v>
      </c>
      <c r="F15" s="35" t="n">
        <v>5</v>
      </c>
      <c r="G15" s="36" t="n">
        <v>4</v>
      </c>
      <c r="H15" s="35" t="n">
        <v>30</v>
      </c>
      <c r="I15" s="37">
        <f>IF($A15="","",IF(OR(E15="",F15=""),"",IF(AND(ISNUMBER(E15),ISNUMBER(F15),E15&gt;=0,F15&gt;=0),MAX(0,E15-F15),"")))</f>
        <v/>
      </c>
      <c r="J15" s="37">
        <f>IF($A15="","",IF(OR(G15="",H15=""),"",IF(AND(ISNUMBER(G15),ISNUMBER(H15),G15&gt;=0,H15&gt;0),G15*H15,"")))</f>
        <v/>
      </c>
      <c r="K15" s="38">
        <f>IF($A15="","",IF(OR(I15="",G15="",NOT(ISNUMBER(G15)),G15&lt;=0),"",IFERROR(I15/G15,"")))</f>
        <v/>
      </c>
      <c r="L15" s="38">
        <f>IF(K15="","",K15/7)</f>
        <v/>
      </c>
      <c r="M15" s="39">
        <f>IF(OR(K15="",NOT(ISNUMBER('Configurações'!$B$3))),"",'Configurações'!$B$3+ROUNDUP(K15,0))</f>
        <v/>
      </c>
      <c r="N15" s="40">
        <f>IF(OR(K15="",H15="",NOT(ISNUMBER(H15)),H15&lt;=0),"",MIN(1,K15/H15))</f>
        <v/>
      </c>
      <c r="O15" s="41">
        <f>IF($A15="","",IF(OR(E15="",F15="",G15="",H15=""),"Dados incompletos",IFERROR(IF(OR(NOT(ISNUMBER(E15)),NOT(ISNUMBER(F15)),NOT(ISNUMBER(G15)),NOT(ISNUMBER(H15)),E15&lt;0,F15&lt;0,G15&lt;0,H15&lt;=0),"Dados inválidos",IF(OR(NOT(ISNUMBER('Configurações'!$B$3)),NOT(ISNUMBER('Configurações'!$B$4)),NOT(ISNUMBER('Configurações'!$B$5)),'Configurações'!$B$4&lt;0,'Configurações'!$B$5&lt;='Configurações'!$B$4),"Configuração inválida",IF(G15=0,"Sem demanda",IF(I15=0,"Ruptura imediata",IF(K15&lt;='Configurações'!$B$4,"Crítico",IF(K15&lt;='Configurações'!$B$5,"Atenção","Adequado")))))),"Dados inválidos")))</f>
        <v/>
      </c>
      <c r="P15" s="42">
        <f>IF($A15="","",IF(O15="Dados incompletos","Preencher os campos obrigatórios",IF(O15="Dados inválidos","Corrigir valores inválidos",IF(O15="Configuração inválida","Revisar as configurações",IF(F15&gt;E15,"Reservas superam o saldo",IF(O15="Sem demanda","Sem projeção com demanda zero",IF(O15="Ruptura imediata","Saldo livre zerado",IF(O15="Crítico","Priorizar reposição",IF(O15="Atenção","Planejar reposição",IF(N15&lt;1,"Cobertura menor que a janela","Sem alerta"))))))))))</f>
        <v/>
      </c>
      <c r="Q15" s="34" t="inlineStr">
        <is>
          <t>Exemplo fictício</t>
        </is>
      </c>
    </row>
    <row r="16" ht="24" customHeight="1">
      <c r="A16" s="34" t="n"/>
      <c r="B16" s="34" t="n"/>
      <c r="C16" s="34" t="n"/>
      <c r="D16" s="34" t="n"/>
      <c r="E16" s="35" t="n"/>
      <c r="F16" s="35" t="n"/>
      <c r="G16" s="36" t="n"/>
      <c r="H16" s="35" t="n"/>
      <c r="I16" s="37">
        <f>IF($A16="","",IF(OR(E16="",F16=""),"",IF(AND(ISNUMBER(E16),ISNUMBER(F16),E16&gt;=0,F16&gt;=0),MAX(0,E16-F16),"")))</f>
        <v/>
      </c>
      <c r="J16" s="37">
        <f>IF($A16="","",IF(OR(G16="",H16=""),"",IF(AND(ISNUMBER(G16),ISNUMBER(H16),G16&gt;=0,H16&gt;0),G16*H16,"")))</f>
        <v/>
      </c>
      <c r="K16" s="38">
        <f>IF($A16="","",IF(OR(I16="",G16="",NOT(ISNUMBER(G16)),G16&lt;=0),"",IFERROR(I16/G16,"")))</f>
        <v/>
      </c>
      <c r="L16" s="38">
        <f>IF(K16="","",K16/7)</f>
        <v/>
      </c>
      <c r="M16" s="39">
        <f>IF(OR(K16="",NOT(ISNUMBER('Configurações'!$B$3))),"",'Configurações'!$B$3+ROUNDUP(K16,0))</f>
        <v/>
      </c>
      <c r="N16" s="40">
        <f>IF(OR(K16="",H16="",NOT(ISNUMBER(H16)),H16&lt;=0),"",MIN(1,K16/H16))</f>
        <v/>
      </c>
      <c r="O16" s="41">
        <f>IF($A16="","",IF(OR(E16="",F16="",G16="",H16=""),"Dados incompletos",IFERROR(IF(OR(NOT(ISNUMBER(E16)),NOT(ISNUMBER(F16)),NOT(ISNUMBER(G16)),NOT(ISNUMBER(H16)),E16&lt;0,F16&lt;0,G16&lt;0,H16&lt;=0),"Dados inválidos",IF(OR(NOT(ISNUMBER('Configurações'!$B$3)),NOT(ISNUMBER('Configurações'!$B$4)),NOT(ISNUMBER('Configurações'!$B$5)),'Configurações'!$B$4&lt;0,'Configurações'!$B$5&lt;='Configurações'!$B$4),"Configuração inválida",IF(G16=0,"Sem demanda",IF(I16=0,"Ruptura imediata",IF(K16&lt;='Configurações'!$B$4,"Crítico",IF(K16&lt;='Configurações'!$B$5,"Atenção","Adequado")))))),"Dados inválidos")))</f>
        <v/>
      </c>
      <c r="P16" s="42">
        <f>IF($A16="","",IF(O16="Dados incompletos","Preencher os campos obrigatórios",IF(O16="Dados inválidos","Corrigir valores inválidos",IF(O16="Configuração inválida","Revisar as configurações",IF(F16&gt;E16,"Reservas superam o saldo",IF(O16="Sem demanda","Sem projeção com demanda zero",IF(O16="Ruptura imediata","Saldo livre zerado",IF(O16="Crítico","Priorizar reposição",IF(O16="Atenção","Planejar reposição",IF(N16&lt;1,"Cobertura menor que a janela","Sem alerta"))))))))))</f>
        <v/>
      </c>
      <c r="Q16" s="34" t="n"/>
    </row>
    <row r="17" ht="24" customHeight="1">
      <c r="A17" s="34" t="n"/>
      <c r="B17" s="34" t="n"/>
      <c r="C17" s="34" t="n"/>
      <c r="D17" s="34" t="n"/>
      <c r="E17" s="35" t="n"/>
      <c r="F17" s="35" t="n"/>
      <c r="G17" s="36" t="n"/>
      <c r="H17" s="35" t="n"/>
      <c r="I17" s="37">
        <f>IF($A17="","",IF(OR(E17="",F17=""),"",IF(AND(ISNUMBER(E17),ISNUMBER(F17),E17&gt;=0,F17&gt;=0),MAX(0,E17-F17),"")))</f>
        <v/>
      </c>
      <c r="J17" s="37">
        <f>IF($A17="","",IF(OR(G17="",H17=""),"",IF(AND(ISNUMBER(G17),ISNUMBER(H17),G17&gt;=0,H17&gt;0),G17*H17,"")))</f>
        <v/>
      </c>
      <c r="K17" s="38">
        <f>IF($A17="","",IF(OR(I17="",G17="",NOT(ISNUMBER(G17)),G17&lt;=0),"",IFERROR(I17/G17,"")))</f>
        <v/>
      </c>
      <c r="L17" s="38">
        <f>IF(K17="","",K17/7)</f>
        <v/>
      </c>
      <c r="M17" s="39">
        <f>IF(OR(K17="",NOT(ISNUMBER('Configurações'!$B$3))),"",'Configurações'!$B$3+ROUNDUP(K17,0))</f>
        <v/>
      </c>
      <c r="N17" s="40">
        <f>IF(OR(K17="",H17="",NOT(ISNUMBER(H17)),H17&lt;=0),"",MIN(1,K17/H17))</f>
        <v/>
      </c>
      <c r="O17" s="41">
        <f>IF($A17="","",IF(OR(E17="",F17="",G17="",H17=""),"Dados incompletos",IFERROR(IF(OR(NOT(ISNUMBER(E17)),NOT(ISNUMBER(F17)),NOT(ISNUMBER(G17)),NOT(ISNUMBER(H17)),E17&lt;0,F17&lt;0,G17&lt;0,H17&lt;=0),"Dados inválidos",IF(OR(NOT(ISNUMBER('Configurações'!$B$3)),NOT(ISNUMBER('Configurações'!$B$4)),NOT(ISNUMBER('Configurações'!$B$5)),'Configurações'!$B$4&lt;0,'Configurações'!$B$5&lt;='Configurações'!$B$4),"Configuração inválida",IF(G17=0,"Sem demanda",IF(I17=0,"Ruptura imediata",IF(K17&lt;='Configurações'!$B$4,"Crítico",IF(K17&lt;='Configurações'!$B$5,"Atenção","Adequado")))))),"Dados inválidos")))</f>
        <v/>
      </c>
      <c r="P17" s="42">
        <f>IF($A17="","",IF(O17="Dados incompletos","Preencher os campos obrigatórios",IF(O17="Dados inválidos","Corrigir valores inválidos",IF(O17="Configuração inválida","Revisar as configurações",IF(F17&gt;E17,"Reservas superam o saldo",IF(O17="Sem demanda","Sem projeção com demanda zero",IF(O17="Ruptura imediata","Saldo livre zerado",IF(O17="Crítico","Priorizar reposição",IF(O17="Atenção","Planejar reposição",IF(N17&lt;1,"Cobertura menor que a janela","Sem alerta"))))))))))</f>
        <v/>
      </c>
      <c r="Q17" s="34" t="n"/>
    </row>
    <row r="18" ht="24" customHeight="1">
      <c r="A18" s="34" t="n"/>
      <c r="B18" s="34" t="n"/>
      <c r="C18" s="34" t="n"/>
      <c r="D18" s="34" t="n"/>
      <c r="E18" s="35" t="n"/>
      <c r="F18" s="35" t="n"/>
      <c r="G18" s="36" t="n"/>
      <c r="H18" s="35" t="n"/>
      <c r="I18" s="37">
        <f>IF($A18="","",IF(OR(E18="",F18=""),"",IF(AND(ISNUMBER(E18),ISNUMBER(F18),E18&gt;=0,F18&gt;=0),MAX(0,E18-F18),"")))</f>
        <v/>
      </c>
      <c r="J18" s="37">
        <f>IF($A18="","",IF(OR(G18="",H18=""),"",IF(AND(ISNUMBER(G18),ISNUMBER(H18),G18&gt;=0,H18&gt;0),G18*H18,"")))</f>
        <v/>
      </c>
      <c r="K18" s="38">
        <f>IF($A18="","",IF(OR(I18="",G18="",NOT(ISNUMBER(G18)),G18&lt;=0),"",IFERROR(I18/G18,"")))</f>
        <v/>
      </c>
      <c r="L18" s="38">
        <f>IF(K18="","",K18/7)</f>
        <v/>
      </c>
      <c r="M18" s="39">
        <f>IF(OR(K18="",NOT(ISNUMBER('Configurações'!$B$3))),"",'Configurações'!$B$3+ROUNDUP(K18,0))</f>
        <v/>
      </c>
      <c r="N18" s="40">
        <f>IF(OR(K18="",H18="",NOT(ISNUMBER(H18)),H18&lt;=0),"",MIN(1,K18/H18))</f>
        <v/>
      </c>
      <c r="O18" s="41">
        <f>IF($A18="","",IF(OR(E18="",F18="",G18="",H18=""),"Dados incompletos",IFERROR(IF(OR(NOT(ISNUMBER(E18)),NOT(ISNUMBER(F18)),NOT(ISNUMBER(G18)),NOT(ISNUMBER(H18)),E18&lt;0,F18&lt;0,G18&lt;0,H18&lt;=0),"Dados inválidos",IF(OR(NOT(ISNUMBER('Configurações'!$B$3)),NOT(ISNUMBER('Configurações'!$B$4)),NOT(ISNUMBER('Configurações'!$B$5)),'Configurações'!$B$4&lt;0,'Configurações'!$B$5&lt;='Configurações'!$B$4),"Configuração inválida",IF(G18=0,"Sem demanda",IF(I18=0,"Ruptura imediata",IF(K18&lt;='Configurações'!$B$4,"Crítico",IF(K18&lt;='Configurações'!$B$5,"Atenção","Adequado")))))),"Dados inválidos")))</f>
        <v/>
      </c>
      <c r="P18" s="42">
        <f>IF($A18="","",IF(O18="Dados incompletos","Preencher os campos obrigatórios",IF(O18="Dados inválidos","Corrigir valores inválidos",IF(O18="Configuração inválida","Revisar as configurações",IF(F18&gt;E18,"Reservas superam o saldo",IF(O18="Sem demanda","Sem projeção com demanda zero",IF(O18="Ruptura imediata","Saldo livre zerado",IF(O18="Crítico","Priorizar reposição",IF(O18="Atenção","Planejar reposição",IF(N18&lt;1,"Cobertura menor que a janela","Sem alerta"))))))))))</f>
        <v/>
      </c>
      <c r="Q18" s="34" t="n"/>
    </row>
    <row r="19" ht="24" customHeight="1">
      <c r="A19" s="34" t="n"/>
      <c r="B19" s="34" t="n"/>
      <c r="C19" s="34" t="n"/>
      <c r="D19" s="34" t="n"/>
      <c r="E19" s="35" t="n"/>
      <c r="F19" s="35" t="n"/>
      <c r="G19" s="36" t="n"/>
      <c r="H19" s="35" t="n"/>
      <c r="I19" s="37">
        <f>IF($A19="","",IF(OR(E19="",F19=""),"",IF(AND(ISNUMBER(E19),ISNUMBER(F19),E19&gt;=0,F19&gt;=0),MAX(0,E19-F19),"")))</f>
        <v/>
      </c>
      <c r="J19" s="37">
        <f>IF($A19="","",IF(OR(G19="",H19=""),"",IF(AND(ISNUMBER(G19),ISNUMBER(H19),G19&gt;=0,H19&gt;0),G19*H19,"")))</f>
        <v/>
      </c>
      <c r="K19" s="38">
        <f>IF($A19="","",IF(OR(I19="",G19="",NOT(ISNUMBER(G19)),G19&lt;=0),"",IFERROR(I19/G19,"")))</f>
        <v/>
      </c>
      <c r="L19" s="38">
        <f>IF(K19="","",K19/7)</f>
        <v/>
      </c>
      <c r="M19" s="39">
        <f>IF(OR(K19="",NOT(ISNUMBER('Configurações'!$B$3))),"",'Configurações'!$B$3+ROUNDUP(K19,0))</f>
        <v/>
      </c>
      <c r="N19" s="40">
        <f>IF(OR(K19="",H19="",NOT(ISNUMBER(H19)),H19&lt;=0),"",MIN(1,K19/H19))</f>
        <v/>
      </c>
      <c r="O19" s="41">
        <f>IF($A19="","",IF(OR(E19="",F19="",G19="",H19=""),"Dados incompletos",IFERROR(IF(OR(NOT(ISNUMBER(E19)),NOT(ISNUMBER(F19)),NOT(ISNUMBER(G19)),NOT(ISNUMBER(H19)),E19&lt;0,F19&lt;0,G19&lt;0,H19&lt;=0),"Dados inválidos",IF(OR(NOT(ISNUMBER('Configurações'!$B$3)),NOT(ISNUMBER('Configurações'!$B$4)),NOT(ISNUMBER('Configurações'!$B$5)),'Configurações'!$B$4&lt;0,'Configurações'!$B$5&lt;='Configurações'!$B$4),"Configuração inválida",IF(G19=0,"Sem demanda",IF(I19=0,"Ruptura imediata",IF(K19&lt;='Configurações'!$B$4,"Crítico",IF(K19&lt;='Configurações'!$B$5,"Atenção","Adequado")))))),"Dados inválidos")))</f>
        <v/>
      </c>
      <c r="P19" s="42">
        <f>IF($A19="","",IF(O19="Dados incompletos","Preencher os campos obrigatórios",IF(O19="Dados inválidos","Corrigir valores inválidos",IF(O19="Configuração inválida","Revisar as configurações",IF(F19&gt;E19,"Reservas superam o saldo",IF(O19="Sem demanda","Sem projeção com demanda zero",IF(O19="Ruptura imediata","Saldo livre zerado",IF(O19="Crítico","Priorizar reposição",IF(O19="Atenção","Planejar reposição",IF(N19&lt;1,"Cobertura menor que a janela","Sem alerta"))))))))))</f>
        <v/>
      </c>
      <c r="Q19" s="34" t="n"/>
    </row>
    <row r="20" ht="24" customHeight="1">
      <c r="A20" s="34" t="n"/>
      <c r="B20" s="34" t="n"/>
      <c r="C20" s="34" t="n"/>
      <c r="D20" s="34" t="n"/>
      <c r="E20" s="35" t="n"/>
      <c r="F20" s="35" t="n"/>
      <c r="G20" s="36" t="n"/>
      <c r="H20" s="35" t="n"/>
      <c r="I20" s="37">
        <f>IF($A20="","",IF(OR(E20="",F20=""),"",IF(AND(ISNUMBER(E20),ISNUMBER(F20),E20&gt;=0,F20&gt;=0),MAX(0,E20-F20),"")))</f>
        <v/>
      </c>
      <c r="J20" s="37">
        <f>IF($A20="","",IF(OR(G20="",H20=""),"",IF(AND(ISNUMBER(G20),ISNUMBER(H20),G20&gt;=0,H20&gt;0),G20*H20,"")))</f>
        <v/>
      </c>
      <c r="K20" s="38">
        <f>IF($A20="","",IF(OR(I20="",G20="",NOT(ISNUMBER(G20)),G20&lt;=0),"",IFERROR(I20/G20,"")))</f>
        <v/>
      </c>
      <c r="L20" s="38">
        <f>IF(K20="","",K20/7)</f>
        <v/>
      </c>
      <c r="M20" s="39">
        <f>IF(OR(K20="",NOT(ISNUMBER('Configurações'!$B$3))),"",'Configurações'!$B$3+ROUNDUP(K20,0))</f>
        <v/>
      </c>
      <c r="N20" s="40">
        <f>IF(OR(K20="",H20="",NOT(ISNUMBER(H20)),H20&lt;=0),"",MIN(1,K20/H20))</f>
        <v/>
      </c>
      <c r="O20" s="41">
        <f>IF($A20="","",IF(OR(E20="",F20="",G20="",H20=""),"Dados incompletos",IFERROR(IF(OR(NOT(ISNUMBER(E20)),NOT(ISNUMBER(F20)),NOT(ISNUMBER(G20)),NOT(ISNUMBER(H20)),E20&lt;0,F20&lt;0,G20&lt;0,H20&lt;=0),"Dados inválidos",IF(OR(NOT(ISNUMBER('Configurações'!$B$3)),NOT(ISNUMBER('Configurações'!$B$4)),NOT(ISNUMBER('Configurações'!$B$5)),'Configurações'!$B$4&lt;0,'Configurações'!$B$5&lt;='Configurações'!$B$4),"Configuração inválida",IF(G20=0,"Sem demanda",IF(I20=0,"Ruptura imediata",IF(K20&lt;='Configurações'!$B$4,"Crítico",IF(K20&lt;='Configurações'!$B$5,"Atenção","Adequado")))))),"Dados inválidos")))</f>
        <v/>
      </c>
      <c r="P20" s="42">
        <f>IF($A20="","",IF(O20="Dados incompletos","Preencher os campos obrigatórios",IF(O20="Dados inválidos","Corrigir valores inválidos",IF(O20="Configuração inválida","Revisar as configurações",IF(F20&gt;E20,"Reservas superam o saldo",IF(O20="Sem demanda","Sem projeção com demanda zero",IF(O20="Ruptura imediata","Saldo livre zerado",IF(O20="Crítico","Priorizar reposição",IF(O20="Atenção","Planejar reposição",IF(N20&lt;1,"Cobertura menor que a janela","Sem alerta"))))))))))</f>
        <v/>
      </c>
      <c r="Q20" s="34" t="n"/>
    </row>
    <row r="21" ht="24" customHeight="1">
      <c r="A21" s="34" t="n"/>
      <c r="B21" s="34" t="n"/>
      <c r="C21" s="34" t="n"/>
      <c r="D21" s="34" t="n"/>
      <c r="E21" s="35" t="n"/>
      <c r="F21" s="35" t="n"/>
      <c r="G21" s="36" t="n"/>
      <c r="H21" s="35" t="n"/>
      <c r="I21" s="37">
        <f>IF($A21="","",IF(OR(E21="",F21=""),"",IF(AND(ISNUMBER(E21),ISNUMBER(F21),E21&gt;=0,F21&gt;=0),MAX(0,E21-F21),"")))</f>
        <v/>
      </c>
      <c r="J21" s="37">
        <f>IF($A21="","",IF(OR(G21="",H21=""),"",IF(AND(ISNUMBER(G21),ISNUMBER(H21),G21&gt;=0,H21&gt;0),G21*H21,"")))</f>
        <v/>
      </c>
      <c r="K21" s="38">
        <f>IF($A21="","",IF(OR(I21="",G21="",NOT(ISNUMBER(G21)),G21&lt;=0),"",IFERROR(I21/G21,"")))</f>
        <v/>
      </c>
      <c r="L21" s="38">
        <f>IF(K21="","",K21/7)</f>
        <v/>
      </c>
      <c r="M21" s="39">
        <f>IF(OR(K21="",NOT(ISNUMBER('Configurações'!$B$3))),"",'Configurações'!$B$3+ROUNDUP(K21,0))</f>
        <v/>
      </c>
      <c r="N21" s="40">
        <f>IF(OR(K21="",H21="",NOT(ISNUMBER(H21)),H21&lt;=0),"",MIN(1,K21/H21))</f>
        <v/>
      </c>
      <c r="O21" s="41">
        <f>IF($A21="","",IF(OR(E21="",F21="",G21="",H21=""),"Dados incompletos",IFERROR(IF(OR(NOT(ISNUMBER(E21)),NOT(ISNUMBER(F21)),NOT(ISNUMBER(G21)),NOT(ISNUMBER(H21)),E21&lt;0,F21&lt;0,G21&lt;0,H21&lt;=0),"Dados inválidos",IF(OR(NOT(ISNUMBER('Configurações'!$B$3)),NOT(ISNUMBER('Configurações'!$B$4)),NOT(ISNUMBER('Configurações'!$B$5)),'Configurações'!$B$4&lt;0,'Configurações'!$B$5&lt;='Configurações'!$B$4),"Configuração inválida",IF(G21=0,"Sem demanda",IF(I21=0,"Ruptura imediata",IF(K21&lt;='Configurações'!$B$4,"Crítico",IF(K21&lt;='Configurações'!$B$5,"Atenção","Adequado")))))),"Dados inválidos")))</f>
        <v/>
      </c>
      <c r="P21" s="42">
        <f>IF($A21="","",IF(O21="Dados incompletos","Preencher os campos obrigatórios",IF(O21="Dados inválidos","Corrigir valores inválidos",IF(O21="Configuração inválida","Revisar as configurações",IF(F21&gt;E21,"Reservas superam o saldo",IF(O21="Sem demanda","Sem projeção com demanda zero",IF(O21="Ruptura imediata","Saldo livre zerado",IF(O21="Crítico","Priorizar reposição",IF(O21="Atenção","Planejar reposição",IF(N21&lt;1,"Cobertura menor que a janela","Sem alerta"))))))))))</f>
        <v/>
      </c>
      <c r="Q21" s="34" t="n"/>
    </row>
    <row r="22" ht="24" customHeight="1">
      <c r="A22" s="34" t="n"/>
      <c r="B22" s="34" t="n"/>
      <c r="C22" s="34" t="n"/>
      <c r="D22" s="34" t="n"/>
      <c r="E22" s="35" t="n"/>
      <c r="F22" s="35" t="n"/>
      <c r="G22" s="36" t="n"/>
      <c r="H22" s="35" t="n"/>
      <c r="I22" s="37">
        <f>IF($A22="","",IF(OR(E22="",F22=""),"",IF(AND(ISNUMBER(E22),ISNUMBER(F22),E22&gt;=0,F22&gt;=0),MAX(0,E22-F22),"")))</f>
        <v/>
      </c>
      <c r="J22" s="37">
        <f>IF($A22="","",IF(OR(G22="",H22=""),"",IF(AND(ISNUMBER(G22),ISNUMBER(H22),G22&gt;=0,H22&gt;0),G22*H22,"")))</f>
        <v/>
      </c>
      <c r="K22" s="38">
        <f>IF($A22="","",IF(OR(I22="",G22="",NOT(ISNUMBER(G22)),G22&lt;=0),"",IFERROR(I22/G22,"")))</f>
        <v/>
      </c>
      <c r="L22" s="38">
        <f>IF(K22="","",K22/7)</f>
        <v/>
      </c>
      <c r="M22" s="39">
        <f>IF(OR(K22="",NOT(ISNUMBER('Configurações'!$B$3))),"",'Configurações'!$B$3+ROUNDUP(K22,0))</f>
        <v/>
      </c>
      <c r="N22" s="40">
        <f>IF(OR(K22="",H22="",NOT(ISNUMBER(H22)),H22&lt;=0),"",MIN(1,K22/H22))</f>
        <v/>
      </c>
      <c r="O22" s="41">
        <f>IF($A22="","",IF(OR(E22="",F22="",G22="",H22=""),"Dados incompletos",IFERROR(IF(OR(NOT(ISNUMBER(E22)),NOT(ISNUMBER(F22)),NOT(ISNUMBER(G22)),NOT(ISNUMBER(H22)),E22&lt;0,F22&lt;0,G22&lt;0,H22&lt;=0),"Dados inválidos",IF(OR(NOT(ISNUMBER('Configurações'!$B$3)),NOT(ISNUMBER('Configurações'!$B$4)),NOT(ISNUMBER('Configurações'!$B$5)),'Configurações'!$B$4&lt;0,'Configurações'!$B$5&lt;='Configurações'!$B$4),"Configuração inválida",IF(G22=0,"Sem demanda",IF(I22=0,"Ruptura imediata",IF(K22&lt;='Configurações'!$B$4,"Crítico",IF(K22&lt;='Configurações'!$B$5,"Atenção","Adequado")))))),"Dados inválidos")))</f>
        <v/>
      </c>
      <c r="P22" s="42">
        <f>IF($A22="","",IF(O22="Dados incompletos","Preencher os campos obrigatórios",IF(O22="Dados inválidos","Corrigir valores inválidos",IF(O22="Configuração inválida","Revisar as configurações",IF(F22&gt;E22,"Reservas superam o saldo",IF(O22="Sem demanda","Sem projeção com demanda zero",IF(O22="Ruptura imediata","Saldo livre zerado",IF(O22="Crítico","Priorizar reposição",IF(O22="Atenção","Planejar reposição",IF(N22&lt;1,"Cobertura menor que a janela","Sem alerta"))))))))))</f>
        <v/>
      </c>
      <c r="Q22" s="34" t="n"/>
    </row>
    <row r="23" ht="24" customHeight="1">
      <c r="A23" s="34" t="n"/>
      <c r="B23" s="34" t="n"/>
      <c r="C23" s="34" t="n"/>
      <c r="D23" s="34" t="n"/>
      <c r="E23" s="35" t="n"/>
      <c r="F23" s="35" t="n"/>
      <c r="G23" s="36" t="n"/>
      <c r="H23" s="35" t="n"/>
      <c r="I23" s="37">
        <f>IF($A23="","",IF(OR(E23="",F23=""),"",IF(AND(ISNUMBER(E23),ISNUMBER(F23),E23&gt;=0,F23&gt;=0),MAX(0,E23-F23),"")))</f>
        <v/>
      </c>
      <c r="J23" s="37">
        <f>IF($A23="","",IF(OR(G23="",H23=""),"",IF(AND(ISNUMBER(G23),ISNUMBER(H23),G23&gt;=0,H23&gt;0),G23*H23,"")))</f>
        <v/>
      </c>
      <c r="K23" s="38">
        <f>IF($A23="","",IF(OR(I23="",G23="",NOT(ISNUMBER(G23)),G23&lt;=0),"",IFERROR(I23/G23,"")))</f>
        <v/>
      </c>
      <c r="L23" s="38">
        <f>IF(K23="","",K23/7)</f>
        <v/>
      </c>
      <c r="M23" s="39">
        <f>IF(OR(K23="",NOT(ISNUMBER('Configurações'!$B$3))),"",'Configurações'!$B$3+ROUNDUP(K23,0))</f>
        <v/>
      </c>
      <c r="N23" s="40">
        <f>IF(OR(K23="",H23="",NOT(ISNUMBER(H23)),H23&lt;=0),"",MIN(1,K23/H23))</f>
        <v/>
      </c>
      <c r="O23" s="41">
        <f>IF($A23="","",IF(OR(E23="",F23="",G23="",H23=""),"Dados incompletos",IFERROR(IF(OR(NOT(ISNUMBER(E23)),NOT(ISNUMBER(F23)),NOT(ISNUMBER(G23)),NOT(ISNUMBER(H23)),E23&lt;0,F23&lt;0,G23&lt;0,H23&lt;=0),"Dados inválidos",IF(OR(NOT(ISNUMBER('Configurações'!$B$3)),NOT(ISNUMBER('Configurações'!$B$4)),NOT(ISNUMBER('Configurações'!$B$5)),'Configurações'!$B$4&lt;0,'Configurações'!$B$5&lt;='Configurações'!$B$4),"Configuração inválida",IF(G23=0,"Sem demanda",IF(I23=0,"Ruptura imediata",IF(K23&lt;='Configurações'!$B$4,"Crítico",IF(K23&lt;='Configurações'!$B$5,"Atenção","Adequado")))))),"Dados inválidos")))</f>
        <v/>
      </c>
      <c r="P23" s="42">
        <f>IF($A23="","",IF(O23="Dados incompletos","Preencher os campos obrigatórios",IF(O23="Dados inválidos","Corrigir valores inválidos",IF(O23="Configuração inválida","Revisar as configurações",IF(F23&gt;E23,"Reservas superam o saldo",IF(O23="Sem demanda","Sem projeção com demanda zero",IF(O23="Ruptura imediata","Saldo livre zerado",IF(O23="Crítico","Priorizar reposição",IF(O23="Atenção","Planejar reposição",IF(N23&lt;1,"Cobertura menor que a janela","Sem alerta"))))))))))</f>
        <v/>
      </c>
      <c r="Q23" s="34" t="n"/>
    </row>
    <row r="24" ht="24" customHeight="1">
      <c r="A24" s="34" t="n"/>
      <c r="B24" s="34" t="n"/>
      <c r="C24" s="34" t="n"/>
      <c r="D24" s="34" t="n"/>
      <c r="E24" s="35" t="n"/>
      <c r="F24" s="35" t="n"/>
      <c r="G24" s="36" t="n"/>
      <c r="H24" s="35" t="n"/>
      <c r="I24" s="37">
        <f>IF($A24="","",IF(OR(E24="",F24=""),"",IF(AND(ISNUMBER(E24),ISNUMBER(F24),E24&gt;=0,F24&gt;=0),MAX(0,E24-F24),"")))</f>
        <v/>
      </c>
      <c r="J24" s="37">
        <f>IF($A24="","",IF(OR(G24="",H24=""),"",IF(AND(ISNUMBER(G24),ISNUMBER(H24),G24&gt;=0,H24&gt;0),G24*H24,"")))</f>
        <v/>
      </c>
      <c r="K24" s="38">
        <f>IF($A24="","",IF(OR(I24="",G24="",NOT(ISNUMBER(G24)),G24&lt;=0),"",IFERROR(I24/G24,"")))</f>
        <v/>
      </c>
      <c r="L24" s="38">
        <f>IF(K24="","",K24/7)</f>
        <v/>
      </c>
      <c r="M24" s="39">
        <f>IF(OR(K24="",NOT(ISNUMBER('Configurações'!$B$3))),"",'Configurações'!$B$3+ROUNDUP(K24,0))</f>
        <v/>
      </c>
      <c r="N24" s="40">
        <f>IF(OR(K24="",H24="",NOT(ISNUMBER(H24)),H24&lt;=0),"",MIN(1,K24/H24))</f>
        <v/>
      </c>
      <c r="O24" s="41">
        <f>IF($A24="","",IF(OR(E24="",F24="",G24="",H24=""),"Dados incompletos",IFERROR(IF(OR(NOT(ISNUMBER(E24)),NOT(ISNUMBER(F24)),NOT(ISNUMBER(G24)),NOT(ISNUMBER(H24)),E24&lt;0,F24&lt;0,G24&lt;0,H24&lt;=0),"Dados inválidos",IF(OR(NOT(ISNUMBER('Configurações'!$B$3)),NOT(ISNUMBER('Configurações'!$B$4)),NOT(ISNUMBER('Configurações'!$B$5)),'Configurações'!$B$4&lt;0,'Configurações'!$B$5&lt;='Configurações'!$B$4),"Configuração inválida",IF(G24=0,"Sem demanda",IF(I24=0,"Ruptura imediata",IF(K24&lt;='Configurações'!$B$4,"Crítico",IF(K24&lt;='Configurações'!$B$5,"Atenção","Adequado")))))),"Dados inválidos")))</f>
        <v/>
      </c>
      <c r="P24" s="42">
        <f>IF($A24="","",IF(O24="Dados incompletos","Preencher os campos obrigatórios",IF(O24="Dados inválidos","Corrigir valores inválidos",IF(O24="Configuração inválida","Revisar as configurações",IF(F24&gt;E24,"Reservas superam o saldo",IF(O24="Sem demanda","Sem projeção com demanda zero",IF(O24="Ruptura imediata","Saldo livre zerado",IF(O24="Crítico","Priorizar reposição",IF(O24="Atenção","Planejar reposição",IF(N24&lt;1,"Cobertura menor que a janela","Sem alerta"))))))))))</f>
        <v/>
      </c>
      <c r="Q24" s="34" t="n"/>
    </row>
    <row r="25" ht="24" customHeight="1">
      <c r="A25" s="34" t="n"/>
      <c r="B25" s="34" t="n"/>
      <c r="C25" s="34" t="n"/>
      <c r="D25" s="34" t="n"/>
      <c r="E25" s="35" t="n"/>
      <c r="F25" s="35" t="n"/>
      <c r="G25" s="36" t="n"/>
      <c r="H25" s="35" t="n"/>
      <c r="I25" s="37">
        <f>IF($A25="","",IF(OR(E25="",F25=""),"",IF(AND(ISNUMBER(E25),ISNUMBER(F25),E25&gt;=0,F25&gt;=0),MAX(0,E25-F25),"")))</f>
        <v/>
      </c>
      <c r="J25" s="37">
        <f>IF($A25="","",IF(OR(G25="",H25=""),"",IF(AND(ISNUMBER(G25),ISNUMBER(H25),G25&gt;=0,H25&gt;0),G25*H25,"")))</f>
        <v/>
      </c>
      <c r="K25" s="38">
        <f>IF($A25="","",IF(OR(I25="",G25="",NOT(ISNUMBER(G25)),G25&lt;=0),"",IFERROR(I25/G25,"")))</f>
        <v/>
      </c>
      <c r="L25" s="38">
        <f>IF(K25="","",K25/7)</f>
        <v/>
      </c>
      <c r="M25" s="39">
        <f>IF(OR(K25="",NOT(ISNUMBER('Configurações'!$B$3))),"",'Configurações'!$B$3+ROUNDUP(K25,0))</f>
        <v/>
      </c>
      <c r="N25" s="40">
        <f>IF(OR(K25="",H25="",NOT(ISNUMBER(H25)),H25&lt;=0),"",MIN(1,K25/H25))</f>
        <v/>
      </c>
      <c r="O25" s="41">
        <f>IF($A25="","",IF(OR(E25="",F25="",G25="",H25=""),"Dados incompletos",IFERROR(IF(OR(NOT(ISNUMBER(E25)),NOT(ISNUMBER(F25)),NOT(ISNUMBER(G25)),NOT(ISNUMBER(H25)),E25&lt;0,F25&lt;0,G25&lt;0,H25&lt;=0),"Dados inválidos",IF(OR(NOT(ISNUMBER('Configurações'!$B$3)),NOT(ISNUMBER('Configurações'!$B$4)),NOT(ISNUMBER('Configurações'!$B$5)),'Configurações'!$B$4&lt;0,'Configurações'!$B$5&lt;='Configurações'!$B$4),"Configuração inválida",IF(G25=0,"Sem demanda",IF(I25=0,"Ruptura imediata",IF(K25&lt;='Configurações'!$B$4,"Crítico",IF(K25&lt;='Configurações'!$B$5,"Atenção","Adequado")))))),"Dados inválidos")))</f>
        <v/>
      </c>
      <c r="P25" s="42">
        <f>IF($A25="","",IF(O25="Dados incompletos","Preencher os campos obrigatórios",IF(O25="Dados inválidos","Corrigir valores inválidos",IF(O25="Configuração inválida","Revisar as configurações",IF(F25&gt;E25,"Reservas superam o saldo",IF(O25="Sem demanda","Sem projeção com demanda zero",IF(O25="Ruptura imediata","Saldo livre zerado",IF(O25="Crítico","Priorizar reposição",IF(O25="Atenção","Planejar reposição",IF(N25&lt;1,"Cobertura menor que a janela","Sem alerta"))))))))))</f>
        <v/>
      </c>
      <c r="Q25" s="34" t="n"/>
    </row>
    <row r="26" ht="24" customHeight="1">
      <c r="A26" s="34" t="n"/>
      <c r="B26" s="34" t="n"/>
      <c r="C26" s="34" t="n"/>
      <c r="D26" s="34" t="n"/>
      <c r="E26" s="35" t="n"/>
      <c r="F26" s="35" t="n"/>
      <c r="G26" s="36" t="n"/>
      <c r="H26" s="35" t="n"/>
      <c r="I26" s="37">
        <f>IF($A26="","",IF(OR(E26="",F26=""),"",IF(AND(ISNUMBER(E26),ISNUMBER(F26),E26&gt;=0,F26&gt;=0),MAX(0,E26-F26),"")))</f>
        <v/>
      </c>
      <c r="J26" s="37">
        <f>IF($A26="","",IF(OR(G26="",H26=""),"",IF(AND(ISNUMBER(G26),ISNUMBER(H26),G26&gt;=0,H26&gt;0),G26*H26,"")))</f>
        <v/>
      </c>
      <c r="K26" s="38">
        <f>IF($A26="","",IF(OR(I26="",G26="",NOT(ISNUMBER(G26)),G26&lt;=0),"",IFERROR(I26/G26,"")))</f>
        <v/>
      </c>
      <c r="L26" s="38">
        <f>IF(K26="","",K26/7)</f>
        <v/>
      </c>
      <c r="M26" s="39">
        <f>IF(OR(K26="",NOT(ISNUMBER('Configurações'!$B$3))),"",'Configurações'!$B$3+ROUNDUP(K26,0))</f>
        <v/>
      </c>
      <c r="N26" s="40">
        <f>IF(OR(K26="",H26="",NOT(ISNUMBER(H26)),H26&lt;=0),"",MIN(1,K26/H26))</f>
        <v/>
      </c>
      <c r="O26" s="41">
        <f>IF($A26="","",IF(OR(E26="",F26="",G26="",H26=""),"Dados incompletos",IFERROR(IF(OR(NOT(ISNUMBER(E26)),NOT(ISNUMBER(F26)),NOT(ISNUMBER(G26)),NOT(ISNUMBER(H26)),E26&lt;0,F26&lt;0,G26&lt;0,H26&lt;=0),"Dados inválidos",IF(OR(NOT(ISNUMBER('Configurações'!$B$3)),NOT(ISNUMBER('Configurações'!$B$4)),NOT(ISNUMBER('Configurações'!$B$5)),'Configurações'!$B$4&lt;0,'Configurações'!$B$5&lt;='Configurações'!$B$4),"Configuração inválida",IF(G26=0,"Sem demanda",IF(I26=0,"Ruptura imediata",IF(K26&lt;='Configurações'!$B$4,"Crítico",IF(K26&lt;='Configurações'!$B$5,"Atenção","Adequado")))))),"Dados inválidos")))</f>
        <v/>
      </c>
      <c r="P26" s="42">
        <f>IF($A26="","",IF(O26="Dados incompletos","Preencher os campos obrigatórios",IF(O26="Dados inválidos","Corrigir valores inválidos",IF(O26="Configuração inválida","Revisar as configurações",IF(F26&gt;E26,"Reservas superam o saldo",IF(O26="Sem demanda","Sem projeção com demanda zero",IF(O26="Ruptura imediata","Saldo livre zerado",IF(O26="Crítico","Priorizar reposição",IF(O26="Atenção","Planejar reposição",IF(N26&lt;1,"Cobertura menor que a janela","Sem alerta"))))))))))</f>
        <v/>
      </c>
      <c r="Q26" s="34" t="n"/>
    </row>
    <row r="27" ht="24" customHeight="1">
      <c r="A27" s="34" t="n"/>
      <c r="B27" s="34" t="n"/>
      <c r="C27" s="34" t="n"/>
      <c r="D27" s="34" t="n"/>
      <c r="E27" s="35" t="n"/>
      <c r="F27" s="35" t="n"/>
      <c r="G27" s="36" t="n"/>
      <c r="H27" s="35" t="n"/>
      <c r="I27" s="37">
        <f>IF($A27="","",IF(OR(E27="",F27=""),"",IF(AND(ISNUMBER(E27),ISNUMBER(F27),E27&gt;=0,F27&gt;=0),MAX(0,E27-F27),"")))</f>
        <v/>
      </c>
      <c r="J27" s="37">
        <f>IF($A27="","",IF(OR(G27="",H27=""),"",IF(AND(ISNUMBER(G27),ISNUMBER(H27),G27&gt;=0,H27&gt;0),G27*H27,"")))</f>
        <v/>
      </c>
      <c r="K27" s="38">
        <f>IF($A27="","",IF(OR(I27="",G27="",NOT(ISNUMBER(G27)),G27&lt;=0),"",IFERROR(I27/G27,"")))</f>
        <v/>
      </c>
      <c r="L27" s="38">
        <f>IF(K27="","",K27/7)</f>
        <v/>
      </c>
      <c r="M27" s="39">
        <f>IF(OR(K27="",NOT(ISNUMBER('Configurações'!$B$3))),"",'Configurações'!$B$3+ROUNDUP(K27,0))</f>
        <v/>
      </c>
      <c r="N27" s="40">
        <f>IF(OR(K27="",H27="",NOT(ISNUMBER(H27)),H27&lt;=0),"",MIN(1,K27/H27))</f>
        <v/>
      </c>
      <c r="O27" s="41">
        <f>IF($A27="","",IF(OR(E27="",F27="",G27="",H27=""),"Dados incompletos",IFERROR(IF(OR(NOT(ISNUMBER(E27)),NOT(ISNUMBER(F27)),NOT(ISNUMBER(G27)),NOT(ISNUMBER(H27)),E27&lt;0,F27&lt;0,G27&lt;0,H27&lt;=0),"Dados inválidos",IF(OR(NOT(ISNUMBER('Configurações'!$B$3)),NOT(ISNUMBER('Configurações'!$B$4)),NOT(ISNUMBER('Configurações'!$B$5)),'Configurações'!$B$4&lt;0,'Configurações'!$B$5&lt;='Configurações'!$B$4),"Configuração inválida",IF(G27=0,"Sem demanda",IF(I27=0,"Ruptura imediata",IF(K27&lt;='Configurações'!$B$4,"Crítico",IF(K27&lt;='Configurações'!$B$5,"Atenção","Adequado")))))),"Dados inválidos")))</f>
        <v/>
      </c>
      <c r="P27" s="42">
        <f>IF($A27="","",IF(O27="Dados incompletos","Preencher os campos obrigatórios",IF(O27="Dados inválidos","Corrigir valores inválidos",IF(O27="Configuração inválida","Revisar as configurações",IF(F27&gt;E27,"Reservas superam o saldo",IF(O27="Sem demanda","Sem projeção com demanda zero",IF(O27="Ruptura imediata","Saldo livre zerado",IF(O27="Crítico","Priorizar reposição",IF(O27="Atenção","Planejar reposição",IF(N27&lt;1,"Cobertura menor que a janela","Sem alerta"))))))))))</f>
        <v/>
      </c>
      <c r="Q27" s="34" t="n"/>
    </row>
    <row r="28" ht="24" customHeight="1">
      <c r="A28" s="34" t="n"/>
      <c r="B28" s="34" t="n"/>
      <c r="C28" s="34" t="n"/>
      <c r="D28" s="34" t="n"/>
      <c r="E28" s="35" t="n"/>
      <c r="F28" s="35" t="n"/>
      <c r="G28" s="36" t="n"/>
      <c r="H28" s="35" t="n"/>
      <c r="I28" s="37">
        <f>IF($A28="","",IF(OR(E28="",F28=""),"",IF(AND(ISNUMBER(E28),ISNUMBER(F28),E28&gt;=0,F28&gt;=0),MAX(0,E28-F28),"")))</f>
        <v/>
      </c>
      <c r="J28" s="37">
        <f>IF($A28="","",IF(OR(G28="",H28=""),"",IF(AND(ISNUMBER(G28),ISNUMBER(H28),G28&gt;=0,H28&gt;0),G28*H28,"")))</f>
        <v/>
      </c>
      <c r="K28" s="38">
        <f>IF($A28="","",IF(OR(I28="",G28="",NOT(ISNUMBER(G28)),G28&lt;=0),"",IFERROR(I28/G28,"")))</f>
        <v/>
      </c>
      <c r="L28" s="38">
        <f>IF(K28="","",K28/7)</f>
        <v/>
      </c>
      <c r="M28" s="39">
        <f>IF(OR(K28="",NOT(ISNUMBER('Configurações'!$B$3))),"",'Configurações'!$B$3+ROUNDUP(K28,0))</f>
        <v/>
      </c>
      <c r="N28" s="40">
        <f>IF(OR(K28="",H28="",NOT(ISNUMBER(H28)),H28&lt;=0),"",MIN(1,K28/H28))</f>
        <v/>
      </c>
      <c r="O28" s="41">
        <f>IF($A28="","",IF(OR(E28="",F28="",G28="",H28=""),"Dados incompletos",IFERROR(IF(OR(NOT(ISNUMBER(E28)),NOT(ISNUMBER(F28)),NOT(ISNUMBER(G28)),NOT(ISNUMBER(H28)),E28&lt;0,F28&lt;0,G28&lt;0,H28&lt;=0),"Dados inválidos",IF(OR(NOT(ISNUMBER('Configurações'!$B$3)),NOT(ISNUMBER('Configurações'!$B$4)),NOT(ISNUMBER('Configurações'!$B$5)),'Configurações'!$B$4&lt;0,'Configurações'!$B$5&lt;='Configurações'!$B$4),"Configuração inválida",IF(G28=0,"Sem demanda",IF(I28=0,"Ruptura imediata",IF(K28&lt;='Configurações'!$B$4,"Crítico",IF(K28&lt;='Configurações'!$B$5,"Atenção","Adequado")))))),"Dados inválidos")))</f>
        <v/>
      </c>
      <c r="P28" s="42">
        <f>IF($A28="","",IF(O28="Dados incompletos","Preencher os campos obrigatórios",IF(O28="Dados inválidos","Corrigir valores inválidos",IF(O28="Configuração inválida","Revisar as configurações",IF(F28&gt;E28,"Reservas superam o saldo",IF(O28="Sem demanda","Sem projeção com demanda zero",IF(O28="Ruptura imediata","Saldo livre zerado",IF(O28="Crítico","Priorizar reposição",IF(O28="Atenção","Planejar reposição",IF(N28&lt;1,"Cobertura menor que a janela","Sem alerta"))))))))))</f>
        <v/>
      </c>
      <c r="Q28" s="34" t="n"/>
    </row>
    <row r="29" ht="24" customHeight="1">
      <c r="A29" s="34" t="n"/>
      <c r="B29" s="34" t="n"/>
      <c r="C29" s="34" t="n"/>
      <c r="D29" s="34" t="n"/>
      <c r="E29" s="35" t="n"/>
      <c r="F29" s="35" t="n"/>
      <c r="G29" s="36" t="n"/>
      <c r="H29" s="35" t="n"/>
      <c r="I29" s="37">
        <f>IF($A29="","",IF(OR(E29="",F29=""),"",IF(AND(ISNUMBER(E29),ISNUMBER(F29),E29&gt;=0,F29&gt;=0),MAX(0,E29-F29),"")))</f>
        <v/>
      </c>
      <c r="J29" s="37">
        <f>IF($A29="","",IF(OR(G29="",H29=""),"",IF(AND(ISNUMBER(G29),ISNUMBER(H29),G29&gt;=0,H29&gt;0),G29*H29,"")))</f>
        <v/>
      </c>
      <c r="K29" s="38">
        <f>IF($A29="","",IF(OR(I29="",G29="",NOT(ISNUMBER(G29)),G29&lt;=0),"",IFERROR(I29/G29,"")))</f>
        <v/>
      </c>
      <c r="L29" s="38">
        <f>IF(K29="","",K29/7)</f>
        <v/>
      </c>
      <c r="M29" s="39">
        <f>IF(OR(K29="",NOT(ISNUMBER('Configurações'!$B$3))),"",'Configurações'!$B$3+ROUNDUP(K29,0))</f>
        <v/>
      </c>
      <c r="N29" s="40">
        <f>IF(OR(K29="",H29="",NOT(ISNUMBER(H29)),H29&lt;=0),"",MIN(1,K29/H29))</f>
        <v/>
      </c>
      <c r="O29" s="41">
        <f>IF($A29="","",IF(OR(E29="",F29="",G29="",H29=""),"Dados incompletos",IFERROR(IF(OR(NOT(ISNUMBER(E29)),NOT(ISNUMBER(F29)),NOT(ISNUMBER(G29)),NOT(ISNUMBER(H29)),E29&lt;0,F29&lt;0,G29&lt;0,H29&lt;=0),"Dados inválidos",IF(OR(NOT(ISNUMBER('Configurações'!$B$3)),NOT(ISNUMBER('Configurações'!$B$4)),NOT(ISNUMBER('Configurações'!$B$5)),'Configurações'!$B$4&lt;0,'Configurações'!$B$5&lt;='Configurações'!$B$4),"Configuração inválida",IF(G29=0,"Sem demanda",IF(I29=0,"Ruptura imediata",IF(K29&lt;='Configurações'!$B$4,"Crítico",IF(K29&lt;='Configurações'!$B$5,"Atenção","Adequado")))))),"Dados inválidos")))</f>
        <v/>
      </c>
      <c r="P29" s="42">
        <f>IF($A29="","",IF(O29="Dados incompletos","Preencher os campos obrigatórios",IF(O29="Dados inválidos","Corrigir valores inválidos",IF(O29="Configuração inválida","Revisar as configurações",IF(F29&gt;E29,"Reservas superam o saldo",IF(O29="Sem demanda","Sem projeção com demanda zero",IF(O29="Ruptura imediata","Saldo livre zerado",IF(O29="Crítico","Priorizar reposição",IF(O29="Atenção","Planejar reposição",IF(N29&lt;1,"Cobertura menor que a janela","Sem alerta"))))))))))</f>
        <v/>
      </c>
      <c r="Q29" s="34" t="n"/>
    </row>
    <row r="30" ht="24" customHeight="1">
      <c r="A30" s="34" t="n"/>
      <c r="B30" s="34" t="n"/>
      <c r="C30" s="34" t="n"/>
      <c r="D30" s="34" t="n"/>
      <c r="E30" s="35" t="n"/>
      <c r="F30" s="35" t="n"/>
      <c r="G30" s="36" t="n"/>
      <c r="H30" s="35" t="n"/>
      <c r="I30" s="37">
        <f>IF($A30="","",IF(OR(E30="",F30=""),"",IF(AND(ISNUMBER(E30),ISNUMBER(F30),E30&gt;=0,F30&gt;=0),MAX(0,E30-F30),"")))</f>
        <v/>
      </c>
      <c r="J30" s="37">
        <f>IF($A30="","",IF(OR(G30="",H30=""),"",IF(AND(ISNUMBER(G30),ISNUMBER(H30),G30&gt;=0,H30&gt;0),G30*H30,"")))</f>
        <v/>
      </c>
      <c r="K30" s="38">
        <f>IF($A30="","",IF(OR(I30="",G30="",NOT(ISNUMBER(G30)),G30&lt;=0),"",IFERROR(I30/G30,"")))</f>
        <v/>
      </c>
      <c r="L30" s="38">
        <f>IF(K30="","",K30/7)</f>
        <v/>
      </c>
      <c r="M30" s="39">
        <f>IF(OR(K30="",NOT(ISNUMBER('Configurações'!$B$3))),"",'Configurações'!$B$3+ROUNDUP(K30,0))</f>
        <v/>
      </c>
      <c r="N30" s="40">
        <f>IF(OR(K30="",H30="",NOT(ISNUMBER(H30)),H30&lt;=0),"",MIN(1,K30/H30))</f>
        <v/>
      </c>
      <c r="O30" s="41">
        <f>IF($A30="","",IF(OR(E30="",F30="",G30="",H30=""),"Dados incompletos",IFERROR(IF(OR(NOT(ISNUMBER(E30)),NOT(ISNUMBER(F30)),NOT(ISNUMBER(G30)),NOT(ISNUMBER(H30)),E30&lt;0,F30&lt;0,G30&lt;0,H30&lt;=0),"Dados inválidos",IF(OR(NOT(ISNUMBER('Configurações'!$B$3)),NOT(ISNUMBER('Configurações'!$B$4)),NOT(ISNUMBER('Configurações'!$B$5)),'Configurações'!$B$4&lt;0,'Configurações'!$B$5&lt;='Configurações'!$B$4),"Configuração inválida",IF(G30=0,"Sem demanda",IF(I30=0,"Ruptura imediata",IF(K30&lt;='Configurações'!$B$4,"Crítico",IF(K30&lt;='Configurações'!$B$5,"Atenção","Adequado")))))),"Dados inválidos")))</f>
        <v/>
      </c>
      <c r="P30" s="42">
        <f>IF($A30="","",IF(O30="Dados incompletos","Preencher os campos obrigatórios",IF(O30="Dados inválidos","Corrigir valores inválidos",IF(O30="Configuração inválida","Revisar as configurações",IF(F30&gt;E30,"Reservas superam o saldo",IF(O30="Sem demanda","Sem projeção com demanda zero",IF(O30="Ruptura imediata","Saldo livre zerado",IF(O30="Crítico","Priorizar reposição",IF(O30="Atenção","Planejar reposição",IF(N30&lt;1,"Cobertura menor que a janela","Sem alerta"))))))))))</f>
        <v/>
      </c>
      <c r="Q30" s="34" t="n"/>
    </row>
    <row r="31" ht="24" customHeight="1">
      <c r="A31" s="34" t="n"/>
      <c r="B31" s="34" t="n"/>
      <c r="C31" s="34" t="n"/>
      <c r="D31" s="34" t="n"/>
      <c r="E31" s="35" t="n"/>
      <c r="F31" s="35" t="n"/>
      <c r="G31" s="36" t="n"/>
      <c r="H31" s="35" t="n"/>
      <c r="I31" s="37">
        <f>IF($A31="","",IF(OR(E31="",F31=""),"",IF(AND(ISNUMBER(E31),ISNUMBER(F31),E31&gt;=0,F31&gt;=0),MAX(0,E31-F31),"")))</f>
        <v/>
      </c>
      <c r="J31" s="37">
        <f>IF($A31="","",IF(OR(G31="",H31=""),"",IF(AND(ISNUMBER(G31),ISNUMBER(H31),G31&gt;=0,H31&gt;0),G31*H31,"")))</f>
        <v/>
      </c>
      <c r="K31" s="38">
        <f>IF($A31="","",IF(OR(I31="",G31="",NOT(ISNUMBER(G31)),G31&lt;=0),"",IFERROR(I31/G31,"")))</f>
        <v/>
      </c>
      <c r="L31" s="38">
        <f>IF(K31="","",K31/7)</f>
        <v/>
      </c>
      <c r="M31" s="39">
        <f>IF(OR(K31="",NOT(ISNUMBER('Configurações'!$B$3))),"",'Configurações'!$B$3+ROUNDUP(K31,0))</f>
        <v/>
      </c>
      <c r="N31" s="40">
        <f>IF(OR(K31="",H31="",NOT(ISNUMBER(H31)),H31&lt;=0),"",MIN(1,K31/H31))</f>
        <v/>
      </c>
      <c r="O31" s="41">
        <f>IF($A31="","",IF(OR(E31="",F31="",G31="",H31=""),"Dados incompletos",IFERROR(IF(OR(NOT(ISNUMBER(E31)),NOT(ISNUMBER(F31)),NOT(ISNUMBER(G31)),NOT(ISNUMBER(H31)),E31&lt;0,F31&lt;0,G31&lt;0,H31&lt;=0),"Dados inválidos",IF(OR(NOT(ISNUMBER('Configurações'!$B$3)),NOT(ISNUMBER('Configurações'!$B$4)),NOT(ISNUMBER('Configurações'!$B$5)),'Configurações'!$B$4&lt;0,'Configurações'!$B$5&lt;='Configurações'!$B$4),"Configuração inválida",IF(G31=0,"Sem demanda",IF(I31=0,"Ruptura imediata",IF(K31&lt;='Configurações'!$B$4,"Crítico",IF(K31&lt;='Configurações'!$B$5,"Atenção","Adequado")))))),"Dados inválidos")))</f>
        <v/>
      </c>
      <c r="P31" s="42">
        <f>IF($A31="","",IF(O31="Dados incompletos","Preencher os campos obrigatórios",IF(O31="Dados inválidos","Corrigir valores inválidos",IF(O31="Configuração inválida","Revisar as configurações",IF(F31&gt;E31,"Reservas superam o saldo",IF(O31="Sem demanda","Sem projeção com demanda zero",IF(O31="Ruptura imediata","Saldo livre zerado",IF(O31="Crítico","Priorizar reposição",IF(O31="Atenção","Planejar reposição",IF(N31&lt;1,"Cobertura menor que a janela","Sem alerta"))))))))))</f>
        <v/>
      </c>
      <c r="Q31" s="34" t="n"/>
    </row>
    <row r="32" ht="24" customHeight="1">
      <c r="A32" s="34" t="n"/>
      <c r="B32" s="34" t="n"/>
      <c r="C32" s="34" t="n"/>
      <c r="D32" s="34" t="n"/>
      <c r="E32" s="35" t="n"/>
      <c r="F32" s="35" t="n"/>
      <c r="G32" s="36" t="n"/>
      <c r="H32" s="35" t="n"/>
      <c r="I32" s="37">
        <f>IF($A32="","",IF(OR(E32="",F32=""),"",IF(AND(ISNUMBER(E32),ISNUMBER(F32),E32&gt;=0,F32&gt;=0),MAX(0,E32-F32),"")))</f>
        <v/>
      </c>
      <c r="J32" s="37">
        <f>IF($A32="","",IF(OR(G32="",H32=""),"",IF(AND(ISNUMBER(G32),ISNUMBER(H32),G32&gt;=0,H32&gt;0),G32*H32,"")))</f>
        <v/>
      </c>
      <c r="K32" s="38">
        <f>IF($A32="","",IF(OR(I32="",G32="",NOT(ISNUMBER(G32)),G32&lt;=0),"",IFERROR(I32/G32,"")))</f>
        <v/>
      </c>
      <c r="L32" s="38">
        <f>IF(K32="","",K32/7)</f>
        <v/>
      </c>
      <c r="M32" s="39">
        <f>IF(OR(K32="",NOT(ISNUMBER('Configurações'!$B$3))),"",'Configurações'!$B$3+ROUNDUP(K32,0))</f>
        <v/>
      </c>
      <c r="N32" s="40">
        <f>IF(OR(K32="",H32="",NOT(ISNUMBER(H32)),H32&lt;=0),"",MIN(1,K32/H32))</f>
        <v/>
      </c>
      <c r="O32" s="41">
        <f>IF($A32="","",IF(OR(E32="",F32="",G32="",H32=""),"Dados incompletos",IFERROR(IF(OR(NOT(ISNUMBER(E32)),NOT(ISNUMBER(F32)),NOT(ISNUMBER(G32)),NOT(ISNUMBER(H32)),E32&lt;0,F32&lt;0,G32&lt;0,H32&lt;=0),"Dados inválidos",IF(OR(NOT(ISNUMBER('Configurações'!$B$3)),NOT(ISNUMBER('Configurações'!$B$4)),NOT(ISNUMBER('Configurações'!$B$5)),'Configurações'!$B$4&lt;0,'Configurações'!$B$5&lt;='Configurações'!$B$4),"Configuração inválida",IF(G32=0,"Sem demanda",IF(I32=0,"Ruptura imediata",IF(K32&lt;='Configurações'!$B$4,"Crítico",IF(K32&lt;='Configurações'!$B$5,"Atenção","Adequado")))))),"Dados inválidos")))</f>
        <v/>
      </c>
      <c r="P32" s="42">
        <f>IF($A32="","",IF(O32="Dados incompletos","Preencher os campos obrigatórios",IF(O32="Dados inválidos","Corrigir valores inválidos",IF(O32="Configuração inválida","Revisar as configurações",IF(F32&gt;E32,"Reservas superam o saldo",IF(O32="Sem demanda","Sem projeção com demanda zero",IF(O32="Ruptura imediata","Saldo livre zerado",IF(O32="Crítico","Priorizar reposição",IF(O32="Atenção","Planejar reposição",IF(N32&lt;1,"Cobertura menor que a janela","Sem alerta"))))))))))</f>
        <v/>
      </c>
      <c r="Q32" s="34" t="n"/>
    </row>
    <row r="33" ht="24" customHeight="1">
      <c r="A33" s="34" t="n"/>
      <c r="B33" s="34" t="n"/>
      <c r="C33" s="34" t="n"/>
      <c r="D33" s="34" t="n"/>
      <c r="E33" s="35" t="n"/>
      <c r="F33" s="35" t="n"/>
      <c r="G33" s="36" t="n"/>
      <c r="H33" s="35" t="n"/>
      <c r="I33" s="37">
        <f>IF($A33="","",IF(OR(E33="",F33=""),"",IF(AND(ISNUMBER(E33),ISNUMBER(F33),E33&gt;=0,F33&gt;=0),MAX(0,E33-F33),"")))</f>
        <v/>
      </c>
      <c r="J33" s="37">
        <f>IF($A33="","",IF(OR(G33="",H33=""),"",IF(AND(ISNUMBER(G33),ISNUMBER(H33),G33&gt;=0,H33&gt;0),G33*H33,"")))</f>
        <v/>
      </c>
      <c r="K33" s="38">
        <f>IF($A33="","",IF(OR(I33="",G33="",NOT(ISNUMBER(G33)),G33&lt;=0),"",IFERROR(I33/G33,"")))</f>
        <v/>
      </c>
      <c r="L33" s="38">
        <f>IF(K33="","",K33/7)</f>
        <v/>
      </c>
      <c r="M33" s="39">
        <f>IF(OR(K33="",NOT(ISNUMBER('Configurações'!$B$3))),"",'Configurações'!$B$3+ROUNDUP(K33,0))</f>
        <v/>
      </c>
      <c r="N33" s="40">
        <f>IF(OR(K33="",H33="",NOT(ISNUMBER(H33)),H33&lt;=0),"",MIN(1,K33/H33))</f>
        <v/>
      </c>
      <c r="O33" s="41">
        <f>IF($A33="","",IF(OR(E33="",F33="",G33="",H33=""),"Dados incompletos",IFERROR(IF(OR(NOT(ISNUMBER(E33)),NOT(ISNUMBER(F33)),NOT(ISNUMBER(G33)),NOT(ISNUMBER(H33)),E33&lt;0,F33&lt;0,G33&lt;0,H33&lt;=0),"Dados inválidos",IF(OR(NOT(ISNUMBER('Configurações'!$B$3)),NOT(ISNUMBER('Configurações'!$B$4)),NOT(ISNUMBER('Configurações'!$B$5)),'Configurações'!$B$4&lt;0,'Configurações'!$B$5&lt;='Configurações'!$B$4),"Configuração inválida",IF(G33=0,"Sem demanda",IF(I33=0,"Ruptura imediata",IF(K33&lt;='Configurações'!$B$4,"Crítico",IF(K33&lt;='Configurações'!$B$5,"Atenção","Adequado")))))),"Dados inválidos")))</f>
        <v/>
      </c>
      <c r="P33" s="42">
        <f>IF($A33="","",IF(O33="Dados incompletos","Preencher os campos obrigatórios",IF(O33="Dados inválidos","Corrigir valores inválidos",IF(O33="Configuração inválida","Revisar as configurações",IF(F33&gt;E33,"Reservas superam o saldo",IF(O33="Sem demanda","Sem projeção com demanda zero",IF(O33="Ruptura imediata","Saldo livre zerado",IF(O33="Crítico","Priorizar reposição",IF(O33="Atenção","Planejar reposição",IF(N33&lt;1,"Cobertura menor que a janela","Sem alerta"))))))))))</f>
        <v/>
      </c>
      <c r="Q33" s="34" t="n"/>
    </row>
    <row r="34" ht="24" customHeight="1">
      <c r="A34" s="34" t="n"/>
      <c r="B34" s="34" t="n"/>
      <c r="C34" s="34" t="n"/>
      <c r="D34" s="34" t="n"/>
      <c r="E34" s="35" t="n"/>
      <c r="F34" s="35" t="n"/>
      <c r="G34" s="36" t="n"/>
      <c r="H34" s="35" t="n"/>
      <c r="I34" s="37">
        <f>IF($A34="","",IF(OR(E34="",F34=""),"",IF(AND(ISNUMBER(E34),ISNUMBER(F34),E34&gt;=0,F34&gt;=0),MAX(0,E34-F34),"")))</f>
        <v/>
      </c>
      <c r="J34" s="37">
        <f>IF($A34="","",IF(OR(G34="",H34=""),"",IF(AND(ISNUMBER(G34),ISNUMBER(H34),G34&gt;=0,H34&gt;0),G34*H34,"")))</f>
        <v/>
      </c>
      <c r="K34" s="38">
        <f>IF($A34="","",IF(OR(I34="",G34="",NOT(ISNUMBER(G34)),G34&lt;=0),"",IFERROR(I34/G34,"")))</f>
        <v/>
      </c>
      <c r="L34" s="38">
        <f>IF(K34="","",K34/7)</f>
        <v/>
      </c>
      <c r="M34" s="39">
        <f>IF(OR(K34="",NOT(ISNUMBER('Configurações'!$B$3))),"",'Configurações'!$B$3+ROUNDUP(K34,0))</f>
        <v/>
      </c>
      <c r="N34" s="40">
        <f>IF(OR(K34="",H34="",NOT(ISNUMBER(H34)),H34&lt;=0),"",MIN(1,K34/H34))</f>
        <v/>
      </c>
      <c r="O34" s="41">
        <f>IF($A34="","",IF(OR(E34="",F34="",G34="",H34=""),"Dados incompletos",IFERROR(IF(OR(NOT(ISNUMBER(E34)),NOT(ISNUMBER(F34)),NOT(ISNUMBER(G34)),NOT(ISNUMBER(H34)),E34&lt;0,F34&lt;0,G34&lt;0,H34&lt;=0),"Dados inválidos",IF(OR(NOT(ISNUMBER('Configurações'!$B$3)),NOT(ISNUMBER('Configurações'!$B$4)),NOT(ISNUMBER('Configurações'!$B$5)),'Configurações'!$B$4&lt;0,'Configurações'!$B$5&lt;='Configurações'!$B$4),"Configuração inválida",IF(G34=0,"Sem demanda",IF(I34=0,"Ruptura imediata",IF(K34&lt;='Configurações'!$B$4,"Crítico",IF(K34&lt;='Configurações'!$B$5,"Atenção","Adequado")))))),"Dados inválidos")))</f>
        <v/>
      </c>
      <c r="P34" s="42">
        <f>IF($A34="","",IF(O34="Dados incompletos","Preencher os campos obrigatórios",IF(O34="Dados inválidos","Corrigir valores inválidos",IF(O34="Configuração inválida","Revisar as configurações",IF(F34&gt;E34,"Reservas superam o saldo",IF(O34="Sem demanda","Sem projeção com demanda zero",IF(O34="Ruptura imediata","Saldo livre zerado",IF(O34="Crítico","Priorizar reposição",IF(O34="Atenção","Planejar reposição",IF(N34&lt;1,"Cobertura menor que a janela","Sem alerta"))))))))))</f>
        <v/>
      </c>
      <c r="Q34" s="34" t="n"/>
    </row>
    <row r="35" ht="24" customHeight="1">
      <c r="A35" s="34" t="n"/>
      <c r="B35" s="34" t="n"/>
      <c r="C35" s="34" t="n"/>
      <c r="D35" s="34" t="n"/>
      <c r="E35" s="35" t="n"/>
      <c r="F35" s="35" t="n"/>
      <c r="G35" s="36" t="n"/>
      <c r="H35" s="35" t="n"/>
      <c r="I35" s="37">
        <f>IF($A35="","",IF(OR(E35="",F35=""),"",IF(AND(ISNUMBER(E35),ISNUMBER(F35),E35&gt;=0,F35&gt;=0),MAX(0,E35-F35),"")))</f>
        <v/>
      </c>
      <c r="J35" s="37">
        <f>IF($A35="","",IF(OR(G35="",H35=""),"",IF(AND(ISNUMBER(G35),ISNUMBER(H35),G35&gt;=0,H35&gt;0),G35*H35,"")))</f>
        <v/>
      </c>
      <c r="K35" s="38">
        <f>IF($A35="","",IF(OR(I35="",G35="",NOT(ISNUMBER(G35)),G35&lt;=0),"",IFERROR(I35/G35,"")))</f>
        <v/>
      </c>
      <c r="L35" s="38">
        <f>IF(K35="","",K35/7)</f>
        <v/>
      </c>
      <c r="M35" s="39">
        <f>IF(OR(K35="",NOT(ISNUMBER('Configurações'!$B$3))),"",'Configurações'!$B$3+ROUNDUP(K35,0))</f>
        <v/>
      </c>
      <c r="N35" s="40">
        <f>IF(OR(K35="",H35="",NOT(ISNUMBER(H35)),H35&lt;=0),"",MIN(1,K35/H35))</f>
        <v/>
      </c>
      <c r="O35" s="41">
        <f>IF($A35="","",IF(OR(E35="",F35="",G35="",H35=""),"Dados incompletos",IFERROR(IF(OR(NOT(ISNUMBER(E35)),NOT(ISNUMBER(F35)),NOT(ISNUMBER(G35)),NOT(ISNUMBER(H35)),E35&lt;0,F35&lt;0,G35&lt;0,H35&lt;=0),"Dados inválidos",IF(OR(NOT(ISNUMBER('Configurações'!$B$3)),NOT(ISNUMBER('Configurações'!$B$4)),NOT(ISNUMBER('Configurações'!$B$5)),'Configurações'!$B$4&lt;0,'Configurações'!$B$5&lt;='Configurações'!$B$4),"Configuração inválida",IF(G35=0,"Sem demanda",IF(I35=0,"Ruptura imediata",IF(K35&lt;='Configurações'!$B$4,"Crítico",IF(K35&lt;='Configurações'!$B$5,"Atenção","Adequado")))))),"Dados inválidos")))</f>
        <v/>
      </c>
      <c r="P35" s="42">
        <f>IF($A35="","",IF(O35="Dados incompletos","Preencher os campos obrigatórios",IF(O35="Dados inválidos","Corrigir valores inválidos",IF(O35="Configuração inválida","Revisar as configurações",IF(F35&gt;E35,"Reservas superam o saldo",IF(O35="Sem demanda","Sem projeção com demanda zero",IF(O35="Ruptura imediata","Saldo livre zerado",IF(O35="Crítico","Priorizar reposição",IF(O35="Atenção","Planejar reposição",IF(N35&lt;1,"Cobertura menor que a janela","Sem alerta"))))))))))</f>
        <v/>
      </c>
      <c r="Q35" s="34" t="n"/>
    </row>
    <row r="36" ht="24" customHeight="1">
      <c r="A36" s="34" t="n"/>
      <c r="B36" s="34" t="n"/>
      <c r="C36" s="34" t="n"/>
      <c r="D36" s="34" t="n"/>
      <c r="E36" s="35" t="n"/>
      <c r="F36" s="35" t="n"/>
      <c r="G36" s="36" t="n"/>
      <c r="H36" s="35" t="n"/>
      <c r="I36" s="37">
        <f>IF($A36="","",IF(OR(E36="",F36=""),"",IF(AND(ISNUMBER(E36),ISNUMBER(F36),E36&gt;=0,F36&gt;=0),MAX(0,E36-F36),"")))</f>
        <v/>
      </c>
      <c r="J36" s="37">
        <f>IF($A36="","",IF(OR(G36="",H36=""),"",IF(AND(ISNUMBER(G36),ISNUMBER(H36),G36&gt;=0,H36&gt;0),G36*H36,"")))</f>
        <v/>
      </c>
      <c r="K36" s="38">
        <f>IF($A36="","",IF(OR(I36="",G36="",NOT(ISNUMBER(G36)),G36&lt;=0),"",IFERROR(I36/G36,"")))</f>
        <v/>
      </c>
      <c r="L36" s="38">
        <f>IF(K36="","",K36/7)</f>
        <v/>
      </c>
      <c r="M36" s="39">
        <f>IF(OR(K36="",NOT(ISNUMBER('Configurações'!$B$3))),"",'Configurações'!$B$3+ROUNDUP(K36,0))</f>
        <v/>
      </c>
      <c r="N36" s="40">
        <f>IF(OR(K36="",H36="",NOT(ISNUMBER(H36)),H36&lt;=0),"",MIN(1,K36/H36))</f>
        <v/>
      </c>
      <c r="O36" s="41">
        <f>IF($A36="","",IF(OR(E36="",F36="",G36="",H36=""),"Dados incompletos",IFERROR(IF(OR(NOT(ISNUMBER(E36)),NOT(ISNUMBER(F36)),NOT(ISNUMBER(G36)),NOT(ISNUMBER(H36)),E36&lt;0,F36&lt;0,G36&lt;0,H36&lt;=0),"Dados inválidos",IF(OR(NOT(ISNUMBER('Configurações'!$B$3)),NOT(ISNUMBER('Configurações'!$B$4)),NOT(ISNUMBER('Configurações'!$B$5)),'Configurações'!$B$4&lt;0,'Configurações'!$B$5&lt;='Configurações'!$B$4),"Configuração inválida",IF(G36=0,"Sem demanda",IF(I36=0,"Ruptura imediata",IF(K36&lt;='Configurações'!$B$4,"Crítico",IF(K36&lt;='Configurações'!$B$5,"Atenção","Adequado")))))),"Dados inválidos")))</f>
        <v/>
      </c>
      <c r="P36" s="42">
        <f>IF($A36="","",IF(O36="Dados incompletos","Preencher os campos obrigatórios",IF(O36="Dados inválidos","Corrigir valores inválidos",IF(O36="Configuração inválida","Revisar as configurações",IF(F36&gt;E36,"Reservas superam o saldo",IF(O36="Sem demanda","Sem projeção com demanda zero",IF(O36="Ruptura imediata","Saldo livre zerado",IF(O36="Crítico","Priorizar reposição",IF(O36="Atenção","Planejar reposição",IF(N36&lt;1,"Cobertura menor que a janela","Sem alerta"))))))))))</f>
        <v/>
      </c>
      <c r="Q36" s="34" t="n"/>
    </row>
    <row r="37" ht="24" customHeight="1">
      <c r="A37" s="34" t="n"/>
      <c r="B37" s="34" t="n"/>
      <c r="C37" s="34" t="n"/>
      <c r="D37" s="34" t="n"/>
      <c r="E37" s="35" t="n"/>
      <c r="F37" s="35" t="n"/>
      <c r="G37" s="36" t="n"/>
      <c r="H37" s="35" t="n"/>
      <c r="I37" s="37">
        <f>IF($A37="","",IF(OR(E37="",F37=""),"",IF(AND(ISNUMBER(E37),ISNUMBER(F37),E37&gt;=0,F37&gt;=0),MAX(0,E37-F37),"")))</f>
        <v/>
      </c>
      <c r="J37" s="37">
        <f>IF($A37="","",IF(OR(G37="",H37=""),"",IF(AND(ISNUMBER(G37),ISNUMBER(H37),G37&gt;=0,H37&gt;0),G37*H37,"")))</f>
        <v/>
      </c>
      <c r="K37" s="38">
        <f>IF($A37="","",IF(OR(I37="",G37="",NOT(ISNUMBER(G37)),G37&lt;=0),"",IFERROR(I37/G37,"")))</f>
        <v/>
      </c>
      <c r="L37" s="38">
        <f>IF(K37="","",K37/7)</f>
        <v/>
      </c>
      <c r="M37" s="39">
        <f>IF(OR(K37="",NOT(ISNUMBER('Configurações'!$B$3))),"",'Configurações'!$B$3+ROUNDUP(K37,0))</f>
        <v/>
      </c>
      <c r="N37" s="40">
        <f>IF(OR(K37="",H37="",NOT(ISNUMBER(H37)),H37&lt;=0),"",MIN(1,K37/H37))</f>
        <v/>
      </c>
      <c r="O37" s="41">
        <f>IF($A37="","",IF(OR(E37="",F37="",G37="",H37=""),"Dados incompletos",IFERROR(IF(OR(NOT(ISNUMBER(E37)),NOT(ISNUMBER(F37)),NOT(ISNUMBER(G37)),NOT(ISNUMBER(H37)),E37&lt;0,F37&lt;0,G37&lt;0,H37&lt;=0),"Dados inválidos",IF(OR(NOT(ISNUMBER('Configurações'!$B$3)),NOT(ISNUMBER('Configurações'!$B$4)),NOT(ISNUMBER('Configurações'!$B$5)),'Configurações'!$B$4&lt;0,'Configurações'!$B$5&lt;='Configurações'!$B$4),"Configuração inválida",IF(G37=0,"Sem demanda",IF(I37=0,"Ruptura imediata",IF(K37&lt;='Configurações'!$B$4,"Crítico",IF(K37&lt;='Configurações'!$B$5,"Atenção","Adequado")))))),"Dados inválidos")))</f>
        <v/>
      </c>
      <c r="P37" s="42">
        <f>IF($A37="","",IF(O37="Dados incompletos","Preencher os campos obrigatórios",IF(O37="Dados inválidos","Corrigir valores inválidos",IF(O37="Configuração inválida","Revisar as configurações",IF(F37&gt;E37,"Reservas superam o saldo",IF(O37="Sem demanda","Sem projeção com demanda zero",IF(O37="Ruptura imediata","Saldo livre zerado",IF(O37="Crítico","Priorizar reposição",IF(O37="Atenção","Planejar reposição",IF(N37&lt;1,"Cobertura menor que a janela","Sem alerta"))))))))))</f>
        <v/>
      </c>
      <c r="Q37" s="34" t="n"/>
    </row>
    <row r="38" ht="24" customHeight="1">
      <c r="A38" s="34" t="n"/>
      <c r="B38" s="34" t="n"/>
      <c r="C38" s="34" t="n"/>
      <c r="D38" s="34" t="n"/>
      <c r="E38" s="35" t="n"/>
      <c r="F38" s="35" t="n"/>
      <c r="G38" s="36" t="n"/>
      <c r="H38" s="35" t="n"/>
      <c r="I38" s="37">
        <f>IF($A38="","",IF(OR(E38="",F38=""),"",IF(AND(ISNUMBER(E38),ISNUMBER(F38),E38&gt;=0,F38&gt;=0),MAX(0,E38-F38),"")))</f>
        <v/>
      </c>
      <c r="J38" s="37">
        <f>IF($A38="","",IF(OR(G38="",H38=""),"",IF(AND(ISNUMBER(G38),ISNUMBER(H38),G38&gt;=0,H38&gt;0),G38*H38,"")))</f>
        <v/>
      </c>
      <c r="K38" s="38">
        <f>IF($A38="","",IF(OR(I38="",G38="",NOT(ISNUMBER(G38)),G38&lt;=0),"",IFERROR(I38/G38,"")))</f>
        <v/>
      </c>
      <c r="L38" s="38">
        <f>IF(K38="","",K38/7)</f>
        <v/>
      </c>
      <c r="M38" s="39">
        <f>IF(OR(K38="",NOT(ISNUMBER('Configurações'!$B$3))),"",'Configurações'!$B$3+ROUNDUP(K38,0))</f>
        <v/>
      </c>
      <c r="N38" s="40">
        <f>IF(OR(K38="",H38="",NOT(ISNUMBER(H38)),H38&lt;=0),"",MIN(1,K38/H38))</f>
        <v/>
      </c>
      <c r="O38" s="41">
        <f>IF($A38="","",IF(OR(E38="",F38="",G38="",H38=""),"Dados incompletos",IFERROR(IF(OR(NOT(ISNUMBER(E38)),NOT(ISNUMBER(F38)),NOT(ISNUMBER(G38)),NOT(ISNUMBER(H38)),E38&lt;0,F38&lt;0,G38&lt;0,H38&lt;=0),"Dados inválidos",IF(OR(NOT(ISNUMBER('Configurações'!$B$3)),NOT(ISNUMBER('Configurações'!$B$4)),NOT(ISNUMBER('Configurações'!$B$5)),'Configurações'!$B$4&lt;0,'Configurações'!$B$5&lt;='Configurações'!$B$4),"Configuração inválida",IF(G38=0,"Sem demanda",IF(I38=0,"Ruptura imediata",IF(K38&lt;='Configurações'!$B$4,"Crítico",IF(K38&lt;='Configurações'!$B$5,"Atenção","Adequado")))))),"Dados inválidos")))</f>
        <v/>
      </c>
      <c r="P38" s="42">
        <f>IF($A38="","",IF(O38="Dados incompletos","Preencher os campos obrigatórios",IF(O38="Dados inválidos","Corrigir valores inválidos",IF(O38="Configuração inválida","Revisar as configurações",IF(F38&gt;E38,"Reservas superam o saldo",IF(O38="Sem demanda","Sem projeção com demanda zero",IF(O38="Ruptura imediata","Saldo livre zerado",IF(O38="Crítico","Priorizar reposição",IF(O38="Atenção","Planejar reposição",IF(N38&lt;1,"Cobertura menor que a janela","Sem alerta"))))))))))</f>
        <v/>
      </c>
      <c r="Q38" s="34" t="n"/>
    </row>
    <row r="39" ht="24" customHeight="1">
      <c r="A39" s="34" t="n"/>
      <c r="B39" s="34" t="n"/>
      <c r="C39" s="34" t="n"/>
      <c r="D39" s="34" t="n"/>
      <c r="E39" s="35" t="n"/>
      <c r="F39" s="35" t="n"/>
      <c r="G39" s="36" t="n"/>
      <c r="H39" s="35" t="n"/>
      <c r="I39" s="37">
        <f>IF($A39="","",IF(OR(E39="",F39=""),"",IF(AND(ISNUMBER(E39),ISNUMBER(F39),E39&gt;=0,F39&gt;=0),MAX(0,E39-F39),"")))</f>
        <v/>
      </c>
      <c r="J39" s="37">
        <f>IF($A39="","",IF(OR(G39="",H39=""),"",IF(AND(ISNUMBER(G39),ISNUMBER(H39),G39&gt;=0,H39&gt;0),G39*H39,"")))</f>
        <v/>
      </c>
      <c r="K39" s="38">
        <f>IF($A39="","",IF(OR(I39="",G39="",NOT(ISNUMBER(G39)),G39&lt;=0),"",IFERROR(I39/G39,"")))</f>
        <v/>
      </c>
      <c r="L39" s="38">
        <f>IF(K39="","",K39/7)</f>
        <v/>
      </c>
      <c r="M39" s="39">
        <f>IF(OR(K39="",NOT(ISNUMBER('Configurações'!$B$3))),"",'Configurações'!$B$3+ROUNDUP(K39,0))</f>
        <v/>
      </c>
      <c r="N39" s="40">
        <f>IF(OR(K39="",H39="",NOT(ISNUMBER(H39)),H39&lt;=0),"",MIN(1,K39/H39))</f>
        <v/>
      </c>
      <c r="O39" s="41">
        <f>IF($A39="","",IF(OR(E39="",F39="",G39="",H39=""),"Dados incompletos",IFERROR(IF(OR(NOT(ISNUMBER(E39)),NOT(ISNUMBER(F39)),NOT(ISNUMBER(G39)),NOT(ISNUMBER(H39)),E39&lt;0,F39&lt;0,G39&lt;0,H39&lt;=0),"Dados inválidos",IF(OR(NOT(ISNUMBER('Configurações'!$B$3)),NOT(ISNUMBER('Configurações'!$B$4)),NOT(ISNUMBER('Configurações'!$B$5)),'Configurações'!$B$4&lt;0,'Configurações'!$B$5&lt;='Configurações'!$B$4),"Configuração inválida",IF(G39=0,"Sem demanda",IF(I39=0,"Ruptura imediata",IF(K39&lt;='Configurações'!$B$4,"Crítico",IF(K39&lt;='Configurações'!$B$5,"Atenção","Adequado")))))),"Dados inválidos")))</f>
        <v/>
      </c>
      <c r="P39" s="42">
        <f>IF($A39="","",IF(O39="Dados incompletos","Preencher os campos obrigatórios",IF(O39="Dados inválidos","Corrigir valores inválidos",IF(O39="Configuração inválida","Revisar as configurações",IF(F39&gt;E39,"Reservas superam o saldo",IF(O39="Sem demanda","Sem projeção com demanda zero",IF(O39="Ruptura imediata","Saldo livre zerado",IF(O39="Crítico","Priorizar reposição",IF(O39="Atenção","Planejar reposição",IF(N39&lt;1,"Cobertura menor que a janela","Sem alerta"))))))))))</f>
        <v/>
      </c>
      <c r="Q39" s="34" t="n"/>
    </row>
    <row r="40" ht="24" customHeight="1">
      <c r="A40" s="34" t="n"/>
      <c r="B40" s="34" t="n"/>
      <c r="C40" s="34" t="n"/>
      <c r="D40" s="34" t="n"/>
      <c r="E40" s="35" t="n"/>
      <c r="F40" s="35" t="n"/>
      <c r="G40" s="36" t="n"/>
      <c r="H40" s="35" t="n"/>
      <c r="I40" s="37">
        <f>IF($A40="","",IF(OR(E40="",F40=""),"",IF(AND(ISNUMBER(E40),ISNUMBER(F40),E40&gt;=0,F40&gt;=0),MAX(0,E40-F40),"")))</f>
        <v/>
      </c>
      <c r="J40" s="37">
        <f>IF($A40="","",IF(OR(G40="",H40=""),"",IF(AND(ISNUMBER(G40),ISNUMBER(H40),G40&gt;=0,H40&gt;0),G40*H40,"")))</f>
        <v/>
      </c>
      <c r="K40" s="38">
        <f>IF($A40="","",IF(OR(I40="",G40="",NOT(ISNUMBER(G40)),G40&lt;=0),"",IFERROR(I40/G40,"")))</f>
        <v/>
      </c>
      <c r="L40" s="38">
        <f>IF(K40="","",K40/7)</f>
        <v/>
      </c>
      <c r="M40" s="39">
        <f>IF(OR(K40="",NOT(ISNUMBER('Configurações'!$B$3))),"",'Configurações'!$B$3+ROUNDUP(K40,0))</f>
        <v/>
      </c>
      <c r="N40" s="40">
        <f>IF(OR(K40="",H40="",NOT(ISNUMBER(H40)),H40&lt;=0),"",MIN(1,K40/H40))</f>
        <v/>
      </c>
      <c r="O40" s="41">
        <f>IF($A40="","",IF(OR(E40="",F40="",G40="",H40=""),"Dados incompletos",IFERROR(IF(OR(NOT(ISNUMBER(E40)),NOT(ISNUMBER(F40)),NOT(ISNUMBER(G40)),NOT(ISNUMBER(H40)),E40&lt;0,F40&lt;0,G40&lt;0,H40&lt;=0),"Dados inválidos",IF(OR(NOT(ISNUMBER('Configurações'!$B$3)),NOT(ISNUMBER('Configurações'!$B$4)),NOT(ISNUMBER('Configurações'!$B$5)),'Configurações'!$B$4&lt;0,'Configurações'!$B$5&lt;='Configurações'!$B$4),"Configuração inválida",IF(G40=0,"Sem demanda",IF(I40=0,"Ruptura imediata",IF(K40&lt;='Configurações'!$B$4,"Crítico",IF(K40&lt;='Configurações'!$B$5,"Atenção","Adequado")))))),"Dados inválidos")))</f>
        <v/>
      </c>
      <c r="P40" s="42">
        <f>IF($A40="","",IF(O40="Dados incompletos","Preencher os campos obrigatórios",IF(O40="Dados inválidos","Corrigir valores inválidos",IF(O40="Configuração inválida","Revisar as configurações",IF(F40&gt;E40,"Reservas superam o saldo",IF(O40="Sem demanda","Sem projeção com demanda zero",IF(O40="Ruptura imediata","Saldo livre zerado",IF(O40="Crítico","Priorizar reposição",IF(O40="Atenção","Planejar reposição",IF(N40&lt;1,"Cobertura menor que a janela","Sem alerta"))))))))))</f>
        <v/>
      </c>
      <c r="Q40" s="34" t="n"/>
    </row>
    <row r="41" ht="24" customHeight="1">
      <c r="A41" s="34" t="n"/>
      <c r="B41" s="34" t="n"/>
      <c r="C41" s="34" t="n"/>
      <c r="D41" s="34" t="n"/>
      <c r="E41" s="35" t="n"/>
      <c r="F41" s="35" t="n"/>
      <c r="G41" s="36" t="n"/>
      <c r="H41" s="35" t="n"/>
      <c r="I41" s="37">
        <f>IF($A41="","",IF(OR(E41="",F41=""),"",IF(AND(ISNUMBER(E41),ISNUMBER(F41),E41&gt;=0,F41&gt;=0),MAX(0,E41-F41),"")))</f>
        <v/>
      </c>
      <c r="J41" s="37">
        <f>IF($A41="","",IF(OR(G41="",H41=""),"",IF(AND(ISNUMBER(G41),ISNUMBER(H41),G41&gt;=0,H41&gt;0),G41*H41,"")))</f>
        <v/>
      </c>
      <c r="K41" s="38">
        <f>IF($A41="","",IF(OR(I41="",G41="",NOT(ISNUMBER(G41)),G41&lt;=0),"",IFERROR(I41/G41,"")))</f>
        <v/>
      </c>
      <c r="L41" s="38">
        <f>IF(K41="","",K41/7)</f>
        <v/>
      </c>
      <c r="M41" s="39">
        <f>IF(OR(K41="",NOT(ISNUMBER('Configurações'!$B$3))),"",'Configurações'!$B$3+ROUNDUP(K41,0))</f>
        <v/>
      </c>
      <c r="N41" s="40">
        <f>IF(OR(K41="",H41="",NOT(ISNUMBER(H41)),H41&lt;=0),"",MIN(1,K41/H41))</f>
        <v/>
      </c>
      <c r="O41" s="41">
        <f>IF($A41="","",IF(OR(E41="",F41="",G41="",H41=""),"Dados incompletos",IFERROR(IF(OR(NOT(ISNUMBER(E41)),NOT(ISNUMBER(F41)),NOT(ISNUMBER(G41)),NOT(ISNUMBER(H41)),E41&lt;0,F41&lt;0,G41&lt;0,H41&lt;=0),"Dados inválidos",IF(OR(NOT(ISNUMBER('Configurações'!$B$3)),NOT(ISNUMBER('Configurações'!$B$4)),NOT(ISNUMBER('Configurações'!$B$5)),'Configurações'!$B$4&lt;0,'Configurações'!$B$5&lt;='Configurações'!$B$4),"Configuração inválida",IF(G41=0,"Sem demanda",IF(I41=0,"Ruptura imediata",IF(K41&lt;='Configurações'!$B$4,"Crítico",IF(K41&lt;='Configurações'!$B$5,"Atenção","Adequado")))))),"Dados inválidos")))</f>
        <v/>
      </c>
      <c r="P41" s="42">
        <f>IF($A41="","",IF(O41="Dados incompletos","Preencher os campos obrigatórios",IF(O41="Dados inválidos","Corrigir valores inválidos",IF(O41="Configuração inválida","Revisar as configurações",IF(F41&gt;E41,"Reservas superam o saldo",IF(O41="Sem demanda","Sem projeção com demanda zero",IF(O41="Ruptura imediata","Saldo livre zerado",IF(O41="Crítico","Priorizar reposição",IF(O41="Atenção","Planejar reposição",IF(N41&lt;1,"Cobertura menor que a janela","Sem alerta"))))))))))</f>
        <v/>
      </c>
      <c r="Q41" s="34" t="n"/>
    </row>
    <row r="42" ht="24" customHeight="1">
      <c r="A42" s="34" t="n"/>
      <c r="B42" s="34" t="n"/>
      <c r="C42" s="34" t="n"/>
      <c r="D42" s="34" t="n"/>
      <c r="E42" s="35" t="n"/>
      <c r="F42" s="35" t="n"/>
      <c r="G42" s="36" t="n"/>
      <c r="H42" s="35" t="n"/>
      <c r="I42" s="37">
        <f>IF($A42="","",IF(OR(E42="",F42=""),"",IF(AND(ISNUMBER(E42),ISNUMBER(F42),E42&gt;=0,F42&gt;=0),MAX(0,E42-F42),"")))</f>
        <v/>
      </c>
      <c r="J42" s="37">
        <f>IF($A42="","",IF(OR(G42="",H42=""),"",IF(AND(ISNUMBER(G42),ISNUMBER(H42),G42&gt;=0,H42&gt;0),G42*H42,"")))</f>
        <v/>
      </c>
      <c r="K42" s="38">
        <f>IF($A42="","",IF(OR(I42="",G42="",NOT(ISNUMBER(G42)),G42&lt;=0),"",IFERROR(I42/G42,"")))</f>
        <v/>
      </c>
      <c r="L42" s="38">
        <f>IF(K42="","",K42/7)</f>
        <v/>
      </c>
      <c r="M42" s="39">
        <f>IF(OR(K42="",NOT(ISNUMBER('Configurações'!$B$3))),"",'Configurações'!$B$3+ROUNDUP(K42,0))</f>
        <v/>
      </c>
      <c r="N42" s="40">
        <f>IF(OR(K42="",H42="",NOT(ISNUMBER(H42)),H42&lt;=0),"",MIN(1,K42/H42))</f>
        <v/>
      </c>
      <c r="O42" s="41">
        <f>IF($A42="","",IF(OR(E42="",F42="",G42="",H42=""),"Dados incompletos",IFERROR(IF(OR(NOT(ISNUMBER(E42)),NOT(ISNUMBER(F42)),NOT(ISNUMBER(G42)),NOT(ISNUMBER(H42)),E42&lt;0,F42&lt;0,G42&lt;0,H42&lt;=0),"Dados inválidos",IF(OR(NOT(ISNUMBER('Configurações'!$B$3)),NOT(ISNUMBER('Configurações'!$B$4)),NOT(ISNUMBER('Configurações'!$B$5)),'Configurações'!$B$4&lt;0,'Configurações'!$B$5&lt;='Configurações'!$B$4),"Configuração inválida",IF(G42=0,"Sem demanda",IF(I42=0,"Ruptura imediata",IF(K42&lt;='Configurações'!$B$4,"Crítico",IF(K42&lt;='Configurações'!$B$5,"Atenção","Adequado")))))),"Dados inválidos")))</f>
        <v/>
      </c>
      <c r="P42" s="42">
        <f>IF($A42="","",IF(O42="Dados incompletos","Preencher os campos obrigatórios",IF(O42="Dados inválidos","Corrigir valores inválidos",IF(O42="Configuração inválida","Revisar as configurações",IF(F42&gt;E42,"Reservas superam o saldo",IF(O42="Sem demanda","Sem projeção com demanda zero",IF(O42="Ruptura imediata","Saldo livre zerado",IF(O42="Crítico","Priorizar reposição",IF(O42="Atenção","Planejar reposição",IF(N42&lt;1,"Cobertura menor que a janela","Sem alerta"))))))))))</f>
        <v/>
      </c>
      <c r="Q42" s="34" t="n"/>
    </row>
    <row r="43" ht="24" customHeight="1">
      <c r="A43" s="34" t="n"/>
      <c r="B43" s="34" t="n"/>
      <c r="C43" s="34" t="n"/>
      <c r="D43" s="34" t="n"/>
      <c r="E43" s="35" t="n"/>
      <c r="F43" s="35" t="n"/>
      <c r="G43" s="36" t="n"/>
      <c r="H43" s="35" t="n"/>
      <c r="I43" s="37">
        <f>IF($A43="","",IF(OR(E43="",F43=""),"",IF(AND(ISNUMBER(E43),ISNUMBER(F43),E43&gt;=0,F43&gt;=0),MAX(0,E43-F43),"")))</f>
        <v/>
      </c>
      <c r="J43" s="37">
        <f>IF($A43="","",IF(OR(G43="",H43=""),"",IF(AND(ISNUMBER(G43),ISNUMBER(H43),G43&gt;=0,H43&gt;0),G43*H43,"")))</f>
        <v/>
      </c>
      <c r="K43" s="38">
        <f>IF($A43="","",IF(OR(I43="",G43="",NOT(ISNUMBER(G43)),G43&lt;=0),"",IFERROR(I43/G43,"")))</f>
        <v/>
      </c>
      <c r="L43" s="38">
        <f>IF(K43="","",K43/7)</f>
        <v/>
      </c>
      <c r="M43" s="39">
        <f>IF(OR(K43="",NOT(ISNUMBER('Configurações'!$B$3))),"",'Configurações'!$B$3+ROUNDUP(K43,0))</f>
        <v/>
      </c>
      <c r="N43" s="40">
        <f>IF(OR(K43="",H43="",NOT(ISNUMBER(H43)),H43&lt;=0),"",MIN(1,K43/H43))</f>
        <v/>
      </c>
      <c r="O43" s="41">
        <f>IF($A43="","",IF(OR(E43="",F43="",G43="",H43=""),"Dados incompletos",IFERROR(IF(OR(NOT(ISNUMBER(E43)),NOT(ISNUMBER(F43)),NOT(ISNUMBER(G43)),NOT(ISNUMBER(H43)),E43&lt;0,F43&lt;0,G43&lt;0,H43&lt;=0),"Dados inválidos",IF(OR(NOT(ISNUMBER('Configurações'!$B$3)),NOT(ISNUMBER('Configurações'!$B$4)),NOT(ISNUMBER('Configurações'!$B$5)),'Configurações'!$B$4&lt;0,'Configurações'!$B$5&lt;='Configurações'!$B$4),"Configuração inválida",IF(G43=0,"Sem demanda",IF(I43=0,"Ruptura imediata",IF(K43&lt;='Configurações'!$B$4,"Crítico",IF(K43&lt;='Configurações'!$B$5,"Atenção","Adequado")))))),"Dados inválidos")))</f>
        <v/>
      </c>
      <c r="P43" s="42">
        <f>IF($A43="","",IF(O43="Dados incompletos","Preencher os campos obrigatórios",IF(O43="Dados inválidos","Corrigir valores inválidos",IF(O43="Configuração inválida","Revisar as configurações",IF(F43&gt;E43,"Reservas superam o saldo",IF(O43="Sem demanda","Sem projeção com demanda zero",IF(O43="Ruptura imediata","Saldo livre zerado",IF(O43="Crítico","Priorizar reposição",IF(O43="Atenção","Planejar reposição",IF(N43&lt;1,"Cobertura menor que a janela","Sem alerta"))))))))))</f>
        <v/>
      </c>
      <c r="Q43" s="34" t="n"/>
    </row>
    <row r="44" ht="24" customHeight="1">
      <c r="A44" s="34" t="n"/>
      <c r="B44" s="34" t="n"/>
      <c r="C44" s="34" t="n"/>
      <c r="D44" s="34" t="n"/>
      <c r="E44" s="35" t="n"/>
      <c r="F44" s="35" t="n"/>
      <c r="G44" s="36" t="n"/>
      <c r="H44" s="35" t="n"/>
      <c r="I44" s="37">
        <f>IF($A44="","",IF(OR(E44="",F44=""),"",IF(AND(ISNUMBER(E44),ISNUMBER(F44),E44&gt;=0,F44&gt;=0),MAX(0,E44-F44),"")))</f>
        <v/>
      </c>
      <c r="J44" s="37">
        <f>IF($A44="","",IF(OR(G44="",H44=""),"",IF(AND(ISNUMBER(G44),ISNUMBER(H44),G44&gt;=0,H44&gt;0),G44*H44,"")))</f>
        <v/>
      </c>
      <c r="K44" s="38">
        <f>IF($A44="","",IF(OR(I44="",G44="",NOT(ISNUMBER(G44)),G44&lt;=0),"",IFERROR(I44/G44,"")))</f>
        <v/>
      </c>
      <c r="L44" s="38">
        <f>IF(K44="","",K44/7)</f>
        <v/>
      </c>
      <c r="M44" s="39">
        <f>IF(OR(K44="",NOT(ISNUMBER('Configurações'!$B$3))),"",'Configurações'!$B$3+ROUNDUP(K44,0))</f>
        <v/>
      </c>
      <c r="N44" s="40">
        <f>IF(OR(K44="",H44="",NOT(ISNUMBER(H44)),H44&lt;=0),"",MIN(1,K44/H44))</f>
        <v/>
      </c>
      <c r="O44" s="41">
        <f>IF($A44="","",IF(OR(E44="",F44="",G44="",H44=""),"Dados incompletos",IFERROR(IF(OR(NOT(ISNUMBER(E44)),NOT(ISNUMBER(F44)),NOT(ISNUMBER(G44)),NOT(ISNUMBER(H44)),E44&lt;0,F44&lt;0,G44&lt;0,H44&lt;=0),"Dados inválidos",IF(OR(NOT(ISNUMBER('Configurações'!$B$3)),NOT(ISNUMBER('Configurações'!$B$4)),NOT(ISNUMBER('Configurações'!$B$5)),'Configurações'!$B$4&lt;0,'Configurações'!$B$5&lt;='Configurações'!$B$4),"Configuração inválida",IF(G44=0,"Sem demanda",IF(I44=0,"Ruptura imediata",IF(K44&lt;='Configurações'!$B$4,"Crítico",IF(K44&lt;='Configurações'!$B$5,"Atenção","Adequado")))))),"Dados inválidos")))</f>
        <v/>
      </c>
      <c r="P44" s="42">
        <f>IF($A44="","",IF(O44="Dados incompletos","Preencher os campos obrigatórios",IF(O44="Dados inválidos","Corrigir valores inválidos",IF(O44="Configuração inválida","Revisar as configurações",IF(F44&gt;E44,"Reservas superam o saldo",IF(O44="Sem demanda","Sem projeção com demanda zero",IF(O44="Ruptura imediata","Saldo livre zerado",IF(O44="Crítico","Priorizar reposição",IF(O44="Atenção","Planejar reposição",IF(N44&lt;1,"Cobertura menor que a janela","Sem alerta"))))))))))</f>
        <v/>
      </c>
      <c r="Q44" s="34" t="n"/>
    </row>
    <row r="45" ht="24" customHeight="1">
      <c r="A45" s="34" t="n"/>
      <c r="B45" s="34" t="n"/>
      <c r="C45" s="34" t="n"/>
      <c r="D45" s="34" t="n"/>
      <c r="E45" s="35" t="n"/>
      <c r="F45" s="35" t="n"/>
      <c r="G45" s="36" t="n"/>
      <c r="H45" s="35" t="n"/>
      <c r="I45" s="37">
        <f>IF($A45="","",IF(OR(E45="",F45=""),"",IF(AND(ISNUMBER(E45),ISNUMBER(F45),E45&gt;=0,F45&gt;=0),MAX(0,E45-F45),"")))</f>
        <v/>
      </c>
      <c r="J45" s="37">
        <f>IF($A45="","",IF(OR(G45="",H45=""),"",IF(AND(ISNUMBER(G45),ISNUMBER(H45),G45&gt;=0,H45&gt;0),G45*H45,"")))</f>
        <v/>
      </c>
      <c r="K45" s="38">
        <f>IF($A45="","",IF(OR(I45="",G45="",NOT(ISNUMBER(G45)),G45&lt;=0),"",IFERROR(I45/G45,"")))</f>
        <v/>
      </c>
      <c r="L45" s="38">
        <f>IF(K45="","",K45/7)</f>
        <v/>
      </c>
      <c r="M45" s="39">
        <f>IF(OR(K45="",NOT(ISNUMBER('Configurações'!$B$3))),"",'Configurações'!$B$3+ROUNDUP(K45,0))</f>
        <v/>
      </c>
      <c r="N45" s="40">
        <f>IF(OR(K45="",H45="",NOT(ISNUMBER(H45)),H45&lt;=0),"",MIN(1,K45/H45))</f>
        <v/>
      </c>
      <c r="O45" s="41">
        <f>IF($A45="","",IF(OR(E45="",F45="",G45="",H45=""),"Dados incompletos",IFERROR(IF(OR(NOT(ISNUMBER(E45)),NOT(ISNUMBER(F45)),NOT(ISNUMBER(G45)),NOT(ISNUMBER(H45)),E45&lt;0,F45&lt;0,G45&lt;0,H45&lt;=0),"Dados inválidos",IF(OR(NOT(ISNUMBER('Configurações'!$B$3)),NOT(ISNUMBER('Configurações'!$B$4)),NOT(ISNUMBER('Configurações'!$B$5)),'Configurações'!$B$4&lt;0,'Configurações'!$B$5&lt;='Configurações'!$B$4),"Configuração inválida",IF(G45=0,"Sem demanda",IF(I45=0,"Ruptura imediata",IF(K45&lt;='Configurações'!$B$4,"Crítico",IF(K45&lt;='Configurações'!$B$5,"Atenção","Adequado")))))),"Dados inválidos")))</f>
        <v/>
      </c>
      <c r="P45" s="42">
        <f>IF($A45="","",IF(O45="Dados incompletos","Preencher os campos obrigatórios",IF(O45="Dados inválidos","Corrigir valores inválidos",IF(O45="Configuração inválida","Revisar as configurações",IF(F45&gt;E45,"Reservas superam o saldo",IF(O45="Sem demanda","Sem projeção com demanda zero",IF(O45="Ruptura imediata","Saldo livre zerado",IF(O45="Crítico","Priorizar reposição",IF(O45="Atenção","Planejar reposição",IF(N45&lt;1,"Cobertura menor que a janela","Sem alerta"))))))))))</f>
        <v/>
      </c>
      <c r="Q45" s="34" t="n"/>
    </row>
    <row r="46" ht="24" customHeight="1">
      <c r="A46" s="34" t="n"/>
      <c r="B46" s="34" t="n"/>
      <c r="C46" s="34" t="n"/>
      <c r="D46" s="34" t="n"/>
      <c r="E46" s="35" t="n"/>
      <c r="F46" s="35" t="n"/>
      <c r="G46" s="36" t="n"/>
      <c r="H46" s="35" t="n"/>
      <c r="I46" s="37">
        <f>IF($A46="","",IF(OR(E46="",F46=""),"",IF(AND(ISNUMBER(E46),ISNUMBER(F46),E46&gt;=0,F46&gt;=0),MAX(0,E46-F46),"")))</f>
        <v/>
      </c>
      <c r="J46" s="37">
        <f>IF($A46="","",IF(OR(G46="",H46=""),"",IF(AND(ISNUMBER(G46),ISNUMBER(H46),G46&gt;=0,H46&gt;0),G46*H46,"")))</f>
        <v/>
      </c>
      <c r="K46" s="38">
        <f>IF($A46="","",IF(OR(I46="",G46="",NOT(ISNUMBER(G46)),G46&lt;=0),"",IFERROR(I46/G46,"")))</f>
        <v/>
      </c>
      <c r="L46" s="38">
        <f>IF(K46="","",K46/7)</f>
        <v/>
      </c>
      <c r="M46" s="39">
        <f>IF(OR(K46="",NOT(ISNUMBER('Configurações'!$B$3))),"",'Configurações'!$B$3+ROUNDUP(K46,0))</f>
        <v/>
      </c>
      <c r="N46" s="40">
        <f>IF(OR(K46="",H46="",NOT(ISNUMBER(H46)),H46&lt;=0),"",MIN(1,K46/H46))</f>
        <v/>
      </c>
      <c r="O46" s="41">
        <f>IF($A46="","",IF(OR(E46="",F46="",G46="",H46=""),"Dados incompletos",IFERROR(IF(OR(NOT(ISNUMBER(E46)),NOT(ISNUMBER(F46)),NOT(ISNUMBER(G46)),NOT(ISNUMBER(H46)),E46&lt;0,F46&lt;0,G46&lt;0,H46&lt;=0),"Dados inválidos",IF(OR(NOT(ISNUMBER('Configurações'!$B$3)),NOT(ISNUMBER('Configurações'!$B$4)),NOT(ISNUMBER('Configurações'!$B$5)),'Configurações'!$B$4&lt;0,'Configurações'!$B$5&lt;='Configurações'!$B$4),"Configuração inválida",IF(G46=0,"Sem demanda",IF(I46=0,"Ruptura imediata",IF(K46&lt;='Configurações'!$B$4,"Crítico",IF(K46&lt;='Configurações'!$B$5,"Atenção","Adequado")))))),"Dados inválidos")))</f>
        <v/>
      </c>
      <c r="P46" s="42">
        <f>IF($A46="","",IF(O46="Dados incompletos","Preencher os campos obrigatórios",IF(O46="Dados inválidos","Corrigir valores inválidos",IF(O46="Configuração inválida","Revisar as configurações",IF(F46&gt;E46,"Reservas superam o saldo",IF(O46="Sem demanda","Sem projeção com demanda zero",IF(O46="Ruptura imediata","Saldo livre zerado",IF(O46="Crítico","Priorizar reposição",IF(O46="Atenção","Planejar reposição",IF(N46&lt;1,"Cobertura menor que a janela","Sem alerta"))))))))))</f>
        <v/>
      </c>
      <c r="Q46" s="34" t="n"/>
    </row>
    <row r="47" ht="24" customHeight="1">
      <c r="A47" s="34" t="n"/>
      <c r="B47" s="34" t="n"/>
      <c r="C47" s="34" t="n"/>
      <c r="D47" s="34" t="n"/>
      <c r="E47" s="35" t="n"/>
      <c r="F47" s="35" t="n"/>
      <c r="G47" s="36" t="n"/>
      <c r="H47" s="35" t="n"/>
      <c r="I47" s="37">
        <f>IF($A47="","",IF(OR(E47="",F47=""),"",IF(AND(ISNUMBER(E47),ISNUMBER(F47),E47&gt;=0,F47&gt;=0),MAX(0,E47-F47),"")))</f>
        <v/>
      </c>
      <c r="J47" s="37">
        <f>IF($A47="","",IF(OR(G47="",H47=""),"",IF(AND(ISNUMBER(G47),ISNUMBER(H47),G47&gt;=0,H47&gt;0),G47*H47,"")))</f>
        <v/>
      </c>
      <c r="K47" s="38">
        <f>IF($A47="","",IF(OR(I47="",G47="",NOT(ISNUMBER(G47)),G47&lt;=0),"",IFERROR(I47/G47,"")))</f>
        <v/>
      </c>
      <c r="L47" s="38">
        <f>IF(K47="","",K47/7)</f>
        <v/>
      </c>
      <c r="M47" s="39">
        <f>IF(OR(K47="",NOT(ISNUMBER('Configurações'!$B$3))),"",'Configurações'!$B$3+ROUNDUP(K47,0))</f>
        <v/>
      </c>
      <c r="N47" s="40">
        <f>IF(OR(K47="",H47="",NOT(ISNUMBER(H47)),H47&lt;=0),"",MIN(1,K47/H47))</f>
        <v/>
      </c>
      <c r="O47" s="41">
        <f>IF($A47="","",IF(OR(E47="",F47="",G47="",H47=""),"Dados incompletos",IFERROR(IF(OR(NOT(ISNUMBER(E47)),NOT(ISNUMBER(F47)),NOT(ISNUMBER(G47)),NOT(ISNUMBER(H47)),E47&lt;0,F47&lt;0,G47&lt;0,H47&lt;=0),"Dados inválidos",IF(OR(NOT(ISNUMBER('Configurações'!$B$3)),NOT(ISNUMBER('Configurações'!$B$4)),NOT(ISNUMBER('Configurações'!$B$5)),'Configurações'!$B$4&lt;0,'Configurações'!$B$5&lt;='Configurações'!$B$4),"Configuração inválida",IF(G47=0,"Sem demanda",IF(I47=0,"Ruptura imediata",IF(K47&lt;='Configurações'!$B$4,"Crítico",IF(K47&lt;='Configurações'!$B$5,"Atenção","Adequado")))))),"Dados inválidos")))</f>
        <v/>
      </c>
      <c r="P47" s="42">
        <f>IF($A47="","",IF(O47="Dados incompletos","Preencher os campos obrigatórios",IF(O47="Dados inválidos","Corrigir valores inválidos",IF(O47="Configuração inválida","Revisar as configurações",IF(F47&gt;E47,"Reservas superam o saldo",IF(O47="Sem demanda","Sem projeção com demanda zero",IF(O47="Ruptura imediata","Saldo livre zerado",IF(O47="Crítico","Priorizar reposição",IF(O47="Atenção","Planejar reposição",IF(N47&lt;1,"Cobertura menor que a janela","Sem alerta"))))))))))</f>
        <v/>
      </c>
      <c r="Q47" s="34" t="n"/>
    </row>
    <row r="48" ht="24" customHeight="1">
      <c r="A48" s="34" t="n"/>
      <c r="B48" s="34" t="n"/>
      <c r="C48" s="34" t="n"/>
      <c r="D48" s="34" t="n"/>
      <c r="E48" s="35" t="n"/>
      <c r="F48" s="35" t="n"/>
      <c r="G48" s="36" t="n"/>
      <c r="H48" s="35" t="n"/>
      <c r="I48" s="37">
        <f>IF($A48="","",IF(OR(E48="",F48=""),"",IF(AND(ISNUMBER(E48),ISNUMBER(F48),E48&gt;=0,F48&gt;=0),MAX(0,E48-F48),"")))</f>
        <v/>
      </c>
      <c r="J48" s="37">
        <f>IF($A48="","",IF(OR(G48="",H48=""),"",IF(AND(ISNUMBER(G48),ISNUMBER(H48),G48&gt;=0,H48&gt;0),G48*H48,"")))</f>
        <v/>
      </c>
      <c r="K48" s="38">
        <f>IF($A48="","",IF(OR(I48="",G48="",NOT(ISNUMBER(G48)),G48&lt;=0),"",IFERROR(I48/G48,"")))</f>
        <v/>
      </c>
      <c r="L48" s="38">
        <f>IF(K48="","",K48/7)</f>
        <v/>
      </c>
      <c r="M48" s="39">
        <f>IF(OR(K48="",NOT(ISNUMBER('Configurações'!$B$3))),"",'Configurações'!$B$3+ROUNDUP(K48,0))</f>
        <v/>
      </c>
      <c r="N48" s="40">
        <f>IF(OR(K48="",H48="",NOT(ISNUMBER(H48)),H48&lt;=0),"",MIN(1,K48/H48))</f>
        <v/>
      </c>
      <c r="O48" s="41">
        <f>IF($A48="","",IF(OR(E48="",F48="",G48="",H48=""),"Dados incompletos",IFERROR(IF(OR(NOT(ISNUMBER(E48)),NOT(ISNUMBER(F48)),NOT(ISNUMBER(G48)),NOT(ISNUMBER(H48)),E48&lt;0,F48&lt;0,G48&lt;0,H48&lt;=0),"Dados inválidos",IF(OR(NOT(ISNUMBER('Configurações'!$B$3)),NOT(ISNUMBER('Configurações'!$B$4)),NOT(ISNUMBER('Configurações'!$B$5)),'Configurações'!$B$4&lt;0,'Configurações'!$B$5&lt;='Configurações'!$B$4),"Configuração inválida",IF(G48=0,"Sem demanda",IF(I48=0,"Ruptura imediata",IF(K48&lt;='Configurações'!$B$4,"Crítico",IF(K48&lt;='Configurações'!$B$5,"Atenção","Adequado")))))),"Dados inválidos")))</f>
        <v/>
      </c>
      <c r="P48" s="42">
        <f>IF($A48="","",IF(O48="Dados incompletos","Preencher os campos obrigatórios",IF(O48="Dados inválidos","Corrigir valores inválidos",IF(O48="Configuração inválida","Revisar as configurações",IF(F48&gt;E48,"Reservas superam o saldo",IF(O48="Sem demanda","Sem projeção com demanda zero",IF(O48="Ruptura imediata","Saldo livre zerado",IF(O48="Crítico","Priorizar reposição",IF(O48="Atenção","Planejar reposição",IF(N48&lt;1,"Cobertura menor que a janela","Sem alerta"))))))))))</f>
        <v/>
      </c>
      <c r="Q48" s="34" t="n"/>
    </row>
    <row r="49" ht="24" customHeight="1">
      <c r="A49" s="34" t="n"/>
      <c r="B49" s="34" t="n"/>
      <c r="C49" s="34" t="n"/>
      <c r="D49" s="34" t="n"/>
      <c r="E49" s="35" t="n"/>
      <c r="F49" s="35" t="n"/>
      <c r="G49" s="36" t="n"/>
      <c r="H49" s="35" t="n"/>
      <c r="I49" s="37">
        <f>IF($A49="","",IF(OR(E49="",F49=""),"",IF(AND(ISNUMBER(E49),ISNUMBER(F49),E49&gt;=0,F49&gt;=0),MAX(0,E49-F49),"")))</f>
        <v/>
      </c>
      <c r="J49" s="37">
        <f>IF($A49="","",IF(OR(G49="",H49=""),"",IF(AND(ISNUMBER(G49),ISNUMBER(H49),G49&gt;=0,H49&gt;0),G49*H49,"")))</f>
        <v/>
      </c>
      <c r="K49" s="38">
        <f>IF($A49="","",IF(OR(I49="",G49="",NOT(ISNUMBER(G49)),G49&lt;=0),"",IFERROR(I49/G49,"")))</f>
        <v/>
      </c>
      <c r="L49" s="38">
        <f>IF(K49="","",K49/7)</f>
        <v/>
      </c>
      <c r="M49" s="39">
        <f>IF(OR(K49="",NOT(ISNUMBER('Configurações'!$B$3))),"",'Configurações'!$B$3+ROUNDUP(K49,0))</f>
        <v/>
      </c>
      <c r="N49" s="40">
        <f>IF(OR(K49="",H49="",NOT(ISNUMBER(H49)),H49&lt;=0),"",MIN(1,K49/H49))</f>
        <v/>
      </c>
      <c r="O49" s="41">
        <f>IF($A49="","",IF(OR(E49="",F49="",G49="",H49=""),"Dados incompletos",IFERROR(IF(OR(NOT(ISNUMBER(E49)),NOT(ISNUMBER(F49)),NOT(ISNUMBER(G49)),NOT(ISNUMBER(H49)),E49&lt;0,F49&lt;0,G49&lt;0,H49&lt;=0),"Dados inválidos",IF(OR(NOT(ISNUMBER('Configurações'!$B$3)),NOT(ISNUMBER('Configurações'!$B$4)),NOT(ISNUMBER('Configurações'!$B$5)),'Configurações'!$B$4&lt;0,'Configurações'!$B$5&lt;='Configurações'!$B$4),"Configuração inválida",IF(G49=0,"Sem demanda",IF(I49=0,"Ruptura imediata",IF(K49&lt;='Configurações'!$B$4,"Crítico",IF(K49&lt;='Configurações'!$B$5,"Atenção","Adequado")))))),"Dados inválidos")))</f>
        <v/>
      </c>
      <c r="P49" s="42">
        <f>IF($A49="","",IF(O49="Dados incompletos","Preencher os campos obrigatórios",IF(O49="Dados inválidos","Corrigir valores inválidos",IF(O49="Configuração inválida","Revisar as configurações",IF(F49&gt;E49,"Reservas superam o saldo",IF(O49="Sem demanda","Sem projeção com demanda zero",IF(O49="Ruptura imediata","Saldo livre zerado",IF(O49="Crítico","Priorizar reposição",IF(O49="Atenção","Planejar reposição",IF(N49&lt;1,"Cobertura menor que a janela","Sem alerta"))))))))))</f>
        <v/>
      </c>
      <c r="Q49" s="34" t="n"/>
    </row>
    <row r="50" ht="24" customHeight="1">
      <c r="A50" s="34" t="n"/>
      <c r="B50" s="34" t="n"/>
      <c r="C50" s="34" t="n"/>
      <c r="D50" s="34" t="n"/>
      <c r="E50" s="35" t="n"/>
      <c r="F50" s="35" t="n"/>
      <c r="G50" s="36" t="n"/>
      <c r="H50" s="35" t="n"/>
      <c r="I50" s="37">
        <f>IF($A50="","",IF(OR(E50="",F50=""),"",IF(AND(ISNUMBER(E50),ISNUMBER(F50),E50&gt;=0,F50&gt;=0),MAX(0,E50-F50),"")))</f>
        <v/>
      </c>
      <c r="J50" s="37">
        <f>IF($A50="","",IF(OR(G50="",H50=""),"",IF(AND(ISNUMBER(G50),ISNUMBER(H50),G50&gt;=0,H50&gt;0),G50*H50,"")))</f>
        <v/>
      </c>
      <c r="K50" s="38">
        <f>IF($A50="","",IF(OR(I50="",G50="",NOT(ISNUMBER(G50)),G50&lt;=0),"",IFERROR(I50/G50,"")))</f>
        <v/>
      </c>
      <c r="L50" s="38">
        <f>IF(K50="","",K50/7)</f>
        <v/>
      </c>
      <c r="M50" s="39">
        <f>IF(OR(K50="",NOT(ISNUMBER('Configurações'!$B$3))),"",'Configurações'!$B$3+ROUNDUP(K50,0))</f>
        <v/>
      </c>
      <c r="N50" s="40">
        <f>IF(OR(K50="",H50="",NOT(ISNUMBER(H50)),H50&lt;=0),"",MIN(1,K50/H50))</f>
        <v/>
      </c>
      <c r="O50" s="41">
        <f>IF($A50="","",IF(OR(E50="",F50="",G50="",H50=""),"Dados incompletos",IFERROR(IF(OR(NOT(ISNUMBER(E50)),NOT(ISNUMBER(F50)),NOT(ISNUMBER(G50)),NOT(ISNUMBER(H50)),E50&lt;0,F50&lt;0,G50&lt;0,H50&lt;=0),"Dados inválidos",IF(OR(NOT(ISNUMBER('Configurações'!$B$3)),NOT(ISNUMBER('Configurações'!$B$4)),NOT(ISNUMBER('Configurações'!$B$5)),'Configurações'!$B$4&lt;0,'Configurações'!$B$5&lt;='Configurações'!$B$4),"Configuração inválida",IF(G50=0,"Sem demanda",IF(I50=0,"Ruptura imediata",IF(K50&lt;='Configurações'!$B$4,"Crítico",IF(K50&lt;='Configurações'!$B$5,"Atenção","Adequado")))))),"Dados inválidos")))</f>
        <v/>
      </c>
      <c r="P50" s="42">
        <f>IF($A50="","",IF(O50="Dados incompletos","Preencher os campos obrigatórios",IF(O50="Dados inválidos","Corrigir valores inválidos",IF(O50="Configuração inválida","Revisar as configurações",IF(F50&gt;E50,"Reservas superam o saldo",IF(O50="Sem demanda","Sem projeção com demanda zero",IF(O50="Ruptura imediata","Saldo livre zerado",IF(O50="Crítico","Priorizar reposição",IF(O50="Atenção","Planejar reposição",IF(N50&lt;1,"Cobertura menor que a janela","Sem alerta"))))))))))</f>
        <v/>
      </c>
      <c r="Q50" s="34" t="n"/>
    </row>
    <row r="51" ht="24" customHeight="1">
      <c r="A51" s="34" t="n"/>
      <c r="B51" s="34" t="n"/>
      <c r="C51" s="34" t="n"/>
      <c r="D51" s="34" t="n"/>
      <c r="E51" s="35" t="n"/>
      <c r="F51" s="35" t="n"/>
      <c r="G51" s="36" t="n"/>
      <c r="H51" s="35" t="n"/>
      <c r="I51" s="37">
        <f>IF($A51="","",IF(OR(E51="",F51=""),"",IF(AND(ISNUMBER(E51),ISNUMBER(F51),E51&gt;=0,F51&gt;=0),MAX(0,E51-F51),"")))</f>
        <v/>
      </c>
      <c r="J51" s="37">
        <f>IF($A51="","",IF(OR(G51="",H51=""),"",IF(AND(ISNUMBER(G51),ISNUMBER(H51),G51&gt;=0,H51&gt;0),G51*H51,"")))</f>
        <v/>
      </c>
      <c r="K51" s="38">
        <f>IF($A51="","",IF(OR(I51="",G51="",NOT(ISNUMBER(G51)),G51&lt;=0),"",IFERROR(I51/G51,"")))</f>
        <v/>
      </c>
      <c r="L51" s="38">
        <f>IF(K51="","",K51/7)</f>
        <v/>
      </c>
      <c r="M51" s="39">
        <f>IF(OR(K51="",NOT(ISNUMBER('Configurações'!$B$3))),"",'Configurações'!$B$3+ROUNDUP(K51,0))</f>
        <v/>
      </c>
      <c r="N51" s="40">
        <f>IF(OR(K51="",H51="",NOT(ISNUMBER(H51)),H51&lt;=0),"",MIN(1,K51/H51))</f>
        <v/>
      </c>
      <c r="O51" s="41">
        <f>IF($A51="","",IF(OR(E51="",F51="",G51="",H51=""),"Dados incompletos",IFERROR(IF(OR(NOT(ISNUMBER(E51)),NOT(ISNUMBER(F51)),NOT(ISNUMBER(G51)),NOT(ISNUMBER(H51)),E51&lt;0,F51&lt;0,G51&lt;0,H51&lt;=0),"Dados inválidos",IF(OR(NOT(ISNUMBER('Configurações'!$B$3)),NOT(ISNUMBER('Configurações'!$B$4)),NOT(ISNUMBER('Configurações'!$B$5)),'Configurações'!$B$4&lt;0,'Configurações'!$B$5&lt;='Configurações'!$B$4),"Configuração inválida",IF(G51=0,"Sem demanda",IF(I51=0,"Ruptura imediata",IF(K51&lt;='Configurações'!$B$4,"Crítico",IF(K51&lt;='Configurações'!$B$5,"Atenção","Adequado")))))),"Dados inválidos")))</f>
        <v/>
      </c>
      <c r="P51" s="42">
        <f>IF($A51="","",IF(O51="Dados incompletos","Preencher os campos obrigatórios",IF(O51="Dados inválidos","Corrigir valores inválidos",IF(O51="Configuração inválida","Revisar as configurações",IF(F51&gt;E51,"Reservas superam o saldo",IF(O51="Sem demanda","Sem projeção com demanda zero",IF(O51="Ruptura imediata","Saldo livre zerado",IF(O51="Crítico","Priorizar reposição",IF(O51="Atenção","Planejar reposição",IF(N51&lt;1,"Cobertura menor que a janela","Sem alerta"))))))))))</f>
        <v/>
      </c>
      <c r="Q51" s="34" t="n"/>
    </row>
    <row r="52" ht="24" customHeight="1">
      <c r="A52" s="34" t="n"/>
      <c r="B52" s="34" t="n"/>
      <c r="C52" s="34" t="n"/>
      <c r="D52" s="34" t="n"/>
      <c r="E52" s="35" t="n"/>
      <c r="F52" s="35" t="n"/>
      <c r="G52" s="36" t="n"/>
      <c r="H52" s="35" t="n"/>
      <c r="I52" s="37">
        <f>IF($A52="","",IF(OR(E52="",F52=""),"",IF(AND(ISNUMBER(E52),ISNUMBER(F52),E52&gt;=0,F52&gt;=0),MAX(0,E52-F52),"")))</f>
        <v/>
      </c>
      <c r="J52" s="37">
        <f>IF($A52="","",IF(OR(G52="",H52=""),"",IF(AND(ISNUMBER(G52),ISNUMBER(H52),G52&gt;=0,H52&gt;0),G52*H52,"")))</f>
        <v/>
      </c>
      <c r="K52" s="38">
        <f>IF($A52="","",IF(OR(I52="",G52="",NOT(ISNUMBER(G52)),G52&lt;=0),"",IFERROR(I52/G52,"")))</f>
        <v/>
      </c>
      <c r="L52" s="38">
        <f>IF(K52="","",K52/7)</f>
        <v/>
      </c>
      <c r="M52" s="39">
        <f>IF(OR(K52="",NOT(ISNUMBER('Configurações'!$B$3))),"",'Configurações'!$B$3+ROUNDUP(K52,0))</f>
        <v/>
      </c>
      <c r="N52" s="40">
        <f>IF(OR(K52="",H52="",NOT(ISNUMBER(H52)),H52&lt;=0),"",MIN(1,K52/H52))</f>
        <v/>
      </c>
      <c r="O52" s="41">
        <f>IF($A52="","",IF(OR(E52="",F52="",G52="",H52=""),"Dados incompletos",IFERROR(IF(OR(NOT(ISNUMBER(E52)),NOT(ISNUMBER(F52)),NOT(ISNUMBER(G52)),NOT(ISNUMBER(H52)),E52&lt;0,F52&lt;0,G52&lt;0,H52&lt;=0),"Dados inválidos",IF(OR(NOT(ISNUMBER('Configurações'!$B$3)),NOT(ISNUMBER('Configurações'!$B$4)),NOT(ISNUMBER('Configurações'!$B$5)),'Configurações'!$B$4&lt;0,'Configurações'!$B$5&lt;='Configurações'!$B$4),"Configuração inválida",IF(G52=0,"Sem demanda",IF(I52=0,"Ruptura imediata",IF(K52&lt;='Configurações'!$B$4,"Crítico",IF(K52&lt;='Configurações'!$B$5,"Atenção","Adequado")))))),"Dados inválidos")))</f>
        <v/>
      </c>
      <c r="P52" s="42">
        <f>IF($A52="","",IF(O52="Dados incompletos","Preencher os campos obrigatórios",IF(O52="Dados inválidos","Corrigir valores inválidos",IF(O52="Configuração inválida","Revisar as configurações",IF(F52&gt;E52,"Reservas superam o saldo",IF(O52="Sem demanda","Sem projeção com demanda zero",IF(O52="Ruptura imediata","Saldo livre zerado",IF(O52="Crítico","Priorizar reposição",IF(O52="Atenção","Planejar reposição",IF(N52&lt;1,"Cobertura menor que a janela","Sem alerta"))))))))))</f>
        <v/>
      </c>
      <c r="Q52" s="34" t="n"/>
    </row>
    <row r="53" ht="24" customHeight="1">
      <c r="A53" s="34" t="n"/>
      <c r="B53" s="34" t="n"/>
      <c r="C53" s="34" t="n"/>
      <c r="D53" s="34" t="n"/>
      <c r="E53" s="35" t="n"/>
      <c r="F53" s="35" t="n"/>
      <c r="G53" s="36" t="n"/>
      <c r="H53" s="35" t="n"/>
      <c r="I53" s="37">
        <f>IF($A53="","",IF(OR(E53="",F53=""),"",IF(AND(ISNUMBER(E53),ISNUMBER(F53),E53&gt;=0,F53&gt;=0),MAX(0,E53-F53),"")))</f>
        <v/>
      </c>
      <c r="J53" s="37">
        <f>IF($A53="","",IF(OR(G53="",H53=""),"",IF(AND(ISNUMBER(G53),ISNUMBER(H53),G53&gt;=0,H53&gt;0),G53*H53,"")))</f>
        <v/>
      </c>
      <c r="K53" s="38">
        <f>IF($A53="","",IF(OR(I53="",G53="",NOT(ISNUMBER(G53)),G53&lt;=0),"",IFERROR(I53/G53,"")))</f>
        <v/>
      </c>
      <c r="L53" s="38">
        <f>IF(K53="","",K53/7)</f>
        <v/>
      </c>
      <c r="M53" s="39">
        <f>IF(OR(K53="",NOT(ISNUMBER('Configurações'!$B$3))),"",'Configurações'!$B$3+ROUNDUP(K53,0))</f>
        <v/>
      </c>
      <c r="N53" s="40">
        <f>IF(OR(K53="",H53="",NOT(ISNUMBER(H53)),H53&lt;=0),"",MIN(1,K53/H53))</f>
        <v/>
      </c>
      <c r="O53" s="41">
        <f>IF($A53="","",IF(OR(E53="",F53="",G53="",H53=""),"Dados incompletos",IFERROR(IF(OR(NOT(ISNUMBER(E53)),NOT(ISNUMBER(F53)),NOT(ISNUMBER(G53)),NOT(ISNUMBER(H53)),E53&lt;0,F53&lt;0,G53&lt;0,H53&lt;=0),"Dados inválidos",IF(OR(NOT(ISNUMBER('Configurações'!$B$3)),NOT(ISNUMBER('Configurações'!$B$4)),NOT(ISNUMBER('Configurações'!$B$5)),'Configurações'!$B$4&lt;0,'Configurações'!$B$5&lt;='Configurações'!$B$4),"Configuração inválida",IF(G53=0,"Sem demanda",IF(I53=0,"Ruptura imediata",IF(K53&lt;='Configurações'!$B$4,"Crítico",IF(K53&lt;='Configurações'!$B$5,"Atenção","Adequado")))))),"Dados inválidos")))</f>
        <v/>
      </c>
      <c r="P53" s="42">
        <f>IF($A53="","",IF(O53="Dados incompletos","Preencher os campos obrigatórios",IF(O53="Dados inválidos","Corrigir valores inválidos",IF(O53="Configuração inválida","Revisar as configurações",IF(F53&gt;E53,"Reservas superam o saldo",IF(O53="Sem demanda","Sem projeção com demanda zero",IF(O53="Ruptura imediata","Saldo livre zerado",IF(O53="Crítico","Priorizar reposição",IF(O53="Atenção","Planejar reposição",IF(N53&lt;1,"Cobertura menor que a janela","Sem alerta"))))))))))</f>
        <v/>
      </c>
      <c r="Q53" s="34" t="n"/>
    </row>
    <row r="54" ht="24" customHeight="1">
      <c r="A54" s="34" t="n"/>
      <c r="B54" s="34" t="n"/>
      <c r="C54" s="34" t="n"/>
      <c r="D54" s="34" t="n"/>
      <c r="E54" s="35" t="n"/>
      <c r="F54" s="35" t="n"/>
      <c r="G54" s="36" t="n"/>
      <c r="H54" s="35" t="n"/>
      <c r="I54" s="37">
        <f>IF($A54="","",IF(OR(E54="",F54=""),"",IF(AND(ISNUMBER(E54),ISNUMBER(F54),E54&gt;=0,F54&gt;=0),MAX(0,E54-F54),"")))</f>
        <v/>
      </c>
      <c r="J54" s="37">
        <f>IF($A54="","",IF(OR(G54="",H54=""),"",IF(AND(ISNUMBER(G54),ISNUMBER(H54),G54&gt;=0,H54&gt;0),G54*H54,"")))</f>
        <v/>
      </c>
      <c r="K54" s="38">
        <f>IF($A54="","",IF(OR(I54="",G54="",NOT(ISNUMBER(G54)),G54&lt;=0),"",IFERROR(I54/G54,"")))</f>
        <v/>
      </c>
      <c r="L54" s="38">
        <f>IF(K54="","",K54/7)</f>
        <v/>
      </c>
      <c r="M54" s="39">
        <f>IF(OR(K54="",NOT(ISNUMBER('Configurações'!$B$3))),"",'Configurações'!$B$3+ROUNDUP(K54,0))</f>
        <v/>
      </c>
      <c r="N54" s="40">
        <f>IF(OR(K54="",H54="",NOT(ISNUMBER(H54)),H54&lt;=0),"",MIN(1,K54/H54))</f>
        <v/>
      </c>
      <c r="O54" s="41">
        <f>IF($A54="","",IF(OR(E54="",F54="",G54="",H54=""),"Dados incompletos",IFERROR(IF(OR(NOT(ISNUMBER(E54)),NOT(ISNUMBER(F54)),NOT(ISNUMBER(G54)),NOT(ISNUMBER(H54)),E54&lt;0,F54&lt;0,G54&lt;0,H54&lt;=0),"Dados inválidos",IF(OR(NOT(ISNUMBER('Configurações'!$B$3)),NOT(ISNUMBER('Configurações'!$B$4)),NOT(ISNUMBER('Configurações'!$B$5)),'Configurações'!$B$4&lt;0,'Configurações'!$B$5&lt;='Configurações'!$B$4),"Configuração inválida",IF(G54=0,"Sem demanda",IF(I54=0,"Ruptura imediata",IF(K54&lt;='Configurações'!$B$4,"Crítico",IF(K54&lt;='Configurações'!$B$5,"Atenção","Adequado")))))),"Dados inválidos")))</f>
        <v/>
      </c>
      <c r="P54" s="42">
        <f>IF($A54="","",IF(O54="Dados incompletos","Preencher os campos obrigatórios",IF(O54="Dados inválidos","Corrigir valores inválidos",IF(O54="Configuração inválida","Revisar as configurações",IF(F54&gt;E54,"Reservas superam o saldo",IF(O54="Sem demanda","Sem projeção com demanda zero",IF(O54="Ruptura imediata","Saldo livre zerado",IF(O54="Crítico","Priorizar reposição",IF(O54="Atenção","Planejar reposição",IF(N54&lt;1,"Cobertura menor que a janela","Sem alerta"))))))))))</f>
        <v/>
      </c>
      <c r="Q54" s="34" t="n"/>
    </row>
    <row r="55" ht="24" customHeight="1">
      <c r="A55" s="34" t="n"/>
      <c r="B55" s="34" t="n"/>
      <c r="C55" s="34" t="n"/>
      <c r="D55" s="34" t="n"/>
      <c r="E55" s="35" t="n"/>
      <c r="F55" s="35" t="n"/>
      <c r="G55" s="36" t="n"/>
      <c r="H55" s="35" t="n"/>
      <c r="I55" s="37">
        <f>IF($A55="","",IF(OR(E55="",F55=""),"",IF(AND(ISNUMBER(E55),ISNUMBER(F55),E55&gt;=0,F55&gt;=0),MAX(0,E55-F55),"")))</f>
        <v/>
      </c>
      <c r="J55" s="37">
        <f>IF($A55="","",IF(OR(G55="",H55=""),"",IF(AND(ISNUMBER(G55),ISNUMBER(H55),G55&gt;=0,H55&gt;0),G55*H55,"")))</f>
        <v/>
      </c>
      <c r="K55" s="38">
        <f>IF($A55="","",IF(OR(I55="",G55="",NOT(ISNUMBER(G55)),G55&lt;=0),"",IFERROR(I55/G55,"")))</f>
        <v/>
      </c>
      <c r="L55" s="38">
        <f>IF(K55="","",K55/7)</f>
        <v/>
      </c>
      <c r="M55" s="39">
        <f>IF(OR(K55="",NOT(ISNUMBER('Configurações'!$B$3))),"",'Configurações'!$B$3+ROUNDUP(K55,0))</f>
        <v/>
      </c>
      <c r="N55" s="40">
        <f>IF(OR(K55="",H55="",NOT(ISNUMBER(H55)),H55&lt;=0),"",MIN(1,K55/H55))</f>
        <v/>
      </c>
      <c r="O55" s="41">
        <f>IF($A55="","",IF(OR(E55="",F55="",G55="",H55=""),"Dados incompletos",IFERROR(IF(OR(NOT(ISNUMBER(E55)),NOT(ISNUMBER(F55)),NOT(ISNUMBER(G55)),NOT(ISNUMBER(H55)),E55&lt;0,F55&lt;0,G55&lt;0,H55&lt;=0),"Dados inválidos",IF(OR(NOT(ISNUMBER('Configurações'!$B$3)),NOT(ISNUMBER('Configurações'!$B$4)),NOT(ISNUMBER('Configurações'!$B$5)),'Configurações'!$B$4&lt;0,'Configurações'!$B$5&lt;='Configurações'!$B$4),"Configuração inválida",IF(G55=0,"Sem demanda",IF(I55=0,"Ruptura imediata",IF(K55&lt;='Configurações'!$B$4,"Crítico",IF(K55&lt;='Configurações'!$B$5,"Atenção","Adequado")))))),"Dados inválidos")))</f>
        <v/>
      </c>
      <c r="P55" s="42">
        <f>IF($A55="","",IF(O55="Dados incompletos","Preencher os campos obrigatórios",IF(O55="Dados inválidos","Corrigir valores inválidos",IF(O55="Configuração inválida","Revisar as configurações",IF(F55&gt;E55,"Reservas superam o saldo",IF(O55="Sem demanda","Sem projeção com demanda zero",IF(O55="Ruptura imediata","Saldo livre zerado",IF(O55="Crítico","Priorizar reposição",IF(O55="Atenção","Planejar reposição",IF(N55&lt;1,"Cobertura menor que a janela","Sem alerta"))))))))))</f>
        <v/>
      </c>
      <c r="Q55" s="34" t="n"/>
    </row>
    <row r="56" ht="24" customHeight="1">
      <c r="A56" s="34" t="n"/>
      <c r="B56" s="34" t="n"/>
      <c r="C56" s="34" t="n"/>
      <c r="D56" s="34" t="n"/>
      <c r="E56" s="35" t="n"/>
      <c r="F56" s="35" t="n"/>
      <c r="G56" s="36" t="n"/>
      <c r="H56" s="35" t="n"/>
      <c r="I56" s="37">
        <f>IF($A56="","",IF(OR(E56="",F56=""),"",IF(AND(ISNUMBER(E56),ISNUMBER(F56),E56&gt;=0,F56&gt;=0),MAX(0,E56-F56),"")))</f>
        <v/>
      </c>
      <c r="J56" s="37">
        <f>IF($A56="","",IF(OR(G56="",H56=""),"",IF(AND(ISNUMBER(G56),ISNUMBER(H56),G56&gt;=0,H56&gt;0),G56*H56,"")))</f>
        <v/>
      </c>
      <c r="K56" s="38">
        <f>IF($A56="","",IF(OR(I56="",G56="",NOT(ISNUMBER(G56)),G56&lt;=0),"",IFERROR(I56/G56,"")))</f>
        <v/>
      </c>
      <c r="L56" s="38">
        <f>IF(K56="","",K56/7)</f>
        <v/>
      </c>
      <c r="M56" s="39">
        <f>IF(OR(K56="",NOT(ISNUMBER('Configurações'!$B$3))),"",'Configurações'!$B$3+ROUNDUP(K56,0))</f>
        <v/>
      </c>
      <c r="N56" s="40">
        <f>IF(OR(K56="",H56="",NOT(ISNUMBER(H56)),H56&lt;=0),"",MIN(1,K56/H56))</f>
        <v/>
      </c>
      <c r="O56" s="41">
        <f>IF($A56="","",IF(OR(E56="",F56="",G56="",H56=""),"Dados incompletos",IFERROR(IF(OR(NOT(ISNUMBER(E56)),NOT(ISNUMBER(F56)),NOT(ISNUMBER(G56)),NOT(ISNUMBER(H56)),E56&lt;0,F56&lt;0,G56&lt;0,H56&lt;=0),"Dados inválidos",IF(OR(NOT(ISNUMBER('Configurações'!$B$3)),NOT(ISNUMBER('Configurações'!$B$4)),NOT(ISNUMBER('Configurações'!$B$5)),'Configurações'!$B$4&lt;0,'Configurações'!$B$5&lt;='Configurações'!$B$4),"Configuração inválida",IF(G56=0,"Sem demanda",IF(I56=0,"Ruptura imediata",IF(K56&lt;='Configurações'!$B$4,"Crítico",IF(K56&lt;='Configurações'!$B$5,"Atenção","Adequado")))))),"Dados inválidos")))</f>
        <v/>
      </c>
      <c r="P56" s="42">
        <f>IF($A56="","",IF(O56="Dados incompletos","Preencher os campos obrigatórios",IF(O56="Dados inválidos","Corrigir valores inválidos",IF(O56="Configuração inválida","Revisar as configurações",IF(F56&gt;E56,"Reservas superam o saldo",IF(O56="Sem demanda","Sem projeção com demanda zero",IF(O56="Ruptura imediata","Saldo livre zerado",IF(O56="Crítico","Priorizar reposição",IF(O56="Atenção","Planejar reposição",IF(N56&lt;1,"Cobertura menor que a janela","Sem alerta"))))))))))</f>
        <v/>
      </c>
      <c r="Q56" s="34" t="n"/>
    </row>
    <row r="57" ht="24" customHeight="1">
      <c r="A57" s="34" t="n"/>
      <c r="B57" s="34" t="n"/>
      <c r="C57" s="34" t="n"/>
      <c r="D57" s="34" t="n"/>
      <c r="E57" s="35" t="n"/>
      <c r="F57" s="35" t="n"/>
      <c r="G57" s="36" t="n"/>
      <c r="H57" s="35" t="n"/>
      <c r="I57" s="37">
        <f>IF($A57="","",IF(OR(E57="",F57=""),"",IF(AND(ISNUMBER(E57),ISNUMBER(F57),E57&gt;=0,F57&gt;=0),MAX(0,E57-F57),"")))</f>
        <v/>
      </c>
      <c r="J57" s="37">
        <f>IF($A57="","",IF(OR(G57="",H57=""),"",IF(AND(ISNUMBER(G57),ISNUMBER(H57),G57&gt;=0,H57&gt;0),G57*H57,"")))</f>
        <v/>
      </c>
      <c r="K57" s="38">
        <f>IF($A57="","",IF(OR(I57="",G57="",NOT(ISNUMBER(G57)),G57&lt;=0),"",IFERROR(I57/G57,"")))</f>
        <v/>
      </c>
      <c r="L57" s="38">
        <f>IF(K57="","",K57/7)</f>
        <v/>
      </c>
      <c r="M57" s="39">
        <f>IF(OR(K57="",NOT(ISNUMBER('Configurações'!$B$3))),"",'Configurações'!$B$3+ROUNDUP(K57,0))</f>
        <v/>
      </c>
      <c r="N57" s="40">
        <f>IF(OR(K57="",H57="",NOT(ISNUMBER(H57)),H57&lt;=0),"",MIN(1,K57/H57))</f>
        <v/>
      </c>
      <c r="O57" s="41">
        <f>IF($A57="","",IF(OR(E57="",F57="",G57="",H57=""),"Dados incompletos",IFERROR(IF(OR(NOT(ISNUMBER(E57)),NOT(ISNUMBER(F57)),NOT(ISNUMBER(G57)),NOT(ISNUMBER(H57)),E57&lt;0,F57&lt;0,G57&lt;0,H57&lt;=0),"Dados inválidos",IF(OR(NOT(ISNUMBER('Configurações'!$B$3)),NOT(ISNUMBER('Configurações'!$B$4)),NOT(ISNUMBER('Configurações'!$B$5)),'Configurações'!$B$4&lt;0,'Configurações'!$B$5&lt;='Configurações'!$B$4),"Configuração inválida",IF(G57=0,"Sem demanda",IF(I57=0,"Ruptura imediata",IF(K57&lt;='Configurações'!$B$4,"Crítico",IF(K57&lt;='Configurações'!$B$5,"Atenção","Adequado")))))),"Dados inválidos")))</f>
        <v/>
      </c>
      <c r="P57" s="42">
        <f>IF($A57="","",IF(O57="Dados incompletos","Preencher os campos obrigatórios",IF(O57="Dados inválidos","Corrigir valores inválidos",IF(O57="Configuração inválida","Revisar as configurações",IF(F57&gt;E57,"Reservas superam o saldo",IF(O57="Sem demanda","Sem projeção com demanda zero",IF(O57="Ruptura imediata","Saldo livre zerado",IF(O57="Crítico","Priorizar reposição",IF(O57="Atenção","Planejar reposição",IF(N57&lt;1,"Cobertura menor que a janela","Sem alerta"))))))))))</f>
        <v/>
      </c>
      <c r="Q57" s="34" t="n"/>
    </row>
    <row r="58" ht="24" customHeight="1">
      <c r="A58" s="34" t="n"/>
      <c r="B58" s="34" t="n"/>
      <c r="C58" s="34" t="n"/>
      <c r="D58" s="34" t="n"/>
      <c r="E58" s="35" t="n"/>
      <c r="F58" s="35" t="n"/>
      <c r="G58" s="36" t="n"/>
      <c r="H58" s="35" t="n"/>
      <c r="I58" s="37">
        <f>IF($A58="","",IF(OR(E58="",F58=""),"",IF(AND(ISNUMBER(E58),ISNUMBER(F58),E58&gt;=0,F58&gt;=0),MAX(0,E58-F58),"")))</f>
        <v/>
      </c>
      <c r="J58" s="37">
        <f>IF($A58="","",IF(OR(G58="",H58=""),"",IF(AND(ISNUMBER(G58),ISNUMBER(H58),G58&gt;=0,H58&gt;0),G58*H58,"")))</f>
        <v/>
      </c>
      <c r="K58" s="38">
        <f>IF($A58="","",IF(OR(I58="",G58="",NOT(ISNUMBER(G58)),G58&lt;=0),"",IFERROR(I58/G58,"")))</f>
        <v/>
      </c>
      <c r="L58" s="38">
        <f>IF(K58="","",K58/7)</f>
        <v/>
      </c>
      <c r="M58" s="39">
        <f>IF(OR(K58="",NOT(ISNUMBER('Configurações'!$B$3))),"",'Configurações'!$B$3+ROUNDUP(K58,0))</f>
        <v/>
      </c>
      <c r="N58" s="40">
        <f>IF(OR(K58="",H58="",NOT(ISNUMBER(H58)),H58&lt;=0),"",MIN(1,K58/H58))</f>
        <v/>
      </c>
      <c r="O58" s="41">
        <f>IF($A58="","",IF(OR(E58="",F58="",G58="",H58=""),"Dados incompletos",IFERROR(IF(OR(NOT(ISNUMBER(E58)),NOT(ISNUMBER(F58)),NOT(ISNUMBER(G58)),NOT(ISNUMBER(H58)),E58&lt;0,F58&lt;0,G58&lt;0,H58&lt;=0),"Dados inválidos",IF(OR(NOT(ISNUMBER('Configurações'!$B$3)),NOT(ISNUMBER('Configurações'!$B$4)),NOT(ISNUMBER('Configurações'!$B$5)),'Configurações'!$B$4&lt;0,'Configurações'!$B$5&lt;='Configurações'!$B$4),"Configuração inválida",IF(G58=0,"Sem demanda",IF(I58=0,"Ruptura imediata",IF(K58&lt;='Configurações'!$B$4,"Crítico",IF(K58&lt;='Configurações'!$B$5,"Atenção","Adequado")))))),"Dados inválidos")))</f>
        <v/>
      </c>
      <c r="P58" s="42">
        <f>IF($A58="","",IF(O58="Dados incompletos","Preencher os campos obrigatórios",IF(O58="Dados inválidos","Corrigir valores inválidos",IF(O58="Configuração inválida","Revisar as configurações",IF(F58&gt;E58,"Reservas superam o saldo",IF(O58="Sem demanda","Sem projeção com demanda zero",IF(O58="Ruptura imediata","Saldo livre zerado",IF(O58="Crítico","Priorizar reposição",IF(O58="Atenção","Planejar reposição",IF(N58&lt;1,"Cobertura menor que a janela","Sem alerta"))))))))))</f>
        <v/>
      </c>
      <c r="Q58" s="34" t="n"/>
    </row>
    <row r="59" ht="24" customHeight="1">
      <c r="A59" s="34" t="n"/>
      <c r="B59" s="34" t="n"/>
      <c r="C59" s="34" t="n"/>
      <c r="D59" s="34" t="n"/>
      <c r="E59" s="35" t="n"/>
      <c r="F59" s="35" t="n"/>
      <c r="G59" s="36" t="n"/>
      <c r="H59" s="35" t="n"/>
      <c r="I59" s="37">
        <f>IF($A59="","",IF(OR(E59="",F59=""),"",IF(AND(ISNUMBER(E59),ISNUMBER(F59),E59&gt;=0,F59&gt;=0),MAX(0,E59-F59),"")))</f>
        <v/>
      </c>
      <c r="J59" s="37">
        <f>IF($A59="","",IF(OR(G59="",H59=""),"",IF(AND(ISNUMBER(G59),ISNUMBER(H59),G59&gt;=0,H59&gt;0),G59*H59,"")))</f>
        <v/>
      </c>
      <c r="K59" s="38">
        <f>IF($A59="","",IF(OR(I59="",G59="",NOT(ISNUMBER(G59)),G59&lt;=0),"",IFERROR(I59/G59,"")))</f>
        <v/>
      </c>
      <c r="L59" s="38">
        <f>IF(K59="","",K59/7)</f>
        <v/>
      </c>
      <c r="M59" s="39">
        <f>IF(OR(K59="",NOT(ISNUMBER('Configurações'!$B$3))),"",'Configurações'!$B$3+ROUNDUP(K59,0))</f>
        <v/>
      </c>
      <c r="N59" s="40">
        <f>IF(OR(K59="",H59="",NOT(ISNUMBER(H59)),H59&lt;=0),"",MIN(1,K59/H59))</f>
        <v/>
      </c>
      <c r="O59" s="41">
        <f>IF($A59="","",IF(OR(E59="",F59="",G59="",H59=""),"Dados incompletos",IFERROR(IF(OR(NOT(ISNUMBER(E59)),NOT(ISNUMBER(F59)),NOT(ISNUMBER(G59)),NOT(ISNUMBER(H59)),E59&lt;0,F59&lt;0,G59&lt;0,H59&lt;=0),"Dados inválidos",IF(OR(NOT(ISNUMBER('Configurações'!$B$3)),NOT(ISNUMBER('Configurações'!$B$4)),NOT(ISNUMBER('Configurações'!$B$5)),'Configurações'!$B$4&lt;0,'Configurações'!$B$5&lt;='Configurações'!$B$4),"Configuração inválida",IF(G59=0,"Sem demanda",IF(I59=0,"Ruptura imediata",IF(K59&lt;='Configurações'!$B$4,"Crítico",IF(K59&lt;='Configurações'!$B$5,"Atenção","Adequado")))))),"Dados inválidos")))</f>
        <v/>
      </c>
      <c r="P59" s="42">
        <f>IF($A59="","",IF(O59="Dados incompletos","Preencher os campos obrigatórios",IF(O59="Dados inválidos","Corrigir valores inválidos",IF(O59="Configuração inválida","Revisar as configurações",IF(F59&gt;E59,"Reservas superam o saldo",IF(O59="Sem demanda","Sem projeção com demanda zero",IF(O59="Ruptura imediata","Saldo livre zerado",IF(O59="Crítico","Priorizar reposição",IF(O59="Atenção","Planejar reposição",IF(N59&lt;1,"Cobertura menor que a janela","Sem alerta"))))))))))</f>
        <v/>
      </c>
      <c r="Q59" s="34" t="n"/>
    </row>
    <row r="60" ht="24" customHeight="1">
      <c r="A60" s="34" t="n"/>
      <c r="B60" s="34" t="n"/>
      <c r="C60" s="34" t="n"/>
      <c r="D60" s="34" t="n"/>
      <c r="E60" s="35" t="n"/>
      <c r="F60" s="35" t="n"/>
      <c r="G60" s="36" t="n"/>
      <c r="H60" s="35" t="n"/>
      <c r="I60" s="37">
        <f>IF($A60="","",IF(OR(E60="",F60=""),"",IF(AND(ISNUMBER(E60),ISNUMBER(F60),E60&gt;=0,F60&gt;=0),MAX(0,E60-F60),"")))</f>
        <v/>
      </c>
      <c r="J60" s="37">
        <f>IF($A60="","",IF(OR(G60="",H60=""),"",IF(AND(ISNUMBER(G60),ISNUMBER(H60),G60&gt;=0,H60&gt;0),G60*H60,"")))</f>
        <v/>
      </c>
      <c r="K60" s="38">
        <f>IF($A60="","",IF(OR(I60="",G60="",NOT(ISNUMBER(G60)),G60&lt;=0),"",IFERROR(I60/G60,"")))</f>
        <v/>
      </c>
      <c r="L60" s="38">
        <f>IF(K60="","",K60/7)</f>
        <v/>
      </c>
      <c r="M60" s="39">
        <f>IF(OR(K60="",NOT(ISNUMBER('Configurações'!$B$3))),"",'Configurações'!$B$3+ROUNDUP(K60,0))</f>
        <v/>
      </c>
      <c r="N60" s="40">
        <f>IF(OR(K60="",H60="",NOT(ISNUMBER(H60)),H60&lt;=0),"",MIN(1,K60/H60))</f>
        <v/>
      </c>
      <c r="O60" s="41">
        <f>IF($A60="","",IF(OR(E60="",F60="",G60="",H60=""),"Dados incompletos",IFERROR(IF(OR(NOT(ISNUMBER(E60)),NOT(ISNUMBER(F60)),NOT(ISNUMBER(G60)),NOT(ISNUMBER(H60)),E60&lt;0,F60&lt;0,G60&lt;0,H60&lt;=0),"Dados inválidos",IF(OR(NOT(ISNUMBER('Configurações'!$B$3)),NOT(ISNUMBER('Configurações'!$B$4)),NOT(ISNUMBER('Configurações'!$B$5)),'Configurações'!$B$4&lt;0,'Configurações'!$B$5&lt;='Configurações'!$B$4),"Configuração inválida",IF(G60=0,"Sem demanda",IF(I60=0,"Ruptura imediata",IF(K60&lt;='Configurações'!$B$4,"Crítico",IF(K60&lt;='Configurações'!$B$5,"Atenção","Adequado")))))),"Dados inválidos")))</f>
        <v/>
      </c>
      <c r="P60" s="42">
        <f>IF($A60="","",IF(O60="Dados incompletos","Preencher os campos obrigatórios",IF(O60="Dados inválidos","Corrigir valores inválidos",IF(O60="Configuração inválida","Revisar as configurações",IF(F60&gt;E60,"Reservas superam o saldo",IF(O60="Sem demanda","Sem projeção com demanda zero",IF(O60="Ruptura imediata","Saldo livre zerado",IF(O60="Crítico","Priorizar reposição",IF(O60="Atenção","Planejar reposição",IF(N60&lt;1,"Cobertura menor que a janela","Sem alerta"))))))))))</f>
        <v/>
      </c>
      <c r="Q60" s="34" t="n"/>
    </row>
    <row r="61" ht="24" customHeight="1">
      <c r="A61" s="34" t="n"/>
      <c r="B61" s="34" t="n"/>
      <c r="C61" s="34" t="n"/>
      <c r="D61" s="34" t="n"/>
      <c r="E61" s="35" t="n"/>
      <c r="F61" s="35" t="n"/>
      <c r="G61" s="36" t="n"/>
      <c r="H61" s="35" t="n"/>
      <c r="I61" s="37">
        <f>IF($A61="","",IF(OR(E61="",F61=""),"",IF(AND(ISNUMBER(E61),ISNUMBER(F61),E61&gt;=0,F61&gt;=0),MAX(0,E61-F61),"")))</f>
        <v/>
      </c>
      <c r="J61" s="37">
        <f>IF($A61="","",IF(OR(G61="",H61=""),"",IF(AND(ISNUMBER(G61),ISNUMBER(H61),G61&gt;=0,H61&gt;0),G61*H61,"")))</f>
        <v/>
      </c>
      <c r="K61" s="38">
        <f>IF($A61="","",IF(OR(I61="",G61="",NOT(ISNUMBER(G61)),G61&lt;=0),"",IFERROR(I61/G61,"")))</f>
        <v/>
      </c>
      <c r="L61" s="38">
        <f>IF(K61="","",K61/7)</f>
        <v/>
      </c>
      <c r="M61" s="39">
        <f>IF(OR(K61="",NOT(ISNUMBER('Configurações'!$B$3))),"",'Configurações'!$B$3+ROUNDUP(K61,0))</f>
        <v/>
      </c>
      <c r="N61" s="40">
        <f>IF(OR(K61="",H61="",NOT(ISNUMBER(H61)),H61&lt;=0),"",MIN(1,K61/H61))</f>
        <v/>
      </c>
      <c r="O61" s="41">
        <f>IF($A61="","",IF(OR(E61="",F61="",G61="",H61=""),"Dados incompletos",IFERROR(IF(OR(NOT(ISNUMBER(E61)),NOT(ISNUMBER(F61)),NOT(ISNUMBER(G61)),NOT(ISNUMBER(H61)),E61&lt;0,F61&lt;0,G61&lt;0,H61&lt;=0),"Dados inválidos",IF(OR(NOT(ISNUMBER('Configurações'!$B$3)),NOT(ISNUMBER('Configurações'!$B$4)),NOT(ISNUMBER('Configurações'!$B$5)),'Configurações'!$B$4&lt;0,'Configurações'!$B$5&lt;='Configurações'!$B$4),"Configuração inválida",IF(G61=0,"Sem demanda",IF(I61=0,"Ruptura imediata",IF(K61&lt;='Configurações'!$B$4,"Crítico",IF(K61&lt;='Configurações'!$B$5,"Atenção","Adequado")))))),"Dados inválidos")))</f>
        <v/>
      </c>
      <c r="P61" s="42">
        <f>IF($A61="","",IF(O61="Dados incompletos","Preencher os campos obrigatórios",IF(O61="Dados inválidos","Corrigir valores inválidos",IF(O61="Configuração inválida","Revisar as configurações",IF(F61&gt;E61,"Reservas superam o saldo",IF(O61="Sem demanda","Sem projeção com demanda zero",IF(O61="Ruptura imediata","Saldo livre zerado",IF(O61="Crítico","Priorizar reposição",IF(O61="Atenção","Planejar reposição",IF(N61&lt;1,"Cobertura menor que a janela","Sem alerta"))))))))))</f>
        <v/>
      </c>
      <c r="Q61" s="34" t="n"/>
    </row>
    <row r="62" ht="24" customHeight="1">
      <c r="A62" s="34" t="n"/>
      <c r="B62" s="34" t="n"/>
      <c r="C62" s="34" t="n"/>
      <c r="D62" s="34" t="n"/>
      <c r="E62" s="35" t="n"/>
      <c r="F62" s="35" t="n"/>
      <c r="G62" s="36" t="n"/>
      <c r="H62" s="35" t="n"/>
      <c r="I62" s="37">
        <f>IF($A62="","",IF(OR(E62="",F62=""),"",IF(AND(ISNUMBER(E62),ISNUMBER(F62),E62&gt;=0,F62&gt;=0),MAX(0,E62-F62),"")))</f>
        <v/>
      </c>
      <c r="J62" s="37">
        <f>IF($A62="","",IF(OR(G62="",H62=""),"",IF(AND(ISNUMBER(G62),ISNUMBER(H62),G62&gt;=0,H62&gt;0),G62*H62,"")))</f>
        <v/>
      </c>
      <c r="K62" s="38">
        <f>IF($A62="","",IF(OR(I62="",G62="",NOT(ISNUMBER(G62)),G62&lt;=0),"",IFERROR(I62/G62,"")))</f>
        <v/>
      </c>
      <c r="L62" s="38">
        <f>IF(K62="","",K62/7)</f>
        <v/>
      </c>
      <c r="M62" s="39">
        <f>IF(OR(K62="",NOT(ISNUMBER('Configurações'!$B$3))),"",'Configurações'!$B$3+ROUNDUP(K62,0))</f>
        <v/>
      </c>
      <c r="N62" s="40">
        <f>IF(OR(K62="",H62="",NOT(ISNUMBER(H62)),H62&lt;=0),"",MIN(1,K62/H62))</f>
        <v/>
      </c>
      <c r="O62" s="41">
        <f>IF($A62="","",IF(OR(E62="",F62="",G62="",H62=""),"Dados incompletos",IFERROR(IF(OR(NOT(ISNUMBER(E62)),NOT(ISNUMBER(F62)),NOT(ISNUMBER(G62)),NOT(ISNUMBER(H62)),E62&lt;0,F62&lt;0,G62&lt;0,H62&lt;=0),"Dados inválidos",IF(OR(NOT(ISNUMBER('Configurações'!$B$3)),NOT(ISNUMBER('Configurações'!$B$4)),NOT(ISNUMBER('Configurações'!$B$5)),'Configurações'!$B$4&lt;0,'Configurações'!$B$5&lt;='Configurações'!$B$4),"Configuração inválida",IF(G62=0,"Sem demanda",IF(I62=0,"Ruptura imediata",IF(K62&lt;='Configurações'!$B$4,"Crítico",IF(K62&lt;='Configurações'!$B$5,"Atenção","Adequado")))))),"Dados inválidos")))</f>
        <v/>
      </c>
      <c r="P62" s="42">
        <f>IF($A62="","",IF(O62="Dados incompletos","Preencher os campos obrigatórios",IF(O62="Dados inválidos","Corrigir valores inválidos",IF(O62="Configuração inválida","Revisar as configurações",IF(F62&gt;E62,"Reservas superam o saldo",IF(O62="Sem demanda","Sem projeção com demanda zero",IF(O62="Ruptura imediata","Saldo livre zerado",IF(O62="Crítico","Priorizar reposição",IF(O62="Atenção","Planejar reposição",IF(N62&lt;1,"Cobertura menor que a janela","Sem alerta"))))))))))</f>
        <v/>
      </c>
      <c r="Q62" s="34" t="n"/>
    </row>
    <row r="63" ht="24" customHeight="1">
      <c r="A63" s="34" t="n"/>
      <c r="B63" s="34" t="n"/>
      <c r="C63" s="34" t="n"/>
      <c r="D63" s="34" t="n"/>
      <c r="E63" s="35" t="n"/>
      <c r="F63" s="35" t="n"/>
      <c r="G63" s="36" t="n"/>
      <c r="H63" s="35" t="n"/>
      <c r="I63" s="37">
        <f>IF($A63="","",IF(OR(E63="",F63=""),"",IF(AND(ISNUMBER(E63),ISNUMBER(F63),E63&gt;=0,F63&gt;=0),MAX(0,E63-F63),"")))</f>
        <v/>
      </c>
      <c r="J63" s="37">
        <f>IF($A63="","",IF(OR(G63="",H63=""),"",IF(AND(ISNUMBER(G63),ISNUMBER(H63),G63&gt;=0,H63&gt;0),G63*H63,"")))</f>
        <v/>
      </c>
      <c r="K63" s="38">
        <f>IF($A63="","",IF(OR(I63="",G63="",NOT(ISNUMBER(G63)),G63&lt;=0),"",IFERROR(I63/G63,"")))</f>
        <v/>
      </c>
      <c r="L63" s="38">
        <f>IF(K63="","",K63/7)</f>
        <v/>
      </c>
      <c r="M63" s="39">
        <f>IF(OR(K63="",NOT(ISNUMBER('Configurações'!$B$3))),"",'Configurações'!$B$3+ROUNDUP(K63,0))</f>
        <v/>
      </c>
      <c r="N63" s="40">
        <f>IF(OR(K63="",H63="",NOT(ISNUMBER(H63)),H63&lt;=0),"",MIN(1,K63/H63))</f>
        <v/>
      </c>
      <c r="O63" s="41">
        <f>IF($A63="","",IF(OR(E63="",F63="",G63="",H63=""),"Dados incompletos",IFERROR(IF(OR(NOT(ISNUMBER(E63)),NOT(ISNUMBER(F63)),NOT(ISNUMBER(G63)),NOT(ISNUMBER(H63)),E63&lt;0,F63&lt;0,G63&lt;0,H63&lt;=0),"Dados inválidos",IF(OR(NOT(ISNUMBER('Configurações'!$B$3)),NOT(ISNUMBER('Configurações'!$B$4)),NOT(ISNUMBER('Configurações'!$B$5)),'Configurações'!$B$4&lt;0,'Configurações'!$B$5&lt;='Configurações'!$B$4),"Configuração inválida",IF(G63=0,"Sem demanda",IF(I63=0,"Ruptura imediata",IF(K63&lt;='Configurações'!$B$4,"Crítico",IF(K63&lt;='Configurações'!$B$5,"Atenção","Adequado")))))),"Dados inválidos")))</f>
        <v/>
      </c>
      <c r="P63" s="42">
        <f>IF($A63="","",IF(O63="Dados incompletos","Preencher os campos obrigatórios",IF(O63="Dados inválidos","Corrigir valores inválidos",IF(O63="Configuração inválida","Revisar as configurações",IF(F63&gt;E63,"Reservas superam o saldo",IF(O63="Sem demanda","Sem projeção com demanda zero",IF(O63="Ruptura imediata","Saldo livre zerado",IF(O63="Crítico","Priorizar reposição",IF(O63="Atenção","Planejar reposição",IF(N63&lt;1,"Cobertura menor que a janela","Sem alerta"))))))))))</f>
        <v/>
      </c>
      <c r="Q63" s="34" t="n"/>
    </row>
    <row r="64" ht="24" customHeight="1">
      <c r="A64" s="34" t="n"/>
      <c r="B64" s="34" t="n"/>
      <c r="C64" s="34" t="n"/>
      <c r="D64" s="34" t="n"/>
      <c r="E64" s="35" t="n"/>
      <c r="F64" s="35" t="n"/>
      <c r="G64" s="36" t="n"/>
      <c r="H64" s="35" t="n"/>
      <c r="I64" s="37">
        <f>IF($A64="","",IF(OR(E64="",F64=""),"",IF(AND(ISNUMBER(E64),ISNUMBER(F64),E64&gt;=0,F64&gt;=0),MAX(0,E64-F64),"")))</f>
        <v/>
      </c>
      <c r="J64" s="37">
        <f>IF($A64="","",IF(OR(G64="",H64=""),"",IF(AND(ISNUMBER(G64),ISNUMBER(H64),G64&gt;=0,H64&gt;0),G64*H64,"")))</f>
        <v/>
      </c>
      <c r="K64" s="38">
        <f>IF($A64="","",IF(OR(I64="",G64="",NOT(ISNUMBER(G64)),G64&lt;=0),"",IFERROR(I64/G64,"")))</f>
        <v/>
      </c>
      <c r="L64" s="38">
        <f>IF(K64="","",K64/7)</f>
        <v/>
      </c>
      <c r="M64" s="39">
        <f>IF(OR(K64="",NOT(ISNUMBER('Configurações'!$B$3))),"",'Configurações'!$B$3+ROUNDUP(K64,0))</f>
        <v/>
      </c>
      <c r="N64" s="40">
        <f>IF(OR(K64="",H64="",NOT(ISNUMBER(H64)),H64&lt;=0),"",MIN(1,K64/H64))</f>
        <v/>
      </c>
      <c r="O64" s="41">
        <f>IF($A64="","",IF(OR(E64="",F64="",G64="",H64=""),"Dados incompletos",IFERROR(IF(OR(NOT(ISNUMBER(E64)),NOT(ISNUMBER(F64)),NOT(ISNUMBER(G64)),NOT(ISNUMBER(H64)),E64&lt;0,F64&lt;0,G64&lt;0,H64&lt;=0),"Dados inválidos",IF(OR(NOT(ISNUMBER('Configurações'!$B$3)),NOT(ISNUMBER('Configurações'!$B$4)),NOT(ISNUMBER('Configurações'!$B$5)),'Configurações'!$B$4&lt;0,'Configurações'!$B$5&lt;='Configurações'!$B$4),"Configuração inválida",IF(G64=0,"Sem demanda",IF(I64=0,"Ruptura imediata",IF(K64&lt;='Configurações'!$B$4,"Crítico",IF(K64&lt;='Configurações'!$B$5,"Atenção","Adequado")))))),"Dados inválidos")))</f>
        <v/>
      </c>
      <c r="P64" s="42">
        <f>IF($A64="","",IF(O64="Dados incompletos","Preencher os campos obrigatórios",IF(O64="Dados inválidos","Corrigir valores inválidos",IF(O64="Configuração inválida","Revisar as configurações",IF(F64&gt;E64,"Reservas superam o saldo",IF(O64="Sem demanda","Sem projeção com demanda zero",IF(O64="Ruptura imediata","Saldo livre zerado",IF(O64="Crítico","Priorizar reposição",IF(O64="Atenção","Planejar reposição",IF(N64&lt;1,"Cobertura menor que a janela","Sem alerta"))))))))))</f>
        <v/>
      </c>
      <c r="Q64" s="34" t="n"/>
    </row>
    <row r="65" ht="24" customHeight="1">
      <c r="A65" s="34" t="n"/>
      <c r="B65" s="34" t="n"/>
      <c r="C65" s="34" t="n"/>
      <c r="D65" s="34" t="n"/>
      <c r="E65" s="35" t="n"/>
      <c r="F65" s="35" t="n"/>
      <c r="G65" s="36" t="n"/>
      <c r="H65" s="35" t="n"/>
      <c r="I65" s="37">
        <f>IF($A65="","",IF(OR(E65="",F65=""),"",IF(AND(ISNUMBER(E65),ISNUMBER(F65),E65&gt;=0,F65&gt;=0),MAX(0,E65-F65),"")))</f>
        <v/>
      </c>
      <c r="J65" s="37">
        <f>IF($A65="","",IF(OR(G65="",H65=""),"",IF(AND(ISNUMBER(G65),ISNUMBER(H65),G65&gt;=0,H65&gt;0),G65*H65,"")))</f>
        <v/>
      </c>
      <c r="K65" s="38">
        <f>IF($A65="","",IF(OR(I65="",G65="",NOT(ISNUMBER(G65)),G65&lt;=0),"",IFERROR(I65/G65,"")))</f>
        <v/>
      </c>
      <c r="L65" s="38">
        <f>IF(K65="","",K65/7)</f>
        <v/>
      </c>
      <c r="M65" s="39">
        <f>IF(OR(K65="",NOT(ISNUMBER('Configurações'!$B$3))),"",'Configurações'!$B$3+ROUNDUP(K65,0))</f>
        <v/>
      </c>
      <c r="N65" s="40">
        <f>IF(OR(K65="",H65="",NOT(ISNUMBER(H65)),H65&lt;=0),"",MIN(1,K65/H65))</f>
        <v/>
      </c>
      <c r="O65" s="41">
        <f>IF($A65="","",IF(OR(E65="",F65="",G65="",H65=""),"Dados incompletos",IFERROR(IF(OR(NOT(ISNUMBER(E65)),NOT(ISNUMBER(F65)),NOT(ISNUMBER(G65)),NOT(ISNUMBER(H65)),E65&lt;0,F65&lt;0,G65&lt;0,H65&lt;=0),"Dados inválidos",IF(OR(NOT(ISNUMBER('Configurações'!$B$3)),NOT(ISNUMBER('Configurações'!$B$4)),NOT(ISNUMBER('Configurações'!$B$5)),'Configurações'!$B$4&lt;0,'Configurações'!$B$5&lt;='Configurações'!$B$4),"Configuração inválida",IF(G65=0,"Sem demanda",IF(I65=0,"Ruptura imediata",IF(K65&lt;='Configurações'!$B$4,"Crítico",IF(K65&lt;='Configurações'!$B$5,"Atenção","Adequado")))))),"Dados inválidos")))</f>
        <v/>
      </c>
      <c r="P65" s="42">
        <f>IF($A65="","",IF(O65="Dados incompletos","Preencher os campos obrigatórios",IF(O65="Dados inválidos","Corrigir valores inválidos",IF(O65="Configuração inválida","Revisar as configurações",IF(F65&gt;E65,"Reservas superam o saldo",IF(O65="Sem demanda","Sem projeção com demanda zero",IF(O65="Ruptura imediata","Saldo livre zerado",IF(O65="Crítico","Priorizar reposição",IF(O65="Atenção","Planejar reposição",IF(N65&lt;1,"Cobertura menor que a janela","Sem alerta"))))))))))</f>
        <v/>
      </c>
      <c r="Q65" s="34" t="n"/>
    </row>
    <row r="66" ht="24" customHeight="1">
      <c r="A66" s="34" t="n"/>
      <c r="B66" s="34" t="n"/>
      <c r="C66" s="34" t="n"/>
      <c r="D66" s="34" t="n"/>
      <c r="E66" s="35" t="n"/>
      <c r="F66" s="35" t="n"/>
      <c r="G66" s="36" t="n"/>
      <c r="H66" s="35" t="n"/>
      <c r="I66" s="37">
        <f>IF($A66="","",IF(OR(E66="",F66=""),"",IF(AND(ISNUMBER(E66),ISNUMBER(F66),E66&gt;=0,F66&gt;=0),MAX(0,E66-F66),"")))</f>
        <v/>
      </c>
      <c r="J66" s="37">
        <f>IF($A66="","",IF(OR(G66="",H66=""),"",IF(AND(ISNUMBER(G66),ISNUMBER(H66),G66&gt;=0,H66&gt;0),G66*H66,"")))</f>
        <v/>
      </c>
      <c r="K66" s="38">
        <f>IF($A66="","",IF(OR(I66="",G66="",NOT(ISNUMBER(G66)),G66&lt;=0),"",IFERROR(I66/G66,"")))</f>
        <v/>
      </c>
      <c r="L66" s="38">
        <f>IF(K66="","",K66/7)</f>
        <v/>
      </c>
      <c r="M66" s="39">
        <f>IF(OR(K66="",NOT(ISNUMBER('Configurações'!$B$3))),"",'Configurações'!$B$3+ROUNDUP(K66,0))</f>
        <v/>
      </c>
      <c r="N66" s="40">
        <f>IF(OR(K66="",H66="",NOT(ISNUMBER(H66)),H66&lt;=0),"",MIN(1,K66/H66))</f>
        <v/>
      </c>
      <c r="O66" s="41">
        <f>IF($A66="","",IF(OR(E66="",F66="",G66="",H66=""),"Dados incompletos",IFERROR(IF(OR(NOT(ISNUMBER(E66)),NOT(ISNUMBER(F66)),NOT(ISNUMBER(G66)),NOT(ISNUMBER(H66)),E66&lt;0,F66&lt;0,G66&lt;0,H66&lt;=0),"Dados inválidos",IF(OR(NOT(ISNUMBER('Configurações'!$B$3)),NOT(ISNUMBER('Configurações'!$B$4)),NOT(ISNUMBER('Configurações'!$B$5)),'Configurações'!$B$4&lt;0,'Configurações'!$B$5&lt;='Configurações'!$B$4),"Configuração inválida",IF(G66=0,"Sem demanda",IF(I66=0,"Ruptura imediata",IF(K66&lt;='Configurações'!$B$4,"Crítico",IF(K66&lt;='Configurações'!$B$5,"Atenção","Adequado")))))),"Dados inválidos")))</f>
        <v/>
      </c>
      <c r="P66" s="42">
        <f>IF($A66="","",IF(O66="Dados incompletos","Preencher os campos obrigatórios",IF(O66="Dados inválidos","Corrigir valores inválidos",IF(O66="Configuração inválida","Revisar as configurações",IF(F66&gt;E66,"Reservas superam o saldo",IF(O66="Sem demanda","Sem projeção com demanda zero",IF(O66="Ruptura imediata","Saldo livre zerado",IF(O66="Crítico","Priorizar reposição",IF(O66="Atenção","Planejar reposição",IF(N66&lt;1,"Cobertura menor que a janela","Sem alerta"))))))))))</f>
        <v/>
      </c>
      <c r="Q66" s="34" t="n"/>
    </row>
    <row r="67" ht="24" customHeight="1">
      <c r="A67" s="34" t="n"/>
      <c r="B67" s="34" t="n"/>
      <c r="C67" s="34" t="n"/>
      <c r="D67" s="34" t="n"/>
      <c r="E67" s="35" t="n"/>
      <c r="F67" s="35" t="n"/>
      <c r="G67" s="36" t="n"/>
      <c r="H67" s="35" t="n"/>
      <c r="I67" s="37">
        <f>IF($A67="","",IF(OR(E67="",F67=""),"",IF(AND(ISNUMBER(E67),ISNUMBER(F67),E67&gt;=0,F67&gt;=0),MAX(0,E67-F67),"")))</f>
        <v/>
      </c>
      <c r="J67" s="37">
        <f>IF($A67="","",IF(OR(G67="",H67=""),"",IF(AND(ISNUMBER(G67),ISNUMBER(H67),G67&gt;=0,H67&gt;0),G67*H67,"")))</f>
        <v/>
      </c>
      <c r="K67" s="38">
        <f>IF($A67="","",IF(OR(I67="",G67="",NOT(ISNUMBER(G67)),G67&lt;=0),"",IFERROR(I67/G67,"")))</f>
        <v/>
      </c>
      <c r="L67" s="38">
        <f>IF(K67="","",K67/7)</f>
        <v/>
      </c>
      <c r="M67" s="39">
        <f>IF(OR(K67="",NOT(ISNUMBER('Configurações'!$B$3))),"",'Configurações'!$B$3+ROUNDUP(K67,0))</f>
        <v/>
      </c>
      <c r="N67" s="40">
        <f>IF(OR(K67="",H67="",NOT(ISNUMBER(H67)),H67&lt;=0),"",MIN(1,K67/H67))</f>
        <v/>
      </c>
      <c r="O67" s="41">
        <f>IF($A67="","",IF(OR(E67="",F67="",G67="",H67=""),"Dados incompletos",IFERROR(IF(OR(NOT(ISNUMBER(E67)),NOT(ISNUMBER(F67)),NOT(ISNUMBER(G67)),NOT(ISNUMBER(H67)),E67&lt;0,F67&lt;0,G67&lt;0,H67&lt;=0),"Dados inválidos",IF(OR(NOT(ISNUMBER('Configurações'!$B$3)),NOT(ISNUMBER('Configurações'!$B$4)),NOT(ISNUMBER('Configurações'!$B$5)),'Configurações'!$B$4&lt;0,'Configurações'!$B$5&lt;='Configurações'!$B$4),"Configuração inválida",IF(G67=0,"Sem demanda",IF(I67=0,"Ruptura imediata",IF(K67&lt;='Configurações'!$B$4,"Crítico",IF(K67&lt;='Configurações'!$B$5,"Atenção","Adequado")))))),"Dados inválidos")))</f>
        <v/>
      </c>
      <c r="P67" s="42">
        <f>IF($A67="","",IF(O67="Dados incompletos","Preencher os campos obrigatórios",IF(O67="Dados inválidos","Corrigir valores inválidos",IF(O67="Configuração inválida","Revisar as configurações",IF(F67&gt;E67,"Reservas superam o saldo",IF(O67="Sem demanda","Sem projeção com demanda zero",IF(O67="Ruptura imediata","Saldo livre zerado",IF(O67="Crítico","Priorizar reposição",IF(O67="Atenção","Planejar reposição",IF(N67&lt;1,"Cobertura menor que a janela","Sem alerta"))))))))))</f>
        <v/>
      </c>
      <c r="Q67" s="34" t="n"/>
    </row>
    <row r="68" ht="24" customHeight="1">
      <c r="A68" s="34" t="n"/>
      <c r="B68" s="34" t="n"/>
      <c r="C68" s="34" t="n"/>
      <c r="D68" s="34" t="n"/>
      <c r="E68" s="35" t="n"/>
      <c r="F68" s="35" t="n"/>
      <c r="G68" s="36" t="n"/>
      <c r="H68" s="35" t="n"/>
      <c r="I68" s="37">
        <f>IF($A68="","",IF(OR(E68="",F68=""),"",IF(AND(ISNUMBER(E68),ISNUMBER(F68),E68&gt;=0,F68&gt;=0),MAX(0,E68-F68),"")))</f>
        <v/>
      </c>
      <c r="J68" s="37">
        <f>IF($A68="","",IF(OR(G68="",H68=""),"",IF(AND(ISNUMBER(G68),ISNUMBER(H68),G68&gt;=0,H68&gt;0),G68*H68,"")))</f>
        <v/>
      </c>
      <c r="K68" s="38">
        <f>IF($A68="","",IF(OR(I68="",G68="",NOT(ISNUMBER(G68)),G68&lt;=0),"",IFERROR(I68/G68,"")))</f>
        <v/>
      </c>
      <c r="L68" s="38">
        <f>IF(K68="","",K68/7)</f>
        <v/>
      </c>
      <c r="M68" s="39">
        <f>IF(OR(K68="",NOT(ISNUMBER('Configurações'!$B$3))),"",'Configurações'!$B$3+ROUNDUP(K68,0))</f>
        <v/>
      </c>
      <c r="N68" s="40">
        <f>IF(OR(K68="",H68="",NOT(ISNUMBER(H68)),H68&lt;=0),"",MIN(1,K68/H68))</f>
        <v/>
      </c>
      <c r="O68" s="41">
        <f>IF($A68="","",IF(OR(E68="",F68="",G68="",H68=""),"Dados incompletos",IFERROR(IF(OR(NOT(ISNUMBER(E68)),NOT(ISNUMBER(F68)),NOT(ISNUMBER(G68)),NOT(ISNUMBER(H68)),E68&lt;0,F68&lt;0,G68&lt;0,H68&lt;=0),"Dados inválidos",IF(OR(NOT(ISNUMBER('Configurações'!$B$3)),NOT(ISNUMBER('Configurações'!$B$4)),NOT(ISNUMBER('Configurações'!$B$5)),'Configurações'!$B$4&lt;0,'Configurações'!$B$5&lt;='Configurações'!$B$4),"Configuração inválida",IF(G68=0,"Sem demanda",IF(I68=0,"Ruptura imediata",IF(K68&lt;='Configurações'!$B$4,"Crítico",IF(K68&lt;='Configurações'!$B$5,"Atenção","Adequado")))))),"Dados inválidos")))</f>
        <v/>
      </c>
      <c r="P68" s="42">
        <f>IF($A68="","",IF(O68="Dados incompletos","Preencher os campos obrigatórios",IF(O68="Dados inválidos","Corrigir valores inválidos",IF(O68="Configuração inválida","Revisar as configurações",IF(F68&gt;E68,"Reservas superam o saldo",IF(O68="Sem demanda","Sem projeção com demanda zero",IF(O68="Ruptura imediata","Saldo livre zerado",IF(O68="Crítico","Priorizar reposição",IF(O68="Atenção","Planejar reposição",IF(N68&lt;1,"Cobertura menor que a janela","Sem alerta"))))))))))</f>
        <v/>
      </c>
      <c r="Q68" s="34" t="n"/>
    </row>
    <row r="69" ht="24" customHeight="1">
      <c r="A69" s="34" t="n"/>
      <c r="B69" s="34" t="n"/>
      <c r="C69" s="34" t="n"/>
      <c r="D69" s="34" t="n"/>
      <c r="E69" s="35" t="n"/>
      <c r="F69" s="35" t="n"/>
      <c r="G69" s="36" t="n"/>
      <c r="H69" s="35" t="n"/>
      <c r="I69" s="37">
        <f>IF($A69="","",IF(OR(E69="",F69=""),"",IF(AND(ISNUMBER(E69),ISNUMBER(F69),E69&gt;=0,F69&gt;=0),MAX(0,E69-F69),"")))</f>
        <v/>
      </c>
      <c r="J69" s="37">
        <f>IF($A69="","",IF(OR(G69="",H69=""),"",IF(AND(ISNUMBER(G69),ISNUMBER(H69),G69&gt;=0,H69&gt;0),G69*H69,"")))</f>
        <v/>
      </c>
      <c r="K69" s="38">
        <f>IF($A69="","",IF(OR(I69="",G69="",NOT(ISNUMBER(G69)),G69&lt;=0),"",IFERROR(I69/G69,"")))</f>
        <v/>
      </c>
      <c r="L69" s="38">
        <f>IF(K69="","",K69/7)</f>
        <v/>
      </c>
      <c r="M69" s="39">
        <f>IF(OR(K69="",NOT(ISNUMBER('Configurações'!$B$3))),"",'Configurações'!$B$3+ROUNDUP(K69,0))</f>
        <v/>
      </c>
      <c r="N69" s="40">
        <f>IF(OR(K69="",H69="",NOT(ISNUMBER(H69)),H69&lt;=0),"",MIN(1,K69/H69))</f>
        <v/>
      </c>
      <c r="O69" s="41">
        <f>IF($A69="","",IF(OR(E69="",F69="",G69="",H69=""),"Dados incompletos",IFERROR(IF(OR(NOT(ISNUMBER(E69)),NOT(ISNUMBER(F69)),NOT(ISNUMBER(G69)),NOT(ISNUMBER(H69)),E69&lt;0,F69&lt;0,G69&lt;0,H69&lt;=0),"Dados inválidos",IF(OR(NOT(ISNUMBER('Configurações'!$B$3)),NOT(ISNUMBER('Configurações'!$B$4)),NOT(ISNUMBER('Configurações'!$B$5)),'Configurações'!$B$4&lt;0,'Configurações'!$B$5&lt;='Configurações'!$B$4),"Configuração inválida",IF(G69=0,"Sem demanda",IF(I69=0,"Ruptura imediata",IF(K69&lt;='Configurações'!$B$4,"Crítico",IF(K69&lt;='Configurações'!$B$5,"Atenção","Adequado")))))),"Dados inválidos")))</f>
        <v/>
      </c>
      <c r="P69" s="42">
        <f>IF($A69="","",IF(O69="Dados incompletos","Preencher os campos obrigatórios",IF(O69="Dados inválidos","Corrigir valores inválidos",IF(O69="Configuração inválida","Revisar as configurações",IF(F69&gt;E69,"Reservas superam o saldo",IF(O69="Sem demanda","Sem projeção com demanda zero",IF(O69="Ruptura imediata","Saldo livre zerado",IF(O69="Crítico","Priorizar reposição",IF(O69="Atenção","Planejar reposição",IF(N69&lt;1,"Cobertura menor que a janela","Sem alerta"))))))))))</f>
        <v/>
      </c>
      <c r="Q69" s="34" t="n"/>
    </row>
    <row r="70" ht="24" customHeight="1">
      <c r="A70" s="34" t="n"/>
      <c r="B70" s="34" t="n"/>
      <c r="C70" s="34" t="n"/>
      <c r="D70" s="34" t="n"/>
      <c r="E70" s="35" t="n"/>
      <c r="F70" s="35" t="n"/>
      <c r="G70" s="36" t="n"/>
      <c r="H70" s="35" t="n"/>
      <c r="I70" s="37">
        <f>IF($A70="","",IF(OR(E70="",F70=""),"",IF(AND(ISNUMBER(E70),ISNUMBER(F70),E70&gt;=0,F70&gt;=0),MAX(0,E70-F70),"")))</f>
        <v/>
      </c>
      <c r="J70" s="37">
        <f>IF($A70="","",IF(OR(G70="",H70=""),"",IF(AND(ISNUMBER(G70),ISNUMBER(H70),G70&gt;=0,H70&gt;0),G70*H70,"")))</f>
        <v/>
      </c>
      <c r="K70" s="38">
        <f>IF($A70="","",IF(OR(I70="",G70="",NOT(ISNUMBER(G70)),G70&lt;=0),"",IFERROR(I70/G70,"")))</f>
        <v/>
      </c>
      <c r="L70" s="38">
        <f>IF(K70="","",K70/7)</f>
        <v/>
      </c>
      <c r="M70" s="39">
        <f>IF(OR(K70="",NOT(ISNUMBER('Configurações'!$B$3))),"",'Configurações'!$B$3+ROUNDUP(K70,0))</f>
        <v/>
      </c>
      <c r="N70" s="40">
        <f>IF(OR(K70="",H70="",NOT(ISNUMBER(H70)),H70&lt;=0),"",MIN(1,K70/H70))</f>
        <v/>
      </c>
      <c r="O70" s="41">
        <f>IF($A70="","",IF(OR(E70="",F70="",G70="",H70=""),"Dados incompletos",IFERROR(IF(OR(NOT(ISNUMBER(E70)),NOT(ISNUMBER(F70)),NOT(ISNUMBER(G70)),NOT(ISNUMBER(H70)),E70&lt;0,F70&lt;0,G70&lt;0,H70&lt;=0),"Dados inválidos",IF(OR(NOT(ISNUMBER('Configurações'!$B$3)),NOT(ISNUMBER('Configurações'!$B$4)),NOT(ISNUMBER('Configurações'!$B$5)),'Configurações'!$B$4&lt;0,'Configurações'!$B$5&lt;='Configurações'!$B$4),"Configuração inválida",IF(G70=0,"Sem demanda",IF(I70=0,"Ruptura imediata",IF(K70&lt;='Configurações'!$B$4,"Crítico",IF(K70&lt;='Configurações'!$B$5,"Atenção","Adequado")))))),"Dados inválidos")))</f>
        <v/>
      </c>
      <c r="P70" s="42">
        <f>IF($A70="","",IF(O70="Dados incompletos","Preencher os campos obrigatórios",IF(O70="Dados inválidos","Corrigir valores inválidos",IF(O70="Configuração inválida","Revisar as configurações",IF(F70&gt;E70,"Reservas superam o saldo",IF(O70="Sem demanda","Sem projeção com demanda zero",IF(O70="Ruptura imediata","Saldo livre zerado",IF(O70="Crítico","Priorizar reposição",IF(O70="Atenção","Planejar reposição",IF(N70&lt;1,"Cobertura menor que a janela","Sem alerta"))))))))))</f>
        <v/>
      </c>
      <c r="Q70" s="34" t="n"/>
    </row>
    <row r="71" ht="24" customHeight="1">
      <c r="A71" s="34" t="n"/>
      <c r="B71" s="34" t="n"/>
      <c r="C71" s="34" t="n"/>
      <c r="D71" s="34" t="n"/>
      <c r="E71" s="35" t="n"/>
      <c r="F71" s="35" t="n"/>
      <c r="G71" s="36" t="n"/>
      <c r="H71" s="35" t="n"/>
      <c r="I71" s="37">
        <f>IF($A71="","",IF(OR(E71="",F71=""),"",IF(AND(ISNUMBER(E71),ISNUMBER(F71),E71&gt;=0,F71&gt;=0),MAX(0,E71-F71),"")))</f>
        <v/>
      </c>
      <c r="J71" s="37">
        <f>IF($A71="","",IF(OR(G71="",H71=""),"",IF(AND(ISNUMBER(G71),ISNUMBER(H71),G71&gt;=0,H71&gt;0),G71*H71,"")))</f>
        <v/>
      </c>
      <c r="K71" s="38">
        <f>IF($A71="","",IF(OR(I71="",G71="",NOT(ISNUMBER(G71)),G71&lt;=0),"",IFERROR(I71/G71,"")))</f>
        <v/>
      </c>
      <c r="L71" s="38">
        <f>IF(K71="","",K71/7)</f>
        <v/>
      </c>
      <c r="M71" s="39">
        <f>IF(OR(K71="",NOT(ISNUMBER('Configurações'!$B$3))),"",'Configurações'!$B$3+ROUNDUP(K71,0))</f>
        <v/>
      </c>
      <c r="N71" s="40">
        <f>IF(OR(K71="",H71="",NOT(ISNUMBER(H71)),H71&lt;=0),"",MIN(1,K71/H71))</f>
        <v/>
      </c>
      <c r="O71" s="41">
        <f>IF($A71="","",IF(OR(E71="",F71="",G71="",H71=""),"Dados incompletos",IFERROR(IF(OR(NOT(ISNUMBER(E71)),NOT(ISNUMBER(F71)),NOT(ISNUMBER(G71)),NOT(ISNUMBER(H71)),E71&lt;0,F71&lt;0,G71&lt;0,H71&lt;=0),"Dados inválidos",IF(OR(NOT(ISNUMBER('Configurações'!$B$3)),NOT(ISNUMBER('Configurações'!$B$4)),NOT(ISNUMBER('Configurações'!$B$5)),'Configurações'!$B$4&lt;0,'Configurações'!$B$5&lt;='Configurações'!$B$4),"Configuração inválida",IF(G71=0,"Sem demanda",IF(I71=0,"Ruptura imediata",IF(K71&lt;='Configurações'!$B$4,"Crítico",IF(K71&lt;='Configurações'!$B$5,"Atenção","Adequado")))))),"Dados inválidos")))</f>
        <v/>
      </c>
      <c r="P71" s="42">
        <f>IF($A71="","",IF(O71="Dados incompletos","Preencher os campos obrigatórios",IF(O71="Dados inválidos","Corrigir valores inválidos",IF(O71="Configuração inválida","Revisar as configurações",IF(F71&gt;E71,"Reservas superam o saldo",IF(O71="Sem demanda","Sem projeção com demanda zero",IF(O71="Ruptura imediata","Saldo livre zerado",IF(O71="Crítico","Priorizar reposição",IF(O71="Atenção","Planejar reposição",IF(N71&lt;1,"Cobertura menor que a janela","Sem alerta"))))))))))</f>
        <v/>
      </c>
      <c r="Q71" s="34" t="n"/>
    </row>
    <row r="72" ht="24" customHeight="1">
      <c r="A72" s="34" t="n"/>
      <c r="B72" s="34" t="n"/>
      <c r="C72" s="34" t="n"/>
      <c r="D72" s="34" t="n"/>
      <c r="E72" s="35" t="n"/>
      <c r="F72" s="35" t="n"/>
      <c r="G72" s="36" t="n"/>
      <c r="H72" s="35" t="n"/>
      <c r="I72" s="37">
        <f>IF($A72="","",IF(OR(E72="",F72=""),"",IF(AND(ISNUMBER(E72),ISNUMBER(F72),E72&gt;=0,F72&gt;=0),MAX(0,E72-F72),"")))</f>
        <v/>
      </c>
      <c r="J72" s="37">
        <f>IF($A72="","",IF(OR(G72="",H72=""),"",IF(AND(ISNUMBER(G72),ISNUMBER(H72),G72&gt;=0,H72&gt;0),G72*H72,"")))</f>
        <v/>
      </c>
      <c r="K72" s="38">
        <f>IF($A72="","",IF(OR(I72="",G72="",NOT(ISNUMBER(G72)),G72&lt;=0),"",IFERROR(I72/G72,"")))</f>
        <v/>
      </c>
      <c r="L72" s="38">
        <f>IF(K72="","",K72/7)</f>
        <v/>
      </c>
      <c r="M72" s="39">
        <f>IF(OR(K72="",NOT(ISNUMBER('Configurações'!$B$3))),"",'Configurações'!$B$3+ROUNDUP(K72,0))</f>
        <v/>
      </c>
      <c r="N72" s="40">
        <f>IF(OR(K72="",H72="",NOT(ISNUMBER(H72)),H72&lt;=0),"",MIN(1,K72/H72))</f>
        <v/>
      </c>
      <c r="O72" s="41">
        <f>IF($A72="","",IF(OR(E72="",F72="",G72="",H72=""),"Dados incompletos",IFERROR(IF(OR(NOT(ISNUMBER(E72)),NOT(ISNUMBER(F72)),NOT(ISNUMBER(G72)),NOT(ISNUMBER(H72)),E72&lt;0,F72&lt;0,G72&lt;0,H72&lt;=0),"Dados inválidos",IF(OR(NOT(ISNUMBER('Configurações'!$B$3)),NOT(ISNUMBER('Configurações'!$B$4)),NOT(ISNUMBER('Configurações'!$B$5)),'Configurações'!$B$4&lt;0,'Configurações'!$B$5&lt;='Configurações'!$B$4),"Configuração inválida",IF(G72=0,"Sem demanda",IF(I72=0,"Ruptura imediata",IF(K72&lt;='Configurações'!$B$4,"Crítico",IF(K72&lt;='Configurações'!$B$5,"Atenção","Adequado")))))),"Dados inválidos")))</f>
        <v/>
      </c>
      <c r="P72" s="42">
        <f>IF($A72="","",IF(O72="Dados incompletos","Preencher os campos obrigatórios",IF(O72="Dados inválidos","Corrigir valores inválidos",IF(O72="Configuração inválida","Revisar as configurações",IF(F72&gt;E72,"Reservas superam o saldo",IF(O72="Sem demanda","Sem projeção com demanda zero",IF(O72="Ruptura imediata","Saldo livre zerado",IF(O72="Crítico","Priorizar reposição",IF(O72="Atenção","Planejar reposição",IF(N72&lt;1,"Cobertura menor que a janela","Sem alerta"))))))))))</f>
        <v/>
      </c>
      <c r="Q72" s="34" t="n"/>
    </row>
    <row r="73" ht="24" customHeight="1">
      <c r="A73" s="34" t="n"/>
      <c r="B73" s="34" t="n"/>
      <c r="C73" s="34" t="n"/>
      <c r="D73" s="34" t="n"/>
      <c r="E73" s="35" t="n"/>
      <c r="F73" s="35" t="n"/>
      <c r="G73" s="36" t="n"/>
      <c r="H73" s="35" t="n"/>
      <c r="I73" s="37">
        <f>IF($A73="","",IF(OR(E73="",F73=""),"",IF(AND(ISNUMBER(E73),ISNUMBER(F73),E73&gt;=0,F73&gt;=0),MAX(0,E73-F73),"")))</f>
        <v/>
      </c>
      <c r="J73" s="37">
        <f>IF($A73="","",IF(OR(G73="",H73=""),"",IF(AND(ISNUMBER(G73),ISNUMBER(H73),G73&gt;=0,H73&gt;0),G73*H73,"")))</f>
        <v/>
      </c>
      <c r="K73" s="38">
        <f>IF($A73="","",IF(OR(I73="",G73="",NOT(ISNUMBER(G73)),G73&lt;=0),"",IFERROR(I73/G73,"")))</f>
        <v/>
      </c>
      <c r="L73" s="38">
        <f>IF(K73="","",K73/7)</f>
        <v/>
      </c>
      <c r="M73" s="39">
        <f>IF(OR(K73="",NOT(ISNUMBER('Configurações'!$B$3))),"",'Configurações'!$B$3+ROUNDUP(K73,0))</f>
        <v/>
      </c>
      <c r="N73" s="40">
        <f>IF(OR(K73="",H73="",NOT(ISNUMBER(H73)),H73&lt;=0),"",MIN(1,K73/H73))</f>
        <v/>
      </c>
      <c r="O73" s="41">
        <f>IF($A73="","",IF(OR(E73="",F73="",G73="",H73=""),"Dados incompletos",IFERROR(IF(OR(NOT(ISNUMBER(E73)),NOT(ISNUMBER(F73)),NOT(ISNUMBER(G73)),NOT(ISNUMBER(H73)),E73&lt;0,F73&lt;0,G73&lt;0,H73&lt;=0),"Dados inválidos",IF(OR(NOT(ISNUMBER('Configurações'!$B$3)),NOT(ISNUMBER('Configurações'!$B$4)),NOT(ISNUMBER('Configurações'!$B$5)),'Configurações'!$B$4&lt;0,'Configurações'!$B$5&lt;='Configurações'!$B$4),"Configuração inválida",IF(G73=0,"Sem demanda",IF(I73=0,"Ruptura imediata",IF(K73&lt;='Configurações'!$B$4,"Crítico",IF(K73&lt;='Configurações'!$B$5,"Atenção","Adequado")))))),"Dados inválidos")))</f>
        <v/>
      </c>
      <c r="P73" s="42">
        <f>IF($A73="","",IF(O73="Dados incompletos","Preencher os campos obrigatórios",IF(O73="Dados inválidos","Corrigir valores inválidos",IF(O73="Configuração inválida","Revisar as configurações",IF(F73&gt;E73,"Reservas superam o saldo",IF(O73="Sem demanda","Sem projeção com demanda zero",IF(O73="Ruptura imediata","Saldo livre zerado",IF(O73="Crítico","Priorizar reposição",IF(O73="Atenção","Planejar reposição",IF(N73&lt;1,"Cobertura menor que a janela","Sem alerta"))))))))))</f>
        <v/>
      </c>
      <c r="Q73" s="34" t="n"/>
    </row>
    <row r="74" ht="24" customHeight="1">
      <c r="A74" s="34" t="n"/>
      <c r="B74" s="34" t="n"/>
      <c r="C74" s="34" t="n"/>
      <c r="D74" s="34" t="n"/>
      <c r="E74" s="35" t="n"/>
      <c r="F74" s="35" t="n"/>
      <c r="G74" s="36" t="n"/>
      <c r="H74" s="35" t="n"/>
      <c r="I74" s="37">
        <f>IF($A74="","",IF(OR(E74="",F74=""),"",IF(AND(ISNUMBER(E74),ISNUMBER(F74),E74&gt;=0,F74&gt;=0),MAX(0,E74-F74),"")))</f>
        <v/>
      </c>
      <c r="J74" s="37">
        <f>IF($A74="","",IF(OR(G74="",H74=""),"",IF(AND(ISNUMBER(G74),ISNUMBER(H74),G74&gt;=0,H74&gt;0),G74*H74,"")))</f>
        <v/>
      </c>
      <c r="K74" s="38">
        <f>IF($A74="","",IF(OR(I74="",G74="",NOT(ISNUMBER(G74)),G74&lt;=0),"",IFERROR(I74/G74,"")))</f>
        <v/>
      </c>
      <c r="L74" s="38">
        <f>IF(K74="","",K74/7)</f>
        <v/>
      </c>
      <c r="M74" s="39">
        <f>IF(OR(K74="",NOT(ISNUMBER('Configurações'!$B$3))),"",'Configurações'!$B$3+ROUNDUP(K74,0))</f>
        <v/>
      </c>
      <c r="N74" s="40">
        <f>IF(OR(K74="",H74="",NOT(ISNUMBER(H74)),H74&lt;=0),"",MIN(1,K74/H74))</f>
        <v/>
      </c>
      <c r="O74" s="41">
        <f>IF($A74="","",IF(OR(E74="",F74="",G74="",H74=""),"Dados incompletos",IFERROR(IF(OR(NOT(ISNUMBER(E74)),NOT(ISNUMBER(F74)),NOT(ISNUMBER(G74)),NOT(ISNUMBER(H74)),E74&lt;0,F74&lt;0,G74&lt;0,H74&lt;=0),"Dados inválidos",IF(OR(NOT(ISNUMBER('Configurações'!$B$3)),NOT(ISNUMBER('Configurações'!$B$4)),NOT(ISNUMBER('Configurações'!$B$5)),'Configurações'!$B$4&lt;0,'Configurações'!$B$5&lt;='Configurações'!$B$4),"Configuração inválida",IF(G74=0,"Sem demanda",IF(I74=0,"Ruptura imediata",IF(K74&lt;='Configurações'!$B$4,"Crítico",IF(K74&lt;='Configurações'!$B$5,"Atenção","Adequado")))))),"Dados inválidos")))</f>
        <v/>
      </c>
      <c r="P74" s="42">
        <f>IF($A74="","",IF(O74="Dados incompletos","Preencher os campos obrigatórios",IF(O74="Dados inválidos","Corrigir valores inválidos",IF(O74="Configuração inválida","Revisar as configurações",IF(F74&gt;E74,"Reservas superam o saldo",IF(O74="Sem demanda","Sem projeção com demanda zero",IF(O74="Ruptura imediata","Saldo livre zerado",IF(O74="Crítico","Priorizar reposição",IF(O74="Atenção","Planejar reposição",IF(N74&lt;1,"Cobertura menor que a janela","Sem alerta"))))))))))</f>
        <v/>
      </c>
      <c r="Q74" s="34" t="n"/>
    </row>
    <row r="75" ht="24" customHeight="1">
      <c r="A75" s="34" t="n"/>
      <c r="B75" s="34" t="n"/>
      <c r="C75" s="34" t="n"/>
      <c r="D75" s="34" t="n"/>
      <c r="E75" s="35" t="n"/>
      <c r="F75" s="35" t="n"/>
      <c r="G75" s="36" t="n"/>
      <c r="H75" s="35" t="n"/>
      <c r="I75" s="37">
        <f>IF($A75="","",IF(OR(E75="",F75=""),"",IF(AND(ISNUMBER(E75),ISNUMBER(F75),E75&gt;=0,F75&gt;=0),MAX(0,E75-F75),"")))</f>
        <v/>
      </c>
      <c r="J75" s="37">
        <f>IF($A75="","",IF(OR(G75="",H75=""),"",IF(AND(ISNUMBER(G75),ISNUMBER(H75),G75&gt;=0,H75&gt;0),G75*H75,"")))</f>
        <v/>
      </c>
      <c r="K75" s="38">
        <f>IF($A75="","",IF(OR(I75="",G75="",NOT(ISNUMBER(G75)),G75&lt;=0),"",IFERROR(I75/G75,"")))</f>
        <v/>
      </c>
      <c r="L75" s="38">
        <f>IF(K75="","",K75/7)</f>
        <v/>
      </c>
      <c r="M75" s="39">
        <f>IF(OR(K75="",NOT(ISNUMBER('Configurações'!$B$3))),"",'Configurações'!$B$3+ROUNDUP(K75,0))</f>
        <v/>
      </c>
      <c r="N75" s="40">
        <f>IF(OR(K75="",H75="",NOT(ISNUMBER(H75)),H75&lt;=0),"",MIN(1,K75/H75))</f>
        <v/>
      </c>
      <c r="O75" s="41">
        <f>IF($A75="","",IF(OR(E75="",F75="",G75="",H75=""),"Dados incompletos",IFERROR(IF(OR(NOT(ISNUMBER(E75)),NOT(ISNUMBER(F75)),NOT(ISNUMBER(G75)),NOT(ISNUMBER(H75)),E75&lt;0,F75&lt;0,G75&lt;0,H75&lt;=0),"Dados inválidos",IF(OR(NOT(ISNUMBER('Configurações'!$B$3)),NOT(ISNUMBER('Configurações'!$B$4)),NOT(ISNUMBER('Configurações'!$B$5)),'Configurações'!$B$4&lt;0,'Configurações'!$B$5&lt;='Configurações'!$B$4),"Configuração inválida",IF(G75=0,"Sem demanda",IF(I75=0,"Ruptura imediata",IF(K75&lt;='Configurações'!$B$4,"Crítico",IF(K75&lt;='Configurações'!$B$5,"Atenção","Adequado")))))),"Dados inválidos")))</f>
        <v/>
      </c>
      <c r="P75" s="42">
        <f>IF($A75="","",IF(O75="Dados incompletos","Preencher os campos obrigatórios",IF(O75="Dados inválidos","Corrigir valores inválidos",IF(O75="Configuração inválida","Revisar as configurações",IF(F75&gt;E75,"Reservas superam o saldo",IF(O75="Sem demanda","Sem projeção com demanda zero",IF(O75="Ruptura imediata","Saldo livre zerado",IF(O75="Crítico","Priorizar reposição",IF(O75="Atenção","Planejar reposição",IF(N75&lt;1,"Cobertura menor que a janela","Sem alerta"))))))))))</f>
        <v/>
      </c>
      <c r="Q75" s="34" t="n"/>
    </row>
    <row r="76" ht="24" customHeight="1">
      <c r="A76" s="34" t="n"/>
      <c r="B76" s="34" t="n"/>
      <c r="C76" s="34" t="n"/>
      <c r="D76" s="34" t="n"/>
      <c r="E76" s="35" t="n"/>
      <c r="F76" s="35" t="n"/>
      <c r="G76" s="36" t="n"/>
      <c r="H76" s="35" t="n"/>
      <c r="I76" s="37">
        <f>IF($A76="","",IF(OR(E76="",F76=""),"",IF(AND(ISNUMBER(E76),ISNUMBER(F76),E76&gt;=0,F76&gt;=0),MAX(0,E76-F76),"")))</f>
        <v/>
      </c>
      <c r="J76" s="37">
        <f>IF($A76="","",IF(OR(G76="",H76=""),"",IF(AND(ISNUMBER(G76),ISNUMBER(H76),G76&gt;=0,H76&gt;0),G76*H76,"")))</f>
        <v/>
      </c>
      <c r="K76" s="38">
        <f>IF($A76="","",IF(OR(I76="",G76="",NOT(ISNUMBER(G76)),G76&lt;=0),"",IFERROR(I76/G76,"")))</f>
        <v/>
      </c>
      <c r="L76" s="38">
        <f>IF(K76="","",K76/7)</f>
        <v/>
      </c>
      <c r="M76" s="39">
        <f>IF(OR(K76="",NOT(ISNUMBER('Configurações'!$B$3))),"",'Configurações'!$B$3+ROUNDUP(K76,0))</f>
        <v/>
      </c>
      <c r="N76" s="40">
        <f>IF(OR(K76="",H76="",NOT(ISNUMBER(H76)),H76&lt;=0),"",MIN(1,K76/H76))</f>
        <v/>
      </c>
      <c r="O76" s="41">
        <f>IF($A76="","",IF(OR(E76="",F76="",G76="",H76=""),"Dados incompletos",IFERROR(IF(OR(NOT(ISNUMBER(E76)),NOT(ISNUMBER(F76)),NOT(ISNUMBER(G76)),NOT(ISNUMBER(H76)),E76&lt;0,F76&lt;0,G76&lt;0,H76&lt;=0),"Dados inválidos",IF(OR(NOT(ISNUMBER('Configurações'!$B$3)),NOT(ISNUMBER('Configurações'!$B$4)),NOT(ISNUMBER('Configurações'!$B$5)),'Configurações'!$B$4&lt;0,'Configurações'!$B$5&lt;='Configurações'!$B$4),"Configuração inválida",IF(G76=0,"Sem demanda",IF(I76=0,"Ruptura imediata",IF(K76&lt;='Configurações'!$B$4,"Crítico",IF(K76&lt;='Configurações'!$B$5,"Atenção","Adequado")))))),"Dados inválidos")))</f>
        <v/>
      </c>
      <c r="P76" s="42">
        <f>IF($A76="","",IF(O76="Dados incompletos","Preencher os campos obrigatórios",IF(O76="Dados inválidos","Corrigir valores inválidos",IF(O76="Configuração inválida","Revisar as configurações",IF(F76&gt;E76,"Reservas superam o saldo",IF(O76="Sem demanda","Sem projeção com demanda zero",IF(O76="Ruptura imediata","Saldo livre zerado",IF(O76="Crítico","Priorizar reposição",IF(O76="Atenção","Planejar reposição",IF(N76&lt;1,"Cobertura menor que a janela","Sem alerta"))))))))))</f>
        <v/>
      </c>
      <c r="Q76" s="34" t="n"/>
    </row>
    <row r="77" ht="24" customHeight="1">
      <c r="A77" s="34" t="n"/>
      <c r="B77" s="34" t="n"/>
      <c r="C77" s="34" t="n"/>
      <c r="D77" s="34" t="n"/>
      <c r="E77" s="35" t="n"/>
      <c r="F77" s="35" t="n"/>
      <c r="G77" s="36" t="n"/>
      <c r="H77" s="35" t="n"/>
      <c r="I77" s="37">
        <f>IF($A77="","",IF(OR(E77="",F77=""),"",IF(AND(ISNUMBER(E77),ISNUMBER(F77),E77&gt;=0,F77&gt;=0),MAX(0,E77-F77),"")))</f>
        <v/>
      </c>
      <c r="J77" s="37">
        <f>IF($A77="","",IF(OR(G77="",H77=""),"",IF(AND(ISNUMBER(G77),ISNUMBER(H77),G77&gt;=0,H77&gt;0),G77*H77,"")))</f>
        <v/>
      </c>
      <c r="K77" s="38">
        <f>IF($A77="","",IF(OR(I77="",G77="",NOT(ISNUMBER(G77)),G77&lt;=0),"",IFERROR(I77/G77,"")))</f>
        <v/>
      </c>
      <c r="L77" s="38">
        <f>IF(K77="","",K77/7)</f>
        <v/>
      </c>
      <c r="M77" s="39">
        <f>IF(OR(K77="",NOT(ISNUMBER('Configurações'!$B$3))),"",'Configurações'!$B$3+ROUNDUP(K77,0))</f>
        <v/>
      </c>
      <c r="N77" s="40">
        <f>IF(OR(K77="",H77="",NOT(ISNUMBER(H77)),H77&lt;=0),"",MIN(1,K77/H77))</f>
        <v/>
      </c>
      <c r="O77" s="41">
        <f>IF($A77="","",IF(OR(E77="",F77="",G77="",H77=""),"Dados incompletos",IFERROR(IF(OR(NOT(ISNUMBER(E77)),NOT(ISNUMBER(F77)),NOT(ISNUMBER(G77)),NOT(ISNUMBER(H77)),E77&lt;0,F77&lt;0,G77&lt;0,H77&lt;=0),"Dados inválidos",IF(OR(NOT(ISNUMBER('Configurações'!$B$3)),NOT(ISNUMBER('Configurações'!$B$4)),NOT(ISNUMBER('Configurações'!$B$5)),'Configurações'!$B$4&lt;0,'Configurações'!$B$5&lt;='Configurações'!$B$4),"Configuração inválida",IF(G77=0,"Sem demanda",IF(I77=0,"Ruptura imediata",IF(K77&lt;='Configurações'!$B$4,"Crítico",IF(K77&lt;='Configurações'!$B$5,"Atenção","Adequado")))))),"Dados inválidos")))</f>
        <v/>
      </c>
      <c r="P77" s="42">
        <f>IF($A77="","",IF(O77="Dados incompletos","Preencher os campos obrigatórios",IF(O77="Dados inválidos","Corrigir valores inválidos",IF(O77="Configuração inválida","Revisar as configurações",IF(F77&gt;E77,"Reservas superam o saldo",IF(O77="Sem demanda","Sem projeção com demanda zero",IF(O77="Ruptura imediata","Saldo livre zerado",IF(O77="Crítico","Priorizar reposição",IF(O77="Atenção","Planejar reposição",IF(N77&lt;1,"Cobertura menor que a janela","Sem alerta"))))))))))</f>
        <v/>
      </c>
      <c r="Q77" s="34" t="n"/>
    </row>
    <row r="78" ht="24" customHeight="1">
      <c r="A78" s="34" t="n"/>
      <c r="B78" s="34" t="n"/>
      <c r="C78" s="34" t="n"/>
      <c r="D78" s="34" t="n"/>
      <c r="E78" s="35" t="n"/>
      <c r="F78" s="35" t="n"/>
      <c r="G78" s="36" t="n"/>
      <c r="H78" s="35" t="n"/>
      <c r="I78" s="37">
        <f>IF($A78="","",IF(OR(E78="",F78=""),"",IF(AND(ISNUMBER(E78),ISNUMBER(F78),E78&gt;=0,F78&gt;=0),MAX(0,E78-F78),"")))</f>
        <v/>
      </c>
      <c r="J78" s="37">
        <f>IF($A78="","",IF(OR(G78="",H78=""),"",IF(AND(ISNUMBER(G78),ISNUMBER(H78),G78&gt;=0,H78&gt;0),G78*H78,"")))</f>
        <v/>
      </c>
      <c r="K78" s="38">
        <f>IF($A78="","",IF(OR(I78="",G78="",NOT(ISNUMBER(G78)),G78&lt;=0),"",IFERROR(I78/G78,"")))</f>
        <v/>
      </c>
      <c r="L78" s="38">
        <f>IF(K78="","",K78/7)</f>
        <v/>
      </c>
      <c r="M78" s="39">
        <f>IF(OR(K78="",NOT(ISNUMBER('Configurações'!$B$3))),"",'Configurações'!$B$3+ROUNDUP(K78,0))</f>
        <v/>
      </c>
      <c r="N78" s="40">
        <f>IF(OR(K78="",H78="",NOT(ISNUMBER(H78)),H78&lt;=0),"",MIN(1,K78/H78))</f>
        <v/>
      </c>
      <c r="O78" s="41">
        <f>IF($A78="","",IF(OR(E78="",F78="",G78="",H78=""),"Dados incompletos",IFERROR(IF(OR(NOT(ISNUMBER(E78)),NOT(ISNUMBER(F78)),NOT(ISNUMBER(G78)),NOT(ISNUMBER(H78)),E78&lt;0,F78&lt;0,G78&lt;0,H78&lt;=0),"Dados inválidos",IF(OR(NOT(ISNUMBER('Configurações'!$B$3)),NOT(ISNUMBER('Configurações'!$B$4)),NOT(ISNUMBER('Configurações'!$B$5)),'Configurações'!$B$4&lt;0,'Configurações'!$B$5&lt;='Configurações'!$B$4),"Configuração inválida",IF(G78=0,"Sem demanda",IF(I78=0,"Ruptura imediata",IF(K78&lt;='Configurações'!$B$4,"Crítico",IF(K78&lt;='Configurações'!$B$5,"Atenção","Adequado")))))),"Dados inválidos")))</f>
        <v/>
      </c>
      <c r="P78" s="42">
        <f>IF($A78="","",IF(O78="Dados incompletos","Preencher os campos obrigatórios",IF(O78="Dados inválidos","Corrigir valores inválidos",IF(O78="Configuração inválida","Revisar as configurações",IF(F78&gt;E78,"Reservas superam o saldo",IF(O78="Sem demanda","Sem projeção com demanda zero",IF(O78="Ruptura imediata","Saldo livre zerado",IF(O78="Crítico","Priorizar reposição",IF(O78="Atenção","Planejar reposição",IF(N78&lt;1,"Cobertura menor que a janela","Sem alerta"))))))))))</f>
        <v/>
      </c>
      <c r="Q78" s="34" t="n"/>
    </row>
    <row r="79" ht="24" customHeight="1">
      <c r="A79" s="34" t="n"/>
      <c r="B79" s="34" t="n"/>
      <c r="C79" s="34" t="n"/>
      <c r="D79" s="34" t="n"/>
      <c r="E79" s="35" t="n"/>
      <c r="F79" s="35" t="n"/>
      <c r="G79" s="36" t="n"/>
      <c r="H79" s="35" t="n"/>
      <c r="I79" s="37">
        <f>IF($A79="","",IF(OR(E79="",F79=""),"",IF(AND(ISNUMBER(E79),ISNUMBER(F79),E79&gt;=0,F79&gt;=0),MAX(0,E79-F79),"")))</f>
        <v/>
      </c>
      <c r="J79" s="37">
        <f>IF($A79="","",IF(OR(G79="",H79=""),"",IF(AND(ISNUMBER(G79),ISNUMBER(H79),G79&gt;=0,H79&gt;0),G79*H79,"")))</f>
        <v/>
      </c>
      <c r="K79" s="38">
        <f>IF($A79="","",IF(OR(I79="",G79="",NOT(ISNUMBER(G79)),G79&lt;=0),"",IFERROR(I79/G79,"")))</f>
        <v/>
      </c>
      <c r="L79" s="38">
        <f>IF(K79="","",K79/7)</f>
        <v/>
      </c>
      <c r="M79" s="39">
        <f>IF(OR(K79="",NOT(ISNUMBER('Configurações'!$B$3))),"",'Configurações'!$B$3+ROUNDUP(K79,0))</f>
        <v/>
      </c>
      <c r="N79" s="40">
        <f>IF(OR(K79="",H79="",NOT(ISNUMBER(H79)),H79&lt;=0),"",MIN(1,K79/H79))</f>
        <v/>
      </c>
      <c r="O79" s="41">
        <f>IF($A79="","",IF(OR(E79="",F79="",G79="",H79=""),"Dados incompletos",IFERROR(IF(OR(NOT(ISNUMBER(E79)),NOT(ISNUMBER(F79)),NOT(ISNUMBER(G79)),NOT(ISNUMBER(H79)),E79&lt;0,F79&lt;0,G79&lt;0,H79&lt;=0),"Dados inválidos",IF(OR(NOT(ISNUMBER('Configurações'!$B$3)),NOT(ISNUMBER('Configurações'!$B$4)),NOT(ISNUMBER('Configurações'!$B$5)),'Configurações'!$B$4&lt;0,'Configurações'!$B$5&lt;='Configurações'!$B$4),"Configuração inválida",IF(G79=0,"Sem demanda",IF(I79=0,"Ruptura imediata",IF(K79&lt;='Configurações'!$B$4,"Crítico",IF(K79&lt;='Configurações'!$B$5,"Atenção","Adequado")))))),"Dados inválidos")))</f>
        <v/>
      </c>
      <c r="P79" s="42">
        <f>IF($A79="","",IF(O79="Dados incompletos","Preencher os campos obrigatórios",IF(O79="Dados inválidos","Corrigir valores inválidos",IF(O79="Configuração inválida","Revisar as configurações",IF(F79&gt;E79,"Reservas superam o saldo",IF(O79="Sem demanda","Sem projeção com demanda zero",IF(O79="Ruptura imediata","Saldo livre zerado",IF(O79="Crítico","Priorizar reposição",IF(O79="Atenção","Planejar reposição",IF(N79&lt;1,"Cobertura menor que a janela","Sem alerta"))))))))))</f>
        <v/>
      </c>
      <c r="Q79" s="34" t="n"/>
    </row>
    <row r="80" ht="24" customHeight="1">
      <c r="A80" s="34" t="n"/>
      <c r="B80" s="34" t="n"/>
      <c r="C80" s="34" t="n"/>
      <c r="D80" s="34" t="n"/>
      <c r="E80" s="35" t="n"/>
      <c r="F80" s="35" t="n"/>
      <c r="G80" s="36" t="n"/>
      <c r="H80" s="35" t="n"/>
      <c r="I80" s="37">
        <f>IF($A80="","",IF(OR(E80="",F80=""),"",IF(AND(ISNUMBER(E80),ISNUMBER(F80),E80&gt;=0,F80&gt;=0),MAX(0,E80-F80),"")))</f>
        <v/>
      </c>
      <c r="J80" s="37">
        <f>IF($A80="","",IF(OR(G80="",H80=""),"",IF(AND(ISNUMBER(G80),ISNUMBER(H80),G80&gt;=0,H80&gt;0),G80*H80,"")))</f>
        <v/>
      </c>
      <c r="K80" s="38">
        <f>IF($A80="","",IF(OR(I80="",G80="",NOT(ISNUMBER(G80)),G80&lt;=0),"",IFERROR(I80/G80,"")))</f>
        <v/>
      </c>
      <c r="L80" s="38">
        <f>IF(K80="","",K80/7)</f>
        <v/>
      </c>
      <c r="M80" s="39">
        <f>IF(OR(K80="",NOT(ISNUMBER('Configurações'!$B$3))),"",'Configurações'!$B$3+ROUNDUP(K80,0))</f>
        <v/>
      </c>
      <c r="N80" s="40">
        <f>IF(OR(K80="",H80="",NOT(ISNUMBER(H80)),H80&lt;=0),"",MIN(1,K80/H80))</f>
        <v/>
      </c>
      <c r="O80" s="41">
        <f>IF($A80="","",IF(OR(E80="",F80="",G80="",H80=""),"Dados incompletos",IFERROR(IF(OR(NOT(ISNUMBER(E80)),NOT(ISNUMBER(F80)),NOT(ISNUMBER(G80)),NOT(ISNUMBER(H80)),E80&lt;0,F80&lt;0,G80&lt;0,H80&lt;=0),"Dados inválidos",IF(OR(NOT(ISNUMBER('Configurações'!$B$3)),NOT(ISNUMBER('Configurações'!$B$4)),NOT(ISNUMBER('Configurações'!$B$5)),'Configurações'!$B$4&lt;0,'Configurações'!$B$5&lt;='Configurações'!$B$4),"Configuração inválida",IF(G80=0,"Sem demanda",IF(I80=0,"Ruptura imediata",IF(K80&lt;='Configurações'!$B$4,"Crítico",IF(K80&lt;='Configurações'!$B$5,"Atenção","Adequado")))))),"Dados inválidos")))</f>
        <v/>
      </c>
      <c r="P80" s="42">
        <f>IF($A80="","",IF(O80="Dados incompletos","Preencher os campos obrigatórios",IF(O80="Dados inválidos","Corrigir valores inválidos",IF(O80="Configuração inválida","Revisar as configurações",IF(F80&gt;E80,"Reservas superam o saldo",IF(O80="Sem demanda","Sem projeção com demanda zero",IF(O80="Ruptura imediata","Saldo livre zerado",IF(O80="Crítico","Priorizar reposição",IF(O80="Atenção","Planejar reposição",IF(N80&lt;1,"Cobertura menor que a janela","Sem alerta"))))))))))</f>
        <v/>
      </c>
      <c r="Q80" s="34" t="n"/>
    </row>
    <row r="81" ht="24" customHeight="1">
      <c r="A81" s="34" t="n"/>
      <c r="B81" s="34" t="n"/>
      <c r="C81" s="34" t="n"/>
      <c r="D81" s="34" t="n"/>
      <c r="E81" s="35" t="n"/>
      <c r="F81" s="35" t="n"/>
      <c r="G81" s="36" t="n"/>
      <c r="H81" s="35" t="n"/>
      <c r="I81" s="37">
        <f>IF($A81="","",IF(OR(E81="",F81=""),"",IF(AND(ISNUMBER(E81),ISNUMBER(F81),E81&gt;=0,F81&gt;=0),MAX(0,E81-F81),"")))</f>
        <v/>
      </c>
      <c r="J81" s="37">
        <f>IF($A81="","",IF(OR(G81="",H81=""),"",IF(AND(ISNUMBER(G81),ISNUMBER(H81),G81&gt;=0,H81&gt;0),G81*H81,"")))</f>
        <v/>
      </c>
      <c r="K81" s="38">
        <f>IF($A81="","",IF(OR(I81="",G81="",NOT(ISNUMBER(G81)),G81&lt;=0),"",IFERROR(I81/G81,"")))</f>
        <v/>
      </c>
      <c r="L81" s="38">
        <f>IF(K81="","",K81/7)</f>
        <v/>
      </c>
      <c r="M81" s="39">
        <f>IF(OR(K81="",NOT(ISNUMBER('Configurações'!$B$3))),"",'Configurações'!$B$3+ROUNDUP(K81,0))</f>
        <v/>
      </c>
      <c r="N81" s="40">
        <f>IF(OR(K81="",H81="",NOT(ISNUMBER(H81)),H81&lt;=0),"",MIN(1,K81/H81))</f>
        <v/>
      </c>
      <c r="O81" s="41">
        <f>IF($A81="","",IF(OR(E81="",F81="",G81="",H81=""),"Dados incompletos",IFERROR(IF(OR(NOT(ISNUMBER(E81)),NOT(ISNUMBER(F81)),NOT(ISNUMBER(G81)),NOT(ISNUMBER(H81)),E81&lt;0,F81&lt;0,G81&lt;0,H81&lt;=0),"Dados inválidos",IF(OR(NOT(ISNUMBER('Configurações'!$B$3)),NOT(ISNUMBER('Configurações'!$B$4)),NOT(ISNUMBER('Configurações'!$B$5)),'Configurações'!$B$4&lt;0,'Configurações'!$B$5&lt;='Configurações'!$B$4),"Configuração inválida",IF(G81=0,"Sem demanda",IF(I81=0,"Ruptura imediata",IF(K81&lt;='Configurações'!$B$4,"Crítico",IF(K81&lt;='Configurações'!$B$5,"Atenção","Adequado")))))),"Dados inválidos")))</f>
        <v/>
      </c>
      <c r="P81" s="42">
        <f>IF($A81="","",IF(O81="Dados incompletos","Preencher os campos obrigatórios",IF(O81="Dados inválidos","Corrigir valores inválidos",IF(O81="Configuração inválida","Revisar as configurações",IF(F81&gt;E81,"Reservas superam o saldo",IF(O81="Sem demanda","Sem projeção com demanda zero",IF(O81="Ruptura imediata","Saldo livre zerado",IF(O81="Crítico","Priorizar reposição",IF(O81="Atenção","Planejar reposição",IF(N81&lt;1,"Cobertura menor que a janela","Sem alerta"))))))))))</f>
        <v/>
      </c>
      <c r="Q81" s="34" t="n"/>
    </row>
    <row r="82" ht="24" customHeight="1">
      <c r="A82" s="34" t="n"/>
      <c r="B82" s="34" t="n"/>
      <c r="C82" s="34" t="n"/>
      <c r="D82" s="34" t="n"/>
      <c r="E82" s="35" t="n"/>
      <c r="F82" s="35" t="n"/>
      <c r="G82" s="36" t="n"/>
      <c r="H82" s="35" t="n"/>
      <c r="I82" s="37">
        <f>IF($A82="","",IF(OR(E82="",F82=""),"",IF(AND(ISNUMBER(E82),ISNUMBER(F82),E82&gt;=0,F82&gt;=0),MAX(0,E82-F82),"")))</f>
        <v/>
      </c>
      <c r="J82" s="37">
        <f>IF($A82="","",IF(OR(G82="",H82=""),"",IF(AND(ISNUMBER(G82),ISNUMBER(H82),G82&gt;=0,H82&gt;0),G82*H82,"")))</f>
        <v/>
      </c>
      <c r="K82" s="38">
        <f>IF($A82="","",IF(OR(I82="",G82="",NOT(ISNUMBER(G82)),G82&lt;=0),"",IFERROR(I82/G82,"")))</f>
        <v/>
      </c>
      <c r="L82" s="38">
        <f>IF(K82="","",K82/7)</f>
        <v/>
      </c>
      <c r="M82" s="39">
        <f>IF(OR(K82="",NOT(ISNUMBER('Configurações'!$B$3))),"",'Configurações'!$B$3+ROUNDUP(K82,0))</f>
        <v/>
      </c>
      <c r="N82" s="40">
        <f>IF(OR(K82="",H82="",NOT(ISNUMBER(H82)),H82&lt;=0),"",MIN(1,K82/H82))</f>
        <v/>
      </c>
      <c r="O82" s="41">
        <f>IF($A82="","",IF(OR(E82="",F82="",G82="",H82=""),"Dados incompletos",IFERROR(IF(OR(NOT(ISNUMBER(E82)),NOT(ISNUMBER(F82)),NOT(ISNUMBER(G82)),NOT(ISNUMBER(H82)),E82&lt;0,F82&lt;0,G82&lt;0,H82&lt;=0),"Dados inválidos",IF(OR(NOT(ISNUMBER('Configurações'!$B$3)),NOT(ISNUMBER('Configurações'!$B$4)),NOT(ISNUMBER('Configurações'!$B$5)),'Configurações'!$B$4&lt;0,'Configurações'!$B$5&lt;='Configurações'!$B$4),"Configuração inválida",IF(G82=0,"Sem demanda",IF(I82=0,"Ruptura imediata",IF(K82&lt;='Configurações'!$B$4,"Crítico",IF(K82&lt;='Configurações'!$B$5,"Atenção","Adequado")))))),"Dados inválidos")))</f>
        <v/>
      </c>
      <c r="P82" s="42">
        <f>IF($A82="","",IF(O82="Dados incompletos","Preencher os campos obrigatórios",IF(O82="Dados inválidos","Corrigir valores inválidos",IF(O82="Configuração inválida","Revisar as configurações",IF(F82&gt;E82,"Reservas superam o saldo",IF(O82="Sem demanda","Sem projeção com demanda zero",IF(O82="Ruptura imediata","Saldo livre zerado",IF(O82="Crítico","Priorizar reposição",IF(O82="Atenção","Planejar reposição",IF(N82&lt;1,"Cobertura menor que a janela","Sem alerta"))))))))))</f>
        <v/>
      </c>
      <c r="Q82" s="34" t="n"/>
    </row>
    <row r="83" ht="24" customHeight="1">
      <c r="A83" s="34" t="n"/>
      <c r="B83" s="34" t="n"/>
      <c r="C83" s="34" t="n"/>
      <c r="D83" s="34" t="n"/>
      <c r="E83" s="35" t="n"/>
      <c r="F83" s="35" t="n"/>
      <c r="G83" s="36" t="n"/>
      <c r="H83" s="35" t="n"/>
      <c r="I83" s="37">
        <f>IF($A83="","",IF(OR(E83="",F83=""),"",IF(AND(ISNUMBER(E83),ISNUMBER(F83),E83&gt;=0,F83&gt;=0),MAX(0,E83-F83),"")))</f>
        <v/>
      </c>
      <c r="J83" s="37">
        <f>IF($A83="","",IF(OR(G83="",H83=""),"",IF(AND(ISNUMBER(G83),ISNUMBER(H83),G83&gt;=0,H83&gt;0),G83*H83,"")))</f>
        <v/>
      </c>
      <c r="K83" s="38">
        <f>IF($A83="","",IF(OR(I83="",G83="",NOT(ISNUMBER(G83)),G83&lt;=0),"",IFERROR(I83/G83,"")))</f>
        <v/>
      </c>
      <c r="L83" s="38">
        <f>IF(K83="","",K83/7)</f>
        <v/>
      </c>
      <c r="M83" s="39">
        <f>IF(OR(K83="",NOT(ISNUMBER('Configurações'!$B$3))),"",'Configurações'!$B$3+ROUNDUP(K83,0))</f>
        <v/>
      </c>
      <c r="N83" s="40">
        <f>IF(OR(K83="",H83="",NOT(ISNUMBER(H83)),H83&lt;=0),"",MIN(1,K83/H83))</f>
        <v/>
      </c>
      <c r="O83" s="41">
        <f>IF($A83="","",IF(OR(E83="",F83="",G83="",H83=""),"Dados incompletos",IFERROR(IF(OR(NOT(ISNUMBER(E83)),NOT(ISNUMBER(F83)),NOT(ISNUMBER(G83)),NOT(ISNUMBER(H83)),E83&lt;0,F83&lt;0,G83&lt;0,H83&lt;=0),"Dados inválidos",IF(OR(NOT(ISNUMBER('Configurações'!$B$3)),NOT(ISNUMBER('Configurações'!$B$4)),NOT(ISNUMBER('Configurações'!$B$5)),'Configurações'!$B$4&lt;0,'Configurações'!$B$5&lt;='Configurações'!$B$4),"Configuração inválida",IF(G83=0,"Sem demanda",IF(I83=0,"Ruptura imediata",IF(K83&lt;='Configurações'!$B$4,"Crítico",IF(K83&lt;='Configurações'!$B$5,"Atenção","Adequado")))))),"Dados inválidos")))</f>
        <v/>
      </c>
      <c r="P83" s="42">
        <f>IF($A83="","",IF(O83="Dados incompletos","Preencher os campos obrigatórios",IF(O83="Dados inválidos","Corrigir valores inválidos",IF(O83="Configuração inválida","Revisar as configurações",IF(F83&gt;E83,"Reservas superam o saldo",IF(O83="Sem demanda","Sem projeção com demanda zero",IF(O83="Ruptura imediata","Saldo livre zerado",IF(O83="Crítico","Priorizar reposição",IF(O83="Atenção","Planejar reposição",IF(N83&lt;1,"Cobertura menor que a janela","Sem alerta"))))))))))</f>
        <v/>
      </c>
      <c r="Q83" s="34" t="n"/>
    </row>
    <row r="84" ht="24" customHeight="1">
      <c r="A84" s="34" t="n"/>
      <c r="B84" s="34" t="n"/>
      <c r="C84" s="34" t="n"/>
      <c r="D84" s="34" t="n"/>
      <c r="E84" s="35" t="n"/>
      <c r="F84" s="35" t="n"/>
      <c r="G84" s="36" t="n"/>
      <c r="H84" s="35" t="n"/>
      <c r="I84" s="37">
        <f>IF($A84="","",IF(OR(E84="",F84=""),"",IF(AND(ISNUMBER(E84),ISNUMBER(F84),E84&gt;=0,F84&gt;=0),MAX(0,E84-F84),"")))</f>
        <v/>
      </c>
      <c r="J84" s="37">
        <f>IF($A84="","",IF(OR(G84="",H84=""),"",IF(AND(ISNUMBER(G84),ISNUMBER(H84),G84&gt;=0,H84&gt;0),G84*H84,"")))</f>
        <v/>
      </c>
      <c r="K84" s="38">
        <f>IF($A84="","",IF(OR(I84="",G84="",NOT(ISNUMBER(G84)),G84&lt;=0),"",IFERROR(I84/G84,"")))</f>
        <v/>
      </c>
      <c r="L84" s="38">
        <f>IF(K84="","",K84/7)</f>
        <v/>
      </c>
      <c r="M84" s="39">
        <f>IF(OR(K84="",NOT(ISNUMBER('Configurações'!$B$3))),"",'Configurações'!$B$3+ROUNDUP(K84,0))</f>
        <v/>
      </c>
      <c r="N84" s="40">
        <f>IF(OR(K84="",H84="",NOT(ISNUMBER(H84)),H84&lt;=0),"",MIN(1,K84/H84))</f>
        <v/>
      </c>
      <c r="O84" s="41">
        <f>IF($A84="","",IF(OR(E84="",F84="",G84="",H84=""),"Dados incompletos",IFERROR(IF(OR(NOT(ISNUMBER(E84)),NOT(ISNUMBER(F84)),NOT(ISNUMBER(G84)),NOT(ISNUMBER(H84)),E84&lt;0,F84&lt;0,G84&lt;0,H84&lt;=0),"Dados inválidos",IF(OR(NOT(ISNUMBER('Configurações'!$B$3)),NOT(ISNUMBER('Configurações'!$B$4)),NOT(ISNUMBER('Configurações'!$B$5)),'Configurações'!$B$4&lt;0,'Configurações'!$B$5&lt;='Configurações'!$B$4),"Configuração inválida",IF(G84=0,"Sem demanda",IF(I84=0,"Ruptura imediata",IF(K84&lt;='Configurações'!$B$4,"Crítico",IF(K84&lt;='Configurações'!$B$5,"Atenção","Adequado")))))),"Dados inválidos")))</f>
        <v/>
      </c>
      <c r="P84" s="42">
        <f>IF($A84="","",IF(O84="Dados incompletos","Preencher os campos obrigatórios",IF(O84="Dados inválidos","Corrigir valores inválidos",IF(O84="Configuração inválida","Revisar as configurações",IF(F84&gt;E84,"Reservas superam o saldo",IF(O84="Sem demanda","Sem projeção com demanda zero",IF(O84="Ruptura imediata","Saldo livre zerado",IF(O84="Crítico","Priorizar reposição",IF(O84="Atenção","Planejar reposição",IF(N84&lt;1,"Cobertura menor que a janela","Sem alerta"))))))))))</f>
        <v/>
      </c>
      <c r="Q84" s="34" t="n"/>
    </row>
    <row r="85" ht="24" customHeight="1">
      <c r="A85" s="34" t="n"/>
      <c r="B85" s="34" t="n"/>
      <c r="C85" s="34" t="n"/>
      <c r="D85" s="34" t="n"/>
      <c r="E85" s="35" t="n"/>
      <c r="F85" s="35" t="n"/>
      <c r="G85" s="36" t="n"/>
      <c r="H85" s="35" t="n"/>
      <c r="I85" s="37">
        <f>IF($A85="","",IF(OR(E85="",F85=""),"",IF(AND(ISNUMBER(E85),ISNUMBER(F85),E85&gt;=0,F85&gt;=0),MAX(0,E85-F85),"")))</f>
        <v/>
      </c>
      <c r="J85" s="37">
        <f>IF($A85="","",IF(OR(G85="",H85=""),"",IF(AND(ISNUMBER(G85),ISNUMBER(H85),G85&gt;=0,H85&gt;0),G85*H85,"")))</f>
        <v/>
      </c>
      <c r="K85" s="38">
        <f>IF($A85="","",IF(OR(I85="",G85="",NOT(ISNUMBER(G85)),G85&lt;=0),"",IFERROR(I85/G85,"")))</f>
        <v/>
      </c>
      <c r="L85" s="38">
        <f>IF(K85="","",K85/7)</f>
        <v/>
      </c>
      <c r="M85" s="39">
        <f>IF(OR(K85="",NOT(ISNUMBER('Configurações'!$B$3))),"",'Configurações'!$B$3+ROUNDUP(K85,0))</f>
        <v/>
      </c>
      <c r="N85" s="40">
        <f>IF(OR(K85="",H85="",NOT(ISNUMBER(H85)),H85&lt;=0),"",MIN(1,K85/H85))</f>
        <v/>
      </c>
      <c r="O85" s="41">
        <f>IF($A85="","",IF(OR(E85="",F85="",G85="",H85=""),"Dados incompletos",IFERROR(IF(OR(NOT(ISNUMBER(E85)),NOT(ISNUMBER(F85)),NOT(ISNUMBER(G85)),NOT(ISNUMBER(H85)),E85&lt;0,F85&lt;0,G85&lt;0,H85&lt;=0),"Dados inválidos",IF(OR(NOT(ISNUMBER('Configurações'!$B$3)),NOT(ISNUMBER('Configurações'!$B$4)),NOT(ISNUMBER('Configurações'!$B$5)),'Configurações'!$B$4&lt;0,'Configurações'!$B$5&lt;='Configurações'!$B$4),"Configuração inválida",IF(G85=0,"Sem demanda",IF(I85=0,"Ruptura imediata",IF(K85&lt;='Configurações'!$B$4,"Crítico",IF(K85&lt;='Configurações'!$B$5,"Atenção","Adequado")))))),"Dados inválidos")))</f>
        <v/>
      </c>
      <c r="P85" s="42">
        <f>IF($A85="","",IF(O85="Dados incompletos","Preencher os campos obrigatórios",IF(O85="Dados inválidos","Corrigir valores inválidos",IF(O85="Configuração inválida","Revisar as configurações",IF(F85&gt;E85,"Reservas superam o saldo",IF(O85="Sem demanda","Sem projeção com demanda zero",IF(O85="Ruptura imediata","Saldo livre zerado",IF(O85="Crítico","Priorizar reposição",IF(O85="Atenção","Planejar reposição",IF(N85&lt;1,"Cobertura menor que a janela","Sem alerta"))))))))))</f>
        <v/>
      </c>
      <c r="Q85" s="34" t="n"/>
    </row>
    <row r="86" ht="24" customHeight="1">
      <c r="A86" s="34" t="n"/>
      <c r="B86" s="34" t="n"/>
      <c r="C86" s="34" t="n"/>
      <c r="D86" s="34" t="n"/>
      <c r="E86" s="35" t="n"/>
      <c r="F86" s="35" t="n"/>
      <c r="G86" s="36" t="n"/>
      <c r="H86" s="35" t="n"/>
      <c r="I86" s="37">
        <f>IF($A86="","",IF(OR(E86="",F86=""),"",IF(AND(ISNUMBER(E86),ISNUMBER(F86),E86&gt;=0,F86&gt;=0),MAX(0,E86-F86),"")))</f>
        <v/>
      </c>
      <c r="J86" s="37">
        <f>IF($A86="","",IF(OR(G86="",H86=""),"",IF(AND(ISNUMBER(G86),ISNUMBER(H86),G86&gt;=0,H86&gt;0),G86*H86,"")))</f>
        <v/>
      </c>
      <c r="K86" s="38">
        <f>IF($A86="","",IF(OR(I86="",G86="",NOT(ISNUMBER(G86)),G86&lt;=0),"",IFERROR(I86/G86,"")))</f>
        <v/>
      </c>
      <c r="L86" s="38">
        <f>IF(K86="","",K86/7)</f>
        <v/>
      </c>
      <c r="M86" s="39">
        <f>IF(OR(K86="",NOT(ISNUMBER('Configurações'!$B$3))),"",'Configurações'!$B$3+ROUNDUP(K86,0))</f>
        <v/>
      </c>
      <c r="N86" s="40">
        <f>IF(OR(K86="",H86="",NOT(ISNUMBER(H86)),H86&lt;=0),"",MIN(1,K86/H86))</f>
        <v/>
      </c>
      <c r="O86" s="41">
        <f>IF($A86="","",IF(OR(E86="",F86="",G86="",H86=""),"Dados incompletos",IFERROR(IF(OR(NOT(ISNUMBER(E86)),NOT(ISNUMBER(F86)),NOT(ISNUMBER(G86)),NOT(ISNUMBER(H86)),E86&lt;0,F86&lt;0,G86&lt;0,H86&lt;=0),"Dados inválidos",IF(OR(NOT(ISNUMBER('Configurações'!$B$3)),NOT(ISNUMBER('Configurações'!$B$4)),NOT(ISNUMBER('Configurações'!$B$5)),'Configurações'!$B$4&lt;0,'Configurações'!$B$5&lt;='Configurações'!$B$4),"Configuração inválida",IF(G86=0,"Sem demanda",IF(I86=0,"Ruptura imediata",IF(K86&lt;='Configurações'!$B$4,"Crítico",IF(K86&lt;='Configurações'!$B$5,"Atenção","Adequado")))))),"Dados inválidos")))</f>
        <v/>
      </c>
      <c r="P86" s="42">
        <f>IF($A86="","",IF(O86="Dados incompletos","Preencher os campos obrigatórios",IF(O86="Dados inválidos","Corrigir valores inválidos",IF(O86="Configuração inválida","Revisar as configurações",IF(F86&gt;E86,"Reservas superam o saldo",IF(O86="Sem demanda","Sem projeção com demanda zero",IF(O86="Ruptura imediata","Saldo livre zerado",IF(O86="Crítico","Priorizar reposição",IF(O86="Atenção","Planejar reposição",IF(N86&lt;1,"Cobertura menor que a janela","Sem alerta"))))))))))</f>
        <v/>
      </c>
      <c r="Q86" s="34" t="n"/>
    </row>
    <row r="87" ht="24" customHeight="1">
      <c r="A87" s="34" t="n"/>
      <c r="B87" s="34" t="n"/>
      <c r="C87" s="34" t="n"/>
      <c r="D87" s="34" t="n"/>
      <c r="E87" s="35" t="n"/>
      <c r="F87" s="35" t="n"/>
      <c r="G87" s="36" t="n"/>
      <c r="H87" s="35" t="n"/>
      <c r="I87" s="37">
        <f>IF($A87="","",IF(OR(E87="",F87=""),"",IF(AND(ISNUMBER(E87),ISNUMBER(F87),E87&gt;=0,F87&gt;=0),MAX(0,E87-F87),"")))</f>
        <v/>
      </c>
      <c r="J87" s="37">
        <f>IF($A87="","",IF(OR(G87="",H87=""),"",IF(AND(ISNUMBER(G87),ISNUMBER(H87),G87&gt;=0,H87&gt;0),G87*H87,"")))</f>
        <v/>
      </c>
      <c r="K87" s="38">
        <f>IF($A87="","",IF(OR(I87="",G87="",NOT(ISNUMBER(G87)),G87&lt;=0),"",IFERROR(I87/G87,"")))</f>
        <v/>
      </c>
      <c r="L87" s="38">
        <f>IF(K87="","",K87/7)</f>
        <v/>
      </c>
      <c r="M87" s="39">
        <f>IF(OR(K87="",NOT(ISNUMBER('Configurações'!$B$3))),"",'Configurações'!$B$3+ROUNDUP(K87,0))</f>
        <v/>
      </c>
      <c r="N87" s="40">
        <f>IF(OR(K87="",H87="",NOT(ISNUMBER(H87)),H87&lt;=0),"",MIN(1,K87/H87))</f>
        <v/>
      </c>
      <c r="O87" s="41">
        <f>IF($A87="","",IF(OR(E87="",F87="",G87="",H87=""),"Dados incompletos",IFERROR(IF(OR(NOT(ISNUMBER(E87)),NOT(ISNUMBER(F87)),NOT(ISNUMBER(G87)),NOT(ISNUMBER(H87)),E87&lt;0,F87&lt;0,G87&lt;0,H87&lt;=0),"Dados inválidos",IF(OR(NOT(ISNUMBER('Configurações'!$B$3)),NOT(ISNUMBER('Configurações'!$B$4)),NOT(ISNUMBER('Configurações'!$B$5)),'Configurações'!$B$4&lt;0,'Configurações'!$B$5&lt;='Configurações'!$B$4),"Configuração inválida",IF(G87=0,"Sem demanda",IF(I87=0,"Ruptura imediata",IF(K87&lt;='Configurações'!$B$4,"Crítico",IF(K87&lt;='Configurações'!$B$5,"Atenção","Adequado")))))),"Dados inválidos")))</f>
        <v/>
      </c>
      <c r="P87" s="42">
        <f>IF($A87="","",IF(O87="Dados incompletos","Preencher os campos obrigatórios",IF(O87="Dados inválidos","Corrigir valores inválidos",IF(O87="Configuração inválida","Revisar as configurações",IF(F87&gt;E87,"Reservas superam o saldo",IF(O87="Sem demanda","Sem projeção com demanda zero",IF(O87="Ruptura imediata","Saldo livre zerado",IF(O87="Crítico","Priorizar reposição",IF(O87="Atenção","Planejar reposição",IF(N87&lt;1,"Cobertura menor que a janela","Sem alerta"))))))))))</f>
        <v/>
      </c>
      <c r="Q87" s="34" t="n"/>
    </row>
    <row r="88" ht="24" customHeight="1">
      <c r="A88" s="34" t="n"/>
      <c r="B88" s="34" t="n"/>
      <c r="C88" s="34" t="n"/>
      <c r="D88" s="34" t="n"/>
      <c r="E88" s="35" t="n"/>
      <c r="F88" s="35" t="n"/>
      <c r="G88" s="36" t="n"/>
      <c r="H88" s="35" t="n"/>
      <c r="I88" s="37">
        <f>IF($A88="","",IF(OR(E88="",F88=""),"",IF(AND(ISNUMBER(E88),ISNUMBER(F88),E88&gt;=0,F88&gt;=0),MAX(0,E88-F88),"")))</f>
        <v/>
      </c>
      <c r="J88" s="37">
        <f>IF($A88="","",IF(OR(G88="",H88=""),"",IF(AND(ISNUMBER(G88),ISNUMBER(H88),G88&gt;=0,H88&gt;0),G88*H88,"")))</f>
        <v/>
      </c>
      <c r="K88" s="38">
        <f>IF($A88="","",IF(OR(I88="",G88="",NOT(ISNUMBER(G88)),G88&lt;=0),"",IFERROR(I88/G88,"")))</f>
        <v/>
      </c>
      <c r="L88" s="38">
        <f>IF(K88="","",K88/7)</f>
        <v/>
      </c>
      <c r="M88" s="39">
        <f>IF(OR(K88="",NOT(ISNUMBER('Configurações'!$B$3))),"",'Configurações'!$B$3+ROUNDUP(K88,0))</f>
        <v/>
      </c>
      <c r="N88" s="40">
        <f>IF(OR(K88="",H88="",NOT(ISNUMBER(H88)),H88&lt;=0),"",MIN(1,K88/H88))</f>
        <v/>
      </c>
      <c r="O88" s="41">
        <f>IF($A88="","",IF(OR(E88="",F88="",G88="",H88=""),"Dados incompletos",IFERROR(IF(OR(NOT(ISNUMBER(E88)),NOT(ISNUMBER(F88)),NOT(ISNUMBER(G88)),NOT(ISNUMBER(H88)),E88&lt;0,F88&lt;0,G88&lt;0,H88&lt;=0),"Dados inválidos",IF(OR(NOT(ISNUMBER('Configurações'!$B$3)),NOT(ISNUMBER('Configurações'!$B$4)),NOT(ISNUMBER('Configurações'!$B$5)),'Configurações'!$B$4&lt;0,'Configurações'!$B$5&lt;='Configurações'!$B$4),"Configuração inválida",IF(G88=0,"Sem demanda",IF(I88=0,"Ruptura imediata",IF(K88&lt;='Configurações'!$B$4,"Crítico",IF(K88&lt;='Configurações'!$B$5,"Atenção","Adequado")))))),"Dados inválidos")))</f>
        <v/>
      </c>
      <c r="P88" s="42">
        <f>IF($A88="","",IF(O88="Dados incompletos","Preencher os campos obrigatórios",IF(O88="Dados inválidos","Corrigir valores inválidos",IF(O88="Configuração inválida","Revisar as configurações",IF(F88&gt;E88,"Reservas superam o saldo",IF(O88="Sem demanda","Sem projeção com demanda zero",IF(O88="Ruptura imediata","Saldo livre zerado",IF(O88="Crítico","Priorizar reposição",IF(O88="Atenção","Planejar reposição",IF(N88&lt;1,"Cobertura menor que a janela","Sem alerta"))))))))))</f>
        <v/>
      </c>
      <c r="Q88" s="34" t="n"/>
    </row>
    <row r="89" ht="24" customHeight="1">
      <c r="A89" s="34" t="n"/>
      <c r="B89" s="34" t="n"/>
      <c r="C89" s="34" t="n"/>
      <c r="D89" s="34" t="n"/>
      <c r="E89" s="35" t="n"/>
      <c r="F89" s="35" t="n"/>
      <c r="G89" s="36" t="n"/>
      <c r="H89" s="35" t="n"/>
      <c r="I89" s="37">
        <f>IF($A89="","",IF(OR(E89="",F89=""),"",IF(AND(ISNUMBER(E89),ISNUMBER(F89),E89&gt;=0,F89&gt;=0),MAX(0,E89-F89),"")))</f>
        <v/>
      </c>
      <c r="J89" s="37">
        <f>IF($A89="","",IF(OR(G89="",H89=""),"",IF(AND(ISNUMBER(G89),ISNUMBER(H89),G89&gt;=0,H89&gt;0),G89*H89,"")))</f>
        <v/>
      </c>
      <c r="K89" s="38">
        <f>IF($A89="","",IF(OR(I89="",G89="",NOT(ISNUMBER(G89)),G89&lt;=0),"",IFERROR(I89/G89,"")))</f>
        <v/>
      </c>
      <c r="L89" s="38">
        <f>IF(K89="","",K89/7)</f>
        <v/>
      </c>
      <c r="M89" s="39">
        <f>IF(OR(K89="",NOT(ISNUMBER('Configurações'!$B$3))),"",'Configurações'!$B$3+ROUNDUP(K89,0))</f>
        <v/>
      </c>
      <c r="N89" s="40">
        <f>IF(OR(K89="",H89="",NOT(ISNUMBER(H89)),H89&lt;=0),"",MIN(1,K89/H89))</f>
        <v/>
      </c>
      <c r="O89" s="41">
        <f>IF($A89="","",IF(OR(E89="",F89="",G89="",H89=""),"Dados incompletos",IFERROR(IF(OR(NOT(ISNUMBER(E89)),NOT(ISNUMBER(F89)),NOT(ISNUMBER(G89)),NOT(ISNUMBER(H89)),E89&lt;0,F89&lt;0,G89&lt;0,H89&lt;=0),"Dados inválidos",IF(OR(NOT(ISNUMBER('Configurações'!$B$3)),NOT(ISNUMBER('Configurações'!$B$4)),NOT(ISNUMBER('Configurações'!$B$5)),'Configurações'!$B$4&lt;0,'Configurações'!$B$5&lt;='Configurações'!$B$4),"Configuração inválida",IF(G89=0,"Sem demanda",IF(I89=0,"Ruptura imediata",IF(K89&lt;='Configurações'!$B$4,"Crítico",IF(K89&lt;='Configurações'!$B$5,"Atenção","Adequado")))))),"Dados inválidos")))</f>
        <v/>
      </c>
      <c r="P89" s="42">
        <f>IF($A89="","",IF(O89="Dados incompletos","Preencher os campos obrigatórios",IF(O89="Dados inválidos","Corrigir valores inválidos",IF(O89="Configuração inválida","Revisar as configurações",IF(F89&gt;E89,"Reservas superam o saldo",IF(O89="Sem demanda","Sem projeção com demanda zero",IF(O89="Ruptura imediata","Saldo livre zerado",IF(O89="Crítico","Priorizar reposição",IF(O89="Atenção","Planejar reposição",IF(N89&lt;1,"Cobertura menor que a janela","Sem alerta"))))))))))</f>
        <v/>
      </c>
      <c r="Q89" s="34" t="n"/>
    </row>
    <row r="90" ht="24" customHeight="1">
      <c r="A90" s="34" t="n"/>
      <c r="B90" s="34" t="n"/>
      <c r="C90" s="34" t="n"/>
      <c r="D90" s="34" t="n"/>
      <c r="E90" s="35" t="n"/>
      <c r="F90" s="35" t="n"/>
      <c r="G90" s="36" t="n"/>
      <c r="H90" s="35" t="n"/>
      <c r="I90" s="37">
        <f>IF($A90="","",IF(OR(E90="",F90=""),"",IF(AND(ISNUMBER(E90),ISNUMBER(F90),E90&gt;=0,F90&gt;=0),MAX(0,E90-F90),"")))</f>
        <v/>
      </c>
      <c r="J90" s="37">
        <f>IF($A90="","",IF(OR(G90="",H90=""),"",IF(AND(ISNUMBER(G90),ISNUMBER(H90),G90&gt;=0,H90&gt;0),G90*H90,"")))</f>
        <v/>
      </c>
      <c r="K90" s="38">
        <f>IF($A90="","",IF(OR(I90="",G90="",NOT(ISNUMBER(G90)),G90&lt;=0),"",IFERROR(I90/G90,"")))</f>
        <v/>
      </c>
      <c r="L90" s="38">
        <f>IF(K90="","",K90/7)</f>
        <v/>
      </c>
      <c r="M90" s="39">
        <f>IF(OR(K90="",NOT(ISNUMBER('Configurações'!$B$3))),"",'Configurações'!$B$3+ROUNDUP(K90,0))</f>
        <v/>
      </c>
      <c r="N90" s="40">
        <f>IF(OR(K90="",H90="",NOT(ISNUMBER(H90)),H90&lt;=0),"",MIN(1,K90/H90))</f>
        <v/>
      </c>
      <c r="O90" s="41">
        <f>IF($A90="","",IF(OR(E90="",F90="",G90="",H90=""),"Dados incompletos",IFERROR(IF(OR(NOT(ISNUMBER(E90)),NOT(ISNUMBER(F90)),NOT(ISNUMBER(G90)),NOT(ISNUMBER(H90)),E90&lt;0,F90&lt;0,G90&lt;0,H90&lt;=0),"Dados inválidos",IF(OR(NOT(ISNUMBER('Configurações'!$B$3)),NOT(ISNUMBER('Configurações'!$B$4)),NOT(ISNUMBER('Configurações'!$B$5)),'Configurações'!$B$4&lt;0,'Configurações'!$B$5&lt;='Configurações'!$B$4),"Configuração inválida",IF(G90=0,"Sem demanda",IF(I90=0,"Ruptura imediata",IF(K90&lt;='Configurações'!$B$4,"Crítico",IF(K90&lt;='Configurações'!$B$5,"Atenção","Adequado")))))),"Dados inválidos")))</f>
        <v/>
      </c>
      <c r="P90" s="42">
        <f>IF($A90="","",IF(O90="Dados incompletos","Preencher os campos obrigatórios",IF(O90="Dados inválidos","Corrigir valores inválidos",IF(O90="Configuração inválida","Revisar as configurações",IF(F90&gt;E90,"Reservas superam o saldo",IF(O90="Sem demanda","Sem projeção com demanda zero",IF(O90="Ruptura imediata","Saldo livre zerado",IF(O90="Crítico","Priorizar reposição",IF(O90="Atenção","Planejar reposição",IF(N90&lt;1,"Cobertura menor que a janela","Sem alerta"))))))))))</f>
        <v/>
      </c>
      <c r="Q90" s="34" t="n"/>
    </row>
    <row r="91" ht="24" customHeight="1">
      <c r="A91" s="34" t="n"/>
      <c r="B91" s="34" t="n"/>
      <c r="C91" s="34" t="n"/>
      <c r="D91" s="34" t="n"/>
      <c r="E91" s="35" t="n"/>
      <c r="F91" s="35" t="n"/>
      <c r="G91" s="36" t="n"/>
      <c r="H91" s="35" t="n"/>
      <c r="I91" s="37">
        <f>IF($A91="","",IF(OR(E91="",F91=""),"",IF(AND(ISNUMBER(E91),ISNUMBER(F91),E91&gt;=0,F91&gt;=0),MAX(0,E91-F91),"")))</f>
        <v/>
      </c>
      <c r="J91" s="37">
        <f>IF($A91="","",IF(OR(G91="",H91=""),"",IF(AND(ISNUMBER(G91),ISNUMBER(H91),G91&gt;=0,H91&gt;0),G91*H91,"")))</f>
        <v/>
      </c>
      <c r="K91" s="38">
        <f>IF($A91="","",IF(OR(I91="",G91="",NOT(ISNUMBER(G91)),G91&lt;=0),"",IFERROR(I91/G91,"")))</f>
        <v/>
      </c>
      <c r="L91" s="38">
        <f>IF(K91="","",K91/7)</f>
        <v/>
      </c>
      <c r="M91" s="39">
        <f>IF(OR(K91="",NOT(ISNUMBER('Configurações'!$B$3))),"",'Configurações'!$B$3+ROUNDUP(K91,0))</f>
        <v/>
      </c>
      <c r="N91" s="40">
        <f>IF(OR(K91="",H91="",NOT(ISNUMBER(H91)),H91&lt;=0),"",MIN(1,K91/H91))</f>
        <v/>
      </c>
      <c r="O91" s="41">
        <f>IF($A91="","",IF(OR(E91="",F91="",G91="",H91=""),"Dados incompletos",IFERROR(IF(OR(NOT(ISNUMBER(E91)),NOT(ISNUMBER(F91)),NOT(ISNUMBER(G91)),NOT(ISNUMBER(H91)),E91&lt;0,F91&lt;0,G91&lt;0,H91&lt;=0),"Dados inválidos",IF(OR(NOT(ISNUMBER('Configurações'!$B$3)),NOT(ISNUMBER('Configurações'!$B$4)),NOT(ISNUMBER('Configurações'!$B$5)),'Configurações'!$B$4&lt;0,'Configurações'!$B$5&lt;='Configurações'!$B$4),"Configuração inválida",IF(G91=0,"Sem demanda",IF(I91=0,"Ruptura imediata",IF(K91&lt;='Configurações'!$B$4,"Crítico",IF(K91&lt;='Configurações'!$B$5,"Atenção","Adequado")))))),"Dados inválidos")))</f>
        <v/>
      </c>
      <c r="P91" s="42">
        <f>IF($A91="","",IF(O91="Dados incompletos","Preencher os campos obrigatórios",IF(O91="Dados inválidos","Corrigir valores inválidos",IF(O91="Configuração inválida","Revisar as configurações",IF(F91&gt;E91,"Reservas superam o saldo",IF(O91="Sem demanda","Sem projeção com demanda zero",IF(O91="Ruptura imediata","Saldo livre zerado",IF(O91="Crítico","Priorizar reposição",IF(O91="Atenção","Planejar reposição",IF(N91&lt;1,"Cobertura menor que a janela","Sem alerta"))))))))))</f>
        <v/>
      </c>
      <c r="Q91" s="34" t="n"/>
    </row>
    <row r="92" ht="24" customHeight="1">
      <c r="A92" s="34" t="n"/>
      <c r="B92" s="34" t="n"/>
      <c r="C92" s="34" t="n"/>
      <c r="D92" s="34" t="n"/>
      <c r="E92" s="35" t="n"/>
      <c r="F92" s="35" t="n"/>
      <c r="G92" s="36" t="n"/>
      <c r="H92" s="35" t="n"/>
      <c r="I92" s="37">
        <f>IF($A92="","",IF(OR(E92="",F92=""),"",IF(AND(ISNUMBER(E92),ISNUMBER(F92),E92&gt;=0,F92&gt;=0),MAX(0,E92-F92),"")))</f>
        <v/>
      </c>
      <c r="J92" s="37">
        <f>IF($A92="","",IF(OR(G92="",H92=""),"",IF(AND(ISNUMBER(G92),ISNUMBER(H92),G92&gt;=0,H92&gt;0),G92*H92,"")))</f>
        <v/>
      </c>
      <c r="K92" s="38">
        <f>IF($A92="","",IF(OR(I92="",G92="",NOT(ISNUMBER(G92)),G92&lt;=0),"",IFERROR(I92/G92,"")))</f>
        <v/>
      </c>
      <c r="L92" s="38">
        <f>IF(K92="","",K92/7)</f>
        <v/>
      </c>
      <c r="M92" s="39">
        <f>IF(OR(K92="",NOT(ISNUMBER('Configurações'!$B$3))),"",'Configurações'!$B$3+ROUNDUP(K92,0))</f>
        <v/>
      </c>
      <c r="N92" s="40">
        <f>IF(OR(K92="",H92="",NOT(ISNUMBER(H92)),H92&lt;=0),"",MIN(1,K92/H92))</f>
        <v/>
      </c>
      <c r="O92" s="41">
        <f>IF($A92="","",IF(OR(E92="",F92="",G92="",H92=""),"Dados incompletos",IFERROR(IF(OR(NOT(ISNUMBER(E92)),NOT(ISNUMBER(F92)),NOT(ISNUMBER(G92)),NOT(ISNUMBER(H92)),E92&lt;0,F92&lt;0,G92&lt;0,H92&lt;=0),"Dados inválidos",IF(OR(NOT(ISNUMBER('Configurações'!$B$3)),NOT(ISNUMBER('Configurações'!$B$4)),NOT(ISNUMBER('Configurações'!$B$5)),'Configurações'!$B$4&lt;0,'Configurações'!$B$5&lt;='Configurações'!$B$4),"Configuração inválida",IF(G92=0,"Sem demanda",IF(I92=0,"Ruptura imediata",IF(K92&lt;='Configurações'!$B$4,"Crítico",IF(K92&lt;='Configurações'!$B$5,"Atenção","Adequado")))))),"Dados inválidos")))</f>
        <v/>
      </c>
      <c r="P92" s="42">
        <f>IF($A92="","",IF(O92="Dados incompletos","Preencher os campos obrigatórios",IF(O92="Dados inválidos","Corrigir valores inválidos",IF(O92="Configuração inválida","Revisar as configurações",IF(F92&gt;E92,"Reservas superam o saldo",IF(O92="Sem demanda","Sem projeção com demanda zero",IF(O92="Ruptura imediata","Saldo livre zerado",IF(O92="Crítico","Priorizar reposição",IF(O92="Atenção","Planejar reposição",IF(N92&lt;1,"Cobertura menor que a janela","Sem alerta"))))))))))</f>
        <v/>
      </c>
      <c r="Q92" s="34" t="n"/>
    </row>
    <row r="93" ht="24" customHeight="1">
      <c r="A93" s="34" t="n"/>
      <c r="B93" s="34" t="n"/>
      <c r="C93" s="34" t="n"/>
      <c r="D93" s="34" t="n"/>
      <c r="E93" s="35" t="n"/>
      <c r="F93" s="35" t="n"/>
      <c r="G93" s="36" t="n"/>
      <c r="H93" s="35" t="n"/>
      <c r="I93" s="37">
        <f>IF($A93="","",IF(OR(E93="",F93=""),"",IF(AND(ISNUMBER(E93),ISNUMBER(F93),E93&gt;=0,F93&gt;=0),MAX(0,E93-F93),"")))</f>
        <v/>
      </c>
      <c r="J93" s="37">
        <f>IF($A93="","",IF(OR(G93="",H93=""),"",IF(AND(ISNUMBER(G93),ISNUMBER(H93),G93&gt;=0,H93&gt;0),G93*H93,"")))</f>
        <v/>
      </c>
      <c r="K93" s="38">
        <f>IF($A93="","",IF(OR(I93="",G93="",NOT(ISNUMBER(G93)),G93&lt;=0),"",IFERROR(I93/G93,"")))</f>
        <v/>
      </c>
      <c r="L93" s="38">
        <f>IF(K93="","",K93/7)</f>
        <v/>
      </c>
      <c r="M93" s="39">
        <f>IF(OR(K93="",NOT(ISNUMBER('Configurações'!$B$3))),"",'Configurações'!$B$3+ROUNDUP(K93,0))</f>
        <v/>
      </c>
      <c r="N93" s="40">
        <f>IF(OR(K93="",H93="",NOT(ISNUMBER(H93)),H93&lt;=0),"",MIN(1,K93/H93))</f>
        <v/>
      </c>
      <c r="O93" s="41">
        <f>IF($A93="","",IF(OR(E93="",F93="",G93="",H93=""),"Dados incompletos",IFERROR(IF(OR(NOT(ISNUMBER(E93)),NOT(ISNUMBER(F93)),NOT(ISNUMBER(G93)),NOT(ISNUMBER(H93)),E93&lt;0,F93&lt;0,G93&lt;0,H93&lt;=0),"Dados inválidos",IF(OR(NOT(ISNUMBER('Configurações'!$B$3)),NOT(ISNUMBER('Configurações'!$B$4)),NOT(ISNUMBER('Configurações'!$B$5)),'Configurações'!$B$4&lt;0,'Configurações'!$B$5&lt;='Configurações'!$B$4),"Configuração inválida",IF(G93=0,"Sem demanda",IF(I93=0,"Ruptura imediata",IF(K93&lt;='Configurações'!$B$4,"Crítico",IF(K93&lt;='Configurações'!$B$5,"Atenção","Adequado")))))),"Dados inválidos")))</f>
        <v/>
      </c>
      <c r="P93" s="42">
        <f>IF($A93="","",IF(O93="Dados incompletos","Preencher os campos obrigatórios",IF(O93="Dados inválidos","Corrigir valores inválidos",IF(O93="Configuração inválida","Revisar as configurações",IF(F93&gt;E93,"Reservas superam o saldo",IF(O93="Sem demanda","Sem projeção com demanda zero",IF(O93="Ruptura imediata","Saldo livre zerado",IF(O93="Crítico","Priorizar reposição",IF(O93="Atenção","Planejar reposição",IF(N93&lt;1,"Cobertura menor que a janela","Sem alerta"))))))))))</f>
        <v/>
      </c>
      <c r="Q93" s="34" t="n"/>
    </row>
    <row r="94" ht="24" customHeight="1">
      <c r="A94" s="34" t="n"/>
      <c r="B94" s="34" t="n"/>
      <c r="C94" s="34" t="n"/>
      <c r="D94" s="34" t="n"/>
      <c r="E94" s="35" t="n"/>
      <c r="F94" s="35" t="n"/>
      <c r="G94" s="36" t="n"/>
      <c r="H94" s="35" t="n"/>
      <c r="I94" s="37">
        <f>IF($A94="","",IF(OR(E94="",F94=""),"",IF(AND(ISNUMBER(E94),ISNUMBER(F94),E94&gt;=0,F94&gt;=0),MAX(0,E94-F94),"")))</f>
        <v/>
      </c>
      <c r="J94" s="37">
        <f>IF($A94="","",IF(OR(G94="",H94=""),"",IF(AND(ISNUMBER(G94),ISNUMBER(H94),G94&gt;=0,H94&gt;0),G94*H94,"")))</f>
        <v/>
      </c>
      <c r="K94" s="38">
        <f>IF($A94="","",IF(OR(I94="",G94="",NOT(ISNUMBER(G94)),G94&lt;=0),"",IFERROR(I94/G94,"")))</f>
        <v/>
      </c>
      <c r="L94" s="38">
        <f>IF(K94="","",K94/7)</f>
        <v/>
      </c>
      <c r="M94" s="39">
        <f>IF(OR(K94="",NOT(ISNUMBER('Configurações'!$B$3))),"",'Configurações'!$B$3+ROUNDUP(K94,0))</f>
        <v/>
      </c>
      <c r="N94" s="40">
        <f>IF(OR(K94="",H94="",NOT(ISNUMBER(H94)),H94&lt;=0),"",MIN(1,K94/H94))</f>
        <v/>
      </c>
      <c r="O94" s="41">
        <f>IF($A94="","",IF(OR(E94="",F94="",G94="",H94=""),"Dados incompletos",IFERROR(IF(OR(NOT(ISNUMBER(E94)),NOT(ISNUMBER(F94)),NOT(ISNUMBER(G94)),NOT(ISNUMBER(H94)),E94&lt;0,F94&lt;0,G94&lt;0,H94&lt;=0),"Dados inválidos",IF(OR(NOT(ISNUMBER('Configurações'!$B$3)),NOT(ISNUMBER('Configurações'!$B$4)),NOT(ISNUMBER('Configurações'!$B$5)),'Configurações'!$B$4&lt;0,'Configurações'!$B$5&lt;='Configurações'!$B$4),"Configuração inválida",IF(G94=0,"Sem demanda",IF(I94=0,"Ruptura imediata",IF(K94&lt;='Configurações'!$B$4,"Crítico",IF(K94&lt;='Configurações'!$B$5,"Atenção","Adequado")))))),"Dados inválidos")))</f>
        <v/>
      </c>
      <c r="P94" s="42">
        <f>IF($A94="","",IF(O94="Dados incompletos","Preencher os campos obrigatórios",IF(O94="Dados inválidos","Corrigir valores inválidos",IF(O94="Configuração inválida","Revisar as configurações",IF(F94&gt;E94,"Reservas superam o saldo",IF(O94="Sem demanda","Sem projeção com demanda zero",IF(O94="Ruptura imediata","Saldo livre zerado",IF(O94="Crítico","Priorizar reposição",IF(O94="Atenção","Planejar reposição",IF(N94&lt;1,"Cobertura menor que a janela","Sem alerta"))))))))))</f>
        <v/>
      </c>
      <c r="Q94" s="34" t="n"/>
    </row>
    <row r="95" ht="24" customHeight="1">
      <c r="A95" s="34" t="n"/>
      <c r="B95" s="34" t="n"/>
      <c r="C95" s="34" t="n"/>
      <c r="D95" s="34" t="n"/>
      <c r="E95" s="35" t="n"/>
      <c r="F95" s="35" t="n"/>
      <c r="G95" s="36" t="n"/>
      <c r="H95" s="35" t="n"/>
      <c r="I95" s="37">
        <f>IF($A95="","",IF(OR(E95="",F95=""),"",IF(AND(ISNUMBER(E95),ISNUMBER(F95),E95&gt;=0,F95&gt;=0),MAX(0,E95-F95),"")))</f>
        <v/>
      </c>
      <c r="J95" s="37">
        <f>IF($A95="","",IF(OR(G95="",H95=""),"",IF(AND(ISNUMBER(G95),ISNUMBER(H95),G95&gt;=0,H95&gt;0),G95*H95,"")))</f>
        <v/>
      </c>
      <c r="K95" s="38">
        <f>IF($A95="","",IF(OR(I95="",G95="",NOT(ISNUMBER(G95)),G95&lt;=0),"",IFERROR(I95/G95,"")))</f>
        <v/>
      </c>
      <c r="L95" s="38">
        <f>IF(K95="","",K95/7)</f>
        <v/>
      </c>
      <c r="M95" s="39">
        <f>IF(OR(K95="",NOT(ISNUMBER('Configurações'!$B$3))),"",'Configurações'!$B$3+ROUNDUP(K95,0))</f>
        <v/>
      </c>
      <c r="N95" s="40">
        <f>IF(OR(K95="",H95="",NOT(ISNUMBER(H95)),H95&lt;=0),"",MIN(1,K95/H95))</f>
        <v/>
      </c>
      <c r="O95" s="41">
        <f>IF($A95="","",IF(OR(E95="",F95="",G95="",H95=""),"Dados incompletos",IFERROR(IF(OR(NOT(ISNUMBER(E95)),NOT(ISNUMBER(F95)),NOT(ISNUMBER(G95)),NOT(ISNUMBER(H95)),E95&lt;0,F95&lt;0,G95&lt;0,H95&lt;=0),"Dados inválidos",IF(OR(NOT(ISNUMBER('Configurações'!$B$3)),NOT(ISNUMBER('Configurações'!$B$4)),NOT(ISNUMBER('Configurações'!$B$5)),'Configurações'!$B$4&lt;0,'Configurações'!$B$5&lt;='Configurações'!$B$4),"Configuração inválida",IF(G95=0,"Sem demanda",IF(I95=0,"Ruptura imediata",IF(K95&lt;='Configurações'!$B$4,"Crítico",IF(K95&lt;='Configurações'!$B$5,"Atenção","Adequado")))))),"Dados inválidos")))</f>
        <v/>
      </c>
      <c r="P95" s="42">
        <f>IF($A95="","",IF(O95="Dados incompletos","Preencher os campos obrigatórios",IF(O95="Dados inválidos","Corrigir valores inválidos",IF(O95="Configuração inválida","Revisar as configurações",IF(F95&gt;E95,"Reservas superam o saldo",IF(O95="Sem demanda","Sem projeção com demanda zero",IF(O95="Ruptura imediata","Saldo livre zerado",IF(O95="Crítico","Priorizar reposição",IF(O95="Atenção","Planejar reposição",IF(N95&lt;1,"Cobertura menor que a janela","Sem alerta"))))))))))</f>
        <v/>
      </c>
      <c r="Q95" s="34" t="n"/>
    </row>
    <row r="96" ht="24" customHeight="1">
      <c r="A96" s="34" t="n"/>
      <c r="B96" s="34" t="n"/>
      <c r="C96" s="34" t="n"/>
      <c r="D96" s="34" t="n"/>
      <c r="E96" s="35" t="n"/>
      <c r="F96" s="35" t="n"/>
      <c r="G96" s="36" t="n"/>
      <c r="H96" s="35" t="n"/>
      <c r="I96" s="37">
        <f>IF($A96="","",IF(OR(E96="",F96=""),"",IF(AND(ISNUMBER(E96),ISNUMBER(F96),E96&gt;=0,F96&gt;=0),MAX(0,E96-F96),"")))</f>
        <v/>
      </c>
      <c r="J96" s="37">
        <f>IF($A96="","",IF(OR(G96="",H96=""),"",IF(AND(ISNUMBER(G96),ISNUMBER(H96),G96&gt;=0,H96&gt;0),G96*H96,"")))</f>
        <v/>
      </c>
      <c r="K96" s="38">
        <f>IF($A96="","",IF(OR(I96="",G96="",NOT(ISNUMBER(G96)),G96&lt;=0),"",IFERROR(I96/G96,"")))</f>
        <v/>
      </c>
      <c r="L96" s="38">
        <f>IF(K96="","",K96/7)</f>
        <v/>
      </c>
      <c r="M96" s="39">
        <f>IF(OR(K96="",NOT(ISNUMBER('Configurações'!$B$3))),"",'Configurações'!$B$3+ROUNDUP(K96,0))</f>
        <v/>
      </c>
      <c r="N96" s="40">
        <f>IF(OR(K96="",H96="",NOT(ISNUMBER(H96)),H96&lt;=0),"",MIN(1,K96/H96))</f>
        <v/>
      </c>
      <c r="O96" s="41">
        <f>IF($A96="","",IF(OR(E96="",F96="",G96="",H96=""),"Dados incompletos",IFERROR(IF(OR(NOT(ISNUMBER(E96)),NOT(ISNUMBER(F96)),NOT(ISNUMBER(G96)),NOT(ISNUMBER(H96)),E96&lt;0,F96&lt;0,G96&lt;0,H96&lt;=0),"Dados inválidos",IF(OR(NOT(ISNUMBER('Configurações'!$B$3)),NOT(ISNUMBER('Configurações'!$B$4)),NOT(ISNUMBER('Configurações'!$B$5)),'Configurações'!$B$4&lt;0,'Configurações'!$B$5&lt;='Configurações'!$B$4),"Configuração inválida",IF(G96=0,"Sem demanda",IF(I96=0,"Ruptura imediata",IF(K96&lt;='Configurações'!$B$4,"Crítico",IF(K96&lt;='Configurações'!$B$5,"Atenção","Adequado")))))),"Dados inválidos")))</f>
        <v/>
      </c>
      <c r="P96" s="42">
        <f>IF($A96="","",IF(O96="Dados incompletos","Preencher os campos obrigatórios",IF(O96="Dados inválidos","Corrigir valores inválidos",IF(O96="Configuração inválida","Revisar as configurações",IF(F96&gt;E96,"Reservas superam o saldo",IF(O96="Sem demanda","Sem projeção com demanda zero",IF(O96="Ruptura imediata","Saldo livre zerado",IF(O96="Crítico","Priorizar reposição",IF(O96="Atenção","Planejar reposição",IF(N96&lt;1,"Cobertura menor que a janela","Sem alerta"))))))))))</f>
        <v/>
      </c>
      <c r="Q96" s="34" t="n"/>
    </row>
    <row r="97" ht="24" customHeight="1">
      <c r="A97" s="34" t="n"/>
      <c r="B97" s="34" t="n"/>
      <c r="C97" s="34" t="n"/>
      <c r="D97" s="34" t="n"/>
      <c r="E97" s="35" t="n"/>
      <c r="F97" s="35" t="n"/>
      <c r="G97" s="36" t="n"/>
      <c r="H97" s="35" t="n"/>
      <c r="I97" s="37">
        <f>IF($A97="","",IF(OR(E97="",F97=""),"",IF(AND(ISNUMBER(E97),ISNUMBER(F97),E97&gt;=0,F97&gt;=0),MAX(0,E97-F97),"")))</f>
        <v/>
      </c>
      <c r="J97" s="37">
        <f>IF($A97="","",IF(OR(G97="",H97=""),"",IF(AND(ISNUMBER(G97),ISNUMBER(H97),G97&gt;=0,H97&gt;0),G97*H97,"")))</f>
        <v/>
      </c>
      <c r="K97" s="38">
        <f>IF($A97="","",IF(OR(I97="",G97="",NOT(ISNUMBER(G97)),G97&lt;=0),"",IFERROR(I97/G97,"")))</f>
        <v/>
      </c>
      <c r="L97" s="38">
        <f>IF(K97="","",K97/7)</f>
        <v/>
      </c>
      <c r="M97" s="39">
        <f>IF(OR(K97="",NOT(ISNUMBER('Configurações'!$B$3))),"",'Configurações'!$B$3+ROUNDUP(K97,0))</f>
        <v/>
      </c>
      <c r="N97" s="40">
        <f>IF(OR(K97="",H97="",NOT(ISNUMBER(H97)),H97&lt;=0),"",MIN(1,K97/H97))</f>
        <v/>
      </c>
      <c r="O97" s="41">
        <f>IF($A97="","",IF(OR(E97="",F97="",G97="",H97=""),"Dados incompletos",IFERROR(IF(OR(NOT(ISNUMBER(E97)),NOT(ISNUMBER(F97)),NOT(ISNUMBER(G97)),NOT(ISNUMBER(H97)),E97&lt;0,F97&lt;0,G97&lt;0,H97&lt;=0),"Dados inválidos",IF(OR(NOT(ISNUMBER('Configurações'!$B$3)),NOT(ISNUMBER('Configurações'!$B$4)),NOT(ISNUMBER('Configurações'!$B$5)),'Configurações'!$B$4&lt;0,'Configurações'!$B$5&lt;='Configurações'!$B$4),"Configuração inválida",IF(G97=0,"Sem demanda",IF(I97=0,"Ruptura imediata",IF(K97&lt;='Configurações'!$B$4,"Crítico",IF(K97&lt;='Configurações'!$B$5,"Atenção","Adequado")))))),"Dados inválidos")))</f>
        <v/>
      </c>
      <c r="P97" s="42">
        <f>IF($A97="","",IF(O97="Dados incompletos","Preencher os campos obrigatórios",IF(O97="Dados inválidos","Corrigir valores inválidos",IF(O97="Configuração inválida","Revisar as configurações",IF(F97&gt;E97,"Reservas superam o saldo",IF(O97="Sem demanda","Sem projeção com demanda zero",IF(O97="Ruptura imediata","Saldo livre zerado",IF(O97="Crítico","Priorizar reposição",IF(O97="Atenção","Planejar reposição",IF(N97&lt;1,"Cobertura menor que a janela","Sem alerta"))))))))))</f>
        <v/>
      </c>
      <c r="Q97" s="34" t="n"/>
    </row>
    <row r="98" ht="24" customHeight="1">
      <c r="A98" s="34" t="n"/>
      <c r="B98" s="34" t="n"/>
      <c r="C98" s="34" t="n"/>
      <c r="D98" s="34" t="n"/>
      <c r="E98" s="35" t="n"/>
      <c r="F98" s="35" t="n"/>
      <c r="G98" s="36" t="n"/>
      <c r="H98" s="35" t="n"/>
      <c r="I98" s="37">
        <f>IF($A98="","",IF(OR(E98="",F98=""),"",IF(AND(ISNUMBER(E98),ISNUMBER(F98),E98&gt;=0,F98&gt;=0),MAX(0,E98-F98),"")))</f>
        <v/>
      </c>
      <c r="J98" s="37">
        <f>IF($A98="","",IF(OR(G98="",H98=""),"",IF(AND(ISNUMBER(G98),ISNUMBER(H98),G98&gt;=0,H98&gt;0),G98*H98,"")))</f>
        <v/>
      </c>
      <c r="K98" s="38">
        <f>IF($A98="","",IF(OR(I98="",G98="",NOT(ISNUMBER(G98)),G98&lt;=0),"",IFERROR(I98/G98,"")))</f>
        <v/>
      </c>
      <c r="L98" s="38">
        <f>IF(K98="","",K98/7)</f>
        <v/>
      </c>
      <c r="M98" s="39">
        <f>IF(OR(K98="",NOT(ISNUMBER('Configurações'!$B$3))),"",'Configurações'!$B$3+ROUNDUP(K98,0))</f>
        <v/>
      </c>
      <c r="N98" s="40">
        <f>IF(OR(K98="",H98="",NOT(ISNUMBER(H98)),H98&lt;=0),"",MIN(1,K98/H98))</f>
        <v/>
      </c>
      <c r="O98" s="41">
        <f>IF($A98="","",IF(OR(E98="",F98="",G98="",H98=""),"Dados incompletos",IFERROR(IF(OR(NOT(ISNUMBER(E98)),NOT(ISNUMBER(F98)),NOT(ISNUMBER(G98)),NOT(ISNUMBER(H98)),E98&lt;0,F98&lt;0,G98&lt;0,H98&lt;=0),"Dados inválidos",IF(OR(NOT(ISNUMBER('Configurações'!$B$3)),NOT(ISNUMBER('Configurações'!$B$4)),NOT(ISNUMBER('Configurações'!$B$5)),'Configurações'!$B$4&lt;0,'Configurações'!$B$5&lt;='Configurações'!$B$4),"Configuração inválida",IF(G98=0,"Sem demanda",IF(I98=0,"Ruptura imediata",IF(K98&lt;='Configurações'!$B$4,"Crítico",IF(K98&lt;='Configurações'!$B$5,"Atenção","Adequado")))))),"Dados inválidos")))</f>
        <v/>
      </c>
      <c r="P98" s="42">
        <f>IF($A98="","",IF(O98="Dados incompletos","Preencher os campos obrigatórios",IF(O98="Dados inválidos","Corrigir valores inválidos",IF(O98="Configuração inválida","Revisar as configurações",IF(F98&gt;E98,"Reservas superam o saldo",IF(O98="Sem demanda","Sem projeção com demanda zero",IF(O98="Ruptura imediata","Saldo livre zerado",IF(O98="Crítico","Priorizar reposição",IF(O98="Atenção","Planejar reposição",IF(N98&lt;1,"Cobertura menor que a janela","Sem alerta"))))))))))</f>
        <v/>
      </c>
      <c r="Q98" s="34" t="n"/>
    </row>
    <row r="99" ht="24" customHeight="1">
      <c r="A99" s="34" t="n"/>
      <c r="B99" s="34" t="n"/>
      <c r="C99" s="34" t="n"/>
      <c r="D99" s="34" t="n"/>
      <c r="E99" s="35" t="n"/>
      <c r="F99" s="35" t="n"/>
      <c r="G99" s="36" t="n"/>
      <c r="H99" s="35" t="n"/>
      <c r="I99" s="37">
        <f>IF($A99="","",IF(OR(E99="",F99=""),"",IF(AND(ISNUMBER(E99),ISNUMBER(F99),E99&gt;=0,F99&gt;=0),MAX(0,E99-F99),"")))</f>
        <v/>
      </c>
      <c r="J99" s="37">
        <f>IF($A99="","",IF(OR(G99="",H99=""),"",IF(AND(ISNUMBER(G99),ISNUMBER(H99),G99&gt;=0,H99&gt;0),G99*H99,"")))</f>
        <v/>
      </c>
      <c r="K99" s="38">
        <f>IF($A99="","",IF(OR(I99="",G99="",NOT(ISNUMBER(G99)),G99&lt;=0),"",IFERROR(I99/G99,"")))</f>
        <v/>
      </c>
      <c r="L99" s="38">
        <f>IF(K99="","",K99/7)</f>
        <v/>
      </c>
      <c r="M99" s="39">
        <f>IF(OR(K99="",NOT(ISNUMBER('Configurações'!$B$3))),"",'Configurações'!$B$3+ROUNDUP(K99,0))</f>
        <v/>
      </c>
      <c r="N99" s="40">
        <f>IF(OR(K99="",H99="",NOT(ISNUMBER(H99)),H99&lt;=0),"",MIN(1,K99/H99))</f>
        <v/>
      </c>
      <c r="O99" s="41">
        <f>IF($A99="","",IF(OR(E99="",F99="",G99="",H99=""),"Dados incompletos",IFERROR(IF(OR(NOT(ISNUMBER(E99)),NOT(ISNUMBER(F99)),NOT(ISNUMBER(G99)),NOT(ISNUMBER(H99)),E99&lt;0,F99&lt;0,G99&lt;0,H99&lt;=0),"Dados inválidos",IF(OR(NOT(ISNUMBER('Configurações'!$B$3)),NOT(ISNUMBER('Configurações'!$B$4)),NOT(ISNUMBER('Configurações'!$B$5)),'Configurações'!$B$4&lt;0,'Configurações'!$B$5&lt;='Configurações'!$B$4),"Configuração inválida",IF(G99=0,"Sem demanda",IF(I99=0,"Ruptura imediata",IF(K99&lt;='Configurações'!$B$4,"Crítico",IF(K99&lt;='Configurações'!$B$5,"Atenção","Adequado")))))),"Dados inválidos")))</f>
        <v/>
      </c>
      <c r="P99" s="42">
        <f>IF($A99="","",IF(O99="Dados incompletos","Preencher os campos obrigatórios",IF(O99="Dados inválidos","Corrigir valores inválidos",IF(O99="Configuração inválida","Revisar as configurações",IF(F99&gt;E99,"Reservas superam o saldo",IF(O99="Sem demanda","Sem projeção com demanda zero",IF(O99="Ruptura imediata","Saldo livre zerado",IF(O99="Crítico","Priorizar reposição",IF(O99="Atenção","Planejar reposição",IF(N99&lt;1,"Cobertura menor que a janela","Sem alerta"))))))))))</f>
        <v/>
      </c>
      <c r="Q99" s="34" t="n"/>
    </row>
    <row r="100" ht="24" customHeight="1">
      <c r="A100" s="34" t="n"/>
      <c r="B100" s="34" t="n"/>
      <c r="C100" s="34" t="n"/>
      <c r="D100" s="34" t="n"/>
      <c r="E100" s="35" t="n"/>
      <c r="F100" s="35" t="n"/>
      <c r="G100" s="36" t="n"/>
      <c r="H100" s="35" t="n"/>
      <c r="I100" s="37">
        <f>IF($A100="","",IF(OR(E100="",F100=""),"",IF(AND(ISNUMBER(E100),ISNUMBER(F100),E100&gt;=0,F100&gt;=0),MAX(0,E100-F100),"")))</f>
        <v/>
      </c>
      <c r="J100" s="37">
        <f>IF($A100="","",IF(OR(G100="",H100=""),"",IF(AND(ISNUMBER(G100),ISNUMBER(H100),G100&gt;=0,H100&gt;0),G100*H100,"")))</f>
        <v/>
      </c>
      <c r="K100" s="38">
        <f>IF($A100="","",IF(OR(I100="",G100="",NOT(ISNUMBER(G100)),G100&lt;=0),"",IFERROR(I100/G100,"")))</f>
        <v/>
      </c>
      <c r="L100" s="38">
        <f>IF(K100="","",K100/7)</f>
        <v/>
      </c>
      <c r="M100" s="39">
        <f>IF(OR(K100="",NOT(ISNUMBER('Configurações'!$B$3))),"",'Configurações'!$B$3+ROUNDUP(K100,0))</f>
        <v/>
      </c>
      <c r="N100" s="40">
        <f>IF(OR(K100="",H100="",NOT(ISNUMBER(H100)),H100&lt;=0),"",MIN(1,K100/H100))</f>
        <v/>
      </c>
      <c r="O100" s="41">
        <f>IF($A100="","",IF(OR(E100="",F100="",G100="",H100=""),"Dados incompletos",IFERROR(IF(OR(NOT(ISNUMBER(E100)),NOT(ISNUMBER(F100)),NOT(ISNUMBER(G100)),NOT(ISNUMBER(H100)),E100&lt;0,F100&lt;0,G100&lt;0,H100&lt;=0),"Dados inválidos",IF(OR(NOT(ISNUMBER('Configurações'!$B$3)),NOT(ISNUMBER('Configurações'!$B$4)),NOT(ISNUMBER('Configurações'!$B$5)),'Configurações'!$B$4&lt;0,'Configurações'!$B$5&lt;='Configurações'!$B$4),"Configuração inválida",IF(G100=0,"Sem demanda",IF(I100=0,"Ruptura imediata",IF(K100&lt;='Configurações'!$B$4,"Crítico",IF(K100&lt;='Configurações'!$B$5,"Atenção","Adequado")))))),"Dados inválidos")))</f>
        <v/>
      </c>
      <c r="P100" s="42">
        <f>IF($A100="","",IF(O100="Dados incompletos","Preencher os campos obrigatórios",IF(O100="Dados inválidos","Corrigir valores inválidos",IF(O100="Configuração inválida","Revisar as configurações",IF(F100&gt;E100,"Reservas superam o saldo",IF(O100="Sem demanda","Sem projeção com demanda zero",IF(O100="Ruptura imediata","Saldo livre zerado",IF(O100="Crítico","Priorizar reposição",IF(O100="Atenção","Planejar reposição",IF(N100&lt;1,"Cobertura menor que a janela","Sem alerta"))))))))))</f>
        <v/>
      </c>
      <c r="Q100" s="34" t="n"/>
    </row>
    <row r="101" ht="24" customHeight="1">
      <c r="A101" s="34" t="n"/>
      <c r="B101" s="34" t="n"/>
      <c r="C101" s="34" t="n"/>
      <c r="D101" s="34" t="n"/>
      <c r="E101" s="35" t="n"/>
      <c r="F101" s="35" t="n"/>
      <c r="G101" s="36" t="n"/>
      <c r="H101" s="35" t="n"/>
      <c r="I101" s="37">
        <f>IF($A101="","",IF(OR(E101="",F101=""),"",IF(AND(ISNUMBER(E101),ISNUMBER(F101),E101&gt;=0,F101&gt;=0),MAX(0,E101-F101),"")))</f>
        <v/>
      </c>
      <c r="J101" s="37">
        <f>IF($A101="","",IF(OR(G101="",H101=""),"",IF(AND(ISNUMBER(G101),ISNUMBER(H101),G101&gt;=0,H101&gt;0),G101*H101,"")))</f>
        <v/>
      </c>
      <c r="K101" s="38">
        <f>IF($A101="","",IF(OR(I101="",G101="",NOT(ISNUMBER(G101)),G101&lt;=0),"",IFERROR(I101/G101,"")))</f>
        <v/>
      </c>
      <c r="L101" s="38">
        <f>IF(K101="","",K101/7)</f>
        <v/>
      </c>
      <c r="M101" s="39">
        <f>IF(OR(K101="",NOT(ISNUMBER('Configurações'!$B$3))),"",'Configurações'!$B$3+ROUNDUP(K101,0))</f>
        <v/>
      </c>
      <c r="N101" s="40">
        <f>IF(OR(K101="",H101="",NOT(ISNUMBER(H101)),H101&lt;=0),"",MIN(1,K101/H101))</f>
        <v/>
      </c>
      <c r="O101" s="41">
        <f>IF($A101="","",IF(OR(E101="",F101="",G101="",H101=""),"Dados incompletos",IFERROR(IF(OR(NOT(ISNUMBER(E101)),NOT(ISNUMBER(F101)),NOT(ISNUMBER(G101)),NOT(ISNUMBER(H101)),E101&lt;0,F101&lt;0,G101&lt;0,H101&lt;=0),"Dados inválidos",IF(OR(NOT(ISNUMBER('Configurações'!$B$3)),NOT(ISNUMBER('Configurações'!$B$4)),NOT(ISNUMBER('Configurações'!$B$5)),'Configurações'!$B$4&lt;0,'Configurações'!$B$5&lt;='Configurações'!$B$4),"Configuração inválida",IF(G101=0,"Sem demanda",IF(I101=0,"Ruptura imediata",IF(K101&lt;='Configurações'!$B$4,"Crítico",IF(K101&lt;='Configurações'!$B$5,"Atenção","Adequado")))))),"Dados inválidos")))</f>
        <v/>
      </c>
      <c r="P101" s="42">
        <f>IF($A101="","",IF(O101="Dados incompletos","Preencher os campos obrigatórios",IF(O101="Dados inválidos","Corrigir valores inválidos",IF(O101="Configuração inválida","Revisar as configurações",IF(F101&gt;E101,"Reservas superam o saldo",IF(O101="Sem demanda","Sem projeção com demanda zero",IF(O101="Ruptura imediata","Saldo livre zerado",IF(O101="Crítico","Priorizar reposição",IF(O101="Atenção","Planejar reposição",IF(N101&lt;1,"Cobertura menor que a janela","Sem alerta"))))))))))</f>
        <v/>
      </c>
      <c r="Q101" s="34" t="n"/>
    </row>
    <row r="102" ht="24" customHeight="1">
      <c r="A102" s="34" t="n"/>
      <c r="B102" s="34" t="n"/>
      <c r="C102" s="34" t="n"/>
      <c r="D102" s="34" t="n"/>
      <c r="E102" s="35" t="n"/>
      <c r="F102" s="35" t="n"/>
      <c r="G102" s="36" t="n"/>
      <c r="H102" s="35" t="n"/>
      <c r="I102" s="37">
        <f>IF($A102="","",IF(OR(E102="",F102=""),"",IF(AND(ISNUMBER(E102),ISNUMBER(F102),E102&gt;=0,F102&gt;=0),MAX(0,E102-F102),"")))</f>
        <v/>
      </c>
      <c r="J102" s="37">
        <f>IF($A102="","",IF(OR(G102="",H102=""),"",IF(AND(ISNUMBER(G102),ISNUMBER(H102),G102&gt;=0,H102&gt;0),G102*H102,"")))</f>
        <v/>
      </c>
      <c r="K102" s="38">
        <f>IF($A102="","",IF(OR(I102="",G102="",NOT(ISNUMBER(G102)),G102&lt;=0),"",IFERROR(I102/G102,"")))</f>
        <v/>
      </c>
      <c r="L102" s="38">
        <f>IF(K102="","",K102/7)</f>
        <v/>
      </c>
      <c r="M102" s="39">
        <f>IF(OR(K102="",NOT(ISNUMBER('Configurações'!$B$3))),"",'Configurações'!$B$3+ROUNDUP(K102,0))</f>
        <v/>
      </c>
      <c r="N102" s="40">
        <f>IF(OR(K102="",H102="",NOT(ISNUMBER(H102)),H102&lt;=0),"",MIN(1,K102/H102))</f>
        <v/>
      </c>
      <c r="O102" s="41">
        <f>IF($A102="","",IF(OR(E102="",F102="",G102="",H102=""),"Dados incompletos",IFERROR(IF(OR(NOT(ISNUMBER(E102)),NOT(ISNUMBER(F102)),NOT(ISNUMBER(G102)),NOT(ISNUMBER(H102)),E102&lt;0,F102&lt;0,G102&lt;0,H102&lt;=0),"Dados inválidos",IF(OR(NOT(ISNUMBER('Configurações'!$B$3)),NOT(ISNUMBER('Configurações'!$B$4)),NOT(ISNUMBER('Configurações'!$B$5)),'Configurações'!$B$4&lt;0,'Configurações'!$B$5&lt;='Configurações'!$B$4),"Configuração inválida",IF(G102=0,"Sem demanda",IF(I102=0,"Ruptura imediata",IF(K102&lt;='Configurações'!$B$4,"Crítico",IF(K102&lt;='Configurações'!$B$5,"Atenção","Adequado")))))),"Dados inválidos")))</f>
        <v/>
      </c>
      <c r="P102" s="42">
        <f>IF($A102="","",IF(O102="Dados incompletos","Preencher os campos obrigatórios",IF(O102="Dados inválidos","Corrigir valores inválidos",IF(O102="Configuração inválida","Revisar as configurações",IF(F102&gt;E102,"Reservas superam o saldo",IF(O102="Sem demanda","Sem projeção com demanda zero",IF(O102="Ruptura imediata","Saldo livre zerado",IF(O102="Crítico","Priorizar reposição",IF(O102="Atenção","Planejar reposição",IF(N102&lt;1,"Cobertura menor que a janela","Sem alerta"))))))))))</f>
        <v/>
      </c>
      <c r="Q102" s="34" t="n"/>
    </row>
    <row r="103" ht="24" customHeight="1">
      <c r="A103" s="34" t="n"/>
      <c r="B103" s="34" t="n"/>
      <c r="C103" s="34" t="n"/>
      <c r="D103" s="34" t="n"/>
      <c r="E103" s="35" t="n"/>
      <c r="F103" s="35" t="n"/>
      <c r="G103" s="36" t="n"/>
      <c r="H103" s="35" t="n"/>
      <c r="I103" s="37">
        <f>IF($A103="","",IF(OR(E103="",F103=""),"",IF(AND(ISNUMBER(E103),ISNUMBER(F103),E103&gt;=0,F103&gt;=0),MAX(0,E103-F103),"")))</f>
        <v/>
      </c>
      <c r="J103" s="37">
        <f>IF($A103="","",IF(OR(G103="",H103=""),"",IF(AND(ISNUMBER(G103),ISNUMBER(H103),G103&gt;=0,H103&gt;0),G103*H103,"")))</f>
        <v/>
      </c>
      <c r="K103" s="38">
        <f>IF($A103="","",IF(OR(I103="",G103="",NOT(ISNUMBER(G103)),G103&lt;=0),"",IFERROR(I103/G103,"")))</f>
        <v/>
      </c>
      <c r="L103" s="38">
        <f>IF(K103="","",K103/7)</f>
        <v/>
      </c>
      <c r="M103" s="39">
        <f>IF(OR(K103="",NOT(ISNUMBER('Configurações'!$B$3))),"",'Configurações'!$B$3+ROUNDUP(K103,0))</f>
        <v/>
      </c>
      <c r="N103" s="40">
        <f>IF(OR(K103="",H103="",NOT(ISNUMBER(H103)),H103&lt;=0),"",MIN(1,K103/H103))</f>
        <v/>
      </c>
      <c r="O103" s="41">
        <f>IF($A103="","",IF(OR(E103="",F103="",G103="",H103=""),"Dados incompletos",IFERROR(IF(OR(NOT(ISNUMBER(E103)),NOT(ISNUMBER(F103)),NOT(ISNUMBER(G103)),NOT(ISNUMBER(H103)),E103&lt;0,F103&lt;0,G103&lt;0,H103&lt;=0),"Dados inválidos",IF(OR(NOT(ISNUMBER('Configurações'!$B$3)),NOT(ISNUMBER('Configurações'!$B$4)),NOT(ISNUMBER('Configurações'!$B$5)),'Configurações'!$B$4&lt;0,'Configurações'!$B$5&lt;='Configurações'!$B$4),"Configuração inválida",IF(G103=0,"Sem demanda",IF(I103=0,"Ruptura imediata",IF(K103&lt;='Configurações'!$B$4,"Crítico",IF(K103&lt;='Configurações'!$B$5,"Atenção","Adequado")))))),"Dados inválidos")))</f>
        <v/>
      </c>
      <c r="P103" s="42">
        <f>IF($A103="","",IF(O103="Dados incompletos","Preencher os campos obrigatórios",IF(O103="Dados inválidos","Corrigir valores inválidos",IF(O103="Configuração inválida","Revisar as configurações",IF(F103&gt;E103,"Reservas superam o saldo",IF(O103="Sem demanda","Sem projeção com demanda zero",IF(O103="Ruptura imediata","Saldo livre zerado",IF(O103="Crítico","Priorizar reposição",IF(O103="Atenção","Planejar reposição",IF(N103&lt;1,"Cobertura menor que a janela","Sem alerta"))))))))))</f>
        <v/>
      </c>
      <c r="Q103" s="34" t="n"/>
    </row>
    <row r="104" ht="24" customHeight="1">
      <c r="A104" s="34" t="n"/>
      <c r="B104" s="34" t="n"/>
      <c r="C104" s="34" t="n"/>
      <c r="D104" s="34" t="n"/>
      <c r="E104" s="35" t="n"/>
      <c r="F104" s="35" t="n"/>
      <c r="G104" s="36" t="n"/>
      <c r="H104" s="35" t="n"/>
      <c r="I104" s="37">
        <f>IF($A104="","",IF(OR(E104="",F104=""),"",IF(AND(ISNUMBER(E104),ISNUMBER(F104),E104&gt;=0,F104&gt;=0),MAX(0,E104-F104),"")))</f>
        <v/>
      </c>
      <c r="J104" s="37">
        <f>IF($A104="","",IF(OR(G104="",H104=""),"",IF(AND(ISNUMBER(G104),ISNUMBER(H104),G104&gt;=0,H104&gt;0),G104*H104,"")))</f>
        <v/>
      </c>
      <c r="K104" s="38">
        <f>IF($A104="","",IF(OR(I104="",G104="",NOT(ISNUMBER(G104)),G104&lt;=0),"",IFERROR(I104/G104,"")))</f>
        <v/>
      </c>
      <c r="L104" s="38">
        <f>IF(K104="","",K104/7)</f>
        <v/>
      </c>
      <c r="M104" s="39">
        <f>IF(OR(K104="",NOT(ISNUMBER('Configurações'!$B$3))),"",'Configurações'!$B$3+ROUNDUP(K104,0))</f>
        <v/>
      </c>
      <c r="N104" s="40">
        <f>IF(OR(K104="",H104="",NOT(ISNUMBER(H104)),H104&lt;=0),"",MIN(1,K104/H104))</f>
        <v/>
      </c>
      <c r="O104" s="41">
        <f>IF($A104="","",IF(OR(E104="",F104="",G104="",H104=""),"Dados incompletos",IFERROR(IF(OR(NOT(ISNUMBER(E104)),NOT(ISNUMBER(F104)),NOT(ISNUMBER(G104)),NOT(ISNUMBER(H104)),E104&lt;0,F104&lt;0,G104&lt;0,H104&lt;=0),"Dados inválidos",IF(OR(NOT(ISNUMBER('Configurações'!$B$3)),NOT(ISNUMBER('Configurações'!$B$4)),NOT(ISNUMBER('Configurações'!$B$5)),'Configurações'!$B$4&lt;0,'Configurações'!$B$5&lt;='Configurações'!$B$4),"Configuração inválida",IF(G104=0,"Sem demanda",IF(I104=0,"Ruptura imediata",IF(K104&lt;='Configurações'!$B$4,"Crítico",IF(K104&lt;='Configurações'!$B$5,"Atenção","Adequado")))))),"Dados inválidos")))</f>
        <v/>
      </c>
      <c r="P104" s="42">
        <f>IF($A104="","",IF(O104="Dados incompletos","Preencher os campos obrigatórios",IF(O104="Dados inválidos","Corrigir valores inválidos",IF(O104="Configuração inválida","Revisar as configurações",IF(F104&gt;E104,"Reservas superam o saldo",IF(O104="Sem demanda","Sem projeção com demanda zero",IF(O104="Ruptura imediata","Saldo livre zerado",IF(O104="Crítico","Priorizar reposição",IF(O104="Atenção","Planejar reposição",IF(N104&lt;1,"Cobertura menor que a janela","Sem alerta"))))))))))</f>
        <v/>
      </c>
      <c r="Q104" s="34" t="n"/>
    </row>
    <row r="105" ht="24" customHeight="1">
      <c r="A105" s="34" t="n"/>
      <c r="B105" s="34" t="n"/>
      <c r="C105" s="34" t="n"/>
      <c r="D105" s="34" t="n"/>
      <c r="E105" s="35" t="n"/>
      <c r="F105" s="35" t="n"/>
      <c r="G105" s="36" t="n"/>
      <c r="H105" s="35" t="n"/>
      <c r="I105" s="37">
        <f>IF($A105="","",IF(OR(E105="",F105=""),"",IF(AND(ISNUMBER(E105),ISNUMBER(F105),E105&gt;=0,F105&gt;=0),MAX(0,E105-F105),"")))</f>
        <v/>
      </c>
      <c r="J105" s="37">
        <f>IF($A105="","",IF(OR(G105="",H105=""),"",IF(AND(ISNUMBER(G105),ISNUMBER(H105),G105&gt;=0,H105&gt;0),G105*H105,"")))</f>
        <v/>
      </c>
      <c r="K105" s="38">
        <f>IF($A105="","",IF(OR(I105="",G105="",NOT(ISNUMBER(G105)),G105&lt;=0),"",IFERROR(I105/G105,"")))</f>
        <v/>
      </c>
      <c r="L105" s="38">
        <f>IF(K105="","",K105/7)</f>
        <v/>
      </c>
      <c r="M105" s="39">
        <f>IF(OR(K105="",NOT(ISNUMBER('Configurações'!$B$3))),"",'Configurações'!$B$3+ROUNDUP(K105,0))</f>
        <v/>
      </c>
      <c r="N105" s="40">
        <f>IF(OR(K105="",H105="",NOT(ISNUMBER(H105)),H105&lt;=0),"",MIN(1,K105/H105))</f>
        <v/>
      </c>
      <c r="O105" s="41">
        <f>IF($A105="","",IF(OR(E105="",F105="",G105="",H105=""),"Dados incompletos",IFERROR(IF(OR(NOT(ISNUMBER(E105)),NOT(ISNUMBER(F105)),NOT(ISNUMBER(G105)),NOT(ISNUMBER(H105)),E105&lt;0,F105&lt;0,G105&lt;0,H105&lt;=0),"Dados inválidos",IF(OR(NOT(ISNUMBER('Configurações'!$B$3)),NOT(ISNUMBER('Configurações'!$B$4)),NOT(ISNUMBER('Configurações'!$B$5)),'Configurações'!$B$4&lt;0,'Configurações'!$B$5&lt;='Configurações'!$B$4),"Configuração inválida",IF(G105=0,"Sem demanda",IF(I105=0,"Ruptura imediata",IF(K105&lt;='Configurações'!$B$4,"Crítico",IF(K105&lt;='Configurações'!$B$5,"Atenção","Adequado")))))),"Dados inválidos")))</f>
        <v/>
      </c>
      <c r="P105" s="42">
        <f>IF($A105="","",IF(O105="Dados incompletos","Preencher os campos obrigatórios",IF(O105="Dados inválidos","Corrigir valores inválidos",IF(O105="Configuração inválida","Revisar as configurações",IF(F105&gt;E105,"Reservas superam o saldo",IF(O105="Sem demanda","Sem projeção com demanda zero",IF(O105="Ruptura imediata","Saldo livre zerado",IF(O105="Crítico","Priorizar reposição",IF(O105="Atenção","Planejar reposição",IF(N105&lt;1,"Cobertura menor que a janela","Sem alerta"))))))))))</f>
        <v/>
      </c>
      <c r="Q105" s="34" t="n"/>
    </row>
  </sheetData>
  <autoFilter ref="A5:Q105"/>
  <mergeCells count="1">
    <mergeCell ref="A1:Q1"/>
  </mergeCells>
  <conditionalFormatting sqref="E6:H105">
    <cfRule type="expression" priority="1" dxfId="2">
      <formula>AND($A6&lt;&gt;"",E6="")</formula>
    </cfRule>
  </conditionalFormatting>
  <conditionalFormatting sqref="A6:A105">
    <cfRule type="expression" priority="2" dxfId="3">
      <formula>AND(A6&lt;&gt;"",COUNTIF($A$6:$A$105,A6)&gt;1)</formula>
    </cfRule>
  </conditionalFormatting>
  <conditionalFormatting sqref="E6:F105">
    <cfRule type="expression" priority="3" dxfId="4">
      <formula>AND($A6&lt;&gt;"",$F6&gt;$E6)</formula>
    </cfRule>
  </conditionalFormatting>
  <conditionalFormatting sqref="K6:K105">
    <cfRule type="expression" priority="4" dxfId="2">
      <formula>AND(ISNUMBER($K6),ISNUMBER('Configurações'!$B$4),$K6&lt;='Configurações'!$B$4)</formula>
    </cfRule>
    <cfRule type="expression" priority="5" dxfId="5">
      <formula>AND(ISNUMBER($K6),ISNUMBER('Configurações'!$B$4),ISNUMBER('Configurações'!$B$5),$K6&gt;'Configurações'!$B$4,$K6&lt;='Configurações'!$B$5)</formula>
    </cfRule>
    <cfRule type="expression" priority="6" dxfId="6">
      <formula>AND(ISNUMBER($K6),ISNUMBER('Configurações'!$B$5),$K6&gt;'Configurações'!$B$5)</formula>
    </cfRule>
  </conditionalFormatting>
  <conditionalFormatting sqref="N6:N105">
    <cfRule type="dataBar" priority="7">
      <dataBar showValue="1">
        <cfvo type="num" val="0"/>
        <cfvo type="num" val="1"/>
        <color rgb="005B9BD5"/>
      </dataBar>
    </cfRule>
  </conditionalFormatting>
  <conditionalFormatting sqref="O6:O105">
    <cfRule type="expression" priority="8" dxfId="3">
      <formula>$O6="Ruptura imediata"</formula>
    </cfRule>
    <cfRule type="expression" priority="9" dxfId="4">
      <formula>$O6="Crítico"</formula>
    </cfRule>
    <cfRule type="expression" priority="10" dxfId="7">
      <formula>$O6="Atenção"</formula>
    </cfRule>
    <cfRule type="expression" priority="11" dxfId="8">
      <formula>$O6="Adequado"</formula>
    </cfRule>
    <cfRule type="expression" priority="12" dxfId="9">
      <formula>$O6="Sem demanda"</formula>
    </cfRule>
    <cfRule type="expression" priority="13" dxfId="10">
      <formula>$O6="Dados incompletos"</formula>
    </cfRule>
    <cfRule type="expression" priority="14" dxfId="4">
      <formula>$O6="Dados inválidos"</formula>
    </cfRule>
    <cfRule type="expression" priority="15" dxfId="11">
      <formula>$O6="Configuração inválida"</formula>
    </cfRule>
  </conditionalFormatting>
  <dataValidations count="7">
    <dataValidation sqref="A6:A105" showDropDown="0" showInputMessage="0" showErrorMessage="1" allowBlank="0" errorTitle="SKU inválido" error="Informe um SKU único com até 30 caracteres." type="custom">
      <formula1>OR(A6="",AND(LEN(A6)&lt;=30,COUNTIF($A$6:$A$105,A6)=1))</formula1>
    </dataValidation>
    <dataValidation sqref="B6:B105" showDropDown="0" showInputMessage="0" showErrorMessage="1" allowBlank="0" errorTitle="Produto inválido" error="Use no máximo 80 caracteres." type="custom">
      <formula1>OR(B6="",LEN(B6)&lt;=80)</formula1>
    </dataValidation>
    <dataValidation sqref="C6:C105" showDropDown="0" showInputMessage="0" showErrorMessage="1" allowBlank="0" errorTitle="Canal inválido" error="Selecione um canal da lista." type="list">
      <formula1>"Loja Virtual Aurora Fictícia,Marketplace Órbita Fictício,Marketplace Vitrine Azul Fictícia,Atacado Digital Cometa Fictício,Clube Lunar Fictício"</formula1>
    </dataValidation>
    <dataValidation sqref="E6:F105" showDropDown="0" showInputMessage="0" showErrorMessage="1" allowBlank="0" errorTitle="Quantidade inválida" error="Informe um número inteiro maior ou igual a zero." type="whole" operator="between">
      <formula1>0</formula1>
      <formula2>1000000</formula2>
    </dataValidation>
    <dataValidation sqref="G6:G105" showDropDown="0" showInputMessage="0" showErrorMessage="1" allowBlank="0" errorTitle="Demanda inválida" error="Informe uma demanda média maior ou igual a zero." type="decimal" operator="between">
      <formula1>0</formula1>
      <formula2>100000</formula2>
    </dataValidation>
    <dataValidation sqref="H6:H105" showDropDown="0" showInputMessage="0" showErrorMessage="1" allowBlank="0" errorTitle="Janela inválida" error="Informe uma janela entre 1 e 365 dias." type="whole" operator="between">
      <formula1>1</formula1>
      <formula2>365</formula2>
    </dataValidation>
    <dataValidation sqref="Q6:Q105" showDropDown="0" showInputMessage="0" showErrorMessage="1" allowBlank="0" errorTitle="Observação inválida" error="Use no máximo 200 caracteres." type="custom">
      <formula1>OR(Q6="",LEN(Q6)&lt;=200)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0" customWidth="1" min="2" max="2"/>
    <col width="4" customWidth="1" min="3" max="3"/>
    <col width="43" customWidth="1" min="4" max="4"/>
    <col width="10" customWidth="1" min="5" max="5"/>
    <col width="10" customWidth="1" min="6" max="6"/>
  </cols>
  <sheetData>
    <row r="1" ht="28" customHeight="1">
      <c r="A1" s="1" t="inlineStr">
        <is>
          <t>Configurações da Cobertura de Estoque</t>
        </is>
      </c>
      <c r="B1" s="48" t="n"/>
      <c r="C1" s="48" t="n"/>
      <c r="D1" s="48" t="n"/>
      <c r="E1" s="48" t="n"/>
      <c r="F1" s="49" t="n"/>
    </row>
    <row r="2"/>
    <row r="3">
      <c r="A3" s="43" t="inlineStr">
        <is>
          <t>Data de referência</t>
        </is>
      </c>
      <c r="B3" s="44" t="n">
        <v>46271</v>
      </c>
      <c r="D3" s="45" t="inlineStr">
        <is>
          <t>Canais permitidos</t>
        </is>
      </c>
    </row>
    <row r="4">
      <c r="A4" s="43" t="inlineStr">
        <is>
          <t>Limite crítico (dias)</t>
        </is>
      </c>
      <c r="B4" s="46" t="n">
        <v>7</v>
      </c>
      <c r="D4" s="27" t="inlineStr">
        <is>
          <t>Loja Virtual Aurora Fictícia</t>
        </is>
      </c>
    </row>
    <row r="5">
      <c r="A5" s="43" t="inlineStr">
        <is>
          <t>Limite de atenção (dias)</t>
        </is>
      </c>
      <c r="B5" s="46" t="n">
        <v>14</v>
      </c>
      <c r="D5" s="25" t="inlineStr">
        <is>
          <t>Marketplace Órbita Fictício</t>
        </is>
      </c>
    </row>
    <row r="6">
      <c r="D6" s="27" t="inlineStr">
        <is>
          <t>Marketplace Vitrine Azul Fictícia</t>
        </is>
      </c>
    </row>
    <row r="7">
      <c r="D7" s="25" t="inlineStr">
        <is>
          <t>Atacado Digital Cometa Fictício</t>
        </is>
      </c>
    </row>
    <row r="8">
      <c r="A8" s="29" t="inlineStr">
        <is>
          <t>Interpretação dos limites</t>
        </is>
      </c>
      <c r="B8" s="29" t="n"/>
      <c r="C8" s="29" t="n"/>
      <c r="D8" s="27" t="inlineStr">
        <is>
          <t>Clube Lunar Fictício</t>
        </is>
      </c>
    </row>
    <row r="9" ht="34" customHeight="1">
      <c r="A9" s="30" t="inlineStr">
        <is>
          <t>Ruptura imediata: saldo livre igual a zero e demanda maior que zero.</t>
        </is>
      </c>
      <c r="B9" s="30" t="n"/>
      <c r="C9" s="30" t="n"/>
      <c r="D9" s="30" t="n"/>
      <c r="E9" s="30" t="n"/>
      <c r="F9" s="30" t="n"/>
    </row>
    <row r="10" ht="34" customHeight="1">
      <c r="A10" s="47" t="inlineStr">
        <is>
          <t>Crítico: cobertura maior que zero e menor ou igual ao limite crítico.</t>
        </is>
      </c>
      <c r="B10" s="47" t="n"/>
      <c r="C10" s="47" t="n"/>
      <c r="D10" s="47" t="n"/>
      <c r="E10" s="47" t="n"/>
      <c r="F10" s="47" t="n"/>
    </row>
    <row r="11" ht="34" customHeight="1">
      <c r="A11" s="30" t="inlineStr">
        <is>
          <t>Atenção: cobertura acima do limite crítico e menor ou igual ao limite de atenção.</t>
        </is>
      </c>
      <c r="B11" s="30" t="n"/>
      <c r="C11" s="30" t="n"/>
      <c r="D11" s="30" t="n"/>
      <c r="E11" s="30" t="n"/>
      <c r="F11" s="30" t="n"/>
    </row>
    <row r="12" ht="34" customHeight="1">
      <c r="A12" s="47" t="inlineStr">
        <is>
          <t>Adequado: cobertura acima do limite de atenção.</t>
        </is>
      </c>
      <c r="B12" s="47" t="n"/>
      <c r="C12" s="47" t="n"/>
      <c r="D12" s="47" t="n"/>
      <c r="E12" s="47" t="n"/>
      <c r="F12" s="47" t="n"/>
    </row>
  </sheetData>
  <mergeCells count="1">
    <mergeCell ref="A1:F1"/>
  </mergeCells>
  <conditionalFormatting sqref="B4:B5">
    <cfRule type="expression" priority="1" dxfId="4">
      <formula>$B$5&lt;=$B$4</formula>
    </cfRule>
  </conditionalFormatting>
  <dataValidations count="3">
    <dataValidation sqref="B3" showDropDown="0" showInputMessage="0" showErrorMessage="1" allowBlank="0" errorTitle="Data inválida" error="Informe uma data entre 01/01/2020 e 31/12/2100." type="date" operator="between">
      <formula1>DATE(2020,1,1)</formula1>
      <formula2>DATE(2100,12,31)</formula2>
    </dataValidation>
    <dataValidation sqref="B4" showDropDown="0" showInputMessage="0" showErrorMessage="1" allowBlank="0" errorTitle="Limite crítico inválido" error="O limite crítico deve ser maior ou igual a zero e menor que o limite de atenção." type="custom">
      <formula1>AND(ISNUMBER(B4),B4&gt;=0,B4&lt;B5)</formula1>
    </dataValidation>
    <dataValidation sqref="B5" showDropDown="0" showInputMessage="0" showErrorMessage="1" allowBlank="0" errorTitle="Limite de atenção inválido" error="O limite de atenção deve ser maior que o limite crítico e menor ou igual a 730 dias." type="custom">
      <formula1>AND(ISNUMBER(B5),B5&gt;B4,B5&lt;=730)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112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Instruções de Uso</t>
        </is>
      </c>
      <c r="B1" s="48" t="n"/>
      <c r="C1" s="48" t="n"/>
      <c r="D1" s="48" t="n"/>
      <c r="E1" s="48" t="n"/>
      <c r="F1" s="48" t="n"/>
      <c r="G1" s="48" t="n"/>
      <c r="H1" s="49" t="n"/>
    </row>
    <row r="2"/>
    <row r="3" ht="22" customHeight="1">
      <c r="A3" s="29" t="inlineStr">
        <is>
          <t>Objetivo</t>
        </is>
      </c>
      <c r="B3" s="29" t="n"/>
      <c r="C3" s="29" t="n"/>
      <c r="D3" s="29" t="n"/>
      <c r="E3" s="29" t="n"/>
      <c r="F3" s="29" t="n"/>
      <c r="G3" s="29" t="n"/>
      <c r="H3" s="29" t="n"/>
    </row>
    <row r="4" ht="44" customHeight="1">
      <c r="A4" s="47" t="inlineStr">
        <is>
          <t>Estimar por quantos dias ou semanas o saldo livre de cada SKU atenderá à demanda média informada e indicar os itens com risco de ruptura.</t>
        </is>
      </c>
      <c r="B4" s="47" t="n"/>
      <c r="C4" s="47" t="n"/>
      <c r="D4" s="47" t="n"/>
      <c r="E4" s="47" t="n"/>
      <c r="F4" s="47" t="n"/>
      <c r="G4" s="47" t="n"/>
      <c r="H4" s="47" t="n"/>
    </row>
    <row r="5"/>
    <row r="6" ht="22" customHeight="1">
      <c r="A6" s="29" t="inlineStr">
        <is>
          <t>Como usar</t>
        </is>
      </c>
      <c r="B6" s="29" t="n"/>
      <c r="C6" s="29" t="n"/>
      <c r="D6" s="29" t="n"/>
      <c r="E6" s="29" t="n"/>
      <c r="F6" s="29" t="n"/>
      <c r="G6" s="29" t="n"/>
      <c r="H6" s="29" t="n"/>
    </row>
    <row r="7" ht="30" customHeight="1">
      <c r="A7" s="30" t="inlineStr">
        <is>
          <t>1. Atualize a data de referência e os limites na aba “Configurações”.</t>
        </is>
      </c>
      <c r="B7" s="30" t="n"/>
      <c r="C7" s="30" t="n"/>
      <c r="D7" s="30" t="n"/>
      <c r="E7" s="30" t="n"/>
      <c r="F7" s="30" t="n"/>
      <c r="G7" s="30" t="n"/>
      <c r="H7" s="30" t="n"/>
    </row>
    <row r="8" ht="30" customHeight="1">
      <c r="A8" s="47" t="inlineStr">
        <is>
          <t>2. Na aba “Cobertura de Estoque”, informe os campos amarelos de cada SKU.</t>
        </is>
      </c>
      <c r="B8" s="47" t="n"/>
      <c r="C8" s="47" t="n"/>
      <c r="D8" s="47" t="n"/>
      <c r="E8" s="47" t="n"/>
      <c r="F8" s="47" t="n"/>
      <c r="G8" s="47" t="n"/>
      <c r="H8" s="47" t="n"/>
    </row>
    <row r="9" ht="30" customHeight="1">
      <c r="A9" s="30" t="inlineStr">
        <is>
          <t>3. Revise as colunas de cobertura, data provável de ruptura, status e alerta operacional.</t>
        </is>
      </c>
      <c r="B9" s="30" t="n"/>
      <c r="C9" s="30" t="n"/>
      <c r="D9" s="30" t="n"/>
      <c r="E9" s="30" t="n"/>
      <c r="F9" s="30" t="n"/>
      <c r="G9" s="30" t="n"/>
      <c r="H9" s="30" t="n"/>
    </row>
    <row r="10" ht="30" customHeight="1">
      <c r="A10" s="47" t="inlineStr">
        <is>
          <t>4. Use o filtro de status para priorizar “Ruptura imediata”, “Crítico” e “Atenção”.</t>
        </is>
      </c>
      <c r="B10" s="47" t="n"/>
      <c r="C10" s="47" t="n"/>
      <c r="D10" s="47" t="n"/>
      <c r="E10" s="47" t="n"/>
      <c r="F10" s="47" t="n"/>
      <c r="G10" s="47" t="n"/>
      <c r="H10" s="47" t="n"/>
    </row>
    <row r="11" ht="30" customHeight="1">
      <c r="A11" s="30" t="inlineStr">
        <is>
          <t>5. Substitua ou exclua os exemplos fictícios antes do uso operacional.</t>
        </is>
      </c>
      <c r="B11" s="30" t="n"/>
      <c r="C11" s="30" t="n"/>
      <c r="D11" s="30" t="n"/>
      <c r="E11" s="30" t="n"/>
      <c r="F11" s="30" t="n"/>
      <c r="G11" s="30" t="n"/>
      <c r="H11" s="30" t="n"/>
    </row>
    <row r="12"/>
    <row r="13" ht="22" customHeight="1">
      <c r="A13" s="29" t="inlineStr">
        <is>
          <t>Definições</t>
        </is>
      </c>
      <c r="B13" s="29" t="n"/>
      <c r="C13" s="29" t="n"/>
      <c r="D13" s="29" t="n"/>
      <c r="E13" s="29" t="n"/>
      <c r="F13" s="29" t="n"/>
      <c r="G13" s="29" t="n"/>
      <c r="H13" s="29" t="n"/>
    </row>
    <row r="14" ht="44" customHeight="1">
      <c r="A14" s="47" t="inlineStr">
        <is>
          <t>Saldo disponível informado: quantidade utilizável antes de descontar os compromissos registrados na coluna de pedidos/reservas.</t>
        </is>
      </c>
      <c r="B14" s="47" t="n"/>
      <c r="C14" s="47" t="n"/>
      <c r="D14" s="47" t="n"/>
      <c r="E14" s="47" t="n"/>
      <c r="F14" s="47" t="n"/>
      <c r="G14" s="47" t="n"/>
      <c r="H14" s="47" t="n"/>
    </row>
    <row r="15" ht="30" customHeight="1">
      <c r="A15" s="30" t="inlineStr">
        <is>
          <t>Saldo livre após reservas: saldo informado menos pedidos/reservas, nunca inferior a zero.</t>
        </is>
      </c>
      <c r="B15" s="30" t="n"/>
      <c r="C15" s="30" t="n"/>
      <c r="D15" s="30" t="n"/>
      <c r="E15" s="30" t="n"/>
      <c r="F15" s="30" t="n"/>
      <c r="G15" s="30" t="n"/>
      <c r="H15" s="30" t="n"/>
    </row>
    <row r="16" ht="30" customHeight="1">
      <c r="A16" s="47" t="inlineStr">
        <is>
          <t>Demanda média diária: quantidade média esperada de consumo ou venda por dia.</t>
        </is>
      </c>
      <c r="B16" s="47" t="n"/>
      <c r="C16" s="47" t="n"/>
      <c r="D16" s="47" t="n"/>
      <c r="E16" s="47" t="n"/>
      <c r="F16" s="47" t="n"/>
      <c r="G16" s="47" t="n"/>
      <c r="H16" s="47" t="n"/>
    </row>
    <row r="17" ht="30" customHeight="1">
      <c r="A17" s="30" t="inlineStr">
        <is>
          <t>Janela de análise: horizonte em dias usado para comparar a cobertura com o período desejado.</t>
        </is>
      </c>
      <c r="B17" s="30" t="n"/>
      <c r="C17" s="30" t="n"/>
      <c r="D17" s="30" t="n"/>
      <c r="E17" s="30" t="n"/>
      <c r="F17" s="30" t="n"/>
      <c r="G17" s="30" t="n"/>
      <c r="H17" s="30" t="n"/>
    </row>
    <row r="18" ht="30" customHeight="1">
      <c r="A18" s="47" t="inlineStr">
        <is>
          <t>Data provável de ruptura: data de referência somada à cobertura arredondada para cima, usando dias corridos.</t>
        </is>
      </c>
      <c r="B18" s="47" t="n"/>
      <c r="C18" s="47" t="n"/>
      <c r="D18" s="47" t="n"/>
      <c r="E18" s="47" t="n"/>
      <c r="F18" s="47" t="n"/>
      <c r="G18" s="47" t="n"/>
      <c r="H18" s="47" t="n"/>
    </row>
    <row r="19"/>
    <row r="20" ht="22" customHeight="1">
      <c r="A20" s="29" t="inlineStr">
        <is>
          <t>Comportamento em casos especiais</t>
        </is>
      </c>
      <c r="B20" s="29" t="n"/>
      <c r="C20" s="29" t="n"/>
      <c r="D20" s="29" t="n"/>
      <c r="E20" s="29" t="n"/>
      <c r="F20" s="29" t="n"/>
      <c r="G20" s="29" t="n"/>
      <c r="H20" s="29" t="n"/>
    </row>
    <row r="21" ht="30" customHeight="1">
      <c r="A21" s="30" t="inlineStr">
        <is>
          <t>Linhas sem SKU permanecem visualmente vazias e não entram no painel.</t>
        </is>
      </c>
      <c r="B21" s="30" t="n"/>
      <c r="C21" s="30" t="n"/>
      <c r="D21" s="30" t="n"/>
      <c r="E21" s="30" t="n"/>
      <c r="F21" s="30" t="n"/>
      <c r="G21" s="30" t="n"/>
      <c r="H21" s="30" t="n"/>
    </row>
    <row r="22" ht="30" customHeight="1">
      <c r="A22" s="47" t="inlineStr">
        <is>
          <t>Demanda igual a zero gera o status “Sem demanda” e deixa cobertura e data de ruptura em branco.</t>
        </is>
      </c>
      <c r="B22" s="47" t="n"/>
      <c r="C22" s="47" t="n"/>
      <c r="D22" s="47" t="n"/>
      <c r="E22" s="47" t="n"/>
      <c r="F22" s="47" t="n"/>
      <c r="G22" s="47" t="n"/>
      <c r="H22" s="47" t="n"/>
    </row>
    <row r="23" ht="30" customHeight="1">
      <c r="A23" s="30" t="inlineStr">
        <is>
          <t>Reservas superiores ao saldo resultam em saldo livre zero e alerta específico.</t>
        </is>
      </c>
      <c r="B23" s="30" t="n"/>
      <c r="C23" s="30" t="n"/>
      <c r="D23" s="30" t="n"/>
      <c r="E23" s="30" t="n"/>
      <c r="F23" s="30" t="n"/>
      <c r="G23" s="30" t="n"/>
      <c r="H23" s="30" t="n"/>
    </row>
    <row r="24" ht="30" customHeight="1">
      <c r="A24" s="47" t="inlineStr">
        <is>
          <t>Campos obrigatórios vazios geram “Dados incompletos”; valores não numéricos ou negativos geram “Dados inválidos”.</t>
        </is>
      </c>
      <c r="B24" s="47" t="n"/>
      <c r="C24" s="47" t="n"/>
      <c r="D24" s="47" t="n"/>
      <c r="E24" s="47" t="n"/>
      <c r="F24" s="47" t="n"/>
      <c r="G24" s="47" t="n"/>
      <c r="H24" s="47" t="n"/>
    </row>
    <row r="25"/>
    <row r="26" ht="22" customHeight="1">
      <c r="A26" s="29" t="inlineStr">
        <is>
          <t>Limite do documento</t>
        </is>
      </c>
      <c r="B26" s="29" t="n"/>
      <c r="C26" s="29" t="n"/>
      <c r="D26" s="29" t="n"/>
      <c r="E26" s="29" t="n"/>
      <c r="F26" s="29" t="n"/>
      <c r="G26" s="29" t="n"/>
      <c r="H26" s="29" t="n"/>
    </row>
    <row r="27" ht="44" customHeight="1">
      <c r="A27" s="30" t="inlineStr">
        <is>
          <t>Esta planilha calcula cobertura de estoque. Ela não dimensiona estoque de segurança, não calcula variabilidade, nível de serviço, lead time, ponto de pedido ou quantidade recomendada de proteção.</t>
        </is>
      </c>
      <c r="B27" s="30" t="n"/>
      <c r="C27" s="30" t="n"/>
      <c r="D27" s="30" t="n"/>
      <c r="E27" s="30" t="n"/>
      <c r="F27" s="30" t="n"/>
      <c r="G27" s="30" t="n"/>
      <c r="H27" s="30" t="n"/>
    </row>
    <row r="28" ht="44" customHeight="1">
      <c r="A28" s="47" t="inlineStr">
        <is>
          <t>A data de ruptura é uma estimativa baseada na demanda média informada e não representa uma promessa de disponibilidade futura.</t>
        </is>
      </c>
      <c r="B28" s="47" t="n"/>
      <c r="C28" s="47" t="n"/>
      <c r="D28" s="47" t="n"/>
      <c r="E28" s="47" t="n"/>
      <c r="F28" s="47" t="n"/>
      <c r="G28" s="47" t="n"/>
      <c r="H28" s="47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Equipe Fictícia de Operações</dc:creator>
  <dc:title xmlns:dc="http://purl.org/dc/elements/1.1/">Cobertura de Estoque</dc:title>
  <dc:subject xmlns:dc="http://purl.org/dc/elements/1.1/">Estimativa operacional de cobertura de estoque por SKU</dc:subject>
  <dcterms:created xmlns:dcterms="http://purl.org/dc/terms/" xmlns:xsi="http://www.w3.org/2001/XMLSchema-instance" xsi:type="dcterms:W3CDTF">2026-09-07T00:07:19Z</dcterms:created>
  <dcterms:modified xmlns:dcterms="http://purl.org/dc/terms/" xmlns:xsi="http://www.w3.org/2001/XMLSchema-instance" xsi:type="dcterms:W3CDTF">2026-09-07T00:07:20+00:00Z</dcterms:modified>
</cp:coreProperties>
</file>