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Fichas de Embalagem" sheetId="2" state="visible" r:id="rId2"/>
    <sheet xmlns:r="http://schemas.openxmlformats.org/officeDocument/2006/relationships" name="Materiais e Regras" sheetId="3" state="visible" r:id="rId3"/>
    <sheet xmlns:r="http://schemas.openxmlformats.org/officeDocument/2006/relationships" name="Instruçõ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0.0%"/>
    <numFmt numFmtId="165" formatCode="[$R$-pt-BR] #,##0.00"/>
    <numFmt numFmtId="166" formatCode="0.000"/>
    <numFmt numFmtId="167" formatCode="dd/mm/yyyy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26332F"/>
      <sz val="11"/>
    </font>
    <font>
      <name val="Aptos"/>
      <b val="1"/>
      <color rgb="00FFFFFF"/>
      <sz val="10"/>
    </font>
    <font>
      <name val="Aptos Display"/>
      <b val="1"/>
      <color rgb="0017372E"/>
      <sz val="20"/>
    </font>
    <font>
      <name val="Aptos"/>
      <color rgb="0026332F"/>
      <sz val="10"/>
    </font>
    <font>
      <name val="Aptos"/>
      <i val="1"/>
      <color rgb="0059645F"/>
      <sz val="9"/>
    </font>
    <font>
      <name val="Aptos"/>
      <b val="1"/>
      <color rgb="009C6500"/>
      <sz val="10"/>
    </font>
  </fonts>
  <fills count="9">
    <fill>
      <patternFill/>
    </fill>
    <fill>
      <patternFill patternType="gray125"/>
    </fill>
    <fill>
      <patternFill patternType="solid">
        <fgColor rgb="0017372E"/>
      </patternFill>
    </fill>
    <fill>
      <patternFill patternType="solid">
        <fgColor rgb="00F6F0E4"/>
      </patternFill>
    </fill>
    <fill>
      <patternFill patternType="solid">
        <fgColor rgb="00C65D32"/>
      </patternFill>
    </fill>
    <fill>
      <patternFill patternType="solid">
        <fgColor rgb="00FFFFFF"/>
      </patternFill>
    </fill>
    <fill>
      <patternFill patternType="solid">
        <fgColor rgb="00FFF1C9"/>
      </patternFill>
    </fill>
    <fill>
      <patternFill patternType="solid">
        <fgColor rgb="00E7E6E6"/>
      </patternFill>
    </fill>
    <fill>
      <patternFill patternType="solid">
        <fgColor rgb="00FFEB9C"/>
      </patternFill>
    </fill>
  </fills>
  <borders count="6">
    <border>
      <left/>
      <right/>
      <top/>
      <bottom/>
      <diagonal/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  <border>
      <left/>
      <right/>
      <top style="thin">
        <color rgb="00D8D0C1"/>
      </top>
      <bottom/>
      <diagonal/>
    </border>
    <border>
      <left/>
      <right style="thin">
        <color rgb="00D8D0C1"/>
      </right>
      <top style="thin">
        <color rgb="00D8D0C1"/>
      </top>
      <bottom/>
      <diagonal/>
    </border>
    <border>
      <left/>
      <right/>
      <top style="thin">
        <color rgb="00D8D0C1"/>
      </top>
      <bottom style="thin">
        <color rgb="00D8D0C1"/>
      </bottom>
      <diagonal/>
    </border>
    <border>
      <left/>
      <right style="thin">
        <color rgb="00D8D0C1"/>
      </right>
      <top style="thin">
        <color rgb="00D8D0C1"/>
      </top>
      <bottom style="thin">
        <color rgb="00D8D0C1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2" fillId="3" borderId="1" pivotButton="0" quotePrefix="0" xfId="0"/>
    <xf numFmtId="0" fontId="2" fillId="3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Continuous" vertical="center" wrapText="1"/>
    </xf>
    <xf numFmtId="0" fontId="0" fillId="3" borderId="1" applyAlignment="1" pivotButton="0" quotePrefix="0" xfId="0">
      <alignment horizontal="center" vertical="center" wrapText="1"/>
    </xf>
    <xf numFmtId="1" fontId="4" fillId="3" borderId="1" applyAlignment="1" pivotButton="0" quotePrefix="0" xfId="0">
      <alignment horizontal="centerContinuous" vertical="center" wrapText="1"/>
    </xf>
    <xf numFmtId="164" fontId="4" fillId="3" borderId="1" applyAlignment="1" pivotButton="0" quotePrefix="0" xfId="0">
      <alignment horizontal="centerContinuous" vertical="center" wrapText="1"/>
    </xf>
    <xf numFmtId="165" fontId="4" fillId="3" borderId="1" applyAlignment="1" pivotButton="0" quotePrefix="0" xfId="0">
      <alignment horizontal="centerContinuous" vertical="center" wrapText="1"/>
    </xf>
    <xf numFmtId="0" fontId="3" fillId="4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center" vertical="center" wrapText="1"/>
    </xf>
    <xf numFmtId="2" fontId="5" fillId="6" borderId="1" applyAlignment="1" pivotButton="0" quotePrefix="0" xfId="0">
      <alignment horizontal="center" vertical="center" wrapText="1"/>
    </xf>
    <xf numFmtId="166" fontId="5" fillId="6" borderId="1" applyAlignment="1" pivotButton="0" quotePrefix="0" xfId="0">
      <alignment horizontal="center" vertical="center" wrapText="1"/>
    </xf>
    <xf numFmtId="165" fontId="5" fillId="6" borderId="1" applyAlignment="1" pivotButton="0" quotePrefix="0" xfId="0">
      <alignment horizontal="center" vertical="center" wrapText="1"/>
    </xf>
    <xf numFmtId="167" fontId="5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center" wrapText="1"/>
    </xf>
    <xf numFmtId="2" fontId="5" fillId="7" borderId="1" applyAlignment="1" pivotButton="0" quotePrefix="0" xfId="0">
      <alignment horizontal="center" vertical="center" wrapText="1"/>
    </xf>
    <xf numFmtId="166" fontId="5" fillId="7" borderId="1" applyAlignment="1" pivotButton="0" quotePrefix="0" xfId="0">
      <alignment horizontal="center" vertical="center" wrapText="1"/>
    </xf>
    <xf numFmtId="1" fontId="5" fillId="7" borderId="1" applyAlignment="1" pivotButton="0" quotePrefix="0" xfId="0">
      <alignment horizontal="center" vertical="center" wrapText="1"/>
    </xf>
    <xf numFmtId="165" fontId="5" fillId="7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center" vertical="center" wrapText="1"/>
    </xf>
    <xf numFmtId="2" fontId="5" fillId="3" borderId="1" applyAlignment="1" pivotButton="0" quotePrefix="0" xfId="0">
      <alignment horizontal="center" vertical="center" wrapText="1"/>
    </xf>
    <xf numFmtId="1" fontId="5" fillId="3" borderId="1" applyAlignment="1" pivotButton="0" quotePrefix="0" xfId="0">
      <alignment horizontal="center" vertical="center" wrapText="1"/>
    </xf>
    <xf numFmtId="164" fontId="5" fillId="6" borderId="1" applyAlignment="1" pivotButton="0" quotePrefix="0" xfId="0">
      <alignment horizontal="center" vertical="center" wrapText="1"/>
    </xf>
    <xf numFmtId="2" fontId="5" fillId="5" borderId="1" applyAlignment="1" pivotButton="0" quotePrefix="0" xfId="0">
      <alignment horizontal="center" vertical="center" wrapText="1"/>
    </xf>
    <xf numFmtId="1" fontId="5" fillId="5" borderId="1" applyAlignment="1" pivotButton="0" quotePrefix="0" xfId="0">
      <alignment horizontal="center" vertical="center" wrapText="1"/>
    </xf>
    <xf numFmtId="1" fontId="5" fillId="6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7" fillId="8" borderId="1" applyAlignment="1" pivotButton="0" quotePrefix="0" xfId="0">
      <alignment horizontal="left" vertical="center" wrapText="1"/>
    </xf>
    <xf numFmtId="0" fontId="0" fillId="8" borderId="1" pivotButton="0" quotePrefix="0" xfId="0"/>
    <xf numFmtId="0" fontId="5" fillId="8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6" fontId="5" fillId="6" borderId="1" applyAlignment="1" pivotButton="0" quotePrefix="0" xfId="0">
      <alignment horizontal="center" vertical="center" wrapText="1"/>
    </xf>
    <xf numFmtId="167" fontId="5" fillId="6" borderId="1" applyAlignment="1" pivotButton="0" quotePrefix="0" xfId="0">
      <alignment horizontal="center" vertical="center" wrapText="1"/>
    </xf>
    <xf numFmtId="166" fontId="5" fillId="7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ont>
        <name val="Aptos"/>
        <b val="1"/>
        <color rgb="009C6500"/>
        <sz val="10"/>
      </font>
      <fill>
        <patternFill patternType="solid">
          <fgColor rgb="00FFEB9C"/>
        </patternFill>
      </fill>
    </dxf>
    <dxf>
      <font>
        <name val="Aptos"/>
        <b val="1"/>
        <color rgb="00FFFFFF"/>
        <sz val="10"/>
      </font>
      <fill>
        <patternFill patternType="solid">
          <fgColor rgb="00B7473A"/>
        </patternFill>
      </fill>
    </dxf>
    <dxf>
      <font>
        <name val="Aptos"/>
        <b val="1"/>
        <color rgb="00FFFFFF"/>
        <sz val="10"/>
      </font>
      <fill>
        <patternFill patternType="solid">
          <fgColor rgb="002D6A5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Fichas por fragilidade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C65D32"/>
            </a:solidFill>
            <a:ln xmlns:a="http://schemas.openxmlformats.org/drawingml/2006/main">
              <a:solidFill>
                <a:srgbClr val="C65D32"/>
              </a:solidFill>
              <a:prstDash val="solid"/>
            </a:ln>
          </spPr>
          <cat>
            <numRef>
              <f>'Resumo'!$A$14:$A$16</f>
            </numRef>
          </cat>
          <val>
            <numRef>
              <f>'Resumo'!$B$14:$B$16</f>
            </numRef>
          </val>
        </ser>
        <gapWidth val="65"/>
        <overlap val="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Situação das fichas</a:t>
            </a:r>
          </a:p>
        </rich>
      </tx>
    </title>
    <plotArea>
      <doughnut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'Resumo'!$D$14:$D$15</f>
            </numRef>
          </cat>
          <val>
            <numRef>
              <f>'Resumo'!$E$14:$E$15</f>
            </numRef>
          </val>
        </ser>
        <dLbls>
          <showVal val="0"/>
          <showCatName val="1"/>
          <showPercent val="1"/>
          <showLeaderLines val="1"/>
        </dLbls>
        <firstSliceAng val="0"/>
        <holeSize val="55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18</row>
      <rowOff>0</rowOff>
    </from>
    <ext cx="378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24</row>
      <rowOff>0</rowOff>
    </from>
    <ext cx="378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Fichas" displayName="tbFichas" ref="A5:AF205" headerRowCount="1">
  <autoFilter ref="A5:AF205"/>
  <tableColumns count="32">
    <tableColumn id="1" name="SKU"/>
    <tableColumn id="2" name="Produto"/>
    <tableColumn id="3" name="Fragilidade"/>
    <tableColumn id="4" name="Comprimento do produto (cm)"/>
    <tableColumn id="5" name="Largura do produto (cm)"/>
    <tableColumn id="6" name="Altura do produto (cm)"/>
    <tableColumn id="7" name="Peso do produto (kg)"/>
    <tableColumn id="8" name="Código da embalagem primária"/>
    <tableColumn id="9" name="Qtde. de embalagem"/>
    <tableColumn id="10" name="Código do enchimento"/>
    <tableColumn id="11" name="Qtde. de enchimento"/>
    <tableColumn id="12" name="Custo adicional por envio (R$)"/>
    <tableColumn id="13" name="Custo máximo desejado (R$)"/>
    <tableColumn id="14" name="Método de acondicionamento"/>
    <tableColumn id="15" name="Última revisão"/>
    <tableColumn id="16" name="Embalagem selecionada"/>
    <tableColumn id="17" name="Comprimento interno (cm)"/>
    <tableColumn id="18" name="Largura interna (cm)"/>
    <tableColumn id="19" name="Altura interna (cm)"/>
    <tableColumn id="20" name="Limite de peso (kg)"/>
    <tableColumn id="21" name="Proteção da embalagem (pontos)"/>
    <tableColumn id="22" name="Custo unitário da embalagem (R$)"/>
    <tableColumn id="23" name="Enchimento selecionado"/>
    <tableColumn id="24" name="Proteção do enchimento (pontos)"/>
    <tableColumn id="25" name="Custo unitário do enchimento (R$)"/>
    <tableColumn id="26" name="Folga mínima por lado (cm)"/>
    <tableColumn id="27" name="Proteção mínima (pontos)"/>
    <tableColumn id="28" name="Limite de custo aplicável (R$)"/>
    <tableColumn id="29" name="Custo por envio (R$)"/>
    <tableColumn id="30" name="Padrão de embalagem"/>
    <tableColumn id="31" name="Alertas"/>
    <tableColumn id="32" name="Status"/>
  </tableColumns>
</table>
</file>

<file path=xl/tables/table2.xml><?xml version="1.0" encoding="utf-8"?>
<table xmlns="http://schemas.openxmlformats.org/spreadsheetml/2006/main" id="2" name="tbRegrasFragilidade" displayName="tbRegrasFragilidade" ref="A3:D6" headerRowCount="1">
  <autoFilter ref="A3:D6"/>
  <tableColumns count="4">
    <tableColumn id="1" name="Fragilidade"/>
    <tableColumn id="2" name="Folga mínima por lado (cm)"/>
    <tableColumn id="3" name="Proteção mínima (pontos)"/>
    <tableColumn id="4" name="Exige enchimento"/>
  </tableColumns>
</table>
</file>

<file path=xl/tables/table3.xml><?xml version="1.0" encoding="utf-8"?>
<table xmlns="http://schemas.openxmlformats.org/spreadsheetml/2006/main" id="3" name="tbParametros" displayName="tbParametros" ref="G3:H6" headerRowCount="1">
  <autoFilter ref="G3:H6"/>
  <tableColumns count="2">
    <tableColumn id="7" name="Parâmetro"/>
    <tableColumn id="8" name="Valor"/>
  </tableColumns>
</table>
</file>

<file path=xl/tables/table4.xml><?xml version="1.0" encoding="utf-8"?>
<table xmlns="http://schemas.openxmlformats.org/spreadsheetml/2006/main" id="4" name="tbEmbalagens" displayName="tbEmbalagens" ref="A10:J30" headerRowCount="1">
  <autoFilter ref="A10:J30"/>
  <tableColumns count="10">
    <tableColumn id="1" name="Código"/>
    <tableColumn id="2" name="Descrição da embalagem"/>
    <tableColumn id="3" name="Material"/>
    <tableColumn id="4" name="Comprimento interno (cm)"/>
    <tableColumn id="5" name="Largura interna (cm)"/>
    <tableColumn id="6" name="Altura interna (cm)"/>
    <tableColumn id="7" name="Limite de peso (kg)"/>
    <tableColumn id="8" name="Proteção (pontos)"/>
    <tableColumn id="9" name="Custo unitário (R$)"/>
    <tableColumn id="10" name="Ativo"/>
  </tableColumns>
</table>
</file>

<file path=xl/tables/table5.xml><?xml version="1.0" encoding="utf-8"?>
<table xmlns="http://schemas.openxmlformats.org/spreadsheetml/2006/main" id="5" name="tbEnchimentos" displayName="tbEnchimentos" ref="L10:P25" headerRowCount="1">
  <autoFilter ref="L10:P25"/>
  <tableColumns count="5">
    <tableColumn id="12" name="Código"/>
    <tableColumn id="13" name="Descrição do enchimento"/>
    <tableColumn id="14" name="Proteção (pontos)"/>
    <tableColumn id="15" name="Custo unitário (R$)"/>
    <tableColumn id="16" name="Ativo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Relationship Type="http://schemas.openxmlformats.org/officeDocument/2006/relationships/table" Target="/xl/tables/table4.xml" Id="rId3"/><Relationship Type="http://schemas.openxmlformats.org/officeDocument/2006/relationships/table" Target="/xl/tables/table5.xml" Id="rId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25" customWidth="1" min="7" max="7"/>
    <col width="13" customWidth="1" min="8" max="8"/>
    <col width="14" customWidth="1" min="9" max="9"/>
    <col width="14" customWidth="1" min="10" max="10"/>
  </cols>
  <sheetData>
    <row r="1" ht="30" customHeight="1">
      <c r="A1" s="1" t="inlineStr">
        <is>
          <t>Painel — Embalagem de produtos</t>
        </is>
      </c>
      <c r="B1" s="39" t="n"/>
      <c r="C1" s="39" t="n"/>
      <c r="D1" s="39" t="n"/>
      <c r="E1" s="39" t="n"/>
      <c r="F1" s="39" t="n"/>
      <c r="G1" s="39" t="n"/>
      <c r="H1" s="39" t="n"/>
      <c r="I1" s="39" t="n"/>
      <c r="J1" s="40" t="n"/>
    </row>
    <row r="2">
      <c r="A2" s="2" t="inlineStr">
        <is>
          <t>Situação dos padrões, custos e incompatibilidades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4" t="inlineStr">
        <is>
          <t>Modelo preparado em 06/09/2026</t>
        </is>
      </c>
    </row>
    <row r="3"/>
    <row r="4" ht="34" customHeight="1">
      <c r="A4" s="5" t="inlineStr">
        <is>
          <t>Fichas preenchidas</t>
        </is>
      </c>
      <c r="B4" s="6" t="n"/>
      <c r="C4" s="5" t="inlineStr">
        <is>
          <t>Padrões OK</t>
        </is>
      </c>
      <c r="D4" s="6" t="n"/>
      <c r="E4" s="5" t="inlineStr">
        <is>
          <t>Fichas a revisar</t>
        </is>
      </c>
      <c r="F4" s="6" t="n"/>
      <c r="G4" s="5" t="inlineStr">
        <is>
          <t>Percentual com padrão OK</t>
        </is>
      </c>
      <c r="H4" s="6" t="n"/>
      <c r="I4" s="5" t="inlineStr">
        <is>
          <t>Custo médio por envio</t>
        </is>
      </c>
      <c r="J4" s="6" t="n"/>
    </row>
    <row r="5" ht="30" customHeight="1">
      <c r="A5" s="7">
        <f>COUNTIF('Fichas de Embalagem'!$A$6:$A$205,"&lt;&gt;")</f>
        <v/>
      </c>
      <c r="B5" s="6" t="n"/>
      <c r="C5" s="7">
        <f>COUNTIFS('Fichas de Embalagem'!$A$6:$A$205,"&lt;&gt;",'Fichas de Embalagem'!$AF$6:$AF$205,"OK")</f>
        <v/>
      </c>
      <c r="D5" s="6" t="n"/>
      <c r="E5" s="7">
        <f>COUNTIFS('Fichas de Embalagem'!$A$6:$A$205,"&lt;&gt;",'Fichas de Embalagem'!$AF$6:$AF$205,"REVISAR")</f>
        <v/>
      </c>
      <c r="F5" s="6" t="n"/>
      <c r="G5" s="8">
        <f>IF(A5=0,0,C5/A5)</f>
        <v/>
      </c>
      <c r="H5" s="6" t="n"/>
      <c r="I5" s="9">
        <f>IFERROR(AVERAGEIFS('Fichas de Embalagem'!$AC$6:$AC$205,'Fichas de Embalagem'!$A$6:$A$205,"&lt;&gt;"),0)</f>
        <v/>
      </c>
      <c r="J5" s="6" t="n"/>
    </row>
    <row r="6" ht="20" customHeight="1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</row>
    <row r="7"/>
    <row r="8" ht="34" customHeight="1">
      <c r="A8" s="5" t="inlineStr">
        <is>
          <t>Maior custo por envio</t>
        </is>
      </c>
      <c r="B8" s="6" t="n"/>
      <c r="C8" s="5" t="inlineStr">
        <is>
          <t>Fichas com dimensão incompatível</t>
        </is>
      </c>
      <c r="D8" s="6" t="n"/>
      <c r="E8" s="5" t="inlineStr">
        <is>
          <t>Fichas com alerta de proteção</t>
        </is>
      </c>
      <c r="F8" s="6" t="n"/>
      <c r="G8" s="5" t="inlineStr">
        <is>
          <t>Custo acima do limite</t>
        </is>
      </c>
      <c r="H8" s="6" t="n"/>
      <c r="I8" s="5" t="inlineStr">
        <is>
          <t>Revisões vencidas</t>
        </is>
      </c>
      <c r="J8" s="6" t="n"/>
    </row>
    <row r="9" ht="30" customHeight="1">
      <c r="A9" s="9">
        <f>IF($A$5=0,0,MAX('Fichas de Embalagem'!$AC$6:$AC$205))</f>
        <v/>
      </c>
      <c r="B9" s="6" t="n"/>
      <c r="C9" s="7">
        <f>COUNTIF('Fichas de Embalagem'!$AE$6:$AE$205,"*Dimensões incompatíveis*")</f>
        <v/>
      </c>
      <c r="D9" s="6" t="n"/>
      <c r="E9" s="7">
        <f>SUMPRODUCT(--('Fichas de Embalagem'!$A$6:$A$205&lt;&gt;""),--((ISNUMBER(SEARCH("Proteção insuficiente",'Fichas de Embalagem'!$AE$6:$AE$205))+ISNUMBER(SEARCH("Enchimento obrigatório",'Fichas de Embalagem'!$AE$6:$AE$205)))&gt;0))</f>
        <v/>
      </c>
      <c r="F9" s="6" t="n"/>
      <c r="G9" s="7">
        <f>COUNTIF('Fichas de Embalagem'!$AE$6:$AE$205,"*Custo acima do limite*")</f>
        <v/>
      </c>
      <c r="H9" s="6" t="n"/>
      <c r="I9" s="7">
        <f>COUNTIF('Fichas de Embalagem'!$AE$6:$AE$205,"*Revisão vencida*")</f>
        <v/>
      </c>
      <c r="J9" s="6" t="n"/>
    </row>
    <row r="10" ht="20" customHeight="1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</row>
    <row r="11"/>
    <row r="12"/>
    <row r="13">
      <c r="A13" s="10" t="inlineStr">
        <is>
          <t>Fragilidade</t>
        </is>
      </c>
      <c r="B13" s="10" t="inlineStr">
        <is>
          <t>Quantidade</t>
        </is>
      </c>
      <c r="D13" s="10" t="inlineStr">
        <is>
          <t>Situação</t>
        </is>
      </c>
      <c r="E13" s="10" t="inlineStr">
        <is>
          <t>Quantidade</t>
        </is>
      </c>
      <c r="G13" s="10" t="inlineStr">
        <is>
          <t>Tipo de alerta</t>
        </is>
      </c>
      <c r="H13" s="10" t="inlineStr">
        <is>
          <t>Quantidade</t>
        </is>
      </c>
    </row>
    <row r="14">
      <c r="A14" s="11" t="inlineStr">
        <is>
          <t>Baixa</t>
        </is>
      </c>
      <c r="B14" s="12">
        <f>COUNTIFS('Fichas de Embalagem'!$A$6:$A$205,"&lt;&gt;",'Fichas de Embalagem'!$C$6:$C$205,A14)</f>
        <v/>
      </c>
      <c r="D14" s="11" t="inlineStr">
        <is>
          <t>OK</t>
        </is>
      </c>
      <c r="E14" s="12">
        <f>COUNTIFS('Fichas de Embalagem'!$A$6:$A$205,"&lt;&gt;",'Fichas de Embalagem'!$AF$6:$AF$205,"OK")</f>
        <v/>
      </c>
      <c r="G14" s="11" t="inlineStr">
        <is>
          <t>Cadastro incompleto</t>
        </is>
      </c>
      <c r="H14" s="12">
        <f>COUNTIF('Fichas de Embalagem'!$AE$6:$AE$205,"*Cadastro incompleto*")</f>
        <v/>
      </c>
    </row>
    <row r="15">
      <c r="A15" s="13" t="inlineStr">
        <is>
          <t>Média</t>
        </is>
      </c>
      <c r="B15" s="14">
        <f>COUNTIFS('Fichas de Embalagem'!$A$6:$A$205,"&lt;&gt;",'Fichas de Embalagem'!$C$6:$C$205,A15)</f>
        <v/>
      </c>
      <c r="D15" s="13" t="inlineStr">
        <is>
          <t>Revisar</t>
        </is>
      </c>
      <c r="E15" s="14">
        <f>COUNTIFS('Fichas de Embalagem'!$A$6:$A$205,"&lt;&gt;",'Fichas de Embalagem'!$AF$6:$AF$205,"REVISAR")</f>
        <v/>
      </c>
      <c r="G15" s="13" t="inlineStr">
        <is>
          <t>Dimensões incompatíveis</t>
        </is>
      </c>
      <c r="H15" s="14">
        <f>COUNTIF('Fichas de Embalagem'!$AE$6:$AE$205,"*Dimensões incompatíveis*")</f>
        <v/>
      </c>
    </row>
    <row r="16">
      <c r="A16" s="11" t="inlineStr">
        <is>
          <t>Alta</t>
        </is>
      </c>
      <c r="B16" s="12">
        <f>COUNTIFS('Fichas de Embalagem'!$A$6:$A$205,"&lt;&gt;",'Fichas de Embalagem'!$C$6:$C$205,A16)</f>
        <v/>
      </c>
      <c r="G16" s="11" t="inlineStr">
        <is>
          <t>Peso acima do limite</t>
        </is>
      </c>
      <c r="H16" s="12">
        <f>COUNTIF('Fichas de Embalagem'!$AE$6:$AE$205,"*Peso acima do limite*")</f>
        <v/>
      </c>
    </row>
    <row r="17">
      <c r="G17" s="13" t="inlineStr">
        <is>
          <t>Proteção insuficiente</t>
        </is>
      </c>
      <c r="H17" s="14">
        <f>COUNTIF('Fichas de Embalagem'!$AE$6:$AE$205,"*Proteção insuficiente*")</f>
        <v/>
      </c>
    </row>
    <row r="18">
      <c r="G18" s="11" t="inlineStr">
        <is>
          <t>Enchimento obrigatório</t>
        </is>
      </c>
      <c r="H18" s="12">
        <f>COUNTIF('Fichas de Embalagem'!$AE$6:$AE$205,"*Enchimento obrigatório*")</f>
        <v/>
      </c>
    </row>
    <row r="19">
      <c r="G19" s="13" t="inlineStr">
        <is>
          <t>Embalagem inativa</t>
        </is>
      </c>
      <c r="H19" s="14">
        <f>COUNTIF('Fichas de Embalagem'!$AE$6:$AE$205,"*Embalagem inativa*")</f>
        <v/>
      </c>
    </row>
    <row r="20">
      <c r="G20" s="11" t="inlineStr">
        <is>
          <t>Enchimento inativo</t>
        </is>
      </c>
      <c r="H20" s="12">
        <f>COUNTIF('Fichas de Embalagem'!$AE$6:$AE$205,"*Enchimento inativo*")</f>
        <v/>
      </c>
    </row>
    <row r="21">
      <c r="G21" s="13" t="inlineStr">
        <is>
          <t>Custo acima do limite</t>
        </is>
      </c>
      <c r="H21" s="14">
        <f>COUNTIF('Fichas de Embalagem'!$AE$6:$AE$205,"*Custo acima do limite*")</f>
        <v/>
      </c>
    </row>
    <row r="22">
      <c r="G22" s="11" t="inlineStr">
        <is>
          <t>Revisão vencida</t>
        </is>
      </c>
      <c r="H22" s="12">
        <f>COUNTIF('Fichas de Embalagem'!$AE$6:$AE$205,"*Revisão vencida*")</f>
        <v/>
      </c>
    </row>
    <row r="23">
      <c r="G23" s="13" t="inlineStr">
        <is>
          <t>SKU duplicado</t>
        </is>
      </c>
      <c r="H23" s="14">
        <f>COUNTIF('Fichas de Embalagem'!$AE$6:$AE$205,"*SKU duplicado*")</f>
        <v/>
      </c>
    </row>
  </sheetData>
  <mergeCells count="1">
    <mergeCell ref="A1:J1"/>
  </mergeCells>
  <conditionalFormatting sqref="E5:F6">
    <cfRule type="expression" priority="1" dxfId="0">
      <formula>$E$5&gt;0</formula>
    </cfRule>
  </conditionalFormatting>
  <conditionalFormatting sqref="C9:D10">
    <cfRule type="expression" priority="2" dxfId="1">
      <formula>$C$9&gt;0</formula>
    </cfRule>
  </conditionalFormatting>
  <conditionalFormatting sqref="E9:F10">
    <cfRule type="expression" priority="3" dxfId="1">
      <formula>$E$9&gt;0</formula>
    </cfRule>
  </conditionalFormatting>
  <conditionalFormatting sqref="G9:H10">
    <cfRule type="expression" priority="4" dxfId="1">
      <formula>$G$9&gt;0</formula>
    </cfRule>
  </conditionalFormatting>
  <conditionalFormatting sqref="I9:J10">
    <cfRule type="expression" priority="5" dxfId="1">
      <formula>$I$9&gt;0</formula>
    </cfRule>
  </conditionalFormatting>
  <conditionalFormatting sqref="G5:H6">
    <cfRule type="expression" priority="6" dxfId="2">
      <formula>AND($A$5&gt;0,$G$5=1)</formula>
    </cfRule>
    <cfRule type="expression" priority="7" dxfId="0">
      <formula>AND($A$5&gt;0,$G$5&gt;=0.8,$G$5&lt;1)</formula>
    </cfRule>
    <cfRule type="expression" priority="8" dxfId="1">
      <formula>AND($A$5&gt;0,$G$5&lt;0.8)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05"/>
  <sheetViews>
    <sheetView showGridLines="0" workbookViewId="0">
      <pane xSplit="3" ySplit="5" topLeftCell="D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4" customWidth="1" min="1" max="1"/>
    <col width="28" customWidth="1" min="2" max="2"/>
    <col width="13" customWidth="1" min="3" max="3"/>
    <col width="16" customWidth="1" min="4" max="4"/>
    <col width="16" customWidth="1" min="5" max="5"/>
    <col width="16" customWidth="1" min="6" max="6"/>
    <col width="15" customWidth="1" min="7" max="7"/>
    <col width="18" customWidth="1" min="8" max="8"/>
    <col width="13" customWidth="1" min="9" max="9"/>
    <col width="18" customWidth="1" min="10" max="10"/>
    <col width="13" customWidth="1" min="11" max="11"/>
    <col width="17" customWidth="1" min="12" max="12"/>
    <col width="17" customWidth="1" min="13" max="13"/>
    <col width="40" customWidth="1" min="14" max="14"/>
    <col width="15" customWidth="1" min="15" max="15"/>
    <col width="27" customWidth="1" min="16" max="16"/>
    <col width="15" customWidth="1" min="17" max="17"/>
    <col width="15" customWidth="1" min="18" max="18"/>
    <col width="15" customWidth="1" min="19" max="19"/>
    <col width="14" customWidth="1" min="20" max="20"/>
    <col width="16" customWidth="1" min="21" max="21"/>
    <col width="17" customWidth="1" min="22" max="22"/>
    <col width="29" customWidth="1" min="23" max="23"/>
    <col width="16" customWidth="1" min="24" max="24"/>
    <col width="17" customWidth="1" min="25" max="25"/>
    <col width="16" customWidth="1" min="26" max="26"/>
    <col width="16" customWidth="1" min="27" max="27"/>
    <col width="18" customWidth="1" min="28" max="28"/>
    <col width="17" customWidth="1" min="29" max="29"/>
    <col width="50" customWidth="1" min="30" max="30"/>
    <col width="48" customWidth="1" min="31" max="31"/>
    <col width="13" customWidth="1" min="32" max="32"/>
  </cols>
  <sheetData>
    <row r="1" ht="30" customHeight="1">
      <c r="A1" s="1" t="inlineStr">
        <is>
          <t>Ficha de embalagem por produto</t>
        </is>
      </c>
      <c r="B1" s="39" t="n"/>
      <c r="C1" s="39" t="n"/>
      <c r="D1" s="39" t="n"/>
      <c r="E1" s="39" t="n"/>
      <c r="F1" s="39" t="n"/>
      <c r="G1" s="39" t="n"/>
      <c r="H1" s="39" t="n"/>
      <c r="I1" s="39" t="n"/>
      <c r="J1" s="39" t="n"/>
      <c r="K1" s="39" t="n"/>
      <c r="L1" s="39" t="n"/>
      <c r="M1" s="39" t="n"/>
      <c r="N1" s="39" t="n"/>
      <c r="O1" s="39" t="n"/>
      <c r="P1" s="39" t="n"/>
      <c r="Q1" s="39" t="n"/>
      <c r="R1" s="39" t="n"/>
      <c r="S1" s="39" t="n"/>
      <c r="T1" s="39" t="n"/>
      <c r="U1" s="39" t="n"/>
      <c r="V1" s="39" t="n"/>
      <c r="W1" s="39" t="n"/>
      <c r="X1" s="39" t="n"/>
      <c r="Y1" s="39" t="n"/>
      <c r="Z1" s="39" t="n"/>
      <c r="AA1" s="39" t="n"/>
      <c r="AB1" s="39" t="n"/>
      <c r="AC1" s="39" t="n"/>
      <c r="AD1" s="39" t="n"/>
      <c r="AE1" s="39" t="n"/>
      <c r="AF1" s="40" t="n"/>
    </row>
    <row r="2" ht="22" customHeight="1">
      <c r="A2" s="2" t="inlineStr">
        <is>
          <t>Preencha as colunas amarelas. As colunas cinzas são calculadas automaticamente.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2" t="n"/>
      <c r="AC2" s="2" t="n"/>
      <c r="AD2" s="2" t="n"/>
      <c r="AE2" s="2" t="n"/>
      <c r="AF2" s="2" t="n"/>
    </row>
    <row r="3" ht="24" customHeight="1">
      <c r="A3" s="15" t="inlineStr">
        <is>
          <t>As medidas do produto devem ser informadas na mesma orientação adotada dentro da embalagem.</t>
        </is>
      </c>
      <c r="B3" s="15" t="n"/>
      <c r="C3" s="15" t="n"/>
      <c r="D3" s="15" t="n"/>
      <c r="E3" s="15" t="n"/>
      <c r="F3" s="15" t="n"/>
      <c r="G3" s="15" t="n"/>
      <c r="H3" s="15" t="n"/>
      <c r="I3" s="15" t="n"/>
      <c r="J3" s="15" t="n"/>
      <c r="K3" s="15" t="n"/>
      <c r="L3" s="15" t="n"/>
      <c r="M3" s="15" t="n"/>
      <c r="N3" s="15" t="n"/>
      <c r="O3" s="15" t="n"/>
      <c r="P3" s="15" t="n"/>
      <c r="Q3" s="15" t="n"/>
      <c r="R3" s="15" t="n"/>
      <c r="S3" s="15" t="n"/>
      <c r="T3" s="15" t="n"/>
      <c r="U3" s="15" t="n"/>
      <c r="V3" s="15" t="n"/>
      <c r="W3" s="15" t="n"/>
      <c r="X3" s="15" t="n"/>
      <c r="Y3" s="15" t="n"/>
      <c r="Z3" s="15" t="n"/>
      <c r="AA3" s="15" t="n"/>
      <c r="AB3" s="15" t="n"/>
      <c r="AC3" s="15" t="n"/>
      <c r="AD3" s="15" t="n"/>
      <c r="AE3" s="15" t="n"/>
      <c r="AF3" s="15" t="n"/>
    </row>
    <row r="4"/>
    <row r="5" ht="52" customHeight="1">
      <c r="A5" s="10" t="inlineStr">
        <is>
          <t>SKU</t>
        </is>
      </c>
      <c r="B5" s="10" t="inlineStr">
        <is>
          <t>Produto</t>
        </is>
      </c>
      <c r="C5" s="10" t="inlineStr">
        <is>
          <t>Fragilidade</t>
        </is>
      </c>
      <c r="D5" s="10" t="inlineStr">
        <is>
          <t>Comprimento do produto (cm)</t>
        </is>
      </c>
      <c r="E5" s="10" t="inlineStr">
        <is>
          <t>Largura do produto (cm)</t>
        </is>
      </c>
      <c r="F5" s="10" t="inlineStr">
        <is>
          <t>Altura do produto (cm)</t>
        </is>
      </c>
      <c r="G5" s="10" t="inlineStr">
        <is>
          <t>Peso do produto (kg)</t>
        </is>
      </c>
      <c r="H5" s="10" t="inlineStr">
        <is>
          <t>Código da embalagem primária</t>
        </is>
      </c>
      <c r="I5" s="10" t="inlineStr">
        <is>
          <t>Qtde. de embalagem</t>
        </is>
      </c>
      <c r="J5" s="10" t="inlineStr">
        <is>
          <t>Código do enchimento</t>
        </is>
      </c>
      <c r="K5" s="10" t="inlineStr">
        <is>
          <t>Qtde. de enchimento</t>
        </is>
      </c>
      <c r="L5" s="10" t="inlineStr">
        <is>
          <t>Custo adicional por envio (R$)</t>
        </is>
      </c>
      <c r="M5" s="10" t="inlineStr">
        <is>
          <t>Custo máximo desejado (R$)</t>
        </is>
      </c>
      <c r="N5" s="10" t="inlineStr">
        <is>
          <t>Método de acondicionamento</t>
        </is>
      </c>
      <c r="O5" s="10" t="inlineStr">
        <is>
          <t>Última revisão</t>
        </is>
      </c>
      <c r="P5" s="10" t="inlineStr">
        <is>
          <t>Embalagem selecionada</t>
        </is>
      </c>
      <c r="Q5" s="10" t="inlineStr">
        <is>
          <t>Comprimento interno (cm)</t>
        </is>
      </c>
      <c r="R5" s="10" t="inlineStr">
        <is>
          <t>Largura interna (cm)</t>
        </is>
      </c>
      <c r="S5" s="10" t="inlineStr">
        <is>
          <t>Altura interna (cm)</t>
        </is>
      </c>
      <c r="T5" s="10" t="inlineStr">
        <is>
          <t>Limite de peso (kg)</t>
        </is>
      </c>
      <c r="U5" s="10" t="inlineStr">
        <is>
          <t>Proteção da embalagem (pontos)</t>
        </is>
      </c>
      <c r="V5" s="10" t="inlineStr">
        <is>
          <t>Custo unitário da embalagem (R$)</t>
        </is>
      </c>
      <c r="W5" s="10" t="inlineStr">
        <is>
          <t>Enchimento selecionado</t>
        </is>
      </c>
      <c r="X5" s="10" t="inlineStr">
        <is>
          <t>Proteção do enchimento (pontos)</t>
        </is>
      </c>
      <c r="Y5" s="10" t="inlineStr">
        <is>
          <t>Custo unitário do enchimento (R$)</t>
        </is>
      </c>
      <c r="Z5" s="10" t="inlineStr">
        <is>
          <t>Folga mínima por lado (cm)</t>
        </is>
      </c>
      <c r="AA5" s="10" t="inlineStr">
        <is>
          <t>Proteção mínima (pontos)</t>
        </is>
      </c>
      <c r="AB5" s="10" t="inlineStr">
        <is>
          <t>Limite de custo aplicável (R$)</t>
        </is>
      </c>
      <c r="AC5" s="10" t="inlineStr">
        <is>
          <t>Custo por envio (R$)</t>
        </is>
      </c>
      <c r="AD5" s="10" t="inlineStr">
        <is>
          <t>Padrão de embalagem</t>
        </is>
      </c>
      <c r="AE5" s="10" t="inlineStr">
        <is>
          <t>Alertas</t>
        </is>
      </c>
      <c r="AF5" s="10" t="inlineStr">
        <is>
          <t>Status</t>
        </is>
      </c>
    </row>
    <row r="6" ht="30" customHeight="1">
      <c r="A6" s="16" t="inlineStr">
        <is>
          <t>FIC-1001</t>
        </is>
      </c>
      <c r="B6" s="16" t="inlineStr">
        <is>
          <t>Caneca Nebulosa 350 ml</t>
        </is>
      </c>
      <c r="C6" s="17" t="inlineStr">
        <is>
          <t>Alta</t>
        </is>
      </c>
      <c r="D6" s="18" t="n">
        <v>12</v>
      </c>
      <c r="E6" s="18" t="n">
        <v>10</v>
      </c>
      <c r="F6" s="18" t="n">
        <v>10</v>
      </c>
      <c r="G6" s="41" t="n">
        <v>0.35</v>
      </c>
      <c r="H6" s="17" t="inlineStr">
        <is>
          <t>EMB-004</t>
        </is>
      </c>
      <c r="I6" s="18" t="n">
        <v>1</v>
      </c>
      <c r="J6" s="17" t="inlineStr">
        <is>
          <t>ENC-004</t>
        </is>
      </c>
      <c r="K6" s="18" t="n">
        <v>1</v>
      </c>
      <c r="L6" s="20" t="n">
        <v>0.2</v>
      </c>
      <c r="M6" s="20" t="n"/>
      <c r="N6" s="16" t="inlineStr">
        <is>
          <t>Envolver a peça e centralizar na caixa</t>
        </is>
      </c>
      <c r="O6" s="42" t="n">
        <v>46254</v>
      </c>
      <c r="P6" s="22">
        <f>IF($A6="","",IFERROR(INDEX('Materiais e Regras'!$B$11:$B$30,MATCH($H6,'Materiais e Regras'!$A$11:$A$30,0)),""))</f>
        <v/>
      </c>
      <c r="Q6" s="23">
        <f>IF($A6="","",IFERROR(INDEX('Materiais e Regras'!$D$11:$D$30,MATCH($H6,'Materiais e Regras'!$A$11:$A$30,0)),""))</f>
        <v/>
      </c>
      <c r="R6" s="23">
        <f>IF($A6="","",IFERROR(INDEX('Materiais e Regras'!$E$11:$E$30,MATCH($H6,'Materiais e Regras'!$A$11:$A$30,0)),""))</f>
        <v/>
      </c>
      <c r="S6" s="23">
        <f>IF($A6="","",IFERROR(INDEX('Materiais e Regras'!$F$11:$F$30,MATCH($H6,'Materiais e Regras'!$A$11:$A$30,0)),""))</f>
        <v/>
      </c>
      <c r="T6" s="43">
        <f>IF($A6="","",IFERROR(INDEX('Materiais e Regras'!$G$11:$G$30,MATCH($H6,'Materiais e Regras'!$A$11:$A$30,0)),""))</f>
        <v/>
      </c>
      <c r="U6" s="25">
        <f>IF($A6="","",IFERROR(INDEX('Materiais e Regras'!$H$11:$H$30,MATCH($H6,'Materiais e Regras'!$A$11:$A$30,0)),""))</f>
        <v/>
      </c>
      <c r="V6" s="26">
        <f>IF($A6="","",IFERROR(INDEX('Materiais e Regras'!$I$11:$I$30,MATCH($H6,'Materiais e Regras'!$A$11:$A$30,0)),""))</f>
        <v/>
      </c>
      <c r="W6" s="22">
        <f>IF($A6="","",IFERROR(INDEX('Materiais e Regras'!$M$11:$M$25,MATCH($J6,'Materiais e Regras'!$L$11:$L$25,0)),""))</f>
        <v/>
      </c>
      <c r="X6" s="25">
        <f>IF($A6="","",IFERROR(INDEX('Materiais e Regras'!$N$11:$N$25,MATCH($J6,'Materiais e Regras'!$L$11:$L$25,0)),""))</f>
        <v/>
      </c>
      <c r="Y6" s="26">
        <f>IF($A6="","",IFERROR(INDEX('Materiais e Regras'!$O$11:$O$25,MATCH($J6,'Materiais e Regras'!$L$11:$L$25,0)),""))</f>
        <v/>
      </c>
      <c r="Z6" s="23">
        <f>IF($A6="","",IFERROR(INDEX('Materiais e Regras'!$B$4:$B$6,MATCH($C6,'Materiais e Regras'!$A$4:$A$6,0)),""))</f>
        <v/>
      </c>
      <c r="AA6" s="25">
        <f>IF($A6="","",IFERROR(INDEX('Materiais e Regras'!$C$4:$C$6,MATCH($C6,'Materiais e Regras'!$A$4:$A$6,0)),""))</f>
        <v/>
      </c>
      <c r="AB6" s="26">
        <f>IF($A6="","",IF($M6="",'Materiais e Regras'!$H$5,IF(ISNUMBER($M6),$M6,"")))</f>
        <v/>
      </c>
      <c r="AC6" s="26">
        <f>IF(OR($A6="",COUNT($I6,$K6)&lt;&gt;2,NOT(ISNUMBER($V6)),NOT(ISNUMBER($Y6)),AND($L6&lt;&gt;"",NOT(ISNUMBER($L6)))),"",ROUND(($I6*$V6+$K6*$Y6+IF($L6="",0,$L6))*(1+'Materiais e Regras'!$H$4),2))</f>
        <v/>
      </c>
      <c r="AD6" s="22">
        <f>IF(OR($A6="",$P6="",$W6="",$I6="",$K6="",$N6=""),"",$P6&amp;" x"&amp;TEXT($I6,"0.##")&amp;IF($J6="ENC-000",""," + "&amp;$W6&amp;" x"&amp;TEXT($K6,"0.##"))&amp;" | "&amp;$N6)</f>
        <v/>
      </c>
      <c r="AE6" s="22">
        <f>IF($A6="","",_xlfn.TEXTJOIN(" | ",TRUE,IF(COUNTIF($A$6:$A$205,$A6)&gt;1,"SKU duplicado",""),IF(OR($B6="",$C6="",$D6="",$E6="",$F6="",$G6="",$H6="",$I6="",$J6="",$K6="",$N6="",$O6=""),"Cadastro incompleto",""),IF(AND($C6&lt;&gt;"",COUNTIF('Materiais e Regras'!$A$4:$A$6,$C6)=0),"Fragilidade inválida",""),IF(OR(AND($D6&lt;&gt;"",NOT(ISNUMBER($D6))),AND($E6&lt;&gt;"",NOT(ISNUMBER($E6))),AND($F6&lt;&gt;"",NOT(ISNUMBER($F6))),AND($G6&lt;&gt;"",NOT(ISNUMBER($G6))),AND($I6&lt;&gt;"",NOT(ISNUMBER($I6))),AND($K6&lt;&gt;"",NOT(ISNUMBER($K6))),AND($L6&lt;&gt;"",NOT(ISNUMBER($L6))),AND($M6&lt;&gt;"",NOT(ISNUMBER($M6)))),"Dados numéricos inválidos",""),IF(OR(AND(ISNUMBER($D6),$D6&lt;=0),AND(ISNUMBER($E6),$E6&lt;=0),AND(ISNUMBER($F6),$F6&lt;=0),AND(ISNUMBER($G6),$G6&lt;=0),AND(ISNUMBER($I6),$I6&lt;=0),AND(ISNUMBER($K6),$K6&lt;0),AND(ISNUMBER($L6),$L6&lt;0),AND(ISNUMBER($M6),$M6&lt;0)),"Medida, peso ou quantidade inválida",""),IF(AND($H6&lt;&gt;"",$P6=""),"Código de embalagem inválido",""),IF(AND($P6&lt;&gt;"",IFERROR(INDEX('Materiais e Regras'!$J$11:$J$30,MATCH($H6,'Materiais e Regras'!$A$11:$A$30,0)),"Não")&lt;&gt;"Sim"),"Embalagem inativa",""),IF(AND($J6&lt;&gt;"",$W6=""),"Código de enchimento inválido",""),IF(AND($W6&lt;&gt;"",IFERROR(INDEX('Materiais e Regras'!$P$11:$P$25,MATCH($J6,'Materiais e Regras'!$L$11:$L$25,0)),"Não")&lt;&gt;"Sim"),"Enchimento inativo",""),IF(AND(COUNT($D6:$F6)=3,ISNUMBER($Z6),COUNT($Q6:$S6)=3,OR($D6+2*$Z6&gt;$Q6,$E6+2*$Z6&gt;$R6,$F6+2*$Z6&gt;$S6)),"Dimensões incompatíveis",""),IF(AND(ISNUMBER($G6),ISNUMBER($T6),$G6&gt;$T6),"Peso acima do limite",""),IF(AND(ISNUMBER($U6),ISNUMBER($X6),ISNUMBER($AA6),MIN(3,$U6+$X6)&lt;$AA6),"Proteção insuficiente",""),IF(AND($C6="Alta",OR($J6="ENC-000",$K6&lt;=0)),"Enchimento obrigatório",""),IF(AND($J6&lt;&gt;"",$J6&lt;&gt;"ENC-000",OR($K6="",$K6&lt;=0)),"Quantidade de enchimento inválida",""),IF(AND(ISNUMBER($AC6),ISNUMBER($AB6),$AC6&gt;$AB6),"Custo acima do limite",""),IF(AND($O6&lt;&gt;"",NOT(ISNUMBER($O6))),"Data de revisão inválida",""),IF(AND(ISNUMBER($O6),$O6&gt;TODAY()),"Data de revisão futura",""),IF(AND(ISNUMBER($O6),$O6&lt;=TODAY(),TODAY()-$O6&gt;'Materiais e Regras'!$H$6),"Revisão vencida","")))</f>
        <v/>
      </c>
      <c r="AF6" s="27">
        <f>IF($A6="","",IF($AE6="","OK","REVISAR"))</f>
        <v/>
      </c>
    </row>
    <row r="7" ht="30" customHeight="1">
      <c r="A7" s="16" t="inlineStr">
        <is>
          <t>FIC-1002</t>
        </is>
      </c>
      <c r="B7" s="16" t="inlineStr">
        <is>
          <t>Camiseta Aurora M</t>
        </is>
      </c>
      <c r="C7" s="17" t="inlineStr">
        <is>
          <t>Baixa</t>
        </is>
      </c>
      <c r="D7" s="18" t="n">
        <v>28</v>
      </c>
      <c r="E7" s="18" t="n">
        <v>20</v>
      </c>
      <c r="F7" s="18" t="n">
        <v>3</v>
      </c>
      <c r="G7" s="41" t="n">
        <v>0.25</v>
      </c>
      <c r="H7" s="17" t="inlineStr">
        <is>
          <t>EMB-002</t>
        </is>
      </c>
      <c r="I7" s="18" t="n">
        <v>1</v>
      </c>
      <c r="J7" s="17" t="inlineStr">
        <is>
          <t>ENC-000</t>
        </is>
      </c>
      <c r="K7" s="18" t="n">
        <v>0</v>
      </c>
      <c r="L7" s="20" t="n">
        <v>0.1</v>
      </c>
      <c r="M7" s="20" t="n"/>
      <c r="N7" s="16" t="inlineStr">
        <is>
          <t>Dobrar e acomodar sem compressão excessiva</t>
        </is>
      </c>
      <c r="O7" s="42" t="n">
        <v>46252</v>
      </c>
      <c r="P7" s="22">
        <f>IF($A7="","",IFERROR(INDEX('Materiais e Regras'!$B$11:$B$30,MATCH($H7,'Materiais e Regras'!$A$11:$A$30,0)),""))</f>
        <v/>
      </c>
      <c r="Q7" s="23">
        <f>IF($A7="","",IFERROR(INDEX('Materiais e Regras'!$D$11:$D$30,MATCH($H7,'Materiais e Regras'!$A$11:$A$30,0)),""))</f>
        <v/>
      </c>
      <c r="R7" s="23">
        <f>IF($A7="","",IFERROR(INDEX('Materiais e Regras'!$E$11:$E$30,MATCH($H7,'Materiais e Regras'!$A$11:$A$30,0)),""))</f>
        <v/>
      </c>
      <c r="S7" s="23">
        <f>IF($A7="","",IFERROR(INDEX('Materiais e Regras'!$F$11:$F$30,MATCH($H7,'Materiais e Regras'!$A$11:$A$30,0)),""))</f>
        <v/>
      </c>
      <c r="T7" s="43">
        <f>IF($A7="","",IFERROR(INDEX('Materiais e Regras'!$G$11:$G$30,MATCH($H7,'Materiais e Regras'!$A$11:$A$30,0)),""))</f>
        <v/>
      </c>
      <c r="U7" s="25">
        <f>IF($A7="","",IFERROR(INDEX('Materiais e Regras'!$H$11:$H$30,MATCH($H7,'Materiais e Regras'!$A$11:$A$30,0)),""))</f>
        <v/>
      </c>
      <c r="V7" s="26">
        <f>IF($A7="","",IFERROR(INDEX('Materiais e Regras'!$I$11:$I$30,MATCH($H7,'Materiais e Regras'!$A$11:$A$30,0)),""))</f>
        <v/>
      </c>
      <c r="W7" s="22">
        <f>IF($A7="","",IFERROR(INDEX('Materiais e Regras'!$M$11:$M$25,MATCH($J7,'Materiais e Regras'!$L$11:$L$25,0)),""))</f>
        <v/>
      </c>
      <c r="X7" s="25">
        <f>IF($A7="","",IFERROR(INDEX('Materiais e Regras'!$N$11:$N$25,MATCH($J7,'Materiais e Regras'!$L$11:$L$25,0)),""))</f>
        <v/>
      </c>
      <c r="Y7" s="26">
        <f>IF($A7="","",IFERROR(INDEX('Materiais e Regras'!$O$11:$O$25,MATCH($J7,'Materiais e Regras'!$L$11:$L$25,0)),""))</f>
        <v/>
      </c>
      <c r="Z7" s="23">
        <f>IF($A7="","",IFERROR(INDEX('Materiais e Regras'!$B$4:$B$6,MATCH($C7,'Materiais e Regras'!$A$4:$A$6,0)),""))</f>
        <v/>
      </c>
      <c r="AA7" s="25">
        <f>IF($A7="","",IFERROR(INDEX('Materiais e Regras'!$C$4:$C$6,MATCH($C7,'Materiais e Regras'!$A$4:$A$6,0)),""))</f>
        <v/>
      </c>
      <c r="AB7" s="26">
        <f>IF($A7="","",IF($M7="",'Materiais e Regras'!$H$5,IF(ISNUMBER($M7),$M7,"")))</f>
        <v/>
      </c>
      <c r="AC7" s="26">
        <f>IF(OR($A7="",COUNT($I7,$K7)&lt;&gt;2,NOT(ISNUMBER($V7)),NOT(ISNUMBER($Y7)),AND($L7&lt;&gt;"",NOT(ISNUMBER($L7)))),"",ROUND(($I7*$V7+$K7*$Y7+IF($L7="",0,$L7))*(1+'Materiais e Regras'!$H$4),2))</f>
        <v/>
      </c>
      <c r="AD7" s="22">
        <f>IF(OR($A7="",$P7="",$W7="",$I7="",$K7="",$N7=""),"",$P7&amp;" x"&amp;TEXT($I7,"0.##")&amp;IF($J7="ENC-000",""," + "&amp;$W7&amp;" x"&amp;TEXT($K7,"0.##"))&amp;" | "&amp;$N7)</f>
        <v/>
      </c>
      <c r="AE7" s="22">
        <f>IF($A7="","",_xlfn.TEXTJOIN(" | ",TRUE,IF(COUNTIF($A$6:$A$205,$A7)&gt;1,"SKU duplicado",""),IF(OR($B7="",$C7="",$D7="",$E7="",$F7="",$G7="",$H7="",$I7="",$J7="",$K7="",$N7="",$O7=""),"Cadastro incompleto",""),IF(AND($C7&lt;&gt;"",COUNTIF('Materiais e Regras'!$A$4:$A$6,$C7)=0),"Fragilidade inválida",""),IF(OR(AND($D7&lt;&gt;"",NOT(ISNUMBER($D7))),AND($E7&lt;&gt;"",NOT(ISNUMBER($E7))),AND($F7&lt;&gt;"",NOT(ISNUMBER($F7))),AND($G7&lt;&gt;"",NOT(ISNUMBER($G7))),AND($I7&lt;&gt;"",NOT(ISNUMBER($I7))),AND($K7&lt;&gt;"",NOT(ISNUMBER($K7))),AND($L7&lt;&gt;"",NOT(ISNUMBER($L7))),AND($M7&lt;&gt;"",NOT(ISNUMBER($M7)))),"Dados numéricos inválidos",""),IF(OR(AND(ISNUMBER($D7),$D7&lt;=0),AND(ISNUMBER($E7),$E7&lt;=0),AND(ISNUMBER($F7),$F7&lt;=0),AND(ISNUMBER($G7),$G7&lt;=0),AND(ISNUMBER($I7),$I7&lt;=0),AND(ISNUMBER($K7),$K7&lt;0),AND(ISNUMBER($L7),$L7&lt;0),AND(ISNUMBER($M7),$M7&lt;0)),"Medida, peso ou quantidade inválida",""),IF(AND($H7&lt;&gt;"",$P7=""),"Código de embalagem inválido",""),IF(AND($P7&lt;&gt;"",IFERROR(INDEX('Materiais e Regras'!$J$11:$J$30,MATCH($H7,'Materiais e Regras'!$A$11:$A$30,0)),"Não")&lt;&gt;"Sim"),"Embalagem inativa",""),IF(AND($J7&lt;&gt;"",$W7=""),"Código de enchimento inválido",""),IF(AND($W7&lt;&gt;"",IFERROR(INDEX('Materiais e Regras'!$P$11:$P$25,MATCH($J7,'Materiais e Regras'!$L$11:$L$25,0)),"Não")&lt;&gt;"Sim"),"Enchimento inativo",""),IF(AND(COUNT($D7:$F7)=3,ISNUMBER($Z7),COUNT($Q7:$S7)=3,OR($D7+2*$Z7&gt;$Q7,$E7+2*$Z7&gt;$R7,$F7+2*$Z7&gt;$S7)),"Dimensões incompatíveis",""),IF(AND(ISNUMBER($G7),ISNUMBER($T7),$G7&gt;$T7),"Peso acima do limite",""),IF(AND(ISNUMBER($U7),ISNUMBER($X7),ISNUMBER($AA7),MIN(3,$U7+$X7)&lt;$AA7),"Proteção insuficiente",""),IF(AND($C7="Alta",OR($J7="ENC-000",$K7&lt;=0)),"Enchimento obrigatório",""),IF(AND($J7&lt;&gt;"",$J7&lt;&gt;"ENC-000",OR($K7="",$K7&lt;=0)),"Quantidade de enchimento inválida",""),IF(AND(ISNUMBER($AC7),ISNUMBER($AB7),$AC7&gt;$AB7),"Custo acima do limite",""),IF(AND($O7&lt;&gt;"",NOT(ISNUMBER($O7))),"Data de revisão inválida",""),IF(AND(ISNUMBER($O7),$O7&gt;TODAY()),"Data de revisão futura",""),IF(AND(ISNUMBER($O7),$O7&lt;=TODAY(),TODAY()-$O7&gt;'Materiais e Regras'!$H$6),"Revisão vencida","")))</f>
        <v/>
      </c>
      <c r="AF7" s="27">
        <f>IF($A7="","",IF($AE7="","OK","REVISAR"))</f>
        <v/>
      </c>
    </row>
    <row r="8" ht="30" customHeight="1">
      <c r="A8" s="16" t="inlineStr">
        <is>
          <t>FIC-1003</t>
        </is>
      </c>
      <c r="B8" s="16" t="inlineStr">
        <is>
          <t>Vela Prisma 180 g</t>
        </is>
      </c>
      <c r="C8" s="17" t="inlineStr">
        <is>
          <t>Alta</t>
        </is>
      </c>
      <c r="D8" s="18" t="n">
        <v>9</v>
      </c>
      <c r="E8" s="18" t="n">
        <v>9</v>
      </c>
      <c r="F8" s="18" t="n">
        <v>11</v>
      </c>
      <c r="G8" s="41" t="n">
        <v>0.28</v>
      </c>
      <c r="H8" s="17" t="inlineStr">
        <is>
          <t>EMB-003</t>
        </is>
      </c>
      <c r="I8" s="18" t="n">
        <v>1</v>
      </c>
      <c r="J8" s="17" t="inlineStr">
        <is>
          <t>ENC-003</t>
        </is>
      </c>
      <c r="K8" s="18" t="n">
        <v>1</v>
      </c>
      <c r="L8" s="20" t="n">
        <v>0.15</v>
      </c>
      <c r="M8" s="20" t="n"/>
      <c r="N8" s="16" t="inlineStr">
        <is>
          <t>Envolver toda a peça e manter na posição vertical</t>
        </is>
      </c>
      <c r="O8" s="42" t="n">
        <v>46246</v>
      </c>
      <c r="P8" s="22">
        <f>IF($A8="","",IFERROR(INDEX('Materiais e Regras'!$B$11:$B$30,MATCH($H8,'Materiais e Regras'!$A$11:$A$30,0)),""))</f>
        <v/>
      </c>
      <c r="Q8" s="23">
        <f>IF($A8="","",IFERROR(INDEX('Materiais e Regras'!$D$11:$D$30,MATCH($H8,'Materiais e Regras'!$A$11:$A$30,0)),""))</f>
        <v/>
      </c>
      <c r="R8" s="23">
        <f>IF($A8="","",IFERROR(INDEX('Materiais e Regras'!$E$11:$E$30,MATCH($H8,'Materiais e Regras'!$A$11:$A$30,0)),""))</f>
        <v/>
      </c>
      <c r="S8" s="23">
        <f>IF($A8="","",IFERROR(INDEX('Materiais e Regras'!$F$11:$F$30,MATCH($H8,'Materiais e Regras'!$A$11:$A$30,0)),""))</f>
        <v/>
      </c>
      <c r="T8" s="43">
        <f>IF($A8="","",IFERROR(INDEX('Materiais e Regras'!$G$11:$G$30,MATCH($H8,'Materiais e Regras'!$A$11:$A$30,0)),""))</f>
        <v/>
      </c>
      <c r="U8" s="25">
        <f>IF($A8="","",IFERROR(INDEX('Materiais e Regras'!$H$11:$H$30,MATCH($H8,'Materiais e Regras'!$A$11:$A$30,0)),""))</f>
        <v/>
      </c>
      <c r="V8" s="26">
        <f>IF($A8="","",IFERROR(INDEX('Materiais e Regras'!$I$11:$I$30,MATCH($H8,'Materiais e Regras'!$A$11:$A$30,0)),""))</f>
        <v/>
      </c>
      <c r="W8" s="22">
        <f>IF($A8="","",IFERROR(INDEX('Materiais e Regras'!$M$11:$M$25,MATCH($J8,'Materiais e Regras'!$L$11:$L$25,0)),""))</f>
        <v/>
      </c>
      <c r="X8" s="25">
        <f>IF($A8="","",IFERROR(INDEX('Materiais e Regras'!$N$11:$N$25,MATCH($J8,'Materiais e Regras'!$L$11:$L$25,0)),""))</f>
        <v/>
      </c>
      <c r="Y8" s="26">
        <f>IF($A8="","",IFERROR(INDEX('Materiais e Regras'!$O$11:$O$25,MATCH($J8,'Materiais e Regras'!$L$11:$L$25,0)),""))</f>
        <v/>
      </c>
      <c r="Z8" s="23">
        <f>IF($A8="","",IFERROR(INDEX('Materiais e Regras'!$B$4:$B$6,MATCH($C8,'Materiais e Regras'!$A$4:$A$6,0)),""))</f>
        <v/>
      </c>
      <c r="AA8" s="25">
        <f>IF($A8="","",IFERROR(INDEX('Materiais e Regras'!$C$4:$C$6,MATCH($C8,'Materiais e Regras'!$A$4:$A$6,0)),""))</f>
        <v/>
      </c>
      <c r="AB8" s="26">
        <f>IF($A8="","",IF($M8="",'Materiais e Regras'!$H$5,IF(ISNUMBER($M8),$M8,"")))</f>
        <v/>
      </c>
      <c r="AC8" s="26">
        <f>IF(OR($A8="",COUNT($I8,$K8)&lt;&gt;2,NOT(ISNUMBER($V8)),NOT(ISNUMBER($Y8)),AND($L8&lt;&gt;"",NOT(ISNUMBER($L8)))),"",ROUND(($I8*$V8+$K8*$Y8+IF($L8="",0,$L8))*(1+'Materiais e Regras'!$H$4),2))</f>
        <v/>
      </c>
      <c r="AD8" s="22">
        <f>IF(OR($A8="",$P8="",$W8="",$I8="",$K8="",$N8=""),"",$P8&amp;" x"&amp;TEXT($I8,"0.##")&amp;IF($J8="ENC-000",""," + "&amp;$W8&amp;" x"&amp;TEXT($K8,"0.##"))&amp;" | "&amp;$N8)</f>
        <v/>
      </c>
      <c r="AE8" s="22">
        <f>IF($A8="","",_xlfn.TEXTJOIN(" | ",TRUE,IF(COUNTIF($A$6:$A$205,$A8)&gt;1,"SKU duplicado",""),IF(OR($B8="",$C8="",$D8="",$E8="",$F8="",$G8="",$H8="",$I8="",$J8="",$K8="",$N8="",$O8=""),"Cadastro incompleto",""),IF(AND($C8&lt;&gt;"",COUNTIF('Materiais e Regras'!$A$4:$A$6,$C8)=0),"Fragilidade inválida",""),IF(OR(AND($D8&lt;&gt;"",NOT(ISNUMBER($D8))),AND($E8&lt;&gt;"",NOT(ISNUMBER($E8))),AND($F8&lt;&gt;"",NOT(ISNUMBER($F8))),AND($G8&lt;&gt;"",NOT(ISNUMBER($G8))),AND($I8&lt;&gt;"",NOT(ISNUMBER($I8))),AND($K8&lt;&gt;"",NOT(ISNUMBER($K8))),AND($L8&lt;&gt;"",NOT(ISNUMBER($L8))),AND($M8&lt;&gt;"",NOT(ISNUMBER($M8)))),"Dados numéricos inválidos",""),IF(OR(AND(ISNUMBER($D8),$D8&lt;=0),AND(ISNUMBER($E8),$E8&lt;=0),AND(ISNUMBER($F8),$F8&lt;=0),AND(ISNUMBER($G8),$G8&lt;=0),AND(ISNUMBER($I8),$I8&lt;=0),AND(ISNUMBER($K8),$K8&lt;0),AND(ISNUMBER($L8),$L8&lt;0),AND(ISNUMBER($M8),$M8&lt;0)),"Medida, peso ou quantidade inválida",""),IF(AND($H8&lt;&gt;"",$P8=""),"Código de embalagem inválido",""),IF(AND($P8&lt;&gt;"",IFERROR(INDEX('Materiais e Regras'!$J$11:$J$30,MATCH($H8,'Materiais e Regras'!$A$11:$A$30,0)),"Não")&lt;&gt;"Sim"),"Embalagem inativa",""),IF(AND($J8&lt;&gt;"",$W8=""),"Código de enchimento inválido",""),IF(AND($W8&lt;&gt;"",IFERROR(INDEX('Materiais e Regras'!$P$11:$P$25,MATCH($J8,'Materiais e Regras'!$L$11:$L$25,0)),"Não")&lt;&gt;"Sim"),"Enchimento inativo",""),IF(AND(COUNT($D8:$F8)=3,ISNUMBER($Z8),COUNT($Q8:$S8)=3,OR($D8+2*$Z8&gt;$Q8,$E8+2*$Z8&gt;$R8,$F8+2*$Z8&gt;$S8)),"Dimensões incompatíveis",""),IF(AND(ISNUMBER($G8),ISNUMBER($T8),$G8&gt;$T8),"Peso acima do limite",""),IF(AND(ISNUMBER($U8),ISNUMBER($X8),ISNUMBER($AA8),MIN(3,$U8+$X8)&lt;$AA8),"Proteção insuficiente",""),IF(AND($C8="Alta",OR($J8="ENC-000",$K8&lt;=0)),"Enchimento obrigatório",""),IF(AND($J8&lt;&gt;"",$J8&lt;&gt;"ENC-000",OR($K8="",$K8&lt;=0)),"Quantidade de enchimento inválida",""),IF(AND(ISNUMBER($AC8),ISNUMBER($AB8),$AC8&gt;$AB8),"Custo acima do limite",""),IF(AND($O8&lt;&gt;"",NOT(ISNUMBER($O8))),"Data de revisão inválida",""),IF(AND(ISNUMBER($O8),$O8&gt;TODAY()),"Data de revisão futura",""),IF(AND(ISNUMBER($O8),$O8&lt;=TODAY(),TODAY()-$O8&gt;'Materiais e Regras'!$H$6),"Revisão vencida","")))</f>
        <v/>
      </c>
      <c r="AF8" s="27">
        <f>IF($A8="","",IF($AE8="","OK","REVISAR"))</f>
        <v/>
      </c>
    </row>
    <row r="9" ht="30" customHeight="1">
      <c r="A9" s="16" t="inlineStr">
        <is>
          <t>FIC-1004</t>
        </is>
      </c>
      <c r="B9" s="16" t="inlineStr">
        <is>
          <t>Livro Maré Curta</t>
        </is>
      </c>
      <c r="C9" s="17" t="inlineStr">
        <is>
          <t>Média</t>
        </is>
      </c>
      <c r="D9" s="18" t="n">
        <v>23</v>
      </c>
      <c r="E9" s="18" t="n">
        <v>16</v>
      </c>
      <c r="F9" s="18" t="n">
        <v>3</v>
      </c>
      <c r="G9" s="41" t="n">
        <v>0.6</v>
      </c>
      <c r="H9" s="17" t="inlineStr">
        <is>
          <t>EMB-002</t>
        </is>
      </c>
      <c r="I9" s="18" t="n">
        <v>1</v>
      </c>
      <c r="J9" s="17" t="inlineStr">
        <is>
          <t>ENC-000</t>
        </is>
      </c>
      <c r="K9" s="18" t="n">
        <v>0</v>
      </c>
      <c r="L9" s="20" t="n">
        <v>0.05</v>
      </c>
      <c r="M9" s="20" t="n"/>
      <c r="N9" s="16" t="inlineStr">
        <is>
          <t>Inserir com a lombada alinhada ao fundo</t>
        </is>
      </c>
      <c r="O9" s="42" t="n">
        <v>46248</v>
      </c>
      <c r="P9" s="22">
        <f>IF($A9="","",IFERROR(INDEX('Materiais e Regras'!$B$11:$B$30,MATCH($H9,'Materiais e Regras'!$A$11:$A$30,0)),""))</f>
        <v/>
      </c>
      <c r="Q9" s="23">
        <f>IF($A9="","",IFERROR(INDEX('Materiais e Regras'!$D$11:$D$30,MATCH($H9,'Materiais e Regras'!$A$11:$A$30,0)),""))</f>
        <v/>
      </c>
      <c r="R9" s="23">
        <f>IF($A9="","",IFERROR(INDEX('Materiais e Regras'!$E$11:$E$30,MATCH($H9,'Materiais e Regras'!$A$11:$A$30,0)),""))</f>
        <v/>
      </c>
      <c r="S9" s="23">
        <f>IF($A9="","",IFERROR(INDEX('Materiais e Regras'!$F$11:$F$30,MATCH($H9,'Materiais e Regras'!$A$11:$A$30,0)),""))</f>
        <v/>
      </c>
      <c r="T9" s="43">
        <f>IF($A9="","",IFERROR(INDEX('Materiais e Regras'!$G$11:$G$30,MATCH($H9,'Materiais e Regras'!$A$11:$A$30,0)),""))</f>
        <v/>
      </c>
      <c r="U9" s="25">
        <f>IF($A9="","",IFERROR(INDEX('Materiais e Regras'!$H$11:$H$30,MATCH($H9,'Materiais e Regras'!$A$11:$A$30,0)),""))</f>
        <v/>
      </c>
      <c r="V9" s="26">
        <f>IF($A9="","",IFERROR(INDEX('Materiais e Regras'!$I$11:$I$30,MATCH($H9,'Materiais e Regras'!$A$11:$A$30,0)),""))</f>
        <v/>
      </c>
      <c r="W9" s="22">
        <f>IF($A9="","",IFERROR(INDEX('Materiais e Regras'!$M$11:$M$25,MATCH($J9,'Materiais e Regras'!$L$11:$L$25,0)),""))</f>
        <v/>
      </c>
      <c r="X9" s="25">
        <f>IF($A9="","",IFERROR(INDEX('Materiais e Regras'!$N$11:$N$25,MATCH($J9,'Materiais e Regras'!$L$11:$L$25,0)),""))</f>
        <v/>
      </c>
      <c r="Y9" s="26">
        <f>IF($A9="","",IFERROR(INDEX('Materiais e Regras'!$O$11:$O$25,MATCH($J9,'Materiais e Regras'!$L$11:$L$25,0)),""))</f>
        <v/>
      </c>
      <c r="Z9" s="23">
        <f>IF($A9="","",IFERROR(INDEX('Materiais e Regras'!$B$4:$B$6,MATCH($C9,'Materiais e Regras'!$A$4:$A$6,0)),""))</f>
        <v/>
      </c>
      <c r="AA9" s="25">
        <f>IF($A9="","",IFERROR(INDEX('Materiais e Regras'!$C$4:$C$6,MATCH($C9,'Materiais e Regras'!$A$4:$A$6,0)),""))</f>
        <v/>
      </c>
      <c r="AB9" s="26">
        <f>IF($A9="","",IF($M9="",'Materiais e Regras'!$H$5,IF(ISNUMBER($M9),$M9,"")))</f>
        <v/>
      </c>
      <c r="AC9" s="26">
        <f>IF(OR($A9="",COUNT($I9,$K9)&lt;&gt;2,NOT(ISNUMBER($V9)),NOT(ISNUMBER($Y9)),AND($L9&lt;&gt;"",NOT(ISNUMBER($L9)))),"",ROUND(($I9*$V9+$K9*$Y9+IF($L9="",0,$L9))*(1+'Materiais e Regras'!$H$4),2))</f>
        <v/>
      </c>
      <c r="AD9" s="22">
        <f>IF(OR($A9="",$P9="",$W9="",$I9="",$K9="",$N9=""),"",$P9&amp;" x"&amp;TEXT($I9,"0.##")&amp;IF($J9="ENC-000",""," + "&amp;$W9&amp;" x"&amp;TEXT($K9,"0.##"))&amp;" | "&amp;$N9)</f>
        <v/>
      </c>
      <c r="AE9" s="22">
        <f>IF($A9="","",_xlfn.TEXTJOIN(" | ",TRUE,IF(COUNTIF($A$6:$A$205,$A9)&gt;1,"SKU duplicado",""),IF(OR($B9="",$C9="",$D9="",$E9="",$F9="",$G9="",$H9="",$I9="",$J9="",$K9="",$N9="",$O9=""),"Cadastro incompleto",""),IF(AND($C9&lt;&gt;"",COUNTIF('Materiais e Regras'!$A$4:$A$6,$C9)=0),"Fragilidade inválida",""),IF(OR(AND($D9&lt;&gt;"",NOT(ISNUMBER($D9))),AND($E9&lt;&gt;"",NOT(ISNUMBER($E9))),AND($F9&lt;&gt;"",NOT(ISNUMBER($F9))),AND($G9&lt;&gt;"",NOT(ISNUMBER($G9))),AND($I9&lt;&gt;"",NOT(ISNUMBER($I9))),AND($K9&lt;&gt;"",NOT(ISNUMBER($K9))),AND($L9&lt;&gt;"",NOT(ISNUMBER($L9))),AND($M9&lt;&gt;"",NOT(ISNUMBER($M9)))),"Dados numéricos inválidos",""),IF(OR(AND(ISNUMBER($D9),$D9&lt;=0),AND(ISNUMBER($E9),$E9&lt;=0),AND(ISNUMBER($F9),$F9&lt;=0),AND(ISNUMBER($G9),$G9&lt;=0),AND(ISNUMBER($I9),$I9&lt;=0),AND(ISNUMBER($K9),$K9&lt;0),AND(ISNUMBER($L9),$L9&lt;0),AND(ISNUMBER($M9),$M9&lt;0)),"Medida, peso ou quantidade inválida",""),IF(AND($H9&lt;&gt;"",$P9=""),"Código de embalagem inválido",""),IF(AND($P9&lt;&gt;"",IFERROR(INDEX('Materiais e Regras'!$J$11:$J$30,MATCH($H9,'Materiais e Regras'!$A$11:$A$30,0)),"Não")&lt;&gt;"Sim"),"Embalagem inativa",""),IF(AND($J9&lt;&gt;"",$W9=""),"Código de enchimento inválido",""),IF(AND($W9&lt;&gt;"",IFERROR(INDEX('Materiais e Regras'!$P$11:$P$25,MATCH($J9,'Materiais e Regras'!$L$11:$L$25,0)),"Não")&lt;&gt;"Sim"),"Enchimento inativo",""),IF(AND(COUNT($D9:$F9)=3,ISNUMBER($Z9),COUNT($Q9:$S9)=3,OR($D9+2*$Z9&gt;$Q9,$E9+2*$Z9&gt;$R9,$F9+2*$Z9&gt;$S9)),"Dimensões incompatíveis",""),IF(AND(ISNUMBER($G9),ISNUMBER($T9),$G9&gt;$T9),"Peso acima do limite",""),IF(AND(ISNUMBER($U9),ISNUMBER($X9),ISNUMBER($AA9),MIN(3,$U9+$X9)&lt;$AA9),"Proteção insuficiente",""),IF(AND($C9="Alta",OR($J9="ENC-000",$K9&lt;=0)),"Enchimento obrigatório",""),IF(AND($J9&lt;&gt;"",$J9&lt;&gt;"ENC-000",OR($K9="",$K9&lt;=0)),"Quantidade de enchimento inválida",""),IF(AND(ISNUMBER($AC9),ISNUMBER($AB9),$AC9&gt;$AB9),"Custo acima do limite",""),IF(AND($O9&lt;&gt;"",NOT(ISNUMBER($O9))),"Data de revisão inválida",""),IF(AND(ISNUMBER($O9),$O9&gt;TODAY()),"Data de revisão futura",""),IF(AND(ISNUMBER($O9),$O9&lt;=TODAY(),TODAY()-$O9&gt;'Materiais e Regras'!$H$6),"Revisão vencida","")))</f>
        <v/>
      </c>
      <c r="AF9" s="27">
        <f>IF($A9="","",IF($AE9="","OK","REVISAR"))</f>
        <v/>
      </c>
    </row>
    <row r="10" ht="30" customHeight="1">
      <c r="A10" s="16" t="inlineStr">
        <is>
          <t>FIC-1005</t>
        </is>
      </c>
      <c r="B10" s="16" t="inlineStr">
        <is>
          <t>Garrafa Térmica Órbita</t>
        </is>
      </c>
      <c r="C10" s="17" t="inlineStr">
        <is>
          <t>Alta</t>
        </is>
      </c>
      <c r="D10" s="18" t="n">
        <v>30</v>
      </c>
      <c r="E10" s="18" t="n">
        <v>8</v>
      </c>
      <c r="F10" s="18" t="n">
        <v>8</v>
      </c>
      <c r="G10" s="41" t="n">
        <v>0.55</v>
      </c>
      <c r="H10" s="17" t="inlineStr">
        <is>
          <t>EMB-006</t>
        </is>
      </c>
      <c r="I10" s="18" t="n">
        <v>1</v>
      </c>
      <c r="J10" s="17" t="inlineStr">
        <is>
          <t>ENC-003</t>
        </is>
      </c>
      <c r="K10" s="18" t="n">
        <v>1</v>
      </c>
      <c r="L10" s="20" t="n">
        <v>0.25</v>
      </c>
      <c r="M10" s="20" t="n"/>
      <c r="N10" s="16" t="inlineStr">
        <is>
          <t>Envolver, centralizar e impedir movimento lateral</t>
        </is>
      </c>
      <c r="O10" s="42" t="n">
        <v>46256</v>
      </c>
      <c r="P10" s="22">
        <f>IF($A10="","",IFERROR(INDEX('Materiais e Regras'!$B$11:$B$30,MATCH($H10,'Materiais e Regras'!$A$11:$A$30,0)),""))</f>
        <v/>
      </c>
      <c r="Q10" s="23">
        <f>IF($A10="","",IFERROR(INDEX('Materiais e Regras'!$D$11:$D$30,MATCH($H10,'Materiais e Regras'!$A$11:$A$30,0)),""))</f>
        <v/>
      </c>
      <c r="R10" s="23">
        <f>IF($A10="","",IFERROR(INDEX('Materiais e Regras'!$E$11:$E$30,MATCH($H10,'Materiais e Regras'!$A$11:$A$30,0)),""))</f>
        <v/>
      </c>
      <c r="S10" s="23">
        <f>IF($A10="","",IFERROR(INDEX('Materiais e Regras'!$F$11:$F$30,MATCH($H10,'Materiais e Regras'!$A$11:$A$30,0)),""))</f>
        <v/>
      </c>
      <c r="T10" s="43">
        <f>IF($A10="","",IFERROR(INDEX('Materiais e Regras'!$G$11:$G$30,MATCH($H10,'Materiais e Regras'!$A$11:$A$30,0)),""))</f>
        <v/>
      </c>
      <c r="U10" s="25">
        <f>IF($A10="","",IFERROR(INDEX('Materiais e Regras'!$H$11:$H$30,MATCH($H10,'Materiais e Regras'!$A$11:$A$30,0)),""))</f>
        <v/>
      </c>
      <c r="V10" s="26">
        <f>IF($A10="","",IFERROR(INDEX('Materiais e Regras'!$I$11:$I$30,MATCH($H10,'Materiais e Regras'!$A$11:$A$30,0)),""))</f>
        <v/>
      </c>
      <c r="W10" s="22">
        <f>IF($A10="","",IFERROR(INDEX('Materiais e Regras'!$M$11:$M$25,MATCH($J10,'Materiais e Regras'!$L$11:$L$25,0)),""))</f>
        <v/>
      </c>
      <c r="X10" s="25">
        <f>IF($A10="","",IFERROR(INDEX('Materiais e Regras'!$N$11:$N$25,MATCH($J10,'Materiais e Regras'!$L$11:$L$25,0)),""))</f>
        <v/>
      </c>
      <c r="Y10" s="26">
        <f>IF($A10="","",IFERROR(INDEX('Materiais e Regras'!$O$11:$O$25,MATCH($J10,'Materiais e Regras'!$L$11:$L$25,0)),""))</f>
        <v/>
      </c>
      <c r="Z10" s="23">
        <f>IF($A10="","",IFERROR(INDEX('Materiais e Regras'!$B$4:$B$6,MATCH($C10,'Materiais e Regras'!$A$4:$A$6,0)),""))</f>
        <v/>
      </c>
      <c r="AA10" s="25">
        <f>IF($A10="","",IFERROR(INDEX('Materiais e Regras'!$C$4:$C$6,MATCH($C10,'Materiais e Regras'!$A$4:$A$6,0)),""))</f>
        <v/>
      </c>
      <c r="AB10" s="26">
        <f>IF($A10="","",IF($M10="",'Materiais e Regras'!$H$5,IF(ISNUMBER($M10),$M10,"")))</f>
        <v/>
      </c>
      <c r="AC10" s="26">
        <f>IF(OR($A10="",COUNT($I10,$K10)&lt;&gt;2,NOT(ISNUMBER($V10)),NOT(ISNUMBER($Y10)),AND($L10&lt;&gt;"",NOT(ISNUMBER($L10)))),"",ROUND(($I10*$V10+$K10*$Y10+IF($L10="",0,$L10))*(1+'Materiais e Regras'!$H$4),2))</f>
        <v/>
      </c>
      <c r="AD10" s="22">
        <f>IF(OR($A10="",$P10="",$W10="",$I10="",$K10="",$N10=""),"",$P10&amp;" x"&amp;TEXT($I10,"0.##")&amp;IF($J10="ENC-000",""," + "&amp;$W10&amp;" x"&amp;TEXT($K10,"0.##"))&amp;" | "&amp;$N10)</f>
        <v/>
      </c>
      <c r="AE10" s="22">
        <f>IF($A10="","",_xlfn.TEXTJOIN(" | ",TRUE,IF(COUNTIF($A$6:$A$205,$A10)&gt;1,"SKU duplicado",""),IF(OR($B10="",$C10="",$D10="",$E10="",$F10="",$G10="",$H10="",$I10="",$J10="",$K10="",$N10="",$O10=""),"Cadastro incompleto",""),IF(AND($C10&lt;&gt;"",COUNTIF('Materiais e Regras'!$A$4:$A$6,$C10)=0),"Fragilidade inválida",""),IF(OR(AND($D10&lt;&gt;"",NOT(ISNUMBER($D10))),AND($E10&lt;&gt;"",NOT(ISNUMBER($E10))),AND($F10&lt;&gt;"",NOT(ISNUMBER($F10))),AND($G10&lt;&gt;"",NOT(ISNUMBER($G10))),AND($I10&lt;&gt;"",NOT(ISNUMBER($I10))),AND($K10&lt;&gt;"",NOT(ISNUMBER($K10))),AND($L10&lt;&gt;"",NOT(ISNUMBER($L10))),AND($M10&lt;&gt;"",NOT(ISNUMBER($M10)))),"Dados numéricos inválidos",""),IF(OR(AND(ISNUMBER($D10),$D10&lt;=0),AND(ISNUMBER($E10),$E10&lt;=0),AND(ISNUMBER($F10),$F10&lt;=0),AND(ISNUMBER($G10),$G10&lt;=0),AND(ISNUMBER($I10),$I10&lt;=0),AND(ISNUMBER($K10),$K10&lt;0),AND(ISNUMBER($L10),$L10&lt;0),AND(ISNUMBER($M10),$M10&lt;0)),"Medida, peso ou quantidade inválida",""),IF(AND($H10&lt;&gt;"",$P10=""),"Código de embalagem inválido",""),IF(AND($P10&lt;&gt;"",IFERROR(INDEX('Materiais e Regras'!$J$11:$J$30,MATCH($H10,'Materiais e Regras'!$A$11:$A$30,0)),"Não")&lt;&gt;"Sim"),"Embalagem inativa",""),IF(AND($J10&lt;&gt;"",$W10=""),"Código de enchimento inválido",""),IF(AND($W10&lt;&gt;"",IFERROR(INDEX('Materiais e Regras'!$P$11:$P$25,MATCH($J10,'Materiais e Regras'!$L$11:$L$25,0)),"Não")&lt;&gt;"Sim"),"Enchimento inativo",""),IF(AND(COUNT($D10:$F10)=3,ISNUMBER($Z10),COUNT($Q10:$S10)=3,OR($D10+2*$Z10&gt;$Q10,$E10+2*$Z10&gt;$R10,$F10+2*$Z10&gt;$S10)),"Dimensões incompatíveis",""),IF(AND(ISNUMBER($G10),ISNUMBER($T10),$G10&gt;$T10),"Peso acima do limite",""),IF(AND(ISNUMBER($U10),ISNUMBER($X10),ISNUMBER($AA10),MIN(3,$U10+$X10)&lt;$AA10),"Proteção insuficiente",""),IF(AND($C10="Alta",OR($J10="ENC-000",$K10&lt;=0)),"Enchimento obrigatório",""),IF(AND($J10&lt;&gt;"",$J10&lt;&gt;"ENC-000",OR($K10="",$K10&lt;=0)),"Quantidade de enchimento inválida",""),IF(AND(ISNUMBER($AC10),ISNUMBER($AB10),$AC10&gt;$AB10),"Custo acima do limite",""),IF(AND($O10&lt;&gt;"",NOT(ISNUMBER($O10))),"Data de revisão inválida",""),IF(AND(ISNUMBER($O10),$O10&gt;TODAY()),"Data de revisão futura",""),IF(AND(ISNUMBER($O10),$O10&lt;=TODAY(),TODAY()-$O10&gt;'Materiais e Regras'!$H$6),"Revisão vencida","")))</f>
        <v/>
      </c>
      <c r="AF10" s="27">
        <f>IF($A10="","",IF($AE10="","OK","REVISAR"))</f>
        <v/>
      </c>
    </row>
    <row r="11" ht="30" customHeight="1">
      <c r="A11" s="16" t="inlineStr">
        <is>
          <t>FIC-1006</t>
        </is>
      </c>
      <c r="B11" s="16" t="inlineStr">
        <is>
          <t>Pôster Constelação A2</t>
        </is>
      </c>
      <c r="C11" s="17" t="inlineStr">
        <is>
          <t>Média</t>
        </is>
      </c>
      <c r="D11" s="18" t="n">
        <v>59.4</v>
      </c>
      <c r="E11" s="18" t="n">
        <v>8</v>
      </c>
      <c r="F11" s="18" t="n">
        <v>8</v>
      </c>
      <c r="G11" s="41" t="n">
        <v>0.18</v>
      </c>
      <c r="H11" s="17" t="inlineStr">
        <is>
          <t>EMB-007</t>
        </is>
      </c>
      <c r="I11" s="18" t="n">
        <v>1</v>
      </c>
      <c r="J11" s="17" t="inlineStr">
        <is>
          <t>ENC-000</t>
        </is>
      </c>
      <c r="K11" s="18" t="n">
        <v>0</v>
      </c>
      <c r="L11" s="20" t="n">
        <v>0.1</v>
      </c>
      <c r="M11" s="20" t="n"/>
      <c r="N11" s="16" t="inlineStr">
        <is>
          <t>Acondicionar enrolado no sentido do comprimento</t>
        </is>
      </c>
      <c r="O11" s="42" t="n">
        <v>46259</v>
      </c>
      <c r="P11" s="22">
        <f>IF($A11="","",IFERROR(INDEX('Materiais e Regras'!$B$11:$B$30,MATCH($H11,'Materiais e Regras'!$A$11:$A$30,0)),""))</f>
        <v/>
      </c>
      <c r="Q11" s="23">
        <f>IF($A11="","",IFERROR(INDEX('Materiais e Regras'!$D$11:$D$30,MATCH($H11,'Materiais e Regras'!$A$11:$A$30,0)),""))</f>
        <v/>
      </c>
      <c r="R11" s="23">
        <f>IF($A11="","",IFERROR(INDEX('Materiais e Regras'!$E$11:$E$30,MATCH($H11,'Materiais e Regras'!$A$11:$A$30,0)),""))</f>
        <v/>
      </c>
      <c r="S11" s="23">
        <f>IF($A11="","",IFERROR(INDEX('Materiais e Regras'!$F$11:$F$30,MATCH($H11,'Materiais e Regras'!$A$11:$A$30,0)),""))</f>
        <v/>
      </c>
      <c r="T11" s="43">
        <f>IF($A11="","",IFERROR(INDEX('Materiais e Regras'!$G$11:$G$30,MATCH($H11,'Materiais e Regras'!$A$11:$A$30,0)),""))</f>
        <v/>
      </c>
      <c r="U11" s="25">
        <f>IF($A11="","",IFERROR(INDEX('Materiais e Regras'!$H$11:$H$30,MATCH($H11,'Materiais e Regras'!$A$11:$A$30,0)),""))</f>
        <v/>
      </c>
      <c r="V11" s="26">
        <f>IF($A11="","",IFERROR(INDEX('Materiais e Regras'!$I$11:$I$30,MATCH($H11,'Materiais e Regras'!$A$11:$A$30,0)),""))</f>
        <v/>
      </c>
      <c r="W11" s="22">
        <f>IF($A11="","",IFERROR(INDEX('Materiais e Regras'!$M$11:$M$25,MATCH($J11,'Materiais e Regras'!$L$11:$L$25,0)),""))</f>
        <v/>
      </c>
      <c r="X11" s="25">
        <f>IF($A11="","",IFERROR(INDEX('Materiais e Regras'!$N$11:$N$25,MATCH($J11,'Materiais e Regras'!$L$11:$L$25,0)),""))</f>
        <v/>
      </c>
      <c r="Y11" s="26">
        <f>IF($A11="","",IFERROR(INDEX('Materiais e Regras'!$O$11:$O$25,MATCH($J11,'Materiais e Regras'!$L$11:$L$25,0)),""))</f>
        <v/>
      </c>
      <c r="Z11" s="23">
        <f>IF($A11="","",IFERROR(INDEX('Materiais e Regras'!$B$4:$B$6,MATCH($C11,'Materiais e Regras'!$A$4:$A$6,0)),""))</f>
        <v/>
      </c>
      <c r="AA11" s="25">
        <f>IF($A11="","",IFERROR(INDEX('Materiais e Regras'!$C$4:$C$6,MATCH($C11,'Materiais e Regras'!$A$4:$A$6,0)),""))</f>
        <v/>
      </c>
      <c r="AB11" s="26">
        <f>IF($A11="","",IF($M11="",'Materiais e Regras'!$H$5,IF(ISNUMBER($M11),$M11,"")))</f>
        <v/>
      </c>
      <c r="AC11" s="26">
        <f>IF(OR($A11="",COUNT($I11,$K11)&lt;&gt;2,NOT(ISNUMBER($V11)),NOT(ISNUMBER($Y11)),AND($L11&lt;&gt;"",NOT(ISNUMBER($L11)))),"",ROUND(($I11*$V11+$K11*$Y11+IF($L11="",0,$L11))*(1+'Materiais e Regras'!$H$4),2))</f>
        <v/>
      </c>
      <c r="AD11" s="22">
        <f>IF(OR($A11="",$P11="",$W11="",$I11="",$K11="",$N11=""),"",$P11&amp;" x"&amp;TEXT($I11,"0.##")&amp;IF($J11="ENC-000",""," + "&amp;$W11&amp;" x"&amp;TEXT($K11,"0.##"))&amp;" | "&amp;$N11)</f>
        <v/>
      </c>
      <c r="AE11" s="22">
        <f>IF($A11="","",_xlfn.TEXTJOIN(" | ",TRUE,IF(COUNTIF($A$6:$A$205,$A11)&gt;1,"SKU duplicado",""),IF(OR($B11="",$C11="",$D11="",$E11="",$F11="",$G11="",$H11="",$I11="",$J11="",$K11="",$N11="",$O11=""),"Cadastro incompleto",""),IF(AND($C11&lt;&gt;"",COUNTIF('Materiais e Regras'!$A$4:$A$6,$C11)=0),"Fragilidade inválida",""),IF(OR(AND($D11&lt;&gt;"",NOT(ISNUMBER($D11))),AND($E11&lt;&gt;"",NOT(ISNUMBER($E11))),AND($F11&lt;&gt;"",NOT(ISNUMBER($F11))),AND($G11&lt;&gt;"",NOT(ISNUMBER($G11))),AND($I11&lt;&gt;"",NOT(ISNUMBER($I11))),AND($K11&lt;&gt;"",NOT(ISNUMBER($K11))),AND($L11&lt;&gt;"",NOT(ISNUMBER($L11))),AND($M11&lt;&gt;"",NOT(ISNUMBER($M11)))),"Dados numéricos inválidos",""),IF(OR(AND(ISNUMBER($D11),$D11&lt;=0),AND(ISNUMBER($E11),$E11&lt;=0),AND(ISNUMBER($F11),$F11&lt;=0),AND(ISNUMBER($G11),$G11&lt;=0),AND(ISNUMBER($I11),$I11&lt;=0),AND(ISNUMBER($K11),$K11&lt;0),AND(ISNUMBER($L11),$L11&lt;0),AND(ISNUMBER($M11),$M11&lt;0)),"Medida, peso ou quantidade inválida",""),IF(AND($H11&lt;&gt;"",$P11=""),"Código de embalagem inválido",""),IF(AND($P11&lt;&gt;"",IFERROR(INDEX('Materiais e Regras'!$J$11:$J$30,MATCH($H11,'Materiais e Regras'!$A$11:$A$30,0)),"Não")&lt;&gt;"Sim"),"Embalagem inativa",""),IF(AND($J11&lt;&gt;"",$W11=""),"Código de enchimento inválido",""),IF(AND($W11&lt;&gt;"",IFERROR(INDEX('Materiais e Regras'!$P$11:$P$25,MATCH($J11,'Materiais e Regras'!$L$11:$L$25,0)),"Não")&lt;&gt;"Sim"),"Enchimento inativo",""),IF(AND(COUNT($D11:$F11)=3,ISNUMBER($Z11),COUNT($Q11:$S11)=3,OR($D11+2*$Z11&gt;$Q11,$E11+2*$Z11&gt;$R11,$F11+2*$Z11&gt;$S11)),"Dimensões incompatíveis",""),IF(AND(ISNUMBER($G11),ISNUMBER($T11),$G11&gt;$T11),"Peso acima do limite",""),IF(AND(ISNUMBER($U11),ISNUMBER($X11),ISNUMBER($AA11),MIN(3,$U11+$X11)&lt;$AA11),"Proteção insuficiente",""),IF(AND($C11="Alta",OR($J11="ENC-000",$K11&lt;=0)),"Enchimento obrigatório",""),IF(AND($J11&lt;&gt;"",$J11&lt;&gt;"ENC-000",OR($K11="",$K11&lt;=0)),"Quantidade de enchimento inválida",""),IF(AND(ISNUMBER($AC11),ISNUMBER($AB11),$AC11&gt;$AB11),"Custo acima do limite",""),IF(AND($O11&lt;&gt;"",NOT(ISNUMBER($O11))),"Data de revisão inválida",""),IF(AND(ISNUMBER($O11),$O11&gt;TODAY()),"Data de revisão futura",""),IF(AND(ISNUMBER($O11),$O11&lt;=TODAY(),TODAY()-$O11&gt;'Materiais e Regras'!$H$6),"Revisão vencida","")))</f>
        <v/>
      </c>
      <c r="AF11" s="27">
        <f>IF($A11="","",IF($AE11="","OK","REVISAR"))</f>
        <v/>
      </c>
    </row>
    <row r="12" ht="30" customHeight="1">
      <c r="A12" s="16" t="inlineStr">
        <is>
          <t>FIC-1007</t>
        </is>
      </c>
      <c r="B12" s="16" t="inlineStr">
        <is>
          <t>Kit Xícaras Cometa</t>
        </is>
      </c>
      <c r="C12" s="17" t="inlineStr">
        <is>
          <t>Alta</t>
        </is>
      </c>
      <c r="D12" s="18" t="n">
        <v>26</v>
      </c>
      <c r="E12" s="18" t="n">
        <v>18</v>
      </c>
      <c r="F12" s="18" t="n">
        <v>12</v>
      </c>
      <c r="G12" s="41" t="n">
        <v>2.2</v>
      </c>
      <c r="H12" s="17" t="inlineStr">
        <is>
          <t>EMB-005</t>
        </is>
      </c>
      <c r="I12" s="18" t="n">
        <v>1</v>
      </c>
      <c r="J12" s="17" t="inlineStr">
        <is>
          <t>ENC-001</t>
        </is>
      </c>
      <c r="K12" s="18" t="n">
        <v>1</v>
      </c>
      <c r="L12" s="20" t="n">
        <v>0.15</v>
      </c>
      <c r="M12" s="20" t="n"/>
      <c r="N12" s="16" t="inlineStr">
        <is>
          <t>Separar as peças e preencher os espaços vazios</t>
        </is>
      </c>
      <c r="O12" s="42" t="n">
        <v>46250</v>
      </c>
      <c r="P12" s="22">
        <f>IF($A12="","",IFERROR(INDEX('Materiais e Regras'!$B$11:$B$30,MATCH($H12,'Materiais e Regras'!$A$11:$A$30,0)),""))</f>
        <v/>
      </c>
      <c r="Q12" s="23">
        <f>IF($A12="","",IFERROR(INDEX('Materiais e Regras'!$D$11:$D$30,MATCH($H12,'Materiais e Regras'!$A$11:$A$30,0)),""))</f>
        <v/>
      </c>
      <c r="R12" s="23">
        <f>IF($A12="","",IFERROR(INDEX('Materiais e Regras'!$E$11:$E$30,MATCH($H12,'Materiais e Regras'!$A$11:$A$30,0)),""))</f>
        <v/>
      </c>
      <c r="S12" s="23">
        <f>IF($A12="","",IFERROR(INDEX('Materiais e Regras'!$F$11:$F$30,MATCH($H12,'Materiais e Regras'!$A$11:$A$30,0)),""))</f>
        <v/>
      </c>
      <c r="T12" s="43">
        <f>IF($A12="","",IFERROR(INDEX('Materiais e Regras'!$G$11:$G$30,MATCH($H12,'Materiais e Regras'!$A$11:$A$30,0)),""))</f>
        <v/>
      </c>
      <c r="U12" s="25">
        <f>IF($A12="","",IFERROR(INDEX('Materiais e Regras'!$H$11:$H$30,MATCH($H12,'Materiais e Regras'!$A$11:$A$30,0)),""))</f>
        <v/>
      </c>
      <c r="V12" s="26">
        <f>IF($A12="","",IFERROR(INDEX('Materiais e Regras'!$I$11:$I$30,MATCH($H12,'Materiais e Regras'!$A$11:$A$30,0)),""))</f>
        <v/>
      </c>
      <c r="W12" s="22">
        <f>IF($A12="","",IFERROR(INDEX('Materiais e Regras'!$M$11:$M$25,MATCH($J12,'Materiais e Regras'!$L$11:$L$25,0)),""))</f>
        <v/>
      </c>
      <c r="X12" s="25">
        <f>IF($A12="","",IFERROR(INDEX('Materiais e Regras'!$N$11:$N$25,MATCH($J12,'Materiais e Regras'!$L$11:$L$25,0)),""))</f>
        <v/>
      </c>
      <c r="Y12" s="26">
        <f>IF($A12="","",IFERROR(INDEX('Materiais e Regras'!$O$11:$O$25,MATCH($J12,'Materiais e Regras'!$L$11:$L$25,0)),""))</f>
        <v/>
      </c>
      <c r="Z12" s="23">
        <f>IF($A12="","",IFERROR(INDEX('Materiais e Regras'!$B$4:$B$6,MATCH($C12,'Materiais e Regras'!$A$4:$A$6,0)),""))</f>
        <v/>
      </c>
      <c r="AA12" s="25">
        <f>IF($A12="","",IFERROR(INDEX('Materiais e Regras'!$C$4:$C$6,MATCH($C12,'Materiais e Regras'!$A$4:$A$6,0)),""))</f>
        <v/>
      </c>
      <c r="AB12" s="26">
        <f>IF($A12="","",IF($M12="",'Materiais e Regras'!$H$5,IF(ISNUMBER($M12),$M12,"")))</f>
        <v/>
      </c>
      <c r="AC12" s="26">
        <f>IF(OR($A12="",COUNT($I12,$K12)&lt;&gt;2,NOT(ISNUMBER($V12)),NOT(ISNUMBER($Y12)),AND($L12&lt;&gt;"",NOT(ISNUMBER($L12)))),"",ROUND(($I12*$V12+$K12*$Y12+IF($L12="",0,$L12))*(1+'Materiais e Regras'!$H$4),2))</f>
        <v/>
      </c>
      <c r="AD12" s="22">
        <f>IF(OR($A12="",$P12="",$W12="",$I12="",$K12="",$N12=""),"",$P12&amp;" x"&amp;TEXT($I12,"0.##")&amp;IF($J12="ENC-000",""," + "&amp;$W12&amp;" x"&amp;TEXT($K12,"0.##"))&amp;" | "&amp;$N12)</f>
        <v/>
      </c>
      <c r="AE12" s="22">
        <f>IF($A12="","",_xlfn.TEXTJOIN(" | ",TRUE,IF(COUNTIF($A$6:$A$205,$A12)&gt;1,"SKU duplicado",""),IF(OR($B12="",$C12="",$D12="",$E12="",$F12="",$G12="",$H12="",$I12="",$J12="",$K12="",$N12="",$O12=""),"Cadastro incompleto",""),IF(AND($C12&lt;&gt;"",COUNTIF('Materiais e Regras'!$A$4:$A$6,$C12)=0),"Fragilidade inválida",""),IF(OR(AND($D12&lt;&gt;"",NOT(ISNUMBER($D12))),AND($E12&lt;&gt;"",NOT(ISNUMBER($E12))),AND($F12&lt;&gt;"",NOT(ISNUMBER($F12))),AND($G12&lt;&gt;"",NOT(ISNUMBER($G12))),AND($I12&lt;&gt;"",NOT(ISNUMBER($I12))),AND($K12&lt;&gt;"",NOT(ISNUMBER($K12))),AND($L12&lt;&gt;"",NOT(ISNUMBER($L12))),AND($M12&lt;&gt;"",NOT(ISNUMBER($M12)))),"Dados numéricos inválidos",""),IF(OR(AND(ISNUMBER($D12),$D12&lt;=0),AND(ISNUMBER($E12),$E12&lt;=0),AND(ISNUMBER($F12),$F12&lt;=0),AND(ISNUMBER($G12),$G12&lt;=0),AND(ISNUMBER($I12),$I12&lt;=0),AND(ISNUMBER($K12),$K12&lt;0),AND(ISNUMBER($L12),$L12&lt;0),AND(ISNUMBER($M12),$M12&lt;0)),"Medida, peso ou quantidade inválida",""),IF(AND($H12&lt;&gt;"",$P12=""),"Código de embalagem inválido",""),IF(AND($P12&lt;&gt;"",IFERROR(INDEX('Materiais e Regras'!$J$11:$J$30,MATCH($H12,'Materiais e Regras'!$A$11:$A$30,0)),"Não")&lt;&gt;"Sim"),"Embalagem inativa",""),IF(AND($J12&lt;&gt;"",$W12=""),"Código de enchimento inválido",""),IF(AND($W12&lt;&gt;"",IFERROR(INDEX('Materiais e Regras'!$P$11:$P$25,MATCH($J12,'Materiais e Regras'!$L$11:$L$25,0)),"Não")&lt;&gt;"Sim"),"Enchimento inativo",""),IF(AND(COUNT($D12:$F12)=3,ISNUMBER($Z12),COUNT($Q12:$S12)=3,OR($D12+2*$Z12&gt;$Q12,$E12+2*$Z12&gt;$R12,$F12+2*$Z12&gt;$S12)),"Dimensões incompatíveis",""),IF(AND(ISNUMBER($G12),ISNUMBER($T12),$G12&gt;$T12),"Peso acima do limite",""),IF(AND(ISNUMBER($U12),ISNUMBER($X12),ISNUMBER($AA12),MIN(3,$U12+$X12)&lt;$AA12),"Proteção insuficiente",""),IF(AND($C12="Alta",OR($J12="ENC-000",$K12&lt;=0)),"Enchimento obrigatório",""),IF(AND($J12&lt;&gt;"",$J12&lt;&gt;"ENC-000",OR($K12="",$K12&lt;=0)),"Quantidade de enchimento inválida",""),IF(AND(ISNUMBER($AC12),ISNUMBER($AB12),$AC12&gt;$AB12),"Custo acima do limite",""),IF(AND($O12&lt;&gt;"",NOT(ISNUMBER($O12))),"Data de revisão inválida",""),IF(AND(ISNUMBER($O12),$O12&gt;TODAY()),"Data de revisão futura",""),IF(AND(ISNUMBER($O12),$O12&lt;=TODAY(),TODAY()-$O12&gt;'Materiais e Regras'!$H$6),"Revisão vencida","")))</f>
        <v/>
      </c>
      <c r="AF12" s="27">
        <f>IF($A12="","",IF($AE12="","OK","REVISAR"))</f>
        <v/>
      </c>
    </row>
    <row r="13" ht="30" customHeight="1">
      <c r="A13" s="16" t="inlineStr">
        <is>
          <t>FIC-1008</t>
        </is>
      </c>
      <c r="B13" s="16" t="inlineStr">
        <is>
          <t>Pelúcia Nuvem P</t>
        </is>
      </c>
      <c r="C13" s="17" t="inlineStr">
        <is>
          <t>Baixa</t>
        </is>
      </c>
      <c r="D13" s="18" t="n">
        <v>22</v>
      </c>
      <c r="E13" s="18" t="n">
        <v>16</v>
      </c>
      <c r="F13" s="18" t="n">
        <v>12</v>
      </c>
      <c r="G13" s="41" t="n">
        <v>0.2</v>
      </c>
      <c r="H13" s="17" t="inlineStr">
        <is>
          <t>EMB-001</t>
        </is>
      </c>
      <c r="I13" s="18" t="n">
        <v>1</v>
      </c>
      <c r="J13" s="17" t="inlineStr">
        <is>
          <t>ENC-000</t>
        </is>
      </c>
      <c r="K13" s="18" t="n">
        <v>0</v>
      </c>
      <c r="L13" s="20" t="n">
        <v>0.05</v>
      </c>
      <c r="M13" s="20" t="n"/>
      <c r="N13" s="16" t="inlineStr">
        <is>
          <t>Inserir sem dobrar partes rígidas</t>
        </is>
      </c>
      <c r="O13" s="42" t="n">
        <v>46244</v>
      </c>
      <c r="P13" s="22">
        <f>IF($A13="","",IFERROR(INDEX('Materiais e Regras'!$B$11:$B$30,MATCH($H13,'Materiais e Regras'!$A$11:$A$30,0)),""))</f>
        <v/>
      </c>
      <c r="Q13" s="23">
        <f>IF($A13="","",IFERROR(INDEX('Materiais e Regras'!$D$11:$D$30,MATCH($H13,'Materiais e Regras'!$A$11:$A$30,0)),""))</f>
        <v/>
      </c>
      <c r="R13" s="23">
        <f>IF($A13="","",IFERROR(INDEX('Materiais e Regras'!$E$11:$E$30,MATCH($H13,'Materiais e Regras'!$A$11:$A$30,0)),""))</f>
        <v/>
      </c>
      <c r="S13" s="23">
        <f>IF($A13="","",IFERROR(INDEX('Materiais e Regras'!$F$11:$F$30,MATCH($H13,'Materiais e Regras'!$A$11:$A$30,0)),""))</f>
        <v/>
      </c>
      <c r="T13" s="43">
        <f>IF($A13="","",IFERROR(INDEX('Materiais e Regras'!$G$11:$G$30,MATCH($H13,'Materiais e Regras'!$A$11:$A$30,0)),""))</f>
        <v/>
      </c>
      <c r="U13" s="25">
        <f>IF($A13="","",IFERROR(INDEX('Materiais e Regras'!$H$11:$H$30,MATCH($H13,'Materiais e Regras'!$A$11:$A$30,0)),""))</f>
        <v/>
      </c>
      <c r="V13" s="26">
        <f>IF($A13="","",IFERROR(INDEX('Materiais e Regras'!$I$11:$I$30,MATCH($H13,'Materiais e Regras'!$A$11:$A$30,0)),""))</f>
        <v/>
      </c>
      <c r="W13" s="22">
        <f>IF($A13="","",IFERROR(INDEX('Materiais e Regras'!$M$11:$M$25,MATCH($J13,'Materiais e Regras'!$L$11:$L$25,0)),""))</f>
        <v/>
      </c>
      <c r="X13" s="25">
        <f>IF($A13="","",IFERROR(INDEX('Materiais e Regras'!$N$11:$N$25,MATCH($J13,'Materiais e Regras'!$L$11:$L$25,0)),""))</f>
        <v/>
      </c>
      <c r="Y13" s="26">
        <f>IF($A13="","",IFERROR(INDEX('Materiais e Regras'!$O$11:$O$25,MATCH($J13,'Materiais e Regras'!$L$11:$L$25,0)),""))</f>
        <v/>
      </c>
      <c r="Z13" s="23">
        <f>IF($A13="","",IFERROR(INDEX('Materiais e Regras'!$B$4:$B$6,MATCH($C13,'Materiais e Regras'!$A$4:$A$6,0)),""))</f>
        <v/>
      </c>
      <c r="AA13" s="25">
        <f>IF($A13="","",IFERROR(INDEX('Materiais e Regras'!$C$4:$C$6,MATCH($C13,'Materiais e Regras'!$A$4:$A$6,0)),""))</f>
        <v/>
      </c>
      <c r="AB13" s="26">
        <f>IF($A13="","",IF($M13="",'Materiais e Regras'!$H$5,IF(ISNUMBER($M13),$M13,"")))</f>
        <v/>
      </c>
      <c r="AC13" s="26">
        <f>IF(OR($A13="",COUNT($I13,$K13)&lt;&gt;2,NOT(ISNUMBER($V13)),NOT(ISNUMBER($Y13)),AND($L13&lt;&gt;"",NOT(ISNUMBER($L13)))),"",ROUND(($I13*$V13+$K13*$Y13+IF($L13="",0,$L13))*(1+'Materiais e Regras'!$H$4),2))</f>
        <v/>
      </c>
      <c r="AD13" s="22">
        <f>IF(OR($A13="",$P13="",$W13="",$I13="",$K13="",$N13=""),"",$P13&amp;" x"&amp;TEXT($I13,"0.##")&amp;IF($J13="ENC-000",""," + "&amp;$W13&amp;" x"&amp;TEXT($K13,"0.##"))&amp;" | "&amp;$N13)</f>
        <v/>
      </c>
      <c r="AE13" s="22">
        <f>IF($A13="","",_xlfn.TEXTJOIN(" | ",TRUE,IF(COUNTIF($A$6:$A$205,$A13)&gt;1,"SKU duplicado",""),IF(OR($B13="",$C13="",$D13="",$E13="",$F13="",$G13="",$H13="",$I13="",$J13="",$K13="",$N13="",$O13=""),"Cadastro incompleto",""),IF(AND($C13&lt;&gt;"",COUNTIF('Materiais e Regras'!$A$4:$A$6,$C13)=0),"Fragilidade inválida",""),IF(OR(AND($D13&lt;&gt;"",NOT(ISNUMBER($D13))),AND($E13&lt;&gt;"",NOT(ISNUMBER($E13))),AND($F13&lt;&gt;"",NOT(ISNUMBER($F13))),AND($G13&lt;&gt;"",NOT(ISNUMBER($G13))),AND($I13&lt;&gt;"",NOT(ISNUMBER($I13))),AND($K13&lt;&gt;"",NOT(ISNUMBER($K13))),AND($L13&lt;&gt;"",NOT(ISNUMBER($L13))),AND($M13&lt;&gt;"",NOT(ISNUMBER($M13)))),"Dados numéricos inválidos",""),IF(OR(AND(ISNUMBER($D13),$D13&lt;=0),AND(ISNUMBER($E13),$E13&lt;=0),AND(ISNUMBER($F13),$F13&lt;=0),AND(ISNUMBER($G13),$G13&lt;=0),AND(ISNUMBER($I13),$I13&lt;=0),AND(ISNUMBER($K13),$K13&lt;0),AND(ISNUMBER($L13),$L13&lt;0),AND(ISNUMBER($M13),$M13&lt;0)),"Medida, peso ou quantidade inválida",""),IF(AND($H13&lt;&gt;"",$P13=""),"Código de embalagem inválido",""),IF(AND($P13&lt;&gt;"",IFERROR(INDEX('Materiais e Regras'!$J$11:$J$30,MATCH($H13,'Materiais e Regras'!$A$11:$A$30,0)),"Não")&lt;&gt;"Sim"),"Embalagem inativa",""),IF(AND($J13&lt;&gt;"",$W13=""),"Código de enchimento inválido",""),IF(AND($W13&lt;&gt;"",IFERROR(INDEX('Materiais e Regras'!$P$11:$P$25,MATCH($J13,'Materiais e Regras'!$L$11:$L$25,0)),"Não")&lt;&gt;"Sim"),"Enchimento inativo",""),IF(AND(COUNT($D13:$F13)=3,ISNUMBER($Z13),COUNT($Q13:$S13)=3,OR($D13+2*$Z13&gt;$Q13,$E13+2*$Z13&gt;$R13,$F13+2*$Z13&gt;$S13)),"Dimensões incompatíveis",""),IF(AND(ISNUMBER($G13),ISNUMBER($T13),$G13&gt;$T13),"Peso acima do limite",""),IF(AND(ISNUMBER($U13),ISNUMBER($X13),ISNUMBER($AA13),MIN(3,$U13+$X13)&lt;$AA13),"Proteção insuficiente",""),IF(AND($C13="Alta",OR($J13="ENC-000",$K13&lt;=0)),"Enchimento obrigatório",""),IF(AND($J13&lt;&gt;"",$J13&lt;&gt;"ENC-000",OR($K13="",$K13&lt;=0)),"Quantidade de enchimento inválida",""),IF(AND(ISNUMBER($AC13),ISNUMBER($AB13),$AC13&gt;$AB13),"Custo acima do limite",""),IF(AND($O13&lt;&gt;"",NOT(ISNUMBER($O13))),"Data de revisão inválida",""),IF(AND(ISNUMBER($O13),$O13&gt;TODAY()),"Data de revisão futura",""),IF(AND(ISNUMBER($O13),$O13&lt;=TODAY(),TODAY()-$O13&gt;'Materiais e Regras'!$H$6),"Revisão vencida","")))</f>
        <v/>
      </c>
      <c r="AF13" s="27">
        <f>IF($A13="","",IF($AE13="","OK","REVISAR"))</f>
        <v/>
      </c>
    </row>
    <row r="14" ht="30" customHeight="1">
      <c r="A14" s="16" t="inlineStr">
        <is>
          <t>FIC-1009</t>
        </is>
      </c>
      <c r="B14" s="16" t="inlineStr">
        <is>
          <t>Quadro Lunar 30 x 40</t>
        </is>
      </c>
      <c r="C14" s="17" t="inlineStr">
        <is>
          <t>Alta</t>
        </is>
      </c>
      <c r="D14" s="18" t="n">
        <v>40</v>
      </c>
      <c r="E14" s="18" t="n">
        <v>30</v>
      </c>
      <c r="F14" s="18" t="n">
        <v>3</v>
      </c>
      <c r="G14" s="41" t="n">
        <v>1.1</v>
      </c>
      <c r="H14" s="17" t="inlineStr">
        <is>
          <t>EMB-006</t>
        </is>
      </c>
      <c r="I14" s="18" t="n">
        <v>1</v>
      </c>
      <c r="J14" s="17" t="inlineStr">
        <is>
          <t>ENC-000</t>
        </is>
      </c>
      <c r="K14" s="18" t="n">
        <v>0</v>
      </c>
      <c r="L14" s="20" t="n">
        <v>0.4</v>
      </c>
      <c r="M14" s="20" t="n"/>
      <c r="N14" s="16" t="inlineStr">
        <is>
          <t>Posicionar na vertical e proteger as faces</t>
        </is>
      </c>
      <c r="O14" s="42" t="n">
        <v>46262</v>
      </c>
      <c r="P14" s="22">
        <f>IF($A14="","",IFERROR(INDEX('Materiais e Regras'!$B$11:$B$30,MATCH($H14,'Materiais e Regras'!$A$11:$A$30,0)),""))</f>
        <v/>
      </c>
      <c r="Q14" s="23">
        <f>IF($A14="","",IFERROR(INDEX('Materiais e Regras'!$D$11:$D$30,MATCH($H14,'Materiais e Regras'!$A$11:$A$30,0)),""))</f>
        <v/>
      </c>
      <c r="R14" s="23">
        <f>IF($A14="","",IFERROR(INDEX('Materiais e Regras'!$E$11:$E$30,MATCH($H14,'Materiais e Regras'!$A$11:$A$30,0)),""))</f>
        <v/>
      </c>
      <c r="S14" s="23">
        <f>IF($A14="","",IFERROR(INDEX('Materiais e Regras'!$F$11:$F$30,MATCH($H14,'Materiais e Regras'!$A$11:$A$30,0)),""))</f>
        <v/>
      </c>
      <c r="T14" s="43">
        <f>IF($A14="","",IFERROR(INDEX('Materiais e Regras'!$G$11:$G$30,MATCH($H14,'Materiais e Regras'!$A$11:$A$30,0)),""))</f>
        <v/>
      </c>
      <c r="U14" s="25">
        <f>IF($A14="","",IFERROR(INDEX('Materiais e Regras'!$H$11:$H$30,MATCH($H14,'Materiais e Regras'!$A$11:$A$30,0)),""))</f>
        <v/>
      </c>
      <c r="V14" s="26">
        <f>IF($A14="","",IFERROR(INDEX('Materiais e Regras'!$I$11:$I$30,MATCH($H14,'Materiais e Regras'!$A$11:$A$30,0)),""))</f>
        <v/>
      </c>
      <c r="W14" s="22">
        <f>IF($A14="","",IFERROR(INDEX('Materiais e Regras'!$M$11:$M$25,MATCH($J14,'Materiais e Regras'!$L$11:$L$25,0)),""))</f>
        <v/>
      </c>
      <c r="X14" s="25">
        <f>IF($A14="","",IFERROR(INDEX('Materiais e Regras'!$N$11:$N$25,MATCH($J14,'Materiais e Regras'!$L$11:$L$25,0)),""))</f>
        <v/>
      </c>
      <c r="Y14" s="26">
        <f>IF($A14="","",IFERROR(INDEX('Materiais e Regras'!$O$11:$O$25,MATCH($J14,'Materiais e Regras'!$L$11:$L$25,0)),""))</f>
        <v/>
      </c>
      <c r="Z14" s="23">
        <f>IF($A14="","",IFERROR(INDEX('Materiais e Regras'!$B$4:$B$6,MATCH($C14,'Materiais e Regras'!$A$4:$A$6,0)),""))</f>
        <v/>
      </c>
      <c r="AA14" s="25">
        <f>IF($A14="","",IFERROR(INDEX('Materiais e Regras'!$C$4:$C$6,MATCH($C14,'Materiais e Regras'!$A$4:$A$6,0)),""))</f>
        <v/>
      </c>
      <c r="AB14" s="26">
        <f>IF($A14="","",IF($M14="",'Materiais e Regras'!$H$5,IF(ISNUMBER($M14),$M14,"")))</f>
        <v/>
      </c>
      <c r="AC14" s="26">
        <f>IF(OR($A14="",COUNT($I14,$K14)&lt;&gt;2,NOT(ISNUMBER($V14)),NOT(ISNUMBER($Y14)),AND($L14&lt;&gt;"",NOT(ISNUMBER($L14)))),"",ROUND(($I14*$V14+$K14*$Y14+IF($L14="",0,$L14))*(1+'Materiais e Regras'!$H$4),2))</f>
        <v/>
      </c>
      <c r="AD14" s="22">
        <f>IF(OR($A14="",$P14="",$W14="",$I14="",$K14="",$N14=""),"",$P14&amp;" x"&amp;TEXT($I14,"0.##")&amp;IF($J14="ENC-000",""," + "&amp;$W14&amp;" x"&amp;TEXT($K14,"0.##"))&amp;" | "&amp;$N14)</f>
        <v/>
      </c>
      <c r="AE14" s="22">
        <f>IF($A14="","",_xlfn.TEXTJOIN(" | ",TRUE,IF(COUNTIF($A$6:$A$205,$A14)&gt;1,"SKU duplicado",""),IF(OR($B14="",$C14="",$D14="",$E14="",$F14="",$G14="",$H14="",$I14="",$J14="",$K14="",$N14="",$O14=""),"Cadastro incompleto",""),IF(AND($C14&lt;&gt;"",COUNTIF('Materiais e Regras'!$A$4:$A$6,$C14)=0),"Fragilidade inválida",""),IF(OR(AND($D14&lt;&gt;"",NOT(ISNUMBER($D14))),AND($E14&lt;&gt;"",NOT(ISNUMBER($E14))),AND($F14&lt;&gt;"",NOT(ISNUMBER($F14))),AND($G14&lt;&gt;"",NOT(ISNUMBER($G14))),AND($I14&lt;&gt;"",NOT(ISNUMBER($I14))),AND($K14&lt;&gt;"",NOT(ISNUMBER($K14))),AND($L14&lt;&gt;"",NOT(ISNUMBER($L14))),AND($M14&lt;&gt;"",NOT(ISNUMBER($M14)))),"Dados numéricos inválidos",""),IF(OR(AND(ISNUMBER($D14),$D14&lt;=0),AND(ISNUMBER($E14),$E14&lt;=0),AND(ISNUMBER($F14),$F14&lt;=0),AND(ISNUMBER($G14),$G14&lt;=0),AND(ISNUMBER($I14),$I14&lt;=0),AND(ISNUMBER($K14),$K14&lt;0),AND(ISNUMBER($L14),$L14&lt;0),AND(ISNUMBER($M14),$M14&lt;0)),"Medida, peso ou quantidade inválida",""),IF(AND($H14&lt;&gt;"",$P14=""),"Código de embalagem inválido",""),IF(AND($P14&lt;&gt;"",IFERROR(INDEX('Materiais e Regras'!$J$11:$J$30,MATCH($H14,'Materiais e Regras'!$A$11:$A$30,0)),"Não")&lt;&gt;"Sim"),"Embalagem inativa",""),IF(AND($J14&lt;&gt;"",$W14=""),"Código de enchimento inválido",""),IF(AND($W14&lt;&gt;"",IFERROR(INDEX('Materiais e Regras'!$P$11:$P$25,MATCH($J14,'Materiais e Regras'!$L$11:$L$25,0)),"Não")&lt;&gt;"Sim"),"Enchimento inativo",""),IF(AND(COUNT($D14:$F14)=3,ISNUMBER($Z14),COUNT($Q14:$S14)=3,OR($D14+2*$Z14&gt;$Q14,$E14+2*$Z14&gt;$R14,$F14+2*$Z14&gt;$S14)),"Dimensões incompatíveis",""),IF(AND(ISNUMBER($G14),ISNUMBER($T14),$G14&gt;$T14),"Peso acima do limite",""),IF(AND(ISNUMBER($U14),ISNUMBER($X14),ISNUMBER($AA14),MIN(3,$U14+$X14)&lt;$AA14),"Proteção insuficiente",""),IF(AND($C14="Alta",OR($J14="ENC-000",$K14&lt;=0)),"Enchimento obrigatório",""),IF(AND($J14&lt;&gt;"",$J14&lt;&gt;"ENC-000",OR($K14="",$K14&lt;=0)),"Quantidade de enchimento inválida",""),IF(AND(ISNUMBER($AC14),ISNUMBER($AB14),$AC14&gt;$AB14),"Custo acima do limite",""),IF(AND($O14&lt;&gt;"",NOT(ISNUMBER($O14))),"Data de revisão inválida",""),IF(AND(ISNUMBER($O14),$O14&gt;TODAY()),"Data de revisão futura",""),IF(AND(ISNUMBER($O14),$O14&lt;=TODAY(),TODAY()-$O14&gt;'Materiais e Regras'!$H$6),"Revisão vencida","")))</f>
        <v/>
      </c>
      <c r="AF14" s="27">
        <f>IF($A14="","",IF($AE14="","OK","REVISAR"))</f>
        <v/>
      </c>
    </row>
    <row r="15" ht="30" customHeight="1">
      <c r="A15" s="16" t="inlineStr">
        <is>
          <t>FIC-1010</t>
        </is>
      </c>
      <c r="B15" s="16" t="inlineStr">
        <is>
          <t>Luminária Eclipse Mini</t>
        </is>
      </c>
      <c r="C15" s="17" t="inlineStr">
        <is>
          <t>Alta</t>
        </is>
      </c>
      <c r="D15" s="18" t="n">
        <v>18</v>
      </c>
      <c r="E15" s="18" t="n">
        <v>14</v>
      </c>
      <c r="F15" s="18" t="n">
        <v>14</v>
      </c>
      <c r="G15" s="41" t="n">
        <v>1.2</v>
      </c>
      <c r="H15" s="17" t="inlineStr">
        <is>
          <t>EMB-011</t>
        </is>
      </c>
      <c r="I15" s="18" t="n">
        <v>1</v>
      </c>
      <c r="J15" s="17" t="inlineStr">
        <is>
          <t>ENC-001</t>
        </is>
      </c>
      <c r="K15" s="18" t="n">
        <v>1</v>
      </c>
      <c r="L15" s="20" t="n">
        <v>0.2</v>
      </c>
      <c r="M15" s="20" t="n"/>
      <c r="N15" s="16" t="inlineStr">
        <is>
          <t>Centralizar a base e impedir contato com as paredes</t>
        </is>
      </c>
      <c r="O15" s="42" t="n">
        <v>46264</v>
      </c>
      <c r="P15" s="22">
        <f>IF($A15="","",IFERROR(INDEX('Materiais e Regras'!$B$11:$B$30,MATCH($H15,'Materiais e Regras'!$A$11:$A$30,0)),""))</f>
        <v/>
      </c>
      <c r="Q15" s="23">
        <f>IF($A15="","",IFERROR(INDEX('Materiais e Regras'!$D$11:$D$30,MATCH($H15,'Materiais e Regras'!$A$11:$A$30,0)),""))</f>
        <v/>
      </c>
      <c r="R15" s="23">
        <f>IF($A15="","",IFERROR(INDEX('Materiais e Regras'!$E$11:$E$30,MATCH($H15,'Materiais e Regras'!$A$11:$A$30,0)),""))</f>
        <v/>
      </c>
      <c r="S15" s="23">
        <f>IF($A15="","",IFERROR(INDEX('Materiais e Regras'!$F$11:$F$30,MATCH($H15,'Materiais e Regras'!$A$11:$A$30,0)),""))</f>
        <v/>
      </c>
      <c r="T15" s="43">
        <f>IF($A15="","",IFERROR(INDEX('Materiais e Regras'!$G$11:$G$30,MATCH($H15,'Materiais e Regras'!$A$11:$A$30,0)),""))</f>
        <v/>
      </c>
      <c r="U15" s="25">
        <f>IF($A15="","",IFERROR(INDEX('Materiais e Regras'!$H$11:$H$30,MATCH($H15,'Materiais e Regras'!$A$11:$A$30,0)),""))</f>
        <v/>
      </c>
      <c r="V15" s="26">
        <f>IF($A15="","",IFERROR(INDEX('Materiais e Regras'!$I$11:$I$30,MATCH($H15,'Materiais e Regras'!$A$11:$A$30,0)),""))</f>
        <v/>
      </c>
      <c r="W15" s="22">
        <f>IF($A15="","",IFERROR(INDEX('Materiais e Regras'!$M$11:$M$25,MATCH($J15,'Materiais e Regras'!$L$11:$L$25,0)),""))</f>
        <v/>
      </c>
      <c r="X15" s="25">
        <f>IF($A15="","",IFERROR(INDEX('Materiais e Regras'!$N$11:$N$25,MATCH($J15,'Materiais e Regras'!$L$11:$L$25,0)),""))</f>
        <v/>
      </c>
      <c r="Y15" s="26">
        <f>IF($A15="","",IFERROR(INDEX('Materiais e Regras'!$O$11:$O$25,MATCH($J15,'Materiais e Regras'!$L$11:$L$25,0)),""))</f>
        <v/>
      </c>
      <c r="Z15" s="23">
        <f>IF($A15="","",IFERROR(INDEX('Materiais e Regras'!$B$4:$B$6,MATCH($C15,'Materiais e Regras'!$A$4:$A$6,0)),""))</f>
        <v/>
      </c>
      <c r="AA15" s="25">
        <f>IF($A15="","",IFERROR(INDEX('Materiais e Regras'!$C$4:$C$6,MATCH($C15,'Materiais e Regras'!$A$4:$A$6,0)),""))</f>
        <v/>
      </c>
      <c r="AB15" s="26">
        <f>IF($A15="","",IF($M15="",'Materiais e Regras'!$H$5,IF(ISNUMBER($M15),$M15,"")))</f>
        <v/>
      </c>
      <c r="AC15" s="26">
        <f>IF(OR($A15="",COUNT($I15,$K15)&lt;&gt;2,NOT(ISNUMBER($V15)),NOT(ISNUMBER($Y15)),AND($L15&lt;&gt;"",NOT(ISNUMBER($L15)))),"",ROUND(($I15*$V15+$K15*$Y15+IF($L15="",0,$L15))*(1+'Materiais e Regras'!$H$4),2))</f>
        <v/>
      </c>
      <c r="AD15" s="22">
        <f>IF(OR($A15="",$P15="",$W15="",$I15="",$K15="",$N15=""),"",$P15&amp;" x"&amp;TEXT($I15,"0.##")&amp;IF($J15="ENC-000",""," + "&amp;$W15&amp;" x"&amp;TEXT($K15,"0.##"))&amp;" | "&amp;$N15)</f>
        <v/>
      </c>
      <c r="AE15" s="22">
        <f>IF($A15="","",_xlfn.TEXTJOIN(" | ",TRUE,IF(COUNTIF($A$6:$A$205,$A15)&gt;1,"SKU duplicado",""),IF(OR($B15="",$C15="",$D15="",$E15="",$F15="",$G15="",$H15="",$I15="",$J15="",$K15="",$N15="",$O15=""),"Cadastro incompleto",""),IF(AND($C15&lt;&gt;"",COUNTIF('Materiais e Regras'!$A$4:$A$6,$C15)=0),"Fragilidade inválida",""),IF(OR(AND($D15&lt;&gt;"",NOT(ISNUMBER($D15))),AND($E15&lt;&gt;"",NOT(ISNUMBER($E15))),AND($F15&lt;&gt;"",NOT(ISNUMBER($F15))),AND($G15&lt;&gt;"",NOT(ISNUMBER($G15))),AND($I15&lt;&gt;"",NOT(ISNUMBER($I15))),AND($K15&lt;&gt;"",NOT(ISNUMBER($K15))),AND($L15&lt;&gt;"",NOT(ISNUMBER($L15))),AND($M15&lt;&gt;"",NOT(ISNUMBER($M15)))),"Dados numéricos inválidos",""),IF(OR(AND(ISNUMBER($D15),$D15&lt;=0),AND(ISNUMBER($E15),$E15&lt;=0),AND(ISNUMBER($F15),$F15&lt;=0),AND(ISNUMBER($G15),$G15&lt;=0),AND(ISNUMBER($I15),$I15&lt;=0),AND(ISNUMBER($K15),$K15&lt;0),AND(ISNUMBER($L15),$L15&lt;0),AND(ISNUMBER($M15),$M15&lt;0)),"Medida, peso ou quantidade inválida",""),IF(AND($H15&lt;&gt;"",$P15=""),"Código de embalagem inválido",""),IF(AND($P15&lt;&gt;"",IFERROR(INDEX('Materiais e Regras'!$J$11:$J$30,MATCH($H15,'Materiais e Regras'!$A$11:$A$30,0)),"Não")&lt;&gt;"Sim"),"Embalagem inativa",""),IF(AND($J15&lt;&gt;"",$W15=""),"Código de enchimento inválido",""),IF(AND($W15&lt;&gt;"",IFERROR(INDEX('Materiais e Regras'!$P$11:$P$25,MATCH($J15,'Materiais e Regras'!$L$11:$L$25,0)),"Não")&lt;&gt;"Sim"),"Enchimento inativo",""),IF(AND(COUNT($D15:$F15)=3,ISNUMBER($Z15),COUNT($Q15:$S15)=3,OR($D15+2*$Z15&gt;$Q15,$E15+2*$Z15&gt;$R15,$F15+2*$Z15&gt;$S15)),"Dimensões incompatíveis",""),IF(AND(ISNUMBER($G15),ISNUMBER($T15),$G15&gt;$T15),"Peso acima do limite",""),IF(AND(ISNUMBER($U15),ISNUMBER($X15),ISNUMBER($AA15),MIN(3,$U15+$X15)&lt;$AA15),"Proteção insuficiente",""),IF(AND($C15="Alta",OR($J15="ENC-000",$K15&lt;=0)),"Enchimento obrigatório",""),IF(AND($J15&lt;&gt;"",$J15&lt;&gt;"ENC-000",OR($K15="",$K15&lt;=0)),"Quantidade de enchimento inválida",""),IF(AND(ISNUMBER($AC15),ISNUMBER($AB15),$AC15&gt;$AB15),"Custo acima do limite",""),IF(AND($O15&lt;&gt;"",NOT(ISNUMBER($O15))),"Data de revisão inválida",""),IF(AND(ISNUMBER($O15),$O15&gt;TODAY()),"Data de revisão futura",""),IF(AND(ISNUMBER($O15),$O15&lt;=TODAY(),TODAY()-$O15&gt;'Materiais e Regras'!$H$6),"Revisão vencida","")))</f>
        <v/>
      </c>
      <c r="AF15" s="27">
        <f>IF($A15="","",IF($AE15="","OK","REVISAR"))</f>
        <v/>
      </c>
    </row>
    <row r="16" ht="22" customHeight="1">
      <c r="A16" s="16" t="n"/>
      <c r="B16" s="16" t="n"/>
      <c r="C16" s="17" t="n"/>
      <c r="D16" s="18" t="n"/>
      <c r="E16" s="18" t="n"/>
      <c r="F16" s="18" t="n"/>
      <c r="G16" s="41" t="n"/>
      <c r="H16" s="17" t="n"/>
      <c r="I16" s="18" t="n"/>
      <c r="J16" s="17" t="n"/>
      <c r="K16" s="18" t="n"/>
      <c r="L16" s="20" t="n"/>
      <c r="M16" s="20" t="n"/>
      <c r="N16" s="16" t="n"/>
      <c r="O16" s="42" t="n"/>
      <c r="P16" s="22">
        <f>IF($A16="","",IFERROR(INDEX('Materiais e Regras'!$B$11:$B$30,MATCH($H16,'Materiais e Regras'!$A$11:$A$30,0)),""))</f>
        <v/>
      </c>
      <c r="Q16" s="23">
        <f>IF($A16="","",IFERROR(INDEX('Materiais e Regras'!$D$11:$D$30,MATCH($H16,'Materiais e Regras'!$A$11:$A$30,0)),""))</f>
        <v/>
      </c>
      <c r="R16" s="23">
        <f>IF($A16="","",IFERROR(INDEX('Materiais e Regras'!$E$11:$E$30,MATCH($H16,'Materiais e Regras'!$A$11:$A$30,0)),""))</f>
        <v/>
      </c>
      <c r="S16" s="23">
        <f>IF($A16="","",IFERROR(INDEX('Materiais e Regras'!$F$11:$F$30,MATCH($H16,'Materiais e Regras'!$A$11:$A$30,0)),""))</f>
        <v/>
      </c>
      <c r="T16" s="43">
        <f>IF($A16="","",IFERROR(INDEX('Materiais e Regras'!$G$11:$G$30,MATCH($H16,'Materiais e Regras'!$A$11:$A$30,0)),""))</f>
        <v/>
      </c>
      <c r="U16" s="25">
        <f>IF($A16="","",IFERROR(INDEX('Materiais e Regras'!$H$11:$H$30,MATCH($H16,'Materiais e Regras'!$A$11:$A$30,0)),""))</f>
        <v/>
      </c>
      <c r="V16" s="26">
        <f>IF($A16="","",IFERROR(INDEX('Materiais e Regras'!$I$11:$I$30,MATCH($H16,'Materiais e Regras'!$A$11:$A$30,0)),""))</f>
        <v/>
      </c>
      <c r="W16" s="22">
        <f>IF($A16="","",IFERROR(INDEX('Materiais e Regras'!$M$11:$M$25,MATCH($J16,'Materiais e Regras'!$L$11:$L$25,0)),""))</f>
        <v/>
      </c>
      <c r="X16" s="25">
        <f>IF($A16="","",IFERROR(INDEX('Materiais e Regras'!$N$11:$N$25,MATCH($J16,'Materiais e Regras'!$L$11:$L$25,0)),""))</f>
        <v/>
      </c>
      <c r="Y16" s="26">
        <f>IF($A16="","",IFERROR(INDEX('Materiais e Regras'!$O$11:$O$25,MATCH($J16,'Materiais e Regras'!$L$11:$L$25,0)),""))</f>
        <v/>
      </c>
      <c r="Z16" s="23">
        <f>IF($A16="","",IFERROR(INDEX('Materiais e Regras'!$B$4:$B$6,MATCH($C16,'Materiais e Regras'!$A$4:$A$6,0)),""))</f>
        <v/>
      </c>
      <c r="AA16" s="25">
        <f>IF($A16="","",IFERROR(INDEX('Materiais e Regras'!$C$4:$C$6,MATCH($C16,'Materiais e Regras'!$A$4:$A$6,0)),""))</f>
        <v/>
      </c>
      <c r="AB16" s="26">
        <f>IF($A16="","",IF($M16="",'Materiais e Regras'!$H$5,IF(ISNUMBER($M16),$M16,"")))</f>
        <v/>
      </c>
      <c r="AC16" s="26">
        <f>IF(OR($A16="",COUNT($I16,$K16)&lt;&gt;2,NOT(ISNUMBER($V16)),NOT(ISNUMBER($Y16)),AND($L16&lt;&gt;"",NOT(ISNUMBER($L16)))),"",ROUND(($I16*$V16+$K16*$Y16+IF($L16="",0,$L16))*(1+'Materiais e Regras'!$H$4),2))</f>
        <v/>
      </c>
      <c r="AD16" s="22">
        <f>IF(OR($A16="",$P16="",$W16="",$I16="",$K16="",$N16=""),"",$P16&amp;" x"&amp;TEXT($I16,"0.##")&amp;IF($J16="ENC-000",""," + "&amp;$W16&amp;" x"&amp;TEXT($K16,"0.##"))&amp;" | "&amp;$N16)</f>
        <v/>
      </c>
      <c r="AE16" s="22">
        <f>IF($A16="","",_xlfn.TEXTJOIN(" | ",TRUE,IF(COUNTIF($A$6:$A$205,$A16)&gt;1,"SKU duplicado",""),IF(OR($B16="",$C16="",$D16="",$E16="",$F16="",$G16="",$H16="",$I16="",$J16="",$K16="",$N16="",$O16=""),"Cadastro incompleto",""),IF(AND($C16&lt;&gt;"",COUNTIF('Materiais e Regras'!$A$4:$A$6,$C16)=0),"Fragilidade inválida",""),IF(OR(AND($D16&lt;&gt;"",NOT(ISNUMBER($D16))),AND($E16&lt;&gt;"",NOT(ISNUMBER($E16))),AND($F16&lt;&gt;"",NOT(ISNUMBER($F16))),AND($G16&lt;&gt;"",NOT(ISNUMBER($G16))),AND($I16&lt;&gt;"",NOT(ISNUMBER($I16))),AND($K16&lt;&gt;"",NOT(ISNUMBER($K16))),AND($L16&lt;&gt;"",NOT(ISNUMBER($L16))),AND($M16&lt;&gt;"",NOT(ISNUMBER($M16)))),"Dados numéricos inválidos",""),IF(OR(AND(ISNUMBER($D16),$D16&lt;=0),AND(ISNUMBER($E16),$E16&lt;=0),AND(ISNUMBER($F16),$F16&lt;=0),AND(ISNUMBER($G16),$G16&lt;=0),AND(ISNUMBER($I16),$I16&lt;=0),AND(ISNUMBER($K16),$K16&lt;0),AND(ISNUMBER($L16),$L16&lt;0),AND(ISNUMBER($M16),$M16&lt;0)),"Medida, peso ou quantidade inválida",""),IF(AND($H16&lt;&gt;"",$P16=""),"Código de embalagem inválido",""),IF(AND($P16&lt;&gt;"",IFERROR(INDEX('Materiais e Regras'!$J$11:$J$30,MATCH($H16,'Materiais e Regras'!$A$11:$A$30,0)),"Não")&lt;&gt;"Sim"),"Embalagem inativa",""),IF(AND($J16&lt;&gt;"",$W16=""),"Código de enchimento inválido",""),IF(AND($W16&lt;&gt;"",IFERROR(INDEX('Materiais e Regras'!$P$11:$P$25,MATCH($J16,'Materiais e Regras'!$L$11:$L$25,0)),"Não")&lt;&gt;"Sim"),"Enchimento inativo",""),IF(AND(COUNT($D16:$F16)=3,ISNUMBER($Z16),COUNT($Q16:$S16)=3,OR($D16+2*$Z16&gt;$Q16,$E16+2*$Z16&gt;$R16,$F16+2*$Z16&gt;$S16)),"Dimensões incompatíveis",""),IF(AND(ISNUMBER($G16),ISNUMBER($T16),$G16&gt;$T16),"Peso acima do limite",""),IF(AND(ISNUMBER($U16),ISNUMBER($X16),ISNUMBER($AA16),MIN(3,$U16+$X16)&lt;$AA16),"Proteção insuficiente",""),IF(AND($C16="Alta",OR($J16="ENC-000",$K16&lt;=0)),"Enchimento obrigatório",""),IF(AND($J16&lt;&gt;"",$J16&lt;&gt;"ENC-000",OR($K16="",$K16&lt;=0)),"Quantidade de enchimento inválida",""),IF(AND(ISNUMBER($AC16),ISNUMBER($AB16),$AC16&gt;$AB16),"Custo acima do limite",""),IF(AND($O16&lt;&gt;"",NOT(ISNUMBER($O16))),"Data de revisão inválida",""),IF(AND(ISNUMBER($O16),$O16&gt;TODAY()),"Data de revisão futura",""),IF(AND(ISNUMBER($O16),$O16&lt;=TODAY(),TODAY()-$O16&gt;'Materiais e Regras'!$H$6),"Revisão vencida","")))</f>
        <v/>
      </c>
      <c r="AF16" s="27">
        <f>IF($A16="","",IF($AE16="","OK","REVISAR"))</f>
        <v/>
      </c>
    </row>
    <row r="17" ht="22" customHeight="1">
      <c r="A17" s="16" t="n"/>
      <c r="B17" s="16" t="n"/>
      <c r="C17" s="17" t="n"/>
      <c r="D17" s="18" t="n"/>
      <c r="E17" s="18" t="n"/>
      <c r="F17" s="18" t="n"/>
      <c r="G17" s="41" t="n"/>
      <c r="H17" s="17" t="n"/>
      <c r="I17" s="18" t="n"/>
      <c r="J17" s="17" t="n"/>
      <c r="K17" s="18" t="n"/>
      <c r="L17" s="20" t="n"/>
      <c r="M17" s="20" t="n"/>
      <c r="N17" s="16" t="n"/>
      <c r="O17" s="42" t="n"/>
      <c r="P17" s="22">
        <f>IF($A17="","",IFERROR(INDEX('Materiais e Regras'!$B$11:$B$30,MATCH($H17,'Materiais e Regras'!$A$11:$A$30,0)),""))</f>
        <v/>
      </c>
      <c r="Q17" s="23">
        <f>IF($A17="","",IFERROR(INDEX('Materiais e Regras'!$D$11:$D$30,MATCH($H17,'Materiais e Regras'!$A$11:$A$30,0)),""))</f>
        <v/>
      </c>
      <c r="R17" s="23">
        <f>IF($A17="","",IFERROR(INDEX('Materiais e Regras'!$E$11:$E$30,MATCH($H17,'Materiais e Regras'!$A$11:$A$30,0)),""))</f>
        <v/>
      </c>
      <c r="S17" s="23">
        <f>IF($A17="","",IFERROR(INDEX('Materiais e Regras'!$F$11:$F$30,MATCH($H17,'Materiais e Regras'!$A$11:$A$30,0)),""))</f>
        <v/>
      </c>
      <c r="T17" s="43">
        <f>IF($A17="","",IFERROR(INDEX('Materiais e Regras'!$G$11:$G$30,MATCH($H17,'Materiais e Regras'!$A$11:$A$30,0)),""))</f>
        <v/>
      </c>
      <c r="U17" s="25">
        <f>IF($A17="","",IFERROR(INDEX('Materiais e Regras'!$H$11:$H$30,MATCH($H17,'Materiais e Regras'!$A$11:$A$30,0)),""))</f>
        <v/>
      </c>
      <c r="V17" s="26">
        <f>IF($A17="","",IFERROR(INDEX('Materiais e Regras'!$I$11:$I$30,MATCH($H17,'Materiais e Regras'!$A$11:$A$30,0)),""))</f>
        <v/>
      </c>
      <c r="W17" s="22">
        <f>IF($A17="","",IFERROR(INDEX('Materiais e Regras'!$M$11:$M$25,MATCH($J17,'Materiais e Regras'!$L$11:$L$25,0)),""))</f>
        <v/>
      </c>
      <c r="X17" s="25">
        <f>IF($A17="","",IFERROR(INDEX('Materiais e Regras'!$N$11:$N$25,MATCH($J17,'Materiais e Regras'!$L$11:$L$25,0)),""))</f>
        <v/>
      </c>
      <c r="Y17" s="26">
        <f>IF($A17="","",IFERROR(INDEX('Materiais e Regras'!$O$11:$O$25,MATCH($J17,'Materiais e Regras'!$L$11:$L$25,0)),""))</f>
        <v/>
      </c>
      <c r="Z17" s="23">
        <f>IF($A17="","",IFERROR(INDEX('Materiais e Regras'!$B$4:$B$6,MATCH($C17,'Materiais e Regras'!$A$4:$A$6,0)),""))</f>
        <v/>
      </c>
      <c r="AA17" s="25">
        <f>IF($A17="","",IFERROR(INDEX('Materiais e Regras'!$C$4:$C$6,MATCH($C17,'Materiais e Regras'!$A$4:$A$6,0)),""))</f>
        <v/>
      </c>
      <c r="AB17" s="26">
        <f>IF($A17="","",IF($M17="",'Materiais e Regras'!$H$5,IF(ISNUMBER($M17),$M17,"")))</f>
        <v/>
      </c>
      <c r="AC17" s="26">
        <f>IF(OR($A17="",COUNT($I17,$K17)&lt;&gt;2,NOT(ISNUMBER($V17)),NOT(ISNUMBER($Y17)),AND($L17&lt;&gt;"",NOT(ISNUMBER($L17)))),"",ROUND(($I17*$V17+$K17*$Y17+IF($L17="",0,$L17))*(1+'Materiais e Regras'!$H$4),2))</f>
        <v/>
      </c>
      <c r="AD17" s="22">
        <f>IF(OR($A17="",$P17="",$W17="",$I17="",$K17="",$N17=""),"",$P17&amp;" x"&amp;TEXT($I17,"0.##")&amp;IF($J17="ENC-000",""," + "&amp;$W17&amp;" x"&amp;TEXT($K17,"0.##"))&amp;" | "&amp;$N17)</f>
        <v/>
      </c>
      <c r="AE17" s="22">
        <f>IF($A17="","",_xlfn.TEXTJOIN(" | ",TRUE,IF(COUNTIF($A$6:$A$205,$A17)&gt;1,"SKU duplicado",""),IF(OR($B17="",$C17="",$D17="",$E17="",$F17="",$G17="",$H17="",$I17="",$J17="",$K17="",$N17="",$O17=""),"Cadastro incompleto",""),IF(AND($C17&lt;&gt;"",COUNTIF('Materiais e Regras'!$A$4:$A$6,$C17)=0),"Fragilidade inválida",""),IF(OR(AND($D17&lt;&gt;"",NOT(ISNUMBER($D17))),AND($E17&lt;&gt;"",NOT(ISNUMBER($E17))),AND($F17&lt;&gt;"",NOT(ISNUMBER($F17))),AND($G17&lt;&gt;"",NOT(ISNUMBER($G17))),AND($I17&lt;&gt;"",NOT(ISNUMBER($I17))),AND($K17&lt;&gt;"",NOT(ISNUMBER($K17))),AND($L17&lt;&gt;"",NOT(ISNUMBER($L17))),AND($M17&lt;&gt;"",NOT(ISNUMBER($M17)))),"Dados numéricos inválidos",""),IF(OR(AND(ISNUMBER($D17),$D17&lt;=0),AND(ISNUMBER($E17),$E17&lt;=0),AND(ISNUMBER($F17),$F17&lt;=0),AND(ISNUMBER($G17),$G17&lt;=0),AND(ISNUMBER($I17),$I17&lt;=0),AND(ISNUMBER($K17),$K17&lt;0),AND(ISNUMBER($L17),$L17&lt;0),AND(ISNUMBER($M17),$M17&lt;0)),"Medida, peso ou quantidade inválida",""),IF(AND($H17&lt;&gt;"",$P17=""),"Código de embalagem inválido",""),IF(AND($P17&lt;&gt;"",IFERROR(INDEX('Materiais e Regras'!$J$11:$J$30,MATCH($H17,'Materiais e Regras'!$A$11:$A$30,0)),"Não")&lt;&gt;"Sim"),"Embalagem inativa",""),IF(AND($J17&lt;&gt;"",$W17=""),"Código de enchimento inválido",""),IF(AND($W17&lt;&gt;"",IFERROR(INDEX('Materiais e Regras'!$P$11:$P$25,MATCH($J17,'Materiais e Regras'!$L$11:$L$25,0)),"Não")&lt;&gt;"Sim"),"Enchimento inativo",""),IF(AND(COUNT($D17:$F17)=3,ISNUMBER($Z17),COUNT($Q17:$S17)=3,OR($D17+2*$Z17&gt;$Q17,$E17+2*$Z17&gt;$R17,$F17+2*$Z17&gt;$S17)),"Dimensões incompatíveis",""),IF(AND(ISNUMBER($G17),ISNUMBER($T17),$G17&gt;$T17),"Peso acima do limite",""),IF(AND(ISNUMBER($U17),ISNUMBER($X17),ISNUMBER($AA17),MIN(3,$U17+$X17)&lt;$AA17),"Proteção insuficiente",""),IF(AND($C17="Alta",OR($J17="ENC-000",$K17&lt;=0)),"Enchimento obrigatório",""),IF(AND($J17&lt;&gt;"",$J17&lt;&gt;"ENC-000",OR($K17="",$K17&lt;=0)),"Quantidade de enchimento inválida",""),IF(AND(ISNUMBER($AC17),ISNUMBER($AB17),$AC17&gt;$AB17),"Custo acima do limite",""),IF(AND($O17&lt;&gt;"",NOT(ISNUMBER($O17))),"Data de revisão inválida",""),IF(AND(ISNUMBER($O17),$O17&gt;TODAY()),"Data de revisão futura",""),IF(AND(ISNUMBER($O17),$O17&lt;=TODAY(),TODAY()-$O17&gt;'Materiais e Regras'!$H$6),"Revisão vencida","")))</f>
        <v/>
      </c>
      <c r="AF17" s="27">
        <f>IF($A17="","",IF($AE17="","OK","REVISAR"))</f>
        <v/>
      </c>
    </row>
    <row r="18" ht="22" customHeight="1">
      <c r="A18" s="16" t="n"/>
      <c r="B18" s="16" t="n"/>
      <c r="C18" s="17" t="n"/>
      <c r="D18" s="18" t="n"/>
      <c r="E18" s="18" t="n"/>
      <c r="F18" s="18" t="n"/>
      <c r="G18" s="41" t="n"/>
      <c r="H18" s="17" t="n"/>
      <c r="I18" s="18" t="n"/>
      <c r="J18" s="17" t="n"/>
      <c r="K18" s="18" t="n"/>
      <c r="L18" s="20" t="n"/>
      <c r="M18" s="20" t="n"/>
      <c r="N18" s="16" t="n"/>
      <c r="O18" s="42" t="n"/>
      <c r="P18" s="22">
        <f>IF($A18="","",IFERROR(INDEX('Materiais e Regras'!$B$11:$B$30,MATCH($H18,'Materiais e Regras'!$A$11:$A$30,0)),""))</f>
        <v/>
      </c>
      <c r="Q18" s="23">
        <f>IF($A18="","",IFERROR(INDEX('Materiais e Regras'!$D$11:$D$30,MATCH($H18,'Materiais e Regras'!$A$11:$A$30,0)),""))</f>
        <v/>
      </c>
      <c r="R18" s="23">
        <f>IF($A18="","",IFERROR(INDEX('Materiais e Regras'!$E$11:$E$30,MATCH($H18,'Materiais e Regras'!$A$11:$A$30,0)),""))</f>
        <v/>
      </c>
      <c r="S18" s="23">
        <f>IF($A18="","",IFERROR(INDEX('Materiais e Regras'!$F$11:$F$30,MATCH($H18,'Materiais e Regras'!$A$11:$A$30,0)),""))</f>
        <v/>
      </c>
      <c r="T18" s="43">
        <f>IF($A18="","",IFERROR(INDEX('Materiais e Regras'!$G$11:$G$30,MATCH($H18,'Materiais e Regras'!$A$11:$A$30,0)),""))</f>
        <v/>
      </c>
      <c r="U18" s="25">
        <f>IF($A18="","",IFERROR(INDEX('Materiais e Regras'!$H$11:$H$30,MATCH($H18,'Materiais e Regras'!$A$11:$A$30,0)),""))</f>
        <v/>
      </c>
      <c r="V18" s="26">
        <f>IF($A18="","",IFERROR(INDEX('Materiais e Regras'!$I$11:$I$30,MATCH($H18,'Materiais e Regras'!$A$11:$A$30,0)),""))</f>
        <v/>
      </c>
      <c r="W18" s="22">
        <f>IF($A18="","",IFERROR(INDEX('Materiais e Regras'!$M$11:$M$25,MATCH($J18,'Materiais e Regras'!$L$11:$L$25,0)),""))</f>
        <v/>
      </c>
      <c r="X18" s="25">
        <f>IF($A18="","",IFERROR(INDEX('Materiais e Regras'!$N$11:$N$25,MATCH($J18,'Materiais e Regras'!$L$11:$L$25,0)),""))</f>
        <v/>
      </c>
      <c r="Y18" s="26">
        <f>IF($A18="","",IFERROR(INDEX('Materiais e Regras'!$O$11:$O$25,MATCH($J18,'Materiais e Regras'!$L$11:$L$25,0)),""))</f>
        <v/>
      </c>
      <c r="Z18" s="23">
        <f>IF($A18="","",IFERROR(INDEX('Materiais e Regras'!$B$4:$B$6,MATCH($C18,'Materiais e Regras'!$A$4:$A$6,0)),""))</f>
        <v/>
      </c>
      <c r="AA18" s="25">
        <f>IF($A18="","",IFERROR(INDEX('Materiais e Regras'!$C$4:$C$6,MATCH($C18,'Materiais e Regras'!$A$4:$A$6,0)),""))</f>
        <v/>
      </c>
      <c r="AB18" s="26">
        <f>IF($A18="","",IF($M18="",'Materiais e Regras'!$H$5,IF(ISNUMBER($M18),$M18,"")))</f>
        <v/>
      </c>
      <c r="AC18" s="26">
        <f>IF(OR($A18="",COUNT($I18,$K18)&lt;&gt;2,NOT(ISNUMBER($V18)),NOT(ISNUMBER($Y18)),AND($L18&lt;&gt;"",NOT(ISNUMBER($L18)))),"",ROUND(($I18*$V18+$K18*$Y18+IF($L18="",0,$L18))*(1+'Materiais e Regras'!$H$4),2))</f>
        <v/>
      </c>
      <c r="AD18" s="22">
        <f>IF(OR($A18="",$P18="",$W18="",$I18="",$K18="",$N18=""),"",$P18&amp;" x"&amp;TEXT($I18,"0.##")&amp;IF($J18="ENC-000",""," + "&amp;$W18&amp;" x"&amp;TEXT($K18,"0.##"))&amp;" | "&amp;$N18)</f>
        <v/>
      </c>
      <c r="AE18" s="22">
        <f>IF($A18="","",_xlfn.TEXTJOIN(" | ",TRUE,IF(COUNTIF($A$6:$A$205,$A18)&gt;1,"SKU duplicado",""),IF(OR($B18="",$C18="",$D18="",$E18="",$F18="",$G18="",$H18="",$I18="",$J18="",$K18="",$N18="",$O18=""),"Cadastro incompleto",""),IF(AND($C18&lt;&gt;"",COUNTIF('Materiais e Regras'!$A$4:$A$6,$C18)=0),"Fragilidade inválida",""),IF(OR(AND($D18&lt;&gt;"",NOT(ISNUMBER($D18))),AND($E18&lt;&gt;"",NOT(ISNUMBER($E18))),AND($F18&lt;&gt;"",NOT(ISNUMBER($F18))),AND($G18&lt;&gt;"",NOT(ISNUMBER($G18))),AND($I18&lt;&gt;"",NOT(ISNUMBER($I18))),AND($K18&lt;&gt;"",NOT(ISNUMBER($K18))),AND($L18&lt;&gt;"",NOT(ISNUMBER($L18))),AND($M18&lt;&gt;"",NOT(ISNUMBER($M18)))),"Dados numéricos inválidos",""),IF(OR(AND(ISNUMBER($D18),$D18&lt;=0),AND(ISNUMBER($E18),$E18&lt;=0),AND(ISNUMBER($F18),$F18&lt;=0),AND(ISNUMBER($G18),$G18&lt;=0),AND(ISNUMBER($I18),$I18&lt;=0),AND(ISNUMBER($K18),$K18&lt;0),AND(ISNUMBER($L18),$L18&lt;0),AND(ISNUMBER($M18),$M18&lt;0)),"Medida, peso ou quantidade inválida",""),IF(AND($H18&lt;&gt;"",$P18=""),"Código de embalagem inválido",""),IF(AND($P18&lt;&gt;"",IFERROR(INDEX('Materiais e Regras'!$J$11:$J$30,MATCH($H18,'Materiais e Regras'!$A$11:$A$30,0)),"Não")&lt;&gt;"Sim"),"Embalagem inativa",""),IF(AND($J18&lt;&gt;"",$W18=""),"Código de enchimento inválido",""),IF(AND($W18&lt;&gt;"",IFERROR(INDEX('Materiais e Regras'!$P$11:$P$25,MATCH($J18,'Materiais e Regras'!$L$11:$L$25,0)),"Não")&lt;&gt;"Sim"),"Enchimento inativo",""),IF(AND(COUNT($D18:$F18)=3,ISNUMBER($Z18),COUNT($Q18:$S18)=3,OR($D18+2*$Z18&gt;$Q18,$E18+2*$Z18&gt;$R18,$F18+2*$Z18&gt;$S18)),"Dimensões incompatíveis",""),IF(AND(ISNUMBER($G18),ISNUMBER($T18),$G18&gt;$T18),"Peso acima do limite",""),IF(AND(ISNUMBER($U18),ISNUMBER($X18),ISNUMBER($AA18),MIN(3,$U18+$X18)&lt;$AA18),"Proteção insuficiente",""),IF(AND($C18="Alta",OR($J18="ENC-000",$K18&lt;=0)),"Enchimento obrigatório",""),IF(AND($J18&lt;&gt;"",$J18&lt;&gt;"ENC-000",OR($K18="",$K18&lt;=0)),"Quantidade de enchimento inválida",""),IF(AND(ISNUMBER($AC18),ISNUMBER($AB18),$AC18&gt;$AB18),"Custo acima do limite",""),IF(AND($O18&lt;&gt;"",NOT(ISNUMBER($O18))),"Data de revisão inválida",""),IF(AND(ISNUMBER($O18),$O18&gt;TODAY()),"Data de revisão futura",""),IF(AND(ISNUMBER($O18),$O18&lt;=TODAY(),TODAY()-$O18&gt;'Materiais e Regras'!$H$6),"Revisão vencida","")))</f>
        <v/>
      </c>
      <c r="AF18" s="27">
        <f>IF($A18="","",IF($AE18="","OK","REVISAR"))</f>
        <v/>
      </c>
    </row>
    <row r="19" ht="22" customHeight="1">
      <c r="A19" s="16" t="n"/>
      <c r="B19" s="16" t="n"/>
      <c r="C19" s="17" t="n"/>
      <c r="D19" s="18" t="n"/>
      <c r="E19" s="18" t="n"/>
      <c r="F19" s="18" t="n"/>
      <c r="G19" s="41" t="n"/>
      <c r="H19" s="17" t="n"/>
      <c r="I19" s="18" t="n"/>
      <c r="J19" s="17" t="n"/>
      <c r="K19" s="18" t="n"/>
      <c r="L19" s="20" t="n"/>
      <c r="M19" s="20" t="n"/>
      <c r="N19" s="16" t="n"/>
      <c r="O19" s="42" t="n"/>
      <c r="P19" s="22">
        <f>IF($A19="","",IFERROR(INDEX('Materiais e Regras'!$B$11:$B$30,MATCH($H19,'Materiais e Regras'!$A$11:$A$30,0)),""))</f>
        <v/>
      </c>
      <c r="Q19" s="23">
        <f>IF($A19="","",IFERROR(INDEX('Materiais e Regras'!$D$11:$D$30,MATCH($H19,'Materiais e Regras'!$A$11:$A$30,0)),""))</f>
        <v/>
      </c>
      <c r="R19" s="23">
        <f>IF($A19="","",IFERROR(INDEX('Materiais e Regras'!$E$11:$E$30,MATCH($H19,'Materiais e Regras'!$A$11:$A$30,0)),""))</f>
        <v/>
      </c>
      <c r="S19" s="23">
        <f>IF($A19="","",IFERROR(INDEX('Materiais e Regras'!$F$11:$F$30,MATCH($H19,'Materiais e Regras'!$A$11:$A$30,0)),""))</f>
        <v/>
      </c>
      <c r="T19" s="43">
        <f>IF($A19="","",IFERROR(INDEX('Materiais e Regras'!$G$11:$G$30,MATCH($H19,'Materiais e Regras'!$A$11:$A$30,0)),""))</f>
        <v/>
      </c>
      <c r="U19" s="25">
        <f>IF($A19="","",IFERROR(INDEX('Materiais e Regras'!$H$11:$H$30,MATCH($H19,'Materiais e Regras'!$A$11:$A$30,0)),""))</f>
        <v/>
      </c>
      <c r="V19" s="26">
        <f>IF($A19="","",IFERROR(INDEX('Materiais e Regras'!$I$11:$I$30,MATCH($H19,'Materiais e Regras'!$A$11:$A$30,0)),""))</f>
        <v/>
      </c>
      <c r="W19" s="22">
        <f>IF($A19="","",IFERROR(INDEX('Materiais e Regras'!$M$11:$M$25,MATCH($J19,'Materiais e Regras'!$L$11:$L$25,0)),""))</f>
        <v/>
      </c>
      <c r="X19" s="25">
        <f>IF($A19="","",IFERROR(INDEX('Materiais e Regras'!$N$11:$N$25,MATCH($J19,'Materiais e Regras'!$L$11:$L$25,0)),""))</f>
        <v/>
      </c>
      <c r="Y19" s="26">
        <f>IF($A19="","",IFERROR(INDEX('Materiais e Regras'!$O$11:$O$25,MATCH($J19,'Materiais e Regras'!$L$11:$L$25,0)),""))</f>
        <v/>
      </c>
      <c r="Z19" s="23">
        <f>IF($A19="","",IFERROR(INDEX('Materiais e Regras'!$B$4:$B$6,MATCH($C19,'Materiais e Regras'!$A$4:$A$6,0)),""))</f>
        <v/>
      </c>
      <c r="AA19" s="25">
        <f>IF($A19="","",IFERROR(INDEX('Materiais e Regras'!$C$4:$C$6,MATCH($C19,'Materiais e Regras'!$A$4:$A$6,0)),""))</f>
        <v/>
      </c>
      <c r="AB19" s="26">
        <f>IF($A19="","",IF($M19="",'Materiais e Regras'!$H$5,IF(ISNUMBER($M19),$M19,"")))</f>
        <v/>
      </c>
      <c r="AC19" s="26">
        <f>IF(OR($A19="",COUNT($I19,$K19)&lt;&gt;2,NOT(ISNUMBER($V19)),NOT(ISNUMBER($Y19)),AND($L19&lt;&gt;"",NOT(ISNUMBER($L19)))),"",ROUND(($I19*$V19+$K19*$Y19+IF($L19="",0,$L19))*(1+'Materiais e Regras'!$H$4),2))</f>
        <v/>
      </c>
      <c r="AD19" s="22">
        <f>IF(OR($A19="",$P19="",$W19="",$I19="",$K19="",$N19=""),"",$P19&amp;" x"&amp;TEXT($I19,"0.##")&amp;IF($J19="ENC-000",""," + "&amp;$W19&amp;" x"&amp;TEXT($K19,"0.##"))&amp;" | "&amp;$N19)</f>
        <v/>
      </c>
      <c r="AE19" s="22">
        <f>IF($A19="","",_xlfn.TEXTJOIN(" | ",TRUE,IF(COUNTIF($A$6:$A$205,$A19)&gt;1,"SKU duplicado",""),IF(OR($B19="",$C19="",$D19="",$E19="",$F19="",$G19="",$H19="",$I19="",$J19="",$K19="",$N19="",$O19=""),"Cadastro incompleto",""),IF(AND($C19&lt;&gt;"",COUNTIF('Materiais e Regras'!$A$4:$A$6,$C19)=0),"Fragilidade inválida",""),IF(OR(AND($D19&lt;&gt;"",NOT(ISNUMBER($D19))),AND($E19&lt;&gt;"",NOT(ISNUMBER($E19))),AND($F19&lt;&gt;"",NOT(ISNUMBER($F19))),AND($G19&lt;&gt;"",NOT(ISNUMBER($G19))),AND($I19&lt;&gt;"",NOT(ISNUMBER($I19))),AND($K19&lt;&gt;"",NOT(ISNUMBER($K19))),AND($L19&lt;&gt;"",NOT(ISNUMBER($L19))),AND($M19&lt;&gt;"",NOT(ISNUMBER($M19)))),"Dados numéricos inválidos",""),IF(OR(AND(ISNUMBER($D19),$D19&lt;=0),AND(ISNUMBER($E19),$E19&lt;=0),AND(ISNUMBER($F19),$F19&lt;=0),AND(ISNUMBER($G19),$G19&lt;=0),AND(ISNUMBER($I19),$I19&lt;=0),AND(ISNUMBER($K19),$K19&lt;0),AND(ISNUMBER($L19),$L19&lt;0),AND(ISNUMBER($M19),$M19&lt;0)),"Medida, peso ou quantidade inválida",""),IF(AND($H19&lt;&gt;"",$P19=""),"Código de embalagem inválido",""),IF(AND($P19&lt;&gt;"",IFERROR(INDEX('Materiais e Regras'!$J$11:$J$30,MATCH($H19,'Materiais e Regras'!$A$11:$A$30,0)),"Não")&lt;&gt;"Sim"),"Embalagem inativa",""),IF(AND($J19&lt;&gt;"",$W19=""),"Código de enchimento inválido",""),IF(AND($W19&lt;&gt;"",IFERROR(INDEX('Materiais e Regras'!$P$11:$P$25,MATCH($J19,'Materiais e Regras'!$L$11:$L$25,0)),"Não")&lt;&gt;"Sim"),"Enchimento inativo",""),IF(AND(COUNT($D19:$F19)=3,ISNUMBER($Z19),COUNT($Q19:$S19)=3,OR($D19+2*$Z19&gt;$Q19,$E19+2*$Z19&gt;$R19,$F19+2*$Z19&gt;$S19)),"Dimensões incompatíveis",""),IF(AND(ISNUMBER($G19),ISNUMBER($T19),$G19&gt;$T19),"Peso acima do limite",""),IF(AND(ISNUMBER($U19),ISNUMBER($X19),ISNUMBER($AA19),MIN(3,$U19+$X19)&lt;$AA19),"Proteção insuficiente",""),IF(AND($C19="Alta",OR($J19="ENC-000",$K19&lt;=0)),"Enchimento obrigatório",""),IF(AND($J19&lt;&gt;"",$J19&lt;&gt;"ENC-000",OR($K19="",$K19&lt;=0)),"Quantidade de enchimento inválida",""),IF(AND(ISNUMBER($AC19),ISNUMBER($AB19),$AC19&gt;$AB19),"Custo acima do limite",""),IF(AND($O19&lt;&gt;"",NOT(ISNUMBER($O19))),"Data de revisão inválida",""),IF(AND(ISNUMBER($O19),$O19&gt;TODAY()),"Data de revisão futura",""),IF(AND(ISNUMBER($O19),$O19&lt;=TODAY(),TODAY()-$O19&gt;'Materiais e Regras'!$H$6),"Revisão vencida","")))</f>
        <v/>
      </c>
      <c r="AF19" s="27">
        <f>IF($A19="","",IF($AE19="","OK","REVISAR"))</f>
        <v/>
      </c>
    </row>
    <row r="20" ht="22" customHeight="1">
      <c r="A20" s="16" t="n"/>
      <c r="B20" s="16" t="n"/>
      <c r="C20" s="17" t="n"/>
      <c r="D20" s="18" t="n"/>
      <c r="E20" s="18" t="n"/>
      <c r="F20" s="18" t="n"/>
      <c r="G20" s="41" t="n"/>
      <c r="H20" s="17" t="n"/>
      <c r="I20" s="18" t="n"/>
      <c r="J20" s="17" t="n"/>
      <c r="K20" s="18" t="n"/>
      <c r="L20" s="20" t="n"/>
      <c r="M20" s="20" t="n"/>
      <c r="N20" s="16" t="n"/>
      <c r="O20" s="42" t="n"/>
      <c r="P20" s="22">
        <f>IF($A20="","",IFERROR(INDEX('Materiais e Regras'!$B$11:$B$30,MATCH($H20,'Materiais e Regras'!$A$11:$A$30,0)),""))</f>
        <v/>
      </c>
      <c r="Q20" s="23">
        <f>IF($A20="","",IFERROR(INDEX('Materiais e Regras'!$D$11:$D$30,MATCH($H20,'Materiais e Regras'!$A$11:$A$30,0)),""))</f>
        <v/>
      </c>
      <c r="R20" s="23">
        <f>IF($A20="","",IFERROR(INDEX('Materiais e Regras'!$E$11:$E$30,MATCH($H20,'Materiais e Regras'!$A$11:$A$30,0)),""))</f>
        <v/>
      </c>
      <c r="S20" s="23">
        <f>IF($A20="","",IFERROR(INDEX('Materiais e Regras'!$F$11:$F$30,MATCH($H20,'Materiais e Regras'!$A$11:$A$30,0)),""))</f>
        <v/>
      </c>
      <c r="T20" s="43">
        <f>IF($A20="","",IFERROR(INDEX('Materiais e Regras'!$G$11:$G$30,MATCH($H20,'Materiais e Regras'!$A$11:$A$30,0)),""))</f>
        <v/>
      </c>
      <c r="U20" s="25">
        <f>IF($A20="","",IFERROR(INDEX('Materiais e Regras'!$H$11:$H$30,MATCH($H20,'Materiais e Regras'!$A$11:$A$30,0)),""))</f>
        <v/>
      </c>
      <c r="V20" s="26">
        <f>IF($A20="","",IFERROR(INDEX('Materiais e Regras'!$I$11:$I$30,MATCH($H20,'Materiais e Regras'!$A$11:$A$30,0)),""))</f>
        <v/>
      </c>
      <c r="W20" s="22">
        <f>IF($A20="","",IFERROR(INDEX('Materiais e Regras'!$M$11:$M$25,MATCH($J20,'Materiais e Regras'!$L$11:$L$25,0)),""))</f>
        <v/>
      </c>
      <c r="X20" s="25">
        <f>IF($A20="","",IFERROR(INDEX('Materiais e Regras'!$N$11:$N$25,MATCH($J20,'Materiais e Regras'!$L$11:$L$25,0)),""))</f>
        <v/>
      </c>
      <c r="Y20" s="26">
        <f>IF($A20="","",IFERROR(INDEX('Materiais e Regras'!$O$11:$O$25,MATCH($J20,'Materiais e Regras'!$L$11:$L$25,0)),""))</f>
        <v/>
      </c>
      <c r="Z20" s="23">
        <f>IF($A20="","",IFERROR(INDEX('Materiais e Regras'!$B$4:$B$6,MATCH($C20,'Materiais e Regras'!$A$4:$A$6,0)),""))</f>
        <v/>
      </c>
      <c r="AA20" s="25">
        <f>IF($A20="","",IFERROR(INDEX('Materiais e Regras'!$C$4:$C$6,MATCH($C20,'Materiais e Regras'!$A$4:$A$6,0)),""))</f>
        <v/>
      </c>
      <c r="AB20" s="26">
        <f>IF($A20="","",IF($M20="",'Materiais e Regras'!$H$5,IF(ISNUMBER($M20),$M20,"")))</f>
        <v/>
      </c>
      <c r="AC20" s="26">
        <f>IF(OR($A20="",COUNT($I20,$K20)&lt;&gt;2,NOT(ISNUMBER($V20)),NOT(ISNUMBER($Y20)),AND($L20&lt;&gt;"",NOT(ISNUMBER($L20)))),"",ROUND(($I20*$V20+$K20*$Y20+IF($L20="",0,$L20))*(1+'Materiais e Regras'!$H$4),2))</f>
        <v/>
      </c>
      <c r="AD20" s="22">
        <f>IF(OR($A20="",$P20="",$W20="",$I20="",$K20="",$N20=""),"",$P20&amp;" x"&amp;TEXT($I20,"0.##")&amp;IF($J20="ENC-000",""," + "&amp;$W20&amp;" x"&amp;TEXT($K20,"0.##"))&amp;" | "&amp;$N20)</f>
        <v/>
      </c>
      <c r="AE20" s="22">
        <f>IF($A20="","",_xlfn.TEXTJOIN(" | ",TRUE,IF(COUNTIF($A$6:$A$205,$A20)&gt;1,"SKU duplicado",""),IF(OR($B20="",$C20="",$D20="",$E20="",$F20="",$G20="",$H20="",$I20="",$J20="",$K20="",$N20="",$O20=""),"Cadastro incompleto",""),IF(AND($C20&lt;&gt;"",COUNTIF('Materiais e Regras'!$A$4:$A$6,$C20)=0),"Fragilidade inválida",""),IF(OR(AND($D20&lt;&gt;"",NOT(ISNUMBER($D20))),AND($E20&lt;&gt;"",NOT(ISNUMBER($E20))),AND($F20&lt;&gt;"",NOT(ISNUMBER($F20))),AND($G20&lt;&gt;"",NOT(ISNUMBER($G20))),AND($I20&lt;&gt;"",NOT(ISNUMBER($I20))),AND($K20&lt;&gt;"",NOT(ISNUMBER($K20))),AND($L20&lt;&gt;"",NOT(ISNUMBER($L20))),AND($M20&lt;&gt;"",NOT(ISNUMBER($M20)))),"Dados numéricos inválidos",""),IF(OR(AND(ISNUMBER($D20),$D20&lt;=0),AND(ISNUMBER($E20),$E20&lt;=0),AND(ISNUMBER($F20),$F20&lt;=0),AND(ISNUMBER($G20),$G20&lt;=0),AND(ISNUMBER($I20),$I20&lt;=0),AND(ISNUMBER($K20),$K20&lt;0),AND(ISNUMBER($L20),$L20&lt;0),AND(ISNUMBER($M20),$M20&lt;0)),"Medida, peso ou quantidade inválida",""),IF(AND($H20&lt;&gt;"",$P20=""),"Código de embalagem inválido",""),IF(AND($P20&lt;&gt;"",IFERROR(INDEX('Materiais e Regras'!$J$11:$J$30,MATCH($H20,'Materiais e Regras'!$A$11:$A$30,0)),"Não")&lt;&gt;"Sim"),"Embalagem inativa",""),IF(AND($J20&lt;&gt;"",$W20=""),"Código de enchimento inválido",""),IF(AND($W20&lt;&gt;"",IFERROR(INDEX('Materiais e Regras'!$P$11:$P$25,MATCH($J20,'Materiais e Regras'!$L$11:$L$25,0)),"Não")&lt;&gt;"Sim"),"Enchimento inativo",""),IF(AND(COUNT($D20:$F20)=3,ISNUMBER($Z20),COUNT($Q20:$S20)=3,OR($D20+2*$Z20&gt;$Q20,$E20+2*$Z20&gt;$R20,$F20+2*$Z20&gt;$S20)),"Dimensões incompatíveis",""),IF(AND(ISNUMBER($G20),ISNUMBER($T20),$G20&gt;$T20),"Peso acima do limite",""),IF(AND(ISNUMBER($U20),ISNUMBER($X20),ISNUMBER($AA20),MIN(3,$U20+$X20)&lt;$AA20),"Proteção insuficiente",""),IF(AND($C20="Alta",OR($J20="ENC-000",$K20&lt;=0)),"Enchimento obrigatório",""),IF(AND($J20&lt;&gt;"",$J20&lt;&gt;"ENC-000",OR($K20="",$K20&lt;=0)),"Quantidade de enchimento inválida",""),IF(AND(ISNUMBER($AC20),ISNUMBER($AB20),$AC20&gt;$AB20),"Custo acima do limite",""),IF(AND($O20&lt;&gt;"",NOT(ISNUMBER($O20))),"Data de revisão inválida",""),IF(AND(ISNUMBER($O20),$O20&gt;TODAY()),"Data de revisão futura",""),IF(AND(ISNUMBER($O20),$O20&lt;=TODAY(),TODAY()-$O20&gt;'Materiais e Regras'!$H$6),"Revisão vencida","")))</f>
        <v/>
      </c>
      <c r="AF20" s="27">
        <f>IF($A20="","",IF($AE20="","OK","REVISAR"))</f>
        <v/>
      </c>
    </row>
    <row r="21" ht="22" customHeight="1">
      <c r="A21" s="16" t="n"/>
      <c r="B21" s="16" t="n"/>
      <c r="C21" s="17" t="n"/>
      <c r="D21" s="18" t="n"/>
      <c r="E21" s="18" t="n"/>
      <c r="F21" s="18" t="n"/>
      <c r="G21" s="41" t="n"/>
      <c r="H21" s="17" t="n"/>
      <c r="I21" s="18" t="n"/>
      <c r="J21" s="17" t="n"/>
      <c r="K21" s="18" t="n"/>
      <c r="L21" s="20" t="n"/>
      <c r="M21" s="20" t="n"/>
      <c r="N21" s="16" t="n"/>
      <c r="O21" s="42" t="n"/>
      <c r="P21" s="22">
        <f>IF($A21="","",IFERROR(INDEX('Materiais e Regras'!$B$11:$B$30,MATCH($H21,'Materiais e Regras'!$A$11:$A$30,0)),""))</f>
        <v/>
      </c>
      <c r="Q21" s="23">
        <f>IF($A21="","",IFERROR(INDEX('Materiais e Regras'!$D$11:$D$30,MATCH($H21,'Materiais e Regras'!$A$11:$A$30,0)),""))</f>
        <v/>
      </c>
      <c r="R21" s="23">
        <f>IF($A21="","",IFERROR(INDEX('Materiais e Regras'!$E$11:$E$30,MATCH($H21,'Materiais e Regras'!$A$11:$A$30,0)),""))</f>
        <v/>
      </c>
      <c r="S21" s="23">
        <f>IF($A21="","",IFERROR(INDEX('Materiais e Regras'!$F$11:$F$30,MATCH($H21,'Materiais e Regras'!$A$11:$A$30,0)),""))</f>
        <v/>
      </c>
      <c r="T21" s="43">
        <f>IF($A21="","",IFERROR(INDEX('Materiais e Regras'!$G$11:$G$30,MATCH($H21,'Materiais e Regras'!$A$11:$A$30,0)),""))</f>
        <v/>
      </c>
      <c r="U21" s="25">
        <f>IF($A21="","",IFERROR(INDEX('Materiais e Regras'!$H$11:$H$30,MATCH($H21,'Materiais e Regras'!$A$11:$A$30,0)),""))</f>
        <v/>
      </c>
      <c r="V21" s="26">
        <f>IF($A21="","",IFERROR(INDEX('Materiais e Regras'!$I$11:$I$30,MATCH($H21,'Materiais e Regras'!$A$11:$A$30,0)),""))</f>
        <v/>
      </c>
      <c r="W21" s="22">
        <f>IF($A21="","",IFERROR(INDEX('Materiais e Regras'!$M$11:$M$25,MATCH($J21,'Materiais e Regras'!$L$11:$L$25,0)),""))</f>
        <v/>
      </c>
      <c r="X21" s="25">
        <f>IF($A21="","",IFERROR(INDEX('Materiais e Regras'!$N$11:$N$25,MATCH($J21,'Materiais e Regras'!$L$11:$L$25,0)),""))</f>
        <v/>
      </c>
      <c r="Y21" s="26">
        <f>IF($A21="","",IFERROR(INDEX('Materiais e Regras'!$O$11:$O$25,MATCH($J21,'Materiais e Regras'!$L$11:$L$25,0)),""))</f>
        <v/>
      </c>
      <c r="Z21" s="23">
        <f>IF($A21="","",IFERROR(INDEX('Materiais e Regras'!$B$4:$B$6,MATCH($C21,'Materiais e Regras'!$A$4:$A$6,0)),""))</f>
        <v/>
      </c>
      <c r="AA21" s="25">
        <f>IF($A21="","",IFERROR(INDEX('Materiais e Regras'!$C$4:$C$6,MATCH($C21,'Materiais e Regras'!$A$4:$A$6,0)),""))</f>
        <v/>
      </c>
      <c r="AB21" s="26">
        <f>IF($A21="","",IF($M21="",'Materiais e Regras'!$H$5,IF(ISNUMBER($M21),$M21,"")))</f>
        <v/>
      </c>
      <c r="AC21" s="26">
        <f>IF(OR($A21="",COUNT($I21,$K21)&lt;&gt;2,NOT(ISNUMBER($V21)),NOT(ISNUMBER($Y21)),AND($L21&lt;&gt;"",NOT(ISNUMBER($L21)))),"",ROUND(($I21*$V21+$K21*$Y21+IF($L21="",0,$L21))*(1+'Materiais e Regras'!$H$4),2))</f>
        <v/>
      </c>
      <c r="AD21" s="22">
        <f>IF(OR($A21="",$P21="",$W21="",$I21="",$K21="",$N21=""),"",$P21&amp;" x"&amp;TEXT($I21,"0.##")&amp;IF($J21="ENC-000",""," + "&amp;$W21&amp;" x"&amp;TEXT($K21,"0.##"))&amp;" | "&amp;$N21)</f>
        <v/>
      </c>
      <c r="AE21" s="22">
        <f>IF($A21="","",_xlfn.TEXTJOIN(" | ",TRUE,IF(COUNTIF($A$6:$A$205,$A21)&gt;1,"SKU duplicado",""),IF(OR($B21="",$C21="",$D21="",$E21="",$F21="",$G21="",$H21="",$I21="",$J21="",$K21="",$N21="",$O21=""),"Cadastro incompleto",""),IF(AND($C21&lt;&gt;"",COUNTIF('Materiais e Regras'!$A$4:$A$6,$C21)=0),"Fragilidade inválida",""),IF(OR(AND($D21&lt;&gt;"",NOT(ISNUMBER($D21))),AND($E21&lt;&gt;"",NOT(ISNUMBER($E21))),AND($F21&lt;&gt;"",NOT(ISNUMBER($F21))),AND($G21&lt;&gt;"",NOT(ISNUMBER($G21))),AND($I21&lt;&gt;"",NOT(ISNUMBER($I21))),AND($K21&lt;&gt;"",NOT(ISNUMBER($K21))),AND($L21&lt;&gt;"",NOT(ISNUMBER($L21))),AND($M21&lt;&gt;"",NOT(ISNUMBER($M21)))),"Dados numéricos inválidos",""),IF(OR(AND(ISNUMBER($D21),$D21&lt;=0),AND(ISNUMBER($E21),$E21&lt;=0),AND(ISNUMBER($F21),$F21&lt;=0),AND(ISNUMBER($G21),$G21&lt;=0),AND(ISNUMBER($I21),$I21&lt;=0),AND(ISNUMBER($K21),$K21&lt;0),AND(ISNUMBER($L21),$L21&lt;0),AND(ISNUMBER($M21),$M21&lt;0)),"Medida, peso ou quantidade inválida",""),IF(AND($H21&lt;&gt;"",$P21=""),"Código de embalagem inválido",""),IF(AND($P21&lt;&gt;"",IFERROR(INDEX('Materiais e Regras'!$J$11:$J$30,MATCH($H21,'Materiais e Regras'!$A$11:$A$30,0)),"Não")&lt;&gt;"Sim"),"Embalagem inativa",""),IF(AND($J21&lt;&gt;"",$W21=""),"Código de enchimento inválido",""),IF(AND($W21&lt;&gt;"",IFERROR(INDEX('Materiais e Regras'!$P$11:$P$25,MATCH($J21,'Materiais e Regras'!$L$11:$L$25,0)),"Não")&lt;&gt;"Sim"),"Enchimento inativo",""),IF(AND(COUNT($D21:$F21)=3,ISNUMBER($Z21),COUNT($Q21:$S21)=3,OR($D21+2*$Z21&gt;$Q21,$E21+2*$Z21&gt;$R21,$F21+2*$Z21&gt;$S21)),"Dimensões incompatíveis",""),IF(AND(ISNUMBER($G21),ISNUMBER($T21),$G21&gt;$T21),"Peso acima do limite",""),IF(AND(ISNUMBER($U21),ISNUMBER($X21),ISNUMBER($AA21),MIN(3,$U21+$X21)&lt;$AA21),"Proteção insuficiente",""),IF(AND($C21="Alta",OR($J21="ENC-000",$K21&lt;=0)),"Enchimento obrigatório",""),IF(AND($J21&lt;&gt;"",$J21&lt;&gt;"ENC-000",OR($K21="",$K21&lt;=0)),"Quantidade de enchimento inválida",""),IF(AND(ISNUMBER($AC21),ISNUMBER($AB21),$AC21&gt;$AB21),"Custo acima do limite",""),IF(AND($O21&lt;&gt;"",NOT(ISNUMBER($O21))),"Data de revisão inválida",""),IF(AND(ISNUMBER($O21),$O21&gt;TODAY()),"Data de revisão futura",""),IF(AND(ISNUMBER($O21),$O21&lt;=TODAY(),TODAY()-$O21&gt;'Materiais e Regras'!$H$6),"Revisão vencida","")))</f>
        <v/>
      </c>
      <c r="AF21" s="27">
        <f>IF($A21="","",IF($AE21="","OK","REVISAR"))</f>
        <v/>
      </c>
    </row>
    <row r="22" ht="22" customHeight="1">
      <c r="A22" s="16" t="n"/>
      <c r="B22" s="16" t="n"/>
      <c r="C22" s="17" t="n"/>
      <c r="D22" s="18" t="n"/>
      <c r="E22" s="18" t="n"/>
      <c r="F22" s="18" t="n"/>
      <c r="G22" s="41" t="n"/>
      <c r="H22" s="17" t="n"/>
      <c r="I22" s="18" t="n"/>
      <c r="J22" s="17" t="n"/>
      <c r="K22" s="18" t="n"/>
      <c r="L22" s="20" t="n"/>
      <c r="M22" s="20" t="n"/>
      <c r="N22" s="16" t="n"/>
      <c r="O22" s="42" t="n"/>
      <c r="P22" s="22">
        <f>IF($A22="","",IFERROR(INDEX('Materiais e Regras'!$B$11:$B$30,MATCH($H22,'Materiais e Regras'!$A$11:$A$30,0)),""))</f>
        <v/>
      </c>
      <c r="Q22" s="23">
        <f>IF($A22="","",IFERROR(INDEX('Materiais e Regras'!$D$11:$D$30,MATCH($H22,'Materiais e Regras'!$A$11:$A$30,0)),""))</f>
        <v/>
      </c>
      <c r="R22" s="23">
        <f>IF($A22="","",IFERROR(INDEX('Materiais e Regras'!$E$11:$E$30,MATCH($H22,'Materiais e Regras'!$A$11:$A$30,0)),""))</f>
        <v/>
      </c>
      <c r="S22" s="23">
        <f>IF($A22="","",IFERROR(INDEX('Materiais e Regras'!$F$11:$F$30,MATCH($H22,'Materiais e Regras'!$A$11:$A$30,0)),""))</f>
        <v/>
      </c>
      <c r="T22" s="43">
        <f>IF($A22="","",IFERROR(INDEX('Materiais e Regras'!$G$11:$G$30,MATCH($H22,'Materiais e Regras'!$A$11:$A$30,0)),""))</f>
        <v/>
      </c>
      <c r="U22" s="25">
        <f>IF($A22="","",IFERROR(INDEX('Materiais e Regras'!$H$11:$H$30,MATCH($H22,'Materiais e Regras'!$A$11:$A$30,0)),""))</f>
        <v/>
      </c>
      <c r="V22" s="26">
        <f>IF($A22="","",IFERROR(INDEX('Materiais e Regras'!$I$11:$I$30,MATCH($H22,'Materiais e Regras'!$A$11:$A$30,0)),""))</f>
        <v/>
      </c>
      <c r="W22" s="22">
        <f>IF($A22="","",IFERROR(INDEX('Materiais e Regras'!$M$11:$M$25,MATCH($J22,'Materiais e Regras'!$L$11:$L$25,0)),""))</f>
        <v/>
      </c>
      <c r="X22" s="25">
        <f>IF($A22="","",IFERROR(INDEX('Materiais e Regras'!$N$11:$N$25,MATCH($J22,'Materiais e Regras'!$L$11:$L$25,0)),""))</f>
        <v/>
      </c>
      <c r="Y22" s="26">
        <f>IF($A22="","",IFERROR(INDEX('Materiais e Regras'!$O$11:$O$25,MATCH($J22,'Materiais e Regras'!$L$11:$L$25,0)),""))</f>
        <v/>
      </c>
      <c r="Z22" s="23">
        <f>IF($A22="","",IFERROR(INDEX('Materiais e Regras'!$B$4:$B$6,MATCH($C22,'Materiais e Regras'!$A$4:$A$6,0)),""))</f>
        <v/>
      </c>
      <c r="AA22" s="25">
        <f>IF($A22="","",IFERROR(INDEX('Materiais e Regras'!$C$4:$C$6,MATCH($C22,'Materiais e Regras'!$A$4:$A$6,0)),""))</f>
        <v/>
      </c>
      <c r="AB22" s="26">
        <f>IF($A22="","",IF($M22="",'Materiais e Regras'!$H$5,IF(ISNUMBER($M22),$M22,"")))</f>
        <v/>
      </c>
      <c r="AC22" s="26">
        <f>IF(OR($A22="",COUNT($I22,$K22)&lt;&gt;2,NOT(ISNUMBER($V22)),NOT(ISNUMBER($Y22)),AND($L22&lt;&gt;"",NOT(ISNUMBER($L22)))),"",ROUND(($I22*$V22+$K22*$Y22+IF($L22="",0,$L22))*(1+'Materiais e Regras'!$H$4),2))</f>
        <v/>
      </c>
      <c r="AD22" s="22">
        <f>IF(OR($A22="",$P22="",$W22="",$I22="",$K22="",$N22=""),"",$P22&amp;" x"&amp;TEXT($I22,"0.##")&amp;IF($J22="ENC-000",""," + "&amp;$W22&amp;" x"&amp;TEXT($K22,"0.##"))&amp;" | "&amp;$N22)</f>
        <v/>
      </c>
      <c r="AE22" s="22">
        <f>IF($A22="","",_xlfn.TEXTJOIN(" | ",TRUE,IF(COUNTIF($A$6:$A$205,$A22)&gt;1,"SKU duplicado",""),IF(OR($B22="",$C22="",$D22="",$E22="",$F22="",$G22="",$H22="",$I22="",$J22="",$K22="",$N22="",$O22=""),"Cadastro incompleto",""),IF(AND($C22&lt;&gt;"",COUNTIF('Materiais e Regras'!$A$4:$A$6,$C22)=0),"Fragilidade inválida",""),IF(OR(AND($D22&lt;&gt;"",NOT(ISNUMBER($D22))),AND($E22&lt;&gt;"",NOT(ISNUMBER($E22))),AND($F22&lt;&gt;"",NOT(ISNUMBER($F22))),AND($G22&lt;&gt;"",NOT(ISNUMBER($G22))),AND($I22&lt;&gt;"",NOT(ISNUMBER($I22))),AND($K22&lt;&gt;"",NOT(ISNUMBER($K22))),AND($L22&lt;&gt;"",NOT(ISNUMBER($L22))),AND($M22&lt;&gt;"",NOT(ISNUMBER($M22)))),"Dados numéricos inválidos",""),IF(OR(AND(ISNUMBER($D22),$D22&lt;=0),AND(ISNUMBER($E22),$E22&lt;=0),AND(ISNUMBER($F22),$F22&lt;=0),AND(ISNUMBER($G22),$G22&lt;=0),AND(ISNUMBER($I22),$I22&lt;=0),AND(ISNUMBER($K22),$K22&lt;0),AND(ISNUMBER($L22),$L22&lt;0),AND(ISNUMBER($M22),$M22&lt;0)),"Medida, peso ou quantidade inválida",""),IF(AND($H22&lt;&gt;"",$P22=""),"Código de embalagem inválido",""),IF(AND($P22&lt;&gt;"",IFERROR(INDEX('Materiais e Regras'!$J$11:$J$30,MATCH($H22,'Materiais e Regras'!$A$11:$A$30,0)),"Não")&lt;&gt;"Sim"),"Embalagem inativa",""),IF(AND($J22&lt;&gt;"",$W22=""),"Código de enchimento inválido",""),IF(AND($W22&lt;&gt;"",IFERROR(INDEX('Materiais e Regras'!$P$11:$P$25,MATCH($J22,'Materiais e Regras'!$L$11:$L$25,0)),"Não")&lt;&gt;"Sim"),"Enchimento inativo",""),IF(AND(COUNT($D22:$F22)=3,ISNUMBER($Z22),COUNT($Q22:$S22)=3,OR($D22+2*$Z22&gt;$Q22,$E22+2*$Z22&gt;$R22,$F22+2*$Z22&gt;$S22)),"Dimensões incompatíveis",""),IF(AND(ISNUMBER($G22),ISNUMBER($T22),$G22&gt;$T22),"Peso acima do limite",""),IF(AND(ISNUMBER($U22),ISNUMBER($X22),ISNUMBER($AA22),MIN(3,$U22+$X22)&lt;$AA22),"Proteção insuficiente",""),IF(AND($C22="Alta",OR($J22="ENC-000",$K22&lt;=0)),"Enchimento obrigatório",""),IF(AND($J22&lt;&gt;"",$J22&lt;&gt;"ENC-000",OR($K22="",$K22&lt;=0)),"Quantidade de enchimento inválida",""),IF(AND(ISNUMBER($AC22),ISNUMBER($AB22),$AC22&gt;$AB22),"Custo acima do limite",""),IF(AND($O22&lt;&gt;"",NOT(ISNUMBER($O22))),"Data de revisão inválida",""),IF(AND(ISNUMBER($O22),$O22&gt;TODAY()),"Data de revisão futura",""),IF(AND(ISNUMBER($O22),$O22&lt;=TODAY(),TODAY()-$O22&gt;'Materiais e Regras'!$H$6),"Revisão vencida","")))</f>
        <v/>
      </c>
      <c r="AF22" s="27">
        <f>IF($A22="","",IF($AE22="","OK","REVISAR"))</f>
        <v/>
      </c>
    </row>
    <row r="23" ht="22" customHeight="1">
      <c r="A23" s="16" t="n"/>
      <c r="B23" s="16" t="n"/>
      <c r="C23" s="17" t="n"/>
      <c r="D23" s="18" t="n"/>
      <c r="E23" s="18" t="n"/>
      <c r="F23" s="18" t="n"/>
      <c r="G23" s="41" t="n"/>
      <c r="H23" s="17" t="n"/>
      <c r="I23" s="18" t="n"/>
      <c r="J23" s="17" t="n"/>
      <c r="K23" s="18" t="n"/>
      <c r="L23" s="20" t="n"/>
      <c r="M23" s="20" t="n"/>
      <c r="N23" s="16" t="n"/>
      <c r="O23" s="42" t="n"/>
      <c r="P23" s="22">
        <f>IF($A23="","",IFERROR(INDEX('Materiais e Regras'!$B$11:$B$30,MATCH($H23,'Materiais e Regras'!$A$11:$A$30,0)),""))</f>
        <v/>
      </c>
      <c r="Q23" s="23">
        <f>IF($A23="","",IFERROR(INDEX('Materiais e Regras'!$D$11:$D$30,MATCH($H23,'Materiais e Regras'!$A$11:$A$30,0)),""))</f>
        <v/>
      </c>
      <c r="R23" s="23">
        <f>IF($A23="","",IFERROR(INDEX('Materiais e Regras'!$E$11:$E$30,MATCH($H23,'Materiais e Regras'!$A$11:$A$30,0)),""))</f>
        <v/>
      </c>
      <c r="S23" s="23">
        <f>IF($A23="","",IFERROR(INDEX('Materiais e Regras'!$F$11:$F$30,MATCH($H23,'Materiais e Regras'!$A$11:$A$30,0)),""))</f>
        <v/>
      </c>
      <c r="T23" s="43">
        <f>IF($A23="","",IFERROR(INDEX('Materiais e Regras'!$G$11:$G$30,MATCH($H23,'Materiais e Regras'!$A$11:$A$30,0)),""))</f>
        <v/>
      </c>
      <c r="U23" s="25">
        <f>IF($A23="","",IFERROR(INDEX('Materiais e Regras'!$H$11:$H$30,MATCH($H23,'Materiais e Regras'!$A$11:$A$30,0)),""))</f>
        <v/>
      </c>
      <c r="V23" s="26">
        <f>IF($A23="","",IFERROR(INDEX('Materiais e Regras'!$I$11:$I$30,MATCH($H23,'Materiais e Regras'!$A$11:$A$30,0)),""))</f>
        <v/>
      </c>
      <c r="W23" s="22">
        <f>IF($A23="","",IFERROR(INDEX('Materiais e Regras'!$M$11:$M$25,MATCH($J23,'Materiais e Regras'!$L$11:$L$25,0)),""))</f>
        <v/>
      </c>
      <c r="X23" s="25">
        <f>IF($A23="","",IFERROR(INDEX('Materiais e Regras'!$N$11:$N$25,MATCH($J23,'Materiais e Regras'!$L$11:$L$25,0)),""))</f>
        <v/>
      </c>
      <c r="Y23" s="26">
        <f>IF($A23="","",IFERROR(INDEX('Materiais e Regras'!$O$11:$O$25,MATCH($J23,'Materiais e Regras'!$L$11:$L$25,0)),""))</f>
        <v/>
      </c>
      <c r="Z23" s="23">
        <f>IF($A23="","",IFERROR(INDEX('Materiais e Regras'!$B$4:$B$6,MATCH($C23,'Materiais e Regras'!$A$4:$A$6,0)),""))</f>
        <v/>
      </c>
      <c r="AA23" s="25">
        <f>IF($A23="","",IFERROR(INDEX('Materiais e Regras'!$C$4:$C$6,MATCH($C23,'Materiais e Regras'!$A$4:$A$6,0)),""))</f>
        <v/>
      </c>
      <c r="AB23" s="26">
        <f>IF($A23="","",IF($M23="",'Materiais e Regras'!$H$5,IF(ISNUMBER($M23),$M23,"")))</f>
        <v/>
      </c>
      <c r="AC23" s="26">
        <f>IF(OR($A23="",COUNT($I23,$K23)&lt;&gt;2,NOT(ISNUMBER($V23)),NOT(ISNUMBER($Y23)),AND($L23&lt;&gt;"",NOT(ISNUMBER($L23)))),"",ROUND(($I23*$V23+$K23*$Y23+IF($L23="",0,$L23))*(1+'Materiais e Regras'!$H$4),2))</f>
        <v/>
      </c>
      <c r="AD23" s="22">
        <f>IF(OR($A23="",$P23="",$W23="",$I23="",$K23="",$N23=""),"",$P23&amp;" x"&amp;TEXT($I23,"0.##")&amp;IF($J23="ENC-000",""," + "&amp;$W23&amp;" x"&amp;TEXT($K23,"0.##"))&amp;" | "&amp;$N23)</f>
        <v/>
      </c>
      <c r="AE23" s="22">
        <f>IF($A23="","",_xlfn.TEXTJOIN(" | ",TRUE,IF(COUNTIF($A$6:$A$205,$A23)&gt;1,"SKU duplicado",""),IF(OR($B23="",$C23="",$D23="",$E23="",$F23="",$G23="",$H23="",$I23="",$J23="",$K23="",$N23="",$O23=""),"Cadastro incompleto",""),IF(AND($C23&lt;&gt;"",COUNTIF('Materiais e Regras'!$A$4:$A$6,$C23)=0),"Fragilidade inválida",""),IF(OR(AND($D23&lt;&gt;"",NOT(ISNUMBER($D23))),AND($E23&lt;&gt;"",NOT(ISNUMBER($E23))),AND($F23&lt;&gt;"",NOT(ISNUMBER($F23))),AND($G23&lt;&gt;"",NOT(ISNUMBER($G23))),AND($I23&lt;&gt;"",NOT(ISNUMBER($I23))),AND($K23&lt;&gt;"",NOT(ISNUMBER($K23))),AND($L23&lt;&gt;"",NOT(ISNUMBER($L23))),AND($M23&lt;&gt;"",NOT(ISNUMBER($M23)))),"Dados numéricos inválidos",""),IF(OR(AND(ISNUMBER($D23),$D23&lt;=0),AND(ISNUMBER($E23),$E23&lt;=0),AND(ISNUMBER($F23),$F23&lt;=0),AND(ISNUMBER($G23),$G23&lt;=0),AND(ISNUMBER($I23),$I23&lt;=0),AND(ISNUMBER($K23),$K23&lt;0),AND(ISNUMBER($L23),$L23&lt;0),AND(ISNUMBER($M23),$M23&lt;0)),"Medida, peso ou quantidade inválida",""),IF(AND($H23&lt;&gt;"",$P23=""),"Código de embalagem inválido",""),IF(AND($P23&lt;&gt;"",IFERROR(INDEX('Materiais e Regras'!$J$11:$J$30,MATCH($H23,'Materiais e Regras'!$A$11:$A$30,0)),"Não")&lt;&gt;"Sim"),"Embalagem inativa",""),IF(AND($J23&lt;&gt;"",$W23=""),"Código de enchimento inválido",""),IF(AND($W23&lt;&gt;"",IFERROR(INDEX('Materiais e Regras'!$P$11:$P$25,MATCH($J23,'Materiais e Regras'!$L$11:$L$25,0)),"Não")&lt;&gt;"Sim"),"Enchimento inativo",""),IF(AND(COUNT($D23:$F23)=3,ISNUMBER($Z23),COUNT($Q23:$S23)=3,OR($D23+2*$Z23&gt;$Q23,$E23+2*$Z23&gt;$R23,$F23+2*$Z23&gt;$S23)),"Dimensões incompatíveis",""),IF(AND(ISNUMBER($G23),ISNUMBER($T23),$G23&gt;$T23),"Peso acima do limite",""),IF(AND(ISNUMBER($U23),ISNUMBER($X23),ISNUMBER($AA23),MIN(3,$U23+$X23)&lt;$AA23),"Proteção insuficiente",""),IF(AND($C23="Alta",OR($J23="ENC-000",$K23&lt;=0)),"Enchimento obrigatório",""),IF(AND($J23&lt;&gt;"",$J23&lt;&gt;"ENC-000",OR($K23="",$K23&lt;=0)),"Quantidade de enchimento inválida",""),IF(AND(ISNUMBER($AC23),ISNUMBER($AB23),$AC23&gt;$AB23),"Custo acima do limite",""),IF(AND($O23&lt;&gt;"",NOT(ISNUMBER($O23))),"Data de revisão inválida",""),IF(AND(ISNUMBER($O23),$O23&gt;TODAY()),"Data de revisão futura",""),IF(AND(ISNUMBER($O23),$O23&lt;=TODAY(),TODAY()-$O23&gt;'Materiais e Regras'!$H$6),"Revisão vencida","")))</f>
        <v/>
      </c>
      <c r="AF23" s="27">
        <f>IF($A23="","",IF($AE23="","OK","REVISAR"))</f>
        <v/>
      </c>
    </row>
    <row r="24" ht="22" customHeight="1">
      <c r="A24" s="16" t="n"/>
      <c r="B24" s="16" t="n"/>
      <c r="C24" s="17" t="n"/>
      <c r="D24" s="18" t="n"/>
      <c r="E24" s="18" t="n"/>
      <c r="F24" s="18" t="n"/>
      <c r="G24" s="41" t="n"/>
      <c r="H24" s="17" t="n"/>
      <c r="I24" s="18" t="n"/>
      <c r="J24" s="17" t="n"/>
      <c r="K24" s="18" t="n"/>
      <c r="L24" s="20" t="n"/>
      <c r="M24" s="20" t="n"/>
      <c r="N24" s="16" t="n"/>
      <c r="O24" s="42" t="n"/>
      <c r="P24" s="22">
        <f>IF($A24="","",IFERROR(INDEX('Materiais e Regras'!$B$11:$B$30,MATCH($H24,'Materiais e Regras'!$A$11:$A$30,0)),""))</f>
        <v/>
      </c>
      <c r="Q24" s="23">
        <f>IF($A24="","",IFERROR(INDEX('Materiais e Regras'!$D$11:$D$30,MATCH($H24,'Materiais e Regras'!$A$11:$A$30,0)),""))</f>
        <v/>
      </c>
      <c r="R24" s="23">
        <f>IF($A24="","",IFERROR(INDEX('Materiais e Regras'!$E$11:$E$30,MATCH($H24,'Materiais e Regras'!$A$11:$A$30,0)),""))</f>
        <v/>
      </c>
      <c r="S24" s="23">
        <f>IF($A24="","",IFERROR(INDEX('Materiais e Regras'!$F$11:$F$30,MATCH($H24,'Materiais e Regras'!$A$11:$A$30,0)),""))</f>
        <v/>
      </c>
      <c r="T24" s="43">
        <f>IF($A24="","",IFERROR(INDEX('Materiais e Regras'!$G$11:$G$30,MATCH($H24,'Materiais e Regras'!$A$11:$A$30,0)),""))</f>
        <v/>
      </c>
      <c r="U24" s="25">
        <f>IF($A24="","",IFERROR(INDEX('Materiais e Regras'!$H$11:$H$30,MATCH($H24,'Materiais e Regras'!$A$11:$A$30,0)),""))</f>
        <v/>
      </c>
      <c r="V24" s="26">
        <f>IF($A24="","",IFERROR(INDEX('Materiais e Regras'!$I$11:$I$30,MATCH($H24,'Materiais e Regras'!$A$11:$A$30,0)),""))</f>
        <v/>
      </c>
      <c r="W24" s="22">
        <f>IF($A24="","",IFERROR(INDEX('Materiais e Regras'!$M$11:$M$25,MATCH($J24,'Materiais e Regras'!$L$11:$L$25,0)),""))</f>
        <v/>
      </c>
      <c r="X24" s="25">
        <f>IF($A24="","",IFERROR(INDEX('Materiais e Regras'!$N$11:$N$25,MATCH($J24,'Materiais e Regras'!$L$11:$L$25,0)),""))</f>
        <v/>
      </c>
      <c r="Y24" s="26">
        <f>IF($A24="","",IFERROR(INDEX('Materiais e Regras'!$O$11:$O$25,MATCH($J24,'Materiais e Regras'!$L$11:$L$25,0)),""))</f>
        <v/>
      </c>
      <c r="Z24" s="23">
        <f>IF($A24="","",IFERROR(INDEX('Materiais e Regras'!$B$4:$B$6,MATCH($C24,'Materiais e Regras'!$A$4:$A$6,0)),""))</f>
        <v/>
      </c>
      <c r="AA24" s="25">
        <f>IF($A24="","",IFERROR(INDEX('Materiais e Regras'!$C$4:$C$6,MATCH($C24,'Materiais e Regras'!$A$4:$A$6,0)),""))</f>
        <v/>
      </c>
      <c r="AB24" s="26">
        <f>IF($A24="","",IF($M24="",'Materiais e Regras'!$H$5,IF(ISNUMBER($M24),$M24,"")))</f>
        <v/>
      </c>
      <c r="AC24" s="26">
        <f>IF(OR($A24="",COUNT($I24,$K24)&lt;&gt;2,NOT(ISNUMBER($V24)),NOT(ISNUMBER($Y24)),AND($L24&lt;&gt;"",NOT(ISNUMBER($L24)))),"",ROUND(($I24*$V24+$K24*$Y24+IF($L24="",0,$L24))*(1+'Materiais e Regras'!$H$4),2))</f>
        <v/>
      </c>
      <c r="AD24" s="22">
        <f>IF(OR($A24="",$P24="",$W24="",$I24="",$K24="",$N24=""),"",$P24&amp;" x"&amp;TEXT($I24,"0.##")&amp;IF($J24="ENC-000",""," + "&amp;$W24&amp;" x"&amp;TEXT($K24,"0.##"))&amp;" | "&amp;$N24)</f>
        <v/>
      </c>
      <c r="AE24" s="22">
        <f>IF($A24="","",_xlfn.TEXTJOIN(" | ",TRUE,IF(COUNTIF($A$6:$A$205,$A24)&gt;1,"SKU duplicado",""),IF(OR($B24="",$C24="",$D24="",$E24="",$F24="",$G24="",$H24="",$I24="",$J24="",$K24="",$N24="",$O24=""),"Cadastro incompleto",""),IF(AND($C24&lt;&gt;"",COUNTIF('Materiais e Regras'!$A$4:$A$6,$C24)=0),"Fragilidade inválida",""),IF(OR(AND($D24&lt;&gt;"",NOT(ISNUMBER($D24))),AND($E24&lt;&gt;"",NOT(ISNUMBER($E24))),AND($F24&lt;&gt;"",NOT(ISNUMBER($F24))),AND($G24&lt;&gt;"",NOT(ISNUMBER($G24))),AND($I24&lt;&gt;"",NOT(ISNUMBER($I24))),AND($K24&lt;&gt;"",NOT(ISNUMBER($K24))),AND($L24&lt;&gt;"",NOT(ISNUMBER($L24))),AND($M24&lt;&gt;"",NOT(ISNUMBER($M24)))),"Dados numéricos inválidos",""),IF(OR(AND(ISNUMBER($D24),$D24&lt;=0),AND(ISNUMBER($E24),$E24&lt;=0),AND(ISNUMBER($F24),$F24&lt;=0),AND(ISNUMBER($G24),$G24&lt;=0),AND(ISNUMBER($I24),$I24&lt;=0),AND(ISNUMBER($K24),$K24&lt;0),AND(ISNUMBER($L24),$L24&lt;0),AND(ISNUMBER($M24),$M24&lt;0)),"Medida, peso ou quantidade inválida",""),IF(AND($H24&lt;&gt;"",$P24=""),"Código de embalagem inválido",""),IF(AND($P24&lt;&gt;"",IFERROR(INDEX('Materiais e Regras'!$J$11:$J$30,MATCH($H24,'Materiais e Regras'!$A$11:$A$30,0)),"Não")&lt;&gt;"Sim"),"Embalagem inativa",""),IF(AND($J24&lt;&gt;"",$W24=""),"Código de enchimento inválido",""),IF(AND($W24&lt;&gt;"",IFERROR(INDEX('Materiais e Regras'!$P$11:$P$25,MATCH($J24,'Materiais e Regras'!$L$11:$L$25,0)),"Não")&lt;&gt;"Sim"),"Enchimento inativo",""),IF(AND(COUNT($D24:$F24)=3,ISNUMBER($Z24),COUNT($Q24:$S24)=3,OR($D24+2*$Z24&gt;$Q24,$E24+2*$Z24&gt;$R24,$F24+2*$Z24&gt;$S24)),"Dimensões incompatíveis",""),IF(AND(ISNUMBER($G24),ISNUMBER($T24),$G24&gt;$T24),"Peso acima do limite",""),IF(AND(ISNUMBER($U24),ISNUMBER($X24),ISNUMBER($AA24),MIN(3,$U24+$X24)&lt;$AA24),"Proteção insuficiente",""),IF(AND($C24="Alta",OR($J24="ENC-000",$K24&lt;=0)),"Enchimento obrigatório",""),IF(AND($J24&lt;&gt;"",$J24&lt;&gt;"ENC-000",OR($K24="",$K24&lt;=0)),"Quantidade de enchimento inválida",""),IF(AND(ISNUMBER($AC24),ISNUMBER($AB24),$AC24&gt;$AB24),"Custo acima do limite",""),IF(AND($O24&lt;&gt;"",NOT(ISNUMBER($O24))),"Data de revisão inválida",""),IF(AND(ISNUMBER($O24),$O24&gt;TODAY()),"Data de revisão futura",""),IF(AND(ISNUMBER($O24),$O24&lt;=TODAY(),TODAY()-$O24&gt;'Materiais e Regras'!$H$6),"Revisão vencida","")))</f>
        <v/>
      </c>
      <c r="AF24" s="27">
        <f>IF($A24="","",IF($AE24="","OK","REVISAR"))</f>
        <v/>
      </c>
    </row>
    <row r="25" ht="22" customHeight="1">
      <c r="A25" s="16" t="n"/>
      <c r="B25" s="16" t="n"/>
      <c r="C25" s="17" t="n"/>
      <c r="D25" s="18" t="n"/>
      <c r="E25" s="18" t="n"/>
      <c r="F25" s="18" t="n"/>
      <c r="G25" s="41" t="n"/>
      <c r="H25" s="17" t="n"/>
      <c r="I25" s="18" t="n"/>
      <c r="J25" s="17" t="n"/>
      <c r="K25" s="18" t="n"/>
      <c r="L25" s="20" t="n"/>
      <c r="M25" s="20" t="n"/>
      <c r="N25" s="16" t="n"/>
      <c r="O25" s="42" t="n"/>
      <c r="P25" s="22">
        <f>IF($A25="","",IFERROR(INDEX('Materiais e Regras'!$B$11:$B$30,MATCH($H25,'Materiais e Regras'!$A$11:$A$30,0)),""))</f>
        <v/>
      </c>
      <c r="Q25" s="23">
        <f>IF($A25="","",IFERROR(INDEX('Materiais e Regras'!$D$11:$D$30,MATCH($H25,'Materiais e Regras'!$A$11:$A$30,0)),""))</f>
        <v/>
      </c>
      <c r="R25" s="23">
        <f>IF($A25="","",IFERROR(INDEX('Materiais e Regras'!$E$11:$E$30,MATCH($H25,'Materiais e Regras'!$A$11:$A$30,0)),""))</f>
        <v/>
      </c>
      <c r="S25" s="23">
        <f>IF($A25="","",IFERROR(INDEX('Materiais e Regras'!$F$11:$F$30,MATCH($H25,'Materiais e Regras'!$A$11:$A$30,0)),""))</f>
        <v/>
      </c>
      <c r="T25" s="43">
        <f>IF($A25="","",IFERROR(INDEX('Materiais e Regras'!$G$11:$G$30,MATCH($H25,'Materiais e Regras'!$A$11:$A$30,0)),""))</f>
        <v/>
      </c>
      <c r="U25" s="25">
        <f>IF($A25="","",IFERROR(INDEX('Materiais e Regras'!$H$11:$H$30,MATCH($H25,'Materiais e Regras'!$A$11:$A$30,0)),""))</f>
        <v/>
      </c>
      <c r="V25" s="26">
        <f>IF($A25="","",IFERROR(INDEX('Materiais e Regras'!$I$11:$I$30,MATCH($H25,'Materiais e Regras'!$A$11:$A$30,0)),""))</f>
        <v/>
      </c>
      <c r="W25" s="22">
        <f>IF($A25="","",IFERROR(INDEX('Materiais e Regras'!$M$11:$M$25,MATCH($J25,'Materiais e Regras'!$L$11:$L$25,0)),""))</f>
        <v/>
      </c>
      <c r="X25" s="25">
        <f>IF($A25="","",IFERROR(INDEX('Materiais e Regras'!$N$11:$N$25,MATCH($J25,'Materiais e Regras'!$L$11:$L$25,0)),""))</f>
        <v/>
      </c>
      <c r="Y25" s="26">
        <f>IF($A25="","",IFERROR(INDEX('Materiais e Regras'!$O$11:$O$25,MATCH($J25,'Materiais e Regras'!$L$11:$L$25,0)),""))</f>
        <v/>
      </c>
      <c r="Z25" s="23">
        <f>IF($A25="","",IFERROR(INDEX('Materiais e Regras'!$B$4:$B$6,MATCH($C25,'Materiais e Regras'!$A$4:$A$6,0)),""))</f>
        <v/>
      </c>
      <c r="AA25" s="25">
        <f>IF($A25="","",IFERROR(INDEX('Materiais e Regras'!$C$4:$C$6,MATCH($C25,'Materiais e Regras'!$A$4:$A$6,0)),""))</f>
        <v/>
      </c>
      <c r="AB25" s="26">
        <f>IF($A25="","",IF($M25="",'Materiais e Regras'!$H$5,IF(ISNUMBER($M25),$M25,"")))</f>
        <v/>
      </c>
      <c r="AC25" s="26">
        <f>IF(OR($A25="",COUNT($I25,$K25)&lt;&gt;2,NOT(ISNUMBER($V25)),NOT(ISNUMBER($Y25)),AND($L25&lt;&gt;"",NOT(ISNUMBER($L25)))),"",ROUND(($I25*$V25+$K25*$Y25+IF($L25="",0,$L25))*(1+'Materiais e Regras'!$H$4),2))</f>
        <v/>
      </c>
      <c r="AD25" s="22">
        <f>IF(OR($A25="",$P25="",$W25="",$I25="",$K25="",$N25=""),"",$P25&amp;" x"&amp;TEXT($I25,"0.##")&amp;IF($J25="ENC-000",""," + "&amp;$W25&amp;" x"&amp;TEXT($K25,"0.##"))&amp;" | "&amp;$N25)</f>
        <v/>
      </c>
      <c r="AE25" s="22">
        <f>IF($A25="","",_xlfn.TEXTJOIN(" | ",TRUE,IF(COUNTIF($A$6:$A$205,$A25)&gt;1,"SKU duplicado",""),IF(OR($B25="",$C25="",$D25="",$E25="",$F25="",$G25="",$H25="",$I25="",$J25="",$K25="",$N25="",$O25=""),"Cadastro incompleto",""),IF(AND($C25&lt;&gt;"",COUNTIF('Materiais e Regras'!$A$4:$A$6,$C25)=0),"Fragilidade inválida",""),IF(OR(AND($D25&lt;&gt;"",NOT(ISNUMBER($D25))),AND($E25&lt;&gt;"",NOT(ISNUMBER($E25))),AND($F25&lt;&gt;"",NOT(ISNUMBER($F25))),AND($G25&lt;&gt;"",NOT(ISNUMBER($G25))),AND($I25&lt;&gt;"",NOT(ISNUMBER($I25))),AND($K25&lt;&gt;"",NOT(ISNUMBER($K25))),AND($L25&lt;&gt;"",NOT(ISNUMBER($L25))),AND($M25&lt;&gt;"",NOT(ISNUMBER($M25)))),"Dados numéricos inválidos",""),IF(OR(AND(ISNUMBER($D25),$D25&lt;=0),AND(ISNUMBER($E25),$E25&lt;=0),AND(ISNUMBER($F25),$F25&lt;=0),AND(ISNUMBER($G25),$G25&lt;=0),AND(ISNUMBER($I25),$I25&lt;=0),AND(ISNUMBER($K25),$K25&lt;0),AND(ISNUMBER($L25),$L25&lt;0),AND(ISNUMBER($M25),$M25&lt;0)),"Medida, peso ou quantidade inválida",""),IF(AND($H25&lt;&gt;"",$P25=""),"Código de embalagem inválido",""),IF(AND($P25&lt;&gt;"",IFERROR(INDEX('Materiais e Regras'!$J$11:$J$30,MATCH($H25,'Materiais e Regras'!$A$11:$A$30,0)),"Não")&lt;&gt;"Sim"),"Embalagem inativa",""),IF(AND($J25&lt;&gt;"",$W25=""),"Código de enchimento inválido",""),IF(AND($W25&lt;&gt;"",IFERROR(INDEX('Materiais e Regras'!$P$11:$P$25,MATCH($J25,'Materiais e Regras'!$L$11:$L$25,0)),"Não")&lt;&gt;"Sim"),"Enchimento inativo",""),IF(AND(COUNT($D25:$F25)=3,ISNUMBER($Z25),COUNT($Q25:$S25)=3,OR($D25+2*$Z25&gt;$Q25,$E25+2*$Z25&gt;$R25,$F25+2*$Z25&gt;$S25)),"Dimensões incompatíveis",""),IF(AND(ISNUMBER($G25),ISNUMBER($T25),$G25&gt;$T25),"Peso acima do limite",""),IF(AND(ISNUMBER($U25),ISNUMBER($X25),ISNUMBER($AA25),MIN(3,$U25+$X25)&lt;$AA25),"Proteção insuficiente",""),IF(AND($C25="Alta",OR($J25="ENC-000",$K25&lt;=0)),"Enchimento obrigatório",""),IF(AND($J25&lt;&gt;"",$J25&lt;&gt;"ENC-000",OR($K25="",$K25&lt;=0)),"Quantidade de enchimento inválida",""),IF(AND(ISNUMBER($AC25),ISNUMBER($AB25),$AC25&gt;$AB25),"Custo acima do limite",""),IF(AND($O25&lt;&gt;"",NOT(ISNUMBER($O25))),"Data de revisão inválida",""),IF(AND(ISNUMBER($O25),$O25&gt;TODAY()),"Data de revisão futura",""),IF(AND(ISNUMBER($O25),$O25&lt;=TODAY(),TODAY()-$O25&gt;'Materiais e Regras'!$H$6),"Revisão vencida","")))</f>
        <v/>
      </c>
      <c r="AF25" s="27">
        <f>IF($A25="","",IF($AE25="","OK","REVISAR"))</f>
        <v/>
      </c>
    </row>
    <row r="26" ht="22" customHeight="1">
      <c r="A26" s="16" t="n"/>
      <c r="B26" s="16" t="n"/>
      <c r="C26" s="17" t="n"/>
      <c r="D26" s="18" t="n"/>
      <c r="E26" s="18" t="n"/>
      <c r="F26" s="18" t="n"/>
      <c r="G26" s="41" t="n"/>
      <c r="H26" s="17" t="n"/>
      <c r="I26" s="18" t="n"/>
      <c r="J26" s="17" t="n"/>
      <c r="K26" s="18" t="n"/>
      <c r="L26" s="20" t="n"/>
      <c r="M26" s="20" t="n"/>
      <c r="N26" s="16" t="n"/>
      <c r="O26" s="42" t="n"/>
      <c r="P26" s="22">
        <f>IF($A26="","",IFERROR(INDEX('Materiais e Regras'!$B$11:$B$30,MATCH($H26,'Materiais e Regras'!$A$11:$A$30,0)),""))</f>
        <v/>
      </c>
      <c r="Q26" s="23">
        <f>IF($A26="","",IFERROR(INDEX('Materiais e Regras'!$D$11:$D$30,MATCH($H26,'Materiais e Regras'!$A$11:$A$30,0)),""))</f>
        <v/>
      </c>
      <c r="R26" s="23">
        <f>IF($A26="","",IFERROR(INDEX('Materiais e Regras'!$E$11:$E$30,MATCH($H26,'Materiais e Regras'!$A$11:$A$30,0)),""))</f>
        <v/>
      </c>
      <c r="S26" s="23">
        <f>IF($A26="","",IFERROR(INDEX('Materiais e Regras'!$F$11:$F$30,MATCH($H26,'Materiais e Regras'!$A$11:$A$30,0)),""))</f>
        <v/>
      </c>
      <c r="T26" s="43">
        <f>IF($A26="","",IFERROR(INDEX('Materiais e Regras'!$G$11:$G$30,MATCH($H26,'Materiais e Regras'!$A$11:$A$30,0)),""))</f>
        <v/>
      </c>
      <c r="U26" s="25">
        <f>IF($A26="","",IFERROR(INDEX('Materiais e Regras'!$H$11:$H$30,MATCH($H26,'Materiais e Regras'!$A$11:$A$30,0)),""))</f>
        <v/>
      </c>
      <c r="V26" s="26">
        <f>IF($A26="","",IFERROR(INDEX('Materiais e Regras'!$I$11:$I$30,MATCH($H26,'Materiais e Regras'!$A$11:$A$30,0)),""))</f>
        <v/>
      </c>
      <c r="W26" s="22">
        <f>IF($A26="","",IFERROR(INDEX('Materiais e Regras'!$M$11:$M$25,MATCH($J26,'Materiais e Regras'!$L$11:$L$25,0)),""))</f>
        <v/>
      </c>
      <c r="X26" s="25">
        <f>IF($A26="","",IFERROR(INDEX('Materiais e Regras'!$N$11:$N$25,MATCH($J26,'Materiais e Regras'!$L$11:$L$25,0)),""))</f>
        <v/>
      </c>
      <c r="Y26" s="26">
        <f>IF($A26="","",IFERROR(INDEX('Materiais e Regras'!$O$11:$O$25,MATCH($J26,'Materiais e Regras'!$L$11:$L$25,0)),""))</f>
        <v/>
      </c>
      <c r="Z26" s="23">
        <f>IF($A26="","",IFERROR(INDEX('Materiais e Regras'!$B$4:$B$6,MATCH($C26,'Materiais e Regras'!$A$4:$A$6,0)),""))</f>
        <v/>
      </c>
      <c r="AA26" s="25">
        <f>IF($A26="","",IFERROR(INDEX('Materiais e Regras'!$C$4:$C$6,MATCH($C26,'Materiais e Regras'!$A$4:$A$6,0)),""))</f>
        <v/>
      </c>
      <c r="AB26" s="26">
        <f>IF($A26="","",IF($M26="",'Materiais e Regras'!$H$5,IF(ISNUMBER($M26),$M26,"")))</f>
        <v/>
      </c>
      <c r="AC26" s="26">
        <f>IF(OR($A26="",COUNT($I26,$K26)&lt;&gt;2,NOT(ISNUMBER($V26)),NOT(ISNUMBER($Y26)),AND($L26&lt;&gt;"",NOT(ISNUMBER($L26)))),"",ROUND(($I26*$V26+$K26*$Y26+IF($L26="",0,$L26))*(1+'Materiais e Regras'!$H$4),2))</f>
        <v/>
      </c>
      <c r="AD26" s="22">
        <f>IF(OR($A26="",$P26="",$W26="",$I26="",$K26="",$N26=""),"",$P26&amp;" x"&amp;TEXT($I26,"0.##")&amp;IF($J26="ENC-000",""," + "&amp;$W26&amp;" x"&amp;TEXT($K26,"0.##"))&amp;" | "&amp;$N26)</f>
        <v/>
      </c>
      <c r="AE26" s="22">
        <f>IF($A26="","",_xlfn.TEXTJOIN(" | ",TRUE,IF(COUNTIF($A$6:$A$205,$A26)&gt;1,"SKU duplicado",""),IF(OR($B26="",$C26="",$D26="",$E26="",$F26="",$G26="",$H26="",$I26="",$J26="",$K26="",$N26="",$O26=""),"Cadastro incompleto",""),IF(AND($C26&lt;&gt;"",COUNTIF('Materiais e Regras'!$A$4:$A$6,$C26)=0),"Fragilidade inválida",""),IF(OR(AND($D26&lt;&gt;"",NOT(ISNUMBER($D26))),AND($E26&lt;&gt;"",NOT(ISNUMBER($E26))),AND($F26&lt;&gt;"",NOT(ISNUMBER($F26))),AND($G26&lt;&gt;"",NOT(ISNUMBER($G26))),AND($I26&lt;&gt;"",NOT(ISNUMBER($I26))),AND($K26&lt;&gt;"",NOT(ISNUMBER($K26))),AND($L26&lt;&gt;"",NOT(ISNUMBER($L26))),AND($M26&lt;&gt;"",NOT(ISNUMBER($M26)))),"Dados numéricos inválidos",""),IF(OR(AND(ISNUMBER($D26),$D26&lt;=0),AND(ISNUMBER($E26),$E26&lt;=0),AND(ISNUMBER($F26),$F26&lt;=0),AND(ISNUMBER($G26),$G26&lt;=0),AND(ISNUMBER($I26),$I26&lt;=0),AND(ISNUMBER($K26),$K26&lt;0),AND(ISNUMBER($L26),$L26&lt;0),AND(ISNUMBER($M26),$M26&lt;0)),"Medida, peso ou quantidade inválida",""),IF(AND($H26&lt;&gt;"",$P26=""),"Código de embalagem inválido",""),IF(AND($P26&lt;&gt;"",IFERROR(INDEX('Materiais e Regras'!$J$11:$J$30,MATCH($H26,'Materiais e Regras'!$A$11:$A$30,0)),"Não")&lt;&gt;"Sim"),"Embalagem inativa",""),IF(AND($J26&lt;&gt;"",$W26=""),"Código de enchimento inválido",""),IF(AND($W26&lt;&gt;"",IFERROR(INDEX('Materiais e Regras'!$P$11:$P$25,MATCH($J26,'Materiais e Regras'!$L$11:$L$25,0)),"Não")&lt;&gt;"Sim"),"Enchimento inativo",""),IF(AND(COUNT($D26:$F26)=3,ISNUMBER($Z26),COUNT($Q26:$S26)=3,OR($D26+2*$Z26&gt;$Q26,$E26+2*$Z26&gt;$R26,$F26+2*$Z26&gt;$S26)),"Dimensões incompatíveis",""),IF(AND(ISNUMBER($G26),ISNUMBER($T26),$G26&gt;$T26),"Peso acima do limite",""),IF(AND(ISNUMBER($U26),ISNUMBER($X26),ISNUMBER($AA26),MIN(3,$U26+$X26)&lt;$AA26),"Proteção insuficiente",""),IF(AND($C26="Alta",OR($J26="ENC-000",$K26&lt;=0)),"Enchimento obrigatório",""),IF(AND($J26&lt;&gt;"",$J26&lt;&gt;"ENC-000",OR($K26="",$K26&lt;=0)),"Quantidade de enchimento inválida",""),IF(AND(ISNUMBER($AC26),ISNUMBER($AB26),$AC26&gt;$AB26),"Custo acima do limite",""),IF(AND($O26&lt;&gt;"",NOT(ISNUMBER($O26))),"Data de revisão inválida",""),IF(AND(ISNUMBER($O26),$O26&gt;TODAY()),"Data de revisão futura",""),IF(AND(ISNUMBER($O26),$O26&lt;=TODAY(),TODAY()-$O26&gt;'Materiais e Regras'!$H$6),"Revisão vencida","")))</f>
        <v/>
      </c>
      <c r="AF26" s="27">
        <f>IF($A26="","",IF($AE26="","OK","REVISAR"))</f>
        <v/>
      </c>
    </row>
    <row r="27" ht="22" customHeight="1">
      <c r="A27" s="16" t="n"/>
      <c r="B27" s="16" t="n"/>
      <c r="C27" s="17" t="n"/>
      <c r="D27" s="18" t="n"/>
      <c r="E27" s="18" t="n"/>
      <c r="F27" s="18" t="n"/>
      <c r="G27" s="41" t="n"/>
      <c r="H27" s="17" t="n"/>
      <c r="I27" s="18" t="n"/>
      <c r="J27" s="17" t="n"/>
      <c r="K27" s="18" t="n"/>
      <c r="L27" s="20" t="n"/>
      <c r="M27" s="20" t="n"/>
      <c r="N27" s="16" t="n"/>
      <c r="O27" s="42" t="n"/>
      <c r="P27" s="22">
        <f>IF($A27="","",IFERROR(INDEX('Materiais e Regras'!$B$11:$B$30,MATCH($H27,'Materiais e Regras'!$A$11:$A$30,0)),""))</f>
        <v/>
      </c>
      <c r="Q27" s="23">
        <f>IF($A27="","",IFERROR(INDEX('Materiais e Regras'!$D$11:$D$30,MATCH($H27,'Materiais e Regras'!$A$11:$A$30,0)),""))</f>
        <v/>
      </c>
      <c r="R27" s="23">
        <f>IF($A27="","",IFERROR(INDEX('Materiais e Regras'!$E$11:$E$30,MATCH($H27,'Materiais e Regras'!$A$11:$A$30,0)),""))</f>
        <v/>
      </c>
      <c r="S27" s="23">
        <f>IF($A27="","",IFERROR(INDEX('Materiais e Regras'!$F$11:$F$30,MATCH($H27,'Materiais e Regras'!$A$11:$A$30,0)),""))</f>
        <v/>
      </c>
      <c r="T27" s="43">
        <f>IF($A27="","",IFERROR(INDEX('Materiais e Regras'!$G$11:$G$30,MATCH($H27,'Materiais e Regras'!$A$11:$A$30,0)),""))</f>
        <v/>
      </c>
      <c r="U27" s="25">
        <f>IF($A27="","",IFERROR(INDEX('Materiais e Regras'!$H$11:$H$30,MATCH($H27,'Materiais e Regras'!$A$11:$A$30,0)),""))</f>
        <v/>
      </c>
      <c r="V27" s="26">
        <f>IF($A27="","",IFERROR(INDEX('Materiais e Regras'!$I$11:$I$30,MATCH($H27,'Materiais e Regras'!$A$11:$A$30,0)),""))</f>
        <v/>
      </c>
      <c r="W27" s="22">
        <f>IF($A27="","",IFERROR(INDEX('Materiais e Regras'!$M$11:$M$25,MATCH($J27,'Materiais e Regras'!$L$11:$L$25,0)),""))</f>
        <v/>
      </c>
      <c r="X27" s="25">
        <f>IF($A27="","",IFERROR(INDEX('Materiais e Regras'!$N$11:$N$25,MATCH($J27,'Materiais e Regras'!$L$11:$L$25,0)),""))</f>
        <v/>
      </c>
      <c r="Y27" s="26">
        <f>IF($A27="","",IFERROR(INDEX('Materiais e Regras'!$O$11:$O$25,MATCH($J27,'Materiais e Regras'!$L$11:$L$25,0)),""))</f>
        <v/>
      </c>
      <c r="Z27" s="23">
        <f>IF($A27="","",IFERROR(INDEX('Materiais e Regras'!$B$4:$B$6,MATCH($C27,'Materiais e Regras'!$A$4:$A$6,0)),""))</f>
        <v/>
      </c>
      <c r="AA27" s="25">
        <f>IF($A27="","",IFERROR(INDEX('Materiais e Regras'!$C$4:$C$6,MATCH($C27,'Materiais e Regras'!$A$4:$A$6,0)),""))</f>
        <v/>
      </c>
      <c r="AB27" s="26">
        <f>IF($A27="","",IF($M27="",'Materiais e Regras'!$H$5,IF(ISNUMBER($M27),$M27,"")))</f>
        <v/>
      </c>
      <c r="AC27" s="26">
        <f>IF(OR($A27="",COUNT($I27,$K27)&lt;&gt;2,NOT(ISNUMBER($V27)),NOT(ISNUMBER($Y27)),AND($L27&lt;&gt;"",NOT(ISNUMBER($L27)))),"",ROUND(($I27*$V27+$K27*$Y27+IF($L27="",0,$L27))*(1+'Materiais e Regras'!$H$4),2))</f>
        <v/>
      </c>
      <c r="AD27" s="22">
        <f>IF(OR($A27="",$P27="",$W27="",$I27="",$K27="",$N27=""),"",$P27&amp;" x"&amp;TEXT($I27,"0.##")&amp;IF($J27="ENC-000",""," + "&amp;$W27&amp;" x"&amp;TEXT($K27,"0.##"))&amp;" | "&amp;$N27)</f>
        <v/>
      </c>
      <c r="AE27" s="22">
        <f>IF($A27="","",_xlfn.TEXTJOIN(" | ",TRUE,IF(COUNTIF($A$6:$A$205,$A27)&gt;1,"SKU duplicado",""),IF(OR($B27="",$C27="",$D27="",$E27="",$F27="",$G27="",$H27="",$I27="",$J27="",$K27="",$N27="",$O27=""),"Cadastro incompleto",""),IF(AND($C27&lt;&gt;"",COUNTIF('Materiais e Regras'!$A$4:$A$6,$C27)=0),"Fragilidade inválida",""),IF(OR(AND($D27&lt;&gt;"",NOT(ISNUMBER($D27))),AND($E27&lt;&gt;"",NOT(ISNUMBER($E27))),AND($F27&lt;&gt;"",NOT(ISNUMBER($F27))),AND($G27&lt;&gt;"",NOT(ISNUMBER($G27))),AND($I27&lt;&gt;"",NOT(ISNUMBER($I27))),AND($K27&lt;&gt;"",NOT(ISNUMBER($K27))),AND($L27&lt;&gt;"",NOT(ISNUMBER($L27))),AND($M27&lt;&gt;"",NOT(ISNUMBER($M27)))),"Dados numéricos inválidos",""),IF(OR(AND(ISNUMBER($D27),$D27&lt;=0),AND(ISNUMBER($E27),$E27&lt;=0),AND(ISNUMBER($F27),$F27&lt;=0),AND(ISNUMBER($G27),$G27&lt;=0),AND(ISNUMBER($I27),$I27&lt;=0),AND(ISNUMBER($K27),$K27&lt;0),AND(ISNUMBER($L27),$L27&lt;0),AND(ISNUMBER($M27),$M27&lt;0)),"Medida, peso ou quantidade inválida",""),IF(AND($H27&lt;&gt;"",$P27=""),"Código de embalagem inválido",""),IF(AND($P27&lt;&gt;"",IFERROR(INDEX('Materiais e Regras'!$J$11:$J$30,MATCH($H27,'Materiais e Regras'!$A$11:$A$30,0)),"Não")&lt;&gt;"Sim"),"Embalagem inativa",""),IF(AND($J27&lt;&gt;"",$W27=""),"Código de enchimento inválido",""),IF(AND($W27&lt;&gt;"",IFERROR(INDEX('Materiais e Regras'!$P$11:$P$25,MATCH($J27,'Materiais e Regras'!$L$11:$L$25,0)),"Não")&lt;&gt;"Sim"),"Enchimento inativo",""),IF(AND(COUNT($D27:$F27)=3,ISNUMBER($Z27),COUNT($Q27:$S27)=3,OR($D27+2*$Z27&gt;$Q27,$E27+2*$Z27&gt;$R27,$F27+2*$Z27&gt;$S27)),"Dimensões incompatíveis",""),IF(AND(ISNUMBER($G27),ISNUMBER($T27),$G27&gt;$T27),"Peso acima do limite",""),IF(AND(ISNUMBER($U27),ISNUMBER($X27),ISNUMBER($AA27),MIN(3,$U27+$X27)&lt;$AA27),"Proteção insuficiente",""),IF(AND($C27="Alta",OR($J27="ENC-000",$K27&lt;=0)),"Enchimento obrigatório",""),IF(AND($J27&lt;&gt;"",$J27&lt;&gt;"ENC-000",OR($K27="",$K27&lt;=0)),"Quantidade de enchimento inválida",""),IF(AND(ISNUMBER($AC27),ISNUMBER($AB27),$AC27&gt;$AB27),"Custo acima do limite",""),IF(AND($O27&lt;&gt;"",NOT(ISNUMBER($O27))),"Data de revisão inválida",""),IF(AND(ISNUMBER($O27),$O27&gt;TODAY()),"Data de revisão futura",""),IF(AND(ISNUMBER($O27),$O27&lt;=TODAY(),TODAY()-$O27&gt;'Materiais e Regras'!$H$6),"Revisão vencida","")))</f>
        <v/>
      </c>
      <c r="AF27" s="27">
        <f>IF($A27="","",IF($AE27="","OK","REVISAR"))</f>
        <v/>
      </c>
    </row>
    <row r="28" ht="22" customHeight="1">
      <c r="A28" s="16" t="n"/>
      <c r="B28" s="16" t="n"/>
      <c r="C28" s="17" t="n"/>
      <c r="D28" s="18" t="n"/>
      <c r="E28" s="18" t="n"/>
      <c r="F28" s="18" t="n"/>
      <c r="G28" s="41" t="n"/>
      <c r="H28" s="17" t="n"/>
      <c r="I28" s="18" t="n"/>
      <c r="J28" s="17" t="n"/>
      <c r="K28" s="18" t="n"/>
      <c r="L28" s="20" t="n"/>
      <c r="M28" s="20" t="n"/>
      <c r="N28" s="16" t="n"/>
      <c r="O28" s="42" t="n"/>
      <c r="P28" s="22">
        <f>IF($A28="","",IFERROR(INDEX('Materiais e Regras'!$B$11:$B$30,MATCH($H28,'Materiais e Regras'!$A$11:$A$30,0)),""))</f>
        <v/>
      </c>
      <c r="Q28" s="23">
        <f>IF($A28="","",IFERROR(INDEX('Materiais e Regras'!$D$11:$D$30,MATCH($H28,'Materiais e Regras'!$A$11:$A$30,0)),""))</f>
        <v/>
      </c>
      <c r="R28" s="23">
        <f>IF($A28="","",IFERROR(INDEX('Materiais e Regras'!$E$11:$E$30,MATCH($H28,'Materiais e Regras'!$A$11:$A$30,0)),""))</f>
        <v/>
      </c>
      <c r="S28" s="23">
        <f>IF($A28="","",IFERROR(INDEX('Materiais e Regras'!$F$11:$F$30,MATCH($H28,'Materiais e Regras'!$A$11:$A$30,0)),""))</f>
        <v/>
      </c>
      <c r="T28" s="43">
        <f>IF($A28="","",IFERROR(INDEX('Materiais e Regras'!$G$11:$G$30,MATCH($H28,'Materiais e Regras'!$A$11:$A$30,0)),""))</f>
        <v/>
      </c>
      <c r="U28" s="25">
        <f>IF($A28="","",IFERROR(INDEX('Materiais e Regras'!$H$11:$H$30,MATCH($H28,'Materiais e Regras'!$A$11:$A$30,0)),""))</f>
        <v/>
      </c>
      <c r="V28" s="26">
        <f>IF($A28="","",IFERROR(INDEX('Materiais e Regras'!$I$11:$I$30,MATCH($H28,'Materiais e Regras'!$A$11:$A$30,0)),""))</f>
        <v/>
      </c>
      <c r="W28" s="22">
        <f>IF($A28="","",IFERROR(INDEX('Materiais e Regras'!$M$11:$M$25,MATCH($J28,'Materiais e Regras'!$L$11:$L$25,0)),""))</f>
        <v/>
      </c>
      <c r="X28" s="25">
        <f>IF($A28="","",IFERROR(INDEX('Materiais e Regras'!$N$11:$N$25,MATCH($J28,'Materiais e Regras'!$L$11:$L$25,0)),""))</f>
        <v/>
      </c>
      <c r="Y28" s="26">
        <f>IF($A28="","",IFERROR(INDEX('Materiais e Regras'!$O$11:$O$25,MATCH($J28,'Materiais e Regras'!$L$11:$L$25,0)),""))</f>
        <v/>
      </c>
      <c r="Z28" s="23">
        <f>IF($A28="","",IFERROR(INDEX('Materiais e Regras'!$B$4:$B$6,MATCH($C28,'Materiais e Regras'!$A$4:$A$6,0)),""))</f>
        <v/>
      </c>
      <c r="AA28" s="25">
        <f>IF($A28="","",IFERROR(INDEX('Materiais e Regras'!$C$4:$C$6,MATCH($C28,'Materiais e Regras'!$A$4:$A$6,0)),""))</f>
        <v/>
      </c>
      <c r="AB28" s="26">
        <f>IF($A28="","",IF($M28="",'Materiais e Regras'!$H$5,IF(ISNUMBER($M28),$M28,"")))</f>
        <v/>
      </c>
      <c r="AC28" s="26">
        <f>IF(OR($A28="",COUNT($I28,$K28)&lt;&gt;2,NOT(ISNUMBER($V28)),NOT(ISNUMBER($Y28)),AND($L28&lt;&gt;"",NOT(ISNUMBER($L28)))),"",ROUND(($I28*$V28+$K28*$Y28+IF($L28="",0,$L28))*(1+'Materiais e Regras'!$H$4),2))</f>
        <v/>
      </c>
      <c r="AD28" s="22">
        <f>IF(OR($A28="",$P28="",$W28="",$I28="",$K28="",$N28=""),"",$P28&amp;" x"&amp;TEXT($I28,"0.##")&amp;IF($J28="ENC-000",""," + "&amp;$W28&amp;" x"&amp;TEXT($K28,"0.##"))&amp;" | "&amp;$N28)</f>
        <v/>
      </c>
      <c r="AE28" s="22">
        <f>IF($A28="","",_xlfn.TEXTJOIN(" | ",TRUE,IF(COUNTIF($A$6:$A$205,$A28)&gt;1,"SKU duplicado",""),IF(OR($B28="",$C28="",$D28="",$E28="",$F28="",$G28="",$H28="",$I28="",$J28="",$K28="",$N28="",$O28=""),"Cadastro incompleto",""),IF(AND($C28&lt;&gt;"",COUNTIF('Materiais e Regras'!$A$4:$A$6,$C28)=0),"Fragilidade inválida",""),IF(OR(AND($D28&lt;&gt;"",NOT(ISNUMBER($D28))),AND($E28&lt;&gt;"",NOT(ISNUMBER($E28))),AND($F28&lt;&gt;"",NOT(ISNUMBER($F28))),AND($G28&lt;&gt;"",NOT(ISNUMBER($G28))),AND($I28&lt;&gt;"",NOT(ISNUMBER($I28))),AND($K28&lt;&gt;"",NOT(ISNUMBER($K28))),AND($L28&lt;&gt;"",NOT(ISNUMBER($L28))),AND($M28&lt;&gt;"",NOT(ISNUMBER($M28)))),"Dados numéricos inválidos",""),IF(OR(AND(ISNUMBER($D28),$D28&lt;=0),AND(ISNUMBER($E28),$E28&lt;=0),AND(ISNUMBER($F28),$F28&lt;=0),AND(ISNUMBER($G28),$G28&lt;=0),AND(ISNUMBER($I28),$I28&lt;=0),AND(ISNUMBER($K28),$K28&lt;0),AND(ISNUMBER($L28),$L28&lt;0),AND(ISNUMBER($M28),$M28&lt;0)),"Medida, peso ou quantidade inválida",""),IF(AND($H28&lt;&gt;"",$P28=""),"Código de embalagem inválido",""),IF(AND($P28&lt;&gt;"",IFERROR(INDEX('Materiais e Regras'!$J$11:$J$30,MATCH($H28,'Materiais e Regras'!$A$11:$A$30,0)),"Não")&lt;&gt;"Sim"),"Embalagem inativa",""),IF(AND($J28&lt;&gt;"",$W28=""),"Código de enchimento inválido",""),IF(AND($W28&lt;&gt;"",IFERROR(INDEX('Materiais e Regras'!$P$11:$P$25,MATCH($J28,'Materiais e Regras'!$L$11:$L$25,0)),"Não")&lt;&gt;"Sim"),"Enchimento inativo",""),IF(AND(COUNT($D28:$F28)=3,ISNUMBER($Z28),COUNT($Q28:$S28)=3,OR($D28+2*$Z28&gt;$Q28,$E28+2*$Z28&gt;$R28,$F28+2*$Z28&gt;$S28)),"Dimensões incompatíveis",""),IF(AND(ISNUMBER($G28),ISNUMBER($T28),$G28&gt;$T28),"Peso acima do limite",""),IF(AND(ISNUMBER($U28),ISNUMBER($X28),ISNUMBER($AA28),MIN(3,$U28+$X28)&lt;$AA28),"Proteção insuficiente",""),IF(AND($C28="Alta",OR($J28="ENC-000",$K28&lt;=0)),"Enchimento obrigatório",""),IF(AND($J28&lt;&gt;"",$J28&lt;&gt;"ENC-000",OR($K28="",$K28&lt;=0)),"Quantidade de enchimento inválida",""),IF(AND(ISNUMBER($AC28),ISNUMBER($AB28),$AC28&gt;$AB28),"Custo acima do limite",""),IF(AND($O28&lt;&gt;"",NOT(ISNUMBER($O28))),"Data de revisão inválida",""),IF(AND(ISNUMBER($O28),$O28&gt;TODAY()),"Data de revisão futura",""),IF(AND(ISNUMBER($O28),$O28&lt;=TODAY(),TODAY()-$O28&gt;'Materiais e Regras'!$H$6),"Revisão vencida","")))</f>
        <v/>
      </c>
      <c r="AF28" s="27">
        <f>IF($A28="","",IF($AE28="","OK","REVISAR"))</f>
        <v/>
      </c>
    </row>
    <row r="29" ht="22" customHeight="1">
      <c r="A29" s="16" t="n"/>
      <c r="B29" s="16" t="n"/>
      <c r="C29" s="17" t="n"/>
      <c r="D29" s="18" t="n"/>
      <c r="E29" s="18" t="n"/>
      <c r="F29" s="18" t="n"/>
      <c r="G29" s="41" t="n"/>
      <c r="H29" s="17" t="n"/>
      <c r="I29" s="18" t="n"/>
      <c r="J29" s="17" t="n"/>
      <c r="K29" s="18" t="n"/>
      <c r="L29" s="20" t="n"/>
      <c r="M29" s="20" t="n"/>
      <c r="N29" s="16" t="n"/>
      <c r="O29" s="42" t="n"/>
      <c r="P29" s="22">
        <f>IF($A29="","",IFERROR(INDEX('Materiais e Regras'!$B$11:$B$30,MATCH($H29,'Materiais e Regras'!$A$11:$A$30,0)),""))</f>
        <v/>
      </c>
      <c r="Q29" s="23">
        <f>IF($A29="","",IFERROR(INDEX('Materiais e Regras'!$D$11:$D$30,MATCH($H29,'Materiais e Regras'!$A$11:$A$30,0)),""))</f>
        <v/>
      </c>
      <c r="R29" s="23">
        <f>IF($A29="","",IFERROR(INDEX('Materiais e Regras'!$E$11:$E$30,MATCH($H29,'Materiais e Regras'!$A$11:$A$30,0)),""))</f>
        <v/>
      </c>
      <c r="S29" s="23">
        <f>IF($A29="","",IFERROR(INDEX('Materiais e Regras'!$F$11:$F$30,MATCH($H29,'Materiais e Regras'!$A$11:$A$30,0)),""))</f>
        <v/>
      </c>
      <c r="T29" s="43">
        <f>IF($A29="","",IFERROR(INDEX('Materiais e Regras'!$G$11:$G$30,MATCH($H29,'Materiais e Regras'!$A$11:$A$30,0)),""))</f>
        <v/>
      </c>
      <c r="U29" s="25">
        <f>IF($A29="","",IFERROR(INDEX('Materiais e Regras'!$H$11:$H$30,MATCH($H29,'Materiais e Regras'!$A$11:$A$30,0)),""))</f>
        <v/>
      </c>
      <c r="V29" s="26">
        <f>IF($A29="","",IFERROR(INDEX('Materiais e Regras'!$I$11:$I$30,MATCH($H29,'Materiais e Regras'!$A$11:$A$30,0)),""))</f>
        <v/>
      </c>
      <c r="W29" s="22">
        <f>IF($A29="","",IFERROR(INDEX('Materiais e Regras'!$M$11:$M$25,MATCH($J29,'Materiais e Regras'!$L$11:$L$25,0)),""))</f>
        <v/>
      </c>
      <c r="X29" s="25">
        <f>IF($A29="","",IFERROR(INDEX('Materiais e Regras'!$N$11:$N$25,MATCH($J29,'Materiais e Regras'!$L$11:$L$25,0)),""))</f>
        <v/>
      </c>
      <c r="Y29" s="26">
        <f>IF($A29="","",IFERROR(INDEX('Materiais e Regras'!$O$11:$O$25,MATCH($J29,'Materiais e Regras'!$L$11:$L$25,0)),""))</f>
        <v/>
      </c>
      <c r="Z29" s="23">
        <f>IF($A29="","",IFERROR(INDEX('Materiais e Regras'!$B$4:$B$6,MATCH($C29,'Materiais e Regras'!$A$4:$A$6,0)),""))</f>
        <v/>
      </c>
      <c r="AA29" s="25">
        <f>IF($A29="","",IFERROR(INDEX('Materiais e Regras'!$C$4:$C$6,MATCH($C29,'Materiais e Regras'!$A$4:$A$6,0)),""))</f>
        <v/>
      </c>
      <c r="AB29" s="26">
        <f>IF($A29="","",IF($M29="",'Materiais e Regras'!$H$5,IF(ISNUMBER($M29),$M29,"")))</f>
        <v/>
      </c>
      <c r="AC29" s="26">
        <f>IF(OR($A29="",COUNT($I29,$K29)&lt;&gt;2,NOT(ISNUMBER($V29)),NOT(ISNUMBER($Y29)),AND($L29&lt;&gt;"",NOT(ISNUMBER($L29)))),"",ROUND(($I29*$V29+$K29*$Y29+IF($L29="",0,$L29))*(1+'Materiais e Regras'!$H$4),2))</f>
        <v/>
      </c>
      <c r="AD29" s="22">
        <f>IF(OR($A29="",$P29="",$W29="",$I29="",$K29="",$N29=""),"",$P29&amp;" x"&amp;TEXT($I29,"0.##")&amp;IF($J29="ENC-000",""," + "&amp;$W29&amp;" x"&amp;TEXT($K29,"0.##"))&amp;" | "&amp;$N29)</f>
        <v/>
      </c>
      <c r="AE29" s="22">
        <f>IF($A29="","",_xlfn.TEXTJOIN(" | ",TRUE,IF(COUNTIF($A$6:$A$205,$A29)&gt;1,"SKU duplicado",""),IF(OR($B29="",$C29="",$D29="",$E29="",$F29="",$G29="",$H29="",$I29="",$J29="",$K29="",$N29="",$O29=""),"Cadastro incompleto",""),IF(AND($C29&lt;&gt;"",COUNTIF('Materiais e Regras'!$A$4:$A$6,$C29)=0),"Fragilidade inválida",""),IF(OR(AND($D29&lt;&gt;"",NOT(ISNUMBER($D29))),AND($E29&lt;&gt;"",NOT(ISNUMBER($E29))),AND($F29&lt;&gt;"",NOT(ISNUMBER($F29))),AND($G29&lt;&gt;"",NOT(ISNUMBER($G29))),AND($I29&lt;&gt;"",NOT(ISNUMBER($I29))),AND($K29&lt;&gt;"",NOT(ISNUMBER($K29))),AND($L29&lt;&gt;"",NOT(ISNUMBER($L29))),AND($M29&lt;&gt;"",NOT(ISNUMBER($M29)))),"Dados numéricos inválidos",""),IF(OR(AND(ISNUMBER($D29),$D29&lt;=0),AND(ISNUMBER($E29),$E29&lt;=0),AND(ISNUMBER($F29),$F29&lt;=0),AND(ISNUMBER($G29),$G29&lt;=0),AND(ISNUMBER($I29),$I29&lt;=0),AND(ISNUMBER($K29),$K29&lt;0),AND(ISNUMBER($L29),$L29&lt;0),AND(ISNUMBER($M29),$M29&lt;0)),"Medida, peso ou quantidade inválida",""),IF(AND($H29&lt;&gt;"",$P29=""),"Código de embalagem inválido",""),IF(AND($P29&lt;&gt;"",IFERROR(INDEX('Materiais e Regras'!$J$11:$J$30,MATCH($H29,'Materiais e Regras'!$A$11:$A$30,0)),"Não")&lt;&gt;"Sim"),"Embalagem inativa",""),IF(AND($J29&lt;&gt;"",$W29=""),"Código de enchimento inválido",""),IF(AND($W29&lt;&gt;"",IFERROR(INDEX('Materiais e Regras'!$P$11:$P$25,MATCH($J29,'Materiais e Regras'!$L$11:$L$25,0)),"Não")&lt;&gt;"Sim"),"Enchimento inativo",""),IF(AND(COUNT($D29:$F29)=3,ISNUMBER($Z29),COUNT($Q29:$S29)=3,OR($D29+2*$Z29&gt;$Q29,$E29+2*$Z29&gt;$R29,$F29+2*$Z29&gt;$S29)),"Dimensões incompatíveis",""),IF(AND(ISNUMBER($G29),ISNUMBER($T29),$G29&gt;$T29),"Peso acima do limite",""),IF(AND(ISNUMBER($U29),ISNUMBER($X29),ISNUMBER($AA29),MIN(3,$U29+$X29)&lt;$AA29),"Proteção insuficiente",""),IF(AND($C29="Alta",OR($J29="ENC-000",$K29&lt;=0)),"Enchimento obrigatório",""),IF(AND($J29&lt;&gt;"",$J29&lt;&gt;"ENC-000",OR($K29="",$K29&lt;=0)),"Quantidade de enchimento inválida",""),IF(AND(ISNUMBER($AC29),ISNUMBER($AB29),$AC29&gt;$AB29),"Custo acima do limite",""),IF(AND($O29&lt;&gt;"",NOT(ISNUMBER($O29))),"Data de revisão inválida",""),IF(AND(ISNUMBER($O29),$O29&gt;TODAY()),"Data de revisão futura",""),IF(AND(ISNUMBER($O29),$O29&lt;=TODAY(),TODAY()-$O29&gt;'Materiais e Regras'!$H$6),"Revisão vencida","")))</f>
        <v/>
      </c>
      <c r="AF29" s="27">
        <f>IF($A29="","",IF($AE29="","OK","REVISAR"))</f>
        <v/>
      </c>
    </row>
    <row r="30" ht="22" customHeight="1">
      <c r="A30" s="16" t="n"/>
      <c r="B30" s="16" t="n"/>
      <c r="C30" s="17" t="n"/>
      <c r="D30" s="18" t="n"/>
      <c r="E30" s="18" t="n"/>
      <c r="F30" s="18" t="n"/>
      <c r="G30" s="41" t="n"/>
      <c r="H30" s="17" t="n"/>
      <c r="I30" s="18" t="n"/>
      <c r="J30" s="17" t="n"/>
      <c r="K30" s="18" t="n"/>
      <c r="L30" s="20" t="n"/>
      <c r="M30" s="20" t="n"/>
      <c r="N30" s="16" t="n"/>
      <c r="O30" s="42" t="n"/>
      <c r="P30" s="22">
        <f>IF($A30="","",IFERROR(INDEX('Materiais e Regras'!$B$11:$B$30,MATCH($H30,'Materiais e Regras'!$A$11:$A$30,0)),""))</f>
        <v/>
      </c>
      <c r="Q30" s="23">
        <f>IF($A30="","",IFERROR(INDEX('Materiais e Regras'!$D$11:$D$30,MATCH($H30,'Materiais e Regras'!$A$11:$A$30,0)),""))</f>
        <v/>
      </c>
      <c r="R30" s="23">
        <f>IF($A30="","",IFERROR(INDEX('Materiais e Regras'!$E$11:$E$30,MATCH($H30,'Materiais e Regras'!$A$11:$A$30,0)),""))</f>
        <v/>
      </c>
      <c r="S30" s="23">
        <f>IF($A30="","",IFERROR(INDEX('Materiais e Regras'!$F$11:$F$30,MATCH($H30,'Materiais e Regras'!$A$11:$A$30,0)),""))</f>
        <v/>
      </c>
      <c r="T30" s="43">
        <f>IF($A30="","",IFERROR(INDEX('Materiais e Regras'!$G$11:$G$30,MATCH($H30,'Materiais e Regras'!$A$11:$A$30,0)),""))</f>
        <v/>
      </c>
      <c r="U30" s="25">
        <f>IF($A30="","",IFERROR(INDEX('Materiais e Regras'!$H$11:$H$30,MATCH($H30,'Materiais e Regras'!$A$11:$A$30,0)),""))</f>
        <v/>
      </c>
      <c r="V30" s="26">
        <f>IF($A30="","",IFERROR(INDEX('Materiais e Regras'!$I$11:$I$30,MATCH($H30,'Materiais e Regras'!$A$11:$A$30,0)),""))</f>
        <v/>
      </c>
      <c r="W30" s="22">
        <f>IF($A30="","",IFERROR(INDEX('Materiais e Regras'!$M$11:$M$25,MATCH($J30,'Materiais e Regras'!$L$11:$L$25,0)),""))</f>
        <v/>
      </c>
      <c r="X30" s="25">
        <f>IF($A30="","",IFERROR(INDEX('Materiais e Regras'!$N$11:$N$25,MATCH($J30,'Materiais e Regras'!$L$11:$L$25,0)),""))</f>
        <v/>
      </c>
      <c r="Y30" s="26">
        <f>IF($A30="","",IFERROR(INDEX('Materiais e Regras'!$O$11:$O$25,MATCH($J30,'Materiais e Regras'!$L$11:$L$25,0)),""))</f>
        <v/>
      </c>
      <c r="Z30" s="23">
        <f>IF($A30="","",IFERROR(INDEX('Materiais e Regras'!$B$4:$B$6,MATCH($C30,'Materiais e Regras'!$A$4:$A$6,0)),""))</f>
        <v/>
      </c>
      <c r="AA30" s="25">
        <f>IF($A30="","",IFERROR(INDEX('Materiais e Regras'!$C$4:$C$6,MATCH($C30,'Materiais e Regras'!$A$4:$A$6,0)),""))</f>
        <v/>
      </c>
      <c r="AB30" s="26">
        <f>IF($A30="","",IF($M30="",'Materiais e Regras'!$H$5,IF(ISNUMBER($M30),$M30,"")))</f>
        <v/>
      </c>
      <c r="AC30" s="26">
        <f>IF(OR($A30="",COUNT($I30,$K30)&lt;&gt;2,NOT(ISNUMBER($V30)),NOT(ISNUMBER($Y30)),AND($L30&lt;&gt;"",NOT(ISNUMBER($L30)))),"",ROUND(($I30*$V30+$K30*$Y30+IF($L30="",0,$L30))*(1+'Materiais e Regras'!$H$4),2))</f>
        <v/>
      </c>
      <c r="AD30" s="22">
        <f>IF(OR($A30="",$P30="",$W30="",$I30="",$K30="",$N30=""),"",$P30&amp;" x"&amp;TEXT($I30,"0.##")&amp;IF($J30="ENC-000",""," + "&amp;$W30&amp;" x"&amp;TEXT($K30,"0.##"))&amp;" | "&amp;$N30)</f>
        <v/>
      </c>
      <c r="AE30" s="22">
        <f>IF($A30="","",_xlfn.TEXTJOIN(" | ",TRUE,IF(COUNTIF($A$6:$A$205,$A30)&gt;1,"SKU duplicado",""),IF(OR($B30="",$C30="",$D30="",$E30="",$F30="",$G30="",$H30="",$I30="",$J30="",$K30="",$N30="",$O30=""),"Cadastro incompleto",""),IF(AND($C30&lt;&gt;"",COUNTIF('Materiais e Regras'!$A$4:$A$6,$C30)=0),"Fragilidade inválida",""),IF(OR(AND($D30&lt;&gt;"",NOT(ISNUMBER($D30))),AND($E30&lt;&gt;"",NOT(ISNUMBER($E30))),AND($F30&lt;&gt;"",NOT(ISNUMBER($F30))),AND($G30&lt;&gt;"",NOT(ISNUMBER($G30))),AND($I30&lt;&gt;"",NOT(ISNUMBER($I30))),AND($K30&lt;&gt;"",NOT(ISNUMBER($K30))),AND($L30&lt;&gt;"",NOT(ISNUMBER($L30))),AND($M30&lt;&gt;"",NOT(ISNUMBER($M30)))),"Dados numéricos inválidos",""),IF(OR(AND(ISNUMBER($D30),$D30&lt;=0),AND(ISNUMBER($E30),$E30&lt;=0),AND(ISNUMBER($F30),$F30&lt;=0),AND(ISNUMBER($G30),$G30&lt;=0),AND(ISNUMBER($I30),$I30&lt;=0),AND(ISNUMBER($K30),$K30&lt;0),AND(ISNUMBER($L30),$L30&lt;0),AND(ISNUMBER($M30),$M30&lt;0)),"Medida, peso ou quantidade inválida",""),IF(AND($H30&lt;&gt;"",$P30=""),"Código de embalagem inválido",""),IF(AND($P30&lt;&gt;"",IFERROR(INDEX('Materiais e Regras'!$J$11:$J$30,MATCH($H30,'Materiais e Regras'!$A$11:$A$30,0)),"Não")&lt;&gt;"Sim"),"Embalagem inativa",""),IF(AND($J30&lt;&gt;"",$W30=""),"Código de enchimento inválido",""),IF(AND($W30&lt;&gt;"",IFERROR(INDEX('Materiais e Regras'!$P$11:$P$25,MATCH($J30,'Materiais e Regras'!$L$11:$L$25,0)),"Não")&lt;&gt;"Sim"),"Enchimento inativo",""),IF(AND(COUNT($D30:$F30)=3,ISNUMBER($Z30),COUNT($Q30:$S30)=3,OR($D30+2*$Z30&gt;$Q30,$E30+2*$Z30&gt;$R30,$F30+2*$Z30&gt;$S30)),"Dimensões incompatíveis",""),IF(AND(ISNUMBER($G30),ISNUMBER($T30),$G30&gt;$T30),"Peso acima do limite",""),IF(AND(ISNUMBER($U30),ISNUMBER($X30),ISNUMBER($AA30),MIN(3,$U30+$X30)&lt;$AA30),"Proteção insuficiente",""),IF(AND($C30="Alta",OR($J30="ENC-000",$K30&lt;=0)),"Enchimento obrigatório",""),IF(AND($J30&lt;&gt;"",$J30&lt;&gt;"ENC-000",OR($K30="",$K30&lt;=0)),"Quantidade de enchimento inválida",""),IF(AND(ISNUMBER($AC30),ISNUMBER($AB30),$AC30&gt;$AB30),"Custo acima do limite",""),IF(AND($O30&lt;&gt;"",NOT(ISNUMBER($O30))),"Data de revisão inválida",""),IF(AND(ISNUMBER($O30),$O30&gt;TODAY()),"Data de revisão futura",""),IF(AND(ISNUMBER($O30),$O30&lt;=TODAY(),TODAY()-$O30&gt;'Materiais e Regras'!$H$6),"Revisão vencida","")))</f>
        <v/>
      </c>
      <c r="AF30" s="27">
        <f>IF($A30="","",IF($AE30="","OK","REVISAR"))</f>
        <v/>
      </c>
    </row>
    <row r="31" ht="22" customHeight="1">
      <c r="A31" s="16" t="n"/>
      <c r="B31" s="16" t="n"/>
      <c r="C31" s="17" t="n"/>
      <c r="D31" s="18" t="n"/>
      <c r="E31" s="18" t="n"/>
      <c r="F31" s="18" t="n"/>
      <c r="G31" s="41" t="n"/>
      <c r="H31" s="17" t="n"/>
      <c r="I31" s="18" t="n"/>
      <c r="J31" s="17" t="n"/>
      <c r="K31" s="18" t="n"/>
      <c r="L31" s="20" t="n"/>
      <c r="M31" s="20" t="n"/>
      <c r="N31" s="16" t="n"/>
      <c r="O31" s="42" t="n"/>
      <c r="P31" s="22">
        <f>IF($A31="","",IFERROR(INDEX('Materiais e Regras'!$B$11:$B$30,MATCH($H31,'Materiais e Regras'!$A$11:$A$30,0)),""))</f>
        <v/>
      </c>
      <c r="Q31" s="23">
        <f>IF($A31="","",IFERROR(INDEX('Materiais e Regras'!$D$11:$D$30,MATCH($H31,'Materiais e Regras'!$A$11:$A$30,0)),""))</f>
        <v/>
      </c>
      <c r="R31" s="23">
        <f>IF($A31="","",IFERROR(INDEX('Materiais e Regras'!$E$11:$E$30,MATCH($H31,'Materiais e Regras'!$A$11:$A$30,0)),""))</f>
        <v/>
      </c>
      <c r="S31" s="23">
        <f>IF($A31="","",IFERROR(INDEX('Materiais e Regras'!$F$11:$F$30,MATCH($H31,'Materiais e Regras'!$A$11:$A$30,0)),""))</f>
        <v/>
      </c>
      <c r="T31" s="43">
        <f>IF($A31="","",IFERROR(INDEX('Materiais e Regras'!$G$11:$G$30,MATCH($H31,'Materiais e Regras'!$A$11:$A$30,0)),""))</f>
        <v/>
      </c>
      <c r="U31" s="25">
        <f>IF($A31="","",IFERROR(INDEX('Materiais e Regras'!$H$11:$H$30,MATCH($H31,'Materiais e Regras'!$A$11:$A$30,0)),""))</f>
        <v/>
      </c>
      <c r="V31" s="26">
        <f>IF($A31="","",IFERROR(INDEX('Materiais e Regras'!$I$11:$I$30,MATCH($H31,'Materiais e Regras'!$A$11:$A$30,0)),""))</f>
        <v/>
      </c>
      <c r="W31" s="22">
        <f>IF($A31="","",IFERROR(INDEX('Materiais e Regras'!$M$11:$M$25,MATCH($J31,'Materiais e Regras'!$L$11:$L$25,0)),""))</f>
        <v/>
      </c>
      <c r="X31" s="25">
        <f>IF($A31="","",IFERROR(INDEX('Materiais e Regras'!$N$11:$N$25,MATCH($J31,'Materiais e Regras'!$L$11:$L$25,0)),""))</f>
        <v/>
      </c>
      <c r="Y31" s="26">
        <f>IF($A31="","",IFERROR(INDEX('Materiais e Regras'!$O$11:$O$25,MATCH($J31,'Materiais e Regras'!$L$11:$L$25,0)),""))</f>
        <v/>
      </c>
      <c r="Z31" s="23">
        <f>IF($A31="","",IFERROR(INDEX('Materiais e Regras'!$B$4:$B$6,MATCH($C31,'Materiais e Regras'!$A$4:$A$6,0)),""))</f>
        <v/>
      </c>
      <c r="AA31" s="25">
        <f>IF($A31="","",IFERROR(INDEX('Materiais e Regras'!$C$4:$C$6,MATCH($C31,'Materiais e Regras'!$A$4:$A$6,0)),""))</f>
        <v/>
      </c>
      <c r="AB31" s="26">
        <f>IF($A31="","",IF($M31="",'Materiais e Regras'!$H$5,IF(ISNUMBER($M31),$M31,"")))</f>
        <v/>
      </c>
      <c r="AC31" s="26">
        <f>IF(OR($A31="",COUNT($I31,$K31)&lt;&gt;2,NOT(ISNUMBER($V31)),NOT(ISNUMBER($Y31)),AND($L31&lt;&gt;"",NOT(ISNUMBER($L31)))),"",ROUND(($I31*$V31+$K31*$Y31+IF($L31="",0,$L31))*(1+'Materiais e Regras'!$H$4),2))</f>
        <v/>
      </c>
      <c r="AD31" s="22">
        <f>IF(OR($A31="",$P31="",$W31="",$I31="",$K31="",$N31=""),"",$P31&amp;" x"&amp;TEXT($I31,"0.##")&amp;IF($J31="ENC-000",""," + "&amp;$W31&amp;" x"&amp;TEXT($K31,"0.##"))&amp;" | "&amp;$N31)</f>
        <v/>
      </c>
      <c r="AE31" s="22">
        <f>IF($A31="","",_xlfn.TEXTJOIN(" | ",TRUE,IF(COUNTIF($A$6:$A$205,$A31)&gt;1,"SKU duplicado",""),IF(OR($B31="",$C31="",$D31="",$E31="",$F31="",$G31="",$H31="",$I31="",$J31="",$K31="",$N31="",$O31=""),"Cadastro incompleto",""),IF(AND($C31&lt;&gt;"",COUNTIF('Materiais e Regras'!$A$4:$A$6,$C31)=0),"Fragilidade inválida",""),IF(OR(AND($D31&lt;&gt;"",NOT(ISNUMBER($D31))),AND($E31&lt;&gt;"",NOT(ISNUMBER($E31))),AND($F31&lt;&gt;"",NOT(ISNUMBER($F31))),AND($G31&lt;&gt;"",NOT(ISNUMBER($G31))),AND($I31&lt;&gt;"",NOT(ISNUMBER($I31))),AND($K31&lt;&gt;"",NOT(ISNUMBER($K31))),AND($L31&lt;&gt;"",NOT(ISNUMBER($L31))),AND($M31&lt;&gt;"",NOT(ISNUMBER($M31)))),"Dados numéricos inválidos",""),IF(OR(AND(ISNUMBER($D31),$D31&lt;=0),AND(ISNUMBER($E31),$E31&lt;=0),AND(ISNUMBER($F31),$F31&lt;=0),AND(ISNUMBER($G31),$G31&lt;=0),AND(ISNUMBER($I31),$I31&lt;=0),AND(ISNUMBER($K31),$K31&lt;0),AND(ISNUMBER($L31),$L31&lt;0),AND(ISNUMBER($M31),$M31&lt;0)),"Medida, peso ou quantidade inválida",""),IF(AND($H31&lt;&gt;"",$P31=""),"Código de embalagem inválido",""),IF(AND($P31&lt;&gt;"",IFERROR(INDEX('Materiais e Regras'!$J$11:$J$30,MATCH($H31,'Materiais e Regras'!$A$11:$A$30,0)),"Não")&lt;&gt;"Sim"),"Embalagem inativa",""),IF(AND($J31&lt;&gt;"",$W31=""),"Código de enchimento inválido",""),IF(AND($W31&lt;&gt;"",IFERROR(INDEX('Materiais e Regras'!$P$11:$P$25,MATCH($J31,'Materiais e Regras'!$L$11:$L$25,0)),"Não")&lt;&gt;"Sim"),"Enchimento inativo",""),IF(AND(COUNT($D31:$F31)=3,ISNUMBER($Z31),COUNT($Q31:$S31)=3,OR($D31+2*$Z31&gt;$Q31,$E31+2*$Z31&gt;$R31,$F31+2*$Z31&gt;$S31)),"Dimensões incompatíveis",""),IF(AND(ISNUMBER($G31),ISNUMBER($T31),$G31&gt;$T31),"Peso acima do limite",""),IF(AND(ISNUMBER($U31),ISNUMBER($X31),ISNUMBER($AA31),MIN(3,$U31+$X31)&lt;$AA31),"Proteção insuficiente",""),IF(AND($C31="Alta",OR($J31="ENC-000",$K31&lt;=0)),"Enchimento obrigatório",""),IF(AND($J31&lt;&gt;"",$J31&lt;&gt;"ENC-000",OR($K31="",$K31&lt;=0)),"Quantidade de enchimento inválida",""),IF(AND(ISNUMBER($AC31),ISNUMBER($AB31),$AC31&gt;$AB31),"Custo acima do limite",""),IF(AND($O31&lt;&gt;"",NOT(ISNUMBER($O31))),"Data de revisão inválida",""),IF(AND(ISNUMBER($O31),$O31&gt;TODAY()),"Data de revisão futura",""),IF(AND(ISNUMBER($O31),$O31&lt;=TODAY(),TODAY()-$O31&gt;'Materiais e Regras'!$H$6),"Revisão vencida","")))</f>
        <v/>
      </c>
      <c r="AF31" s="27">
        <f>IF($A31="","",IF($AE31="","OK","REVISAR"))</f>
        <v/>
      </c>
    </row>
    <row r="32" ht="22" customHeight="1">
      <c r="A32" s="16" t="n"/>
      <c r="B32" s="16" t="n"/>
      <c r="C32" s="17" t="n"/>
      <c r="D32" s="18" t="n"/>
      <c r="E32" s="18" t="n"/>
      <c r="F32" s="18" t="n"/>
      <c r="G32" s="41" t="n"/>
      <c r="H32" s="17" t="n"/>
      <c r="I32" s="18" t="n"/>
      <c r="J32" s="17" t="n"/>
      <c r="K32" s="18" t="n"/>
      <c r="L32" s="20" t="n"/>
      <c r="M32" s="20" t="n"/>
      <c r="N32" s="16" t="n"/>
      <c r="O32" s="42" t="n"/>
      <c r="P32" s="22">
        <f>IF($A32="","",IFERROR(INDEX('Materiais e Regras'!$B$11:$B$30,MATCH($H32,'Materiais e Regras'!$A$11:$A$30,0)),""))</f>
        <v/>
      </c>
      <c r="Q32" s="23">
        <f>IF($A32="","",IFERROR(INDEX('Materiais e Regras'!$D$11:$D$30,MATCH($H32,'Materiais e Regras'!$A$11:$A$30,0)),""))</f>
        <v/>
      </c>
      <c r="R32" s="23">
        <f>IF($A32="","",IFERROR(INDEX('Materiais e Regras'!$E$11:$E$30,MATCH($H32,'Materiais e Regras'!$A$11:$A$30,0)),""))</f>
        <v/>
      </c>
      <c r="S32" s="23">
        <f>IF($A32="","",IFERROR(INDEX('Materiais e Regras'!$F$11:$F$30,MATCH($H32,'Materiais e Regras'!$A$11:$A$30,0)),""))</f>
        <v/>
      </c>
      <c r="T32" s="43">
        <f>IF($A32="","",IFERROR(INDEX('Materiais e Regras'!$G$11:$G$30,MATCH($H32,'Materiais e Regras'!$A$11:$A$30,0)),""))</f>
        <v/>
      </c>
      <c r="U32" s="25">
        <f>IF($A32="","",IFERROR(INDEX('Materiais e Regras'!$H$11:$H$30,MATCH($H32,'Materiais e Regras'!$A$11:$A$30,0)),""))</f>
        <v/>
      </c>
      <c r="V32" s="26">
        <f>IF($A32="","",IFERROR(INDEX('Materiais e Regras'!$I$11:$I$30,MATCH($H32,'Materiais e Regras'!$A$11:$A$30,0)),""))</f>
        <v/>
      </c>
      <c r="W32" s="22">
        <f>IF($A32="","",IFERROR(INDEX('Materiais e Regras'!$M$11:$M$25,MATCH($J32,'Materiais e Regras'!$L$11:$L$25,0)),""))</f>
        <v/>
      </c>
      <c r="X32" s="25">
        <f>IF($A32="","",IFERROR(INDEX('Materiais e Regras'!$N$11:$N$25,MATCH($J32,'Materiais e Regras'!$L$11:$L$25,0)),""))</f>
        <v/>
      </c>
      <c r="Y32" s="26">
        <f>IF($A32="","",IFERROR(INDEX('Materiais e Regras'!$O$11:$O$25,MATCH($J32,'Materiais e Regras'!$L$11:$L$25,0)),""))</f>
        <v/>
      </c>
      <c r="Z32" s="23">
        <f>IF($A32="","",IFERROR(INDEX('Materiais e Regras'!$B$4:$B$6,MATCH($C32,'Materiais e Regras'!$A$4:$A$6,0)),""))</f>
        <v/>
      </c>
      <c r="AA32" s="25">
        <f>IF($A32="","",IFERROR(INDEX('Materiais e Regras'!$C$4:$C$6,MATCH($C32,'Materiais e Regras'!$A$4:$A$6,0)),""))</f>
        <v/>
      </c>
      <c r="AB32" s="26">
        <f>IF($A32="","",IF($M32="",'Materiais e Regras'!$H$5,IF(ISNUMBER($M32),$M32,"")))</f>
        <v/>
      </c>
      <c r="AC32" s="26">
        <f>IF(OR($A32="",COUNT($I32,$K32)&lt;&gt;2,NOT(ISNUMBER($V32)),NOT(ISNUMBER($Y32)),AND($L32&lt;&gt;"",NOT(ISNUMBER($L32)))),"",ROUND(($I32*$V32+$K32*$Y32+IF($L32="",0,$L32))*(1+'Materiais e Regras'!$H$4),2))</f>
        <v/>
      </c>
      <c r="AD32" s="22">
        <f>IF(OR($A32="",$P32="",$W32="",$I32="",$K32="",$N32=""),"",$P32&amp;" x"&amp;TEXT($I32,"0.##")&amp;IF($J32="ENC-000",""," + "&amp;$W32&amp;" x"&amp;TEXT($K32,"0.##"))&amp;" | "&amp;$N32)</f>
        <v/>
      </c>
      <c r="AE32" s="22">
        <f>IF($A32="","",_xlfn.TEXTJOIN(" | ",TRUE,IF(COUNTIF($A$6:$A$205,$A32)&gt;1,"SKU duplicado",""),IF(OR($B32="",$C32="",$D32="",$E32="",$F32="",$G32="",$H32="",$I32="",$J32="",$K32="",$N32="",$O32=""),"Cadastro incompleto",""),IF(AND($C32&lt;&gt;"",COUNTIF('Materiais e Regras'!$A$4:$A$6,$C32)=0),"Fragilidade inválida",""),IF(OR(AND($D32&lt;&gt;"",NOT(ISNUMBER($D32))),AND($E32&lt;&gt;"",NOT(ISNUMBER($E32))),AND($F32&lt;&gt;"",NOT(ISNUMBER($F32))),AND($G32&lt;&gt;"",NOT(ISNUMBER($G32))),AND($I32&lt;&gt;"",NOT(ISNUMBER($I32))),AND($K32&lt;&gt;"",NOT(ISNUMBER($K32))),AND($L32&lt;&gt;"",NOT(ISNUMBER($L32))),AND($M32&lt;&gt;"",NOT(ISNUMBER($M32)))),"Dados numéricos inválidos",""),IF(OR(AND(ISNUMBER($D32),$D32&lt;=0),AND(ISNUMBER($E32),$E32&lt;=0),AND(ISNUMBER($F32),$F32&lt;=0),AND(ISNUMBER($G32),$G32&lt;=0),AND(ISNUMBER($I32),$I32&lt;=0),AND(ISNUMBER($K32),$K32&lt;0),AND(ISNUMBER($L32),$L32&lt;0),AND(ISNUMBER($M32),$M32&lt;0)),"Medida, peso ou quantidade inválida",""),IF(AND($H32&lt;&gt;"",$P32=""),"Código de embalagem inválido",""),IF(AND($P32&lt;&gt;"",IFERROR(INDEX('Materiais e Regras'!$J$11:$J$30,MATCH($H32,'Materiais e Regras'!$A$11:$A$30,0)),"Não")&lt;&gt;"Sim"),"Embalagem inativa",""),IF(AND($J32&lt;&gt;"",$W32=""),"Código de enchimento inválido",""),IF(AND($W32&lt;&gt;"",IFERROR(INDEX('Materiais e Regras'!$P$11:$P$25,MATCH($J32,'Materiais e Regras'!$L$11:$L$25,0)),"Não")&lt;&gt;"Sim"),"Enchimento inativo",""),IF(AND(COUNT($D32:$F32)=3,ISNUMBER($Z32),COUNT($Q32:$S32)=3,OR($D32+2*$Z32&gt;$Q32,$E32+2*$Z32&gt;$R32,$F32+2*$Z32&gt;$S32)),"Dimensões incompatíveis",""),IF(AND(ISNUMBER($G32),ISNUMBER($T32),$G32&gt;$T32),"Peso acima do limite",""),IF(AND(ISNUMBER($U32),ISNUMBER($X32),ISNUMBER($AA32),MIN(3,$U32+$X32)&lt;$AA32),"Proteção insuficiente",""),IF(AND($C32="Alta",OR($J32="ENC-000",$K32&lt;=0)),"Enchimento obrigatório",""),IF(AND($J32&lt;&gt;"",$J32&lt;&gt;"ENC-000",OR($K32="",$K32&lt;=0)),"Quantidade de enchimento inválida",""),IF(AND(ISNUMBER($AC32),ISNUMBER($AB32),$AC32&gt;$AB32),"Custo acima do limite",""),IF(AND($O32&lt;&gt;"",NOT(ISNUMBER($O32))),"Data de revisão inválida",""),IF(AND(ISNUMBER($O32),$O32&gt;TODAY()),"Data de revisão futura",""),IF(AND(ISNUMBER($O32),$O32&lt;=TODAY(),TODAY()-$O32&gt;'Materiais e Regras'!$H$6),"Revisão vencida","")))</f>
        <v/>
      </c>
      <c r="AF32" s="27">
        <f>IF($A32="","",IF($AE32="","OK","REVISAR"))</f>
        <v/>
      </c>
    </row>
    <row r="33" ht="22" customHeight="1">
      <c r="A33" s="16" t="n"/>
      <c r="B33" s="16" t="n"/>
      <c r="C33" s="17" t="n"/>
      <c r="D33" s="18" t="n"/>
      <c r="E33" s="18" t="n"/>
      <c r="F33" s="18" t="n"/>
      <c r="G33" s="41" t="n"/>
      <c r="H33" s="17" t="n"/>
      <c r="I33" s="18" t="n"/>
      <c r="J33" s="17" t="n"/>
      <c r="K33" s="18" t="n"/>
      <c r="L33" s="20" t="n"/>
      <c r="M33" s="20" t="n"/>
      <c r="N33" s="16" t="n"/>
      <c r="O33" s="42" t="n"/>
      <c r="P33" s="22">
        <f>IF($A33="","",IFERROR(INDEX('Materiais e Regras'!$B$11:$B$30,MATCH($H33,'Materiais e Regras'!$A$11:$A$30,0)),""))</f>
        <v/>
      </c>
      <c r="Q33" s="23">
        <f>IF($A33="","",IFERROR(INDEX('Materiais e Regras'!$D$11:$D$30,MATCH($H33,'Materiais e Regras'!$A$11:$A$30,0)),""))</f>
        <v/>
      </c>
      <c r="R33" s="23">
        <f>IF($A33="","",IFERROR(INDEX('Materiais e Regras'!$E$11:$E$30,MATCH($H33,'Materiais e Regras'!$A$11:$A$30,0)),""))</f>
        <v/>
      </c>
      <c r="S33" s="23">
        <f>IF($A33="","",IFERROR(INDEX('Materiais e Regras'!$F$11:$F$30,MATCH($H33,'Materiais e Regras'!$A$11:$A$30,0)),""))</f>
        <v/>
      </c>
      <c r="T33" s="43">
        <f>IF($A33="","",IFERROR(INDEX('Materiais e Regras'!$G$11:$G$30,MATCH($H33,'Materiais e Regras'!$A$11:$A$30,0)),""))</f>
        <v/>
      </c>
      <c r="U33" s="25">
        <f>IF($A33="","",IFERROR(INDEX('Materiais e Regras'!$H$11:$H$30,MATCH($H33,'Materiais e Regras'!$A$11:$A$30,0)),""))</f>
        <v/>
      </c>
      <c r="V33" s="26">
        <f>IF($A33="","",IFERROR(INDEX('Materiais e Regras'!$I$11:$I$30,MATCH($H33,'Materiais e Regras'!$A$11:$A$30,0)),""))</f>
        <v/>
      </c>
      <c r="W33" s="22">
        <f>IF($A33="","",IFERROR(INDEX('Materiais e Regras'!$M$11:$M$25,MATCH($J33,'Materiais e Regras'!$L$11:$L$25,0)),""))</f>
        <v/>
      </c>
      <c r="X33" s="25">
        <f>IF($A33="","",IFERROR(INDEX('Materiais e Regras'!$N$11:$N$25,MATCH($J33,'Materiais e Regras'!$L$11:$L$25,0)),""))</f>
        <v/>
      </c>
      <c r="Y33" s="26">
        <f>IF($A33="","",IFERROR(INDEX('Materiais e Regras'!$O$11:$O$25,MATCH($J33,'Materiais e Regras'!$L$11:$L$25,0)),""))</f>
        <v/>
      </c>
      <c r="Z33" s="23">
        <f>IF($A33="","",IFERROR(INDEX('Materiais e Regras'!$B$4:$B$6,MATCH($C33,'Materiais e Regras'!$A$4:$A$6,0)),""))</f>
        <v/>
      </c>
      <c r="AA33" s="25">
        <f>IF($A33="","",IFERROR(INDEX('Materiais e Regras'!$C$4:$C$6,MATCH($C33,'Materiais e Regras'!$A$4:$A$6,0)),""))</f>
        <v/>
      </c>
      <c r="AB33" s="26">
        <f>IF($A33="","",IF($M33="",'Materiais e Regras'!$H$5,IF(ISNUMBER($M33),$M33,"")))</f>
        <v/>
      </c>
      <c r="AC33" s="26">
        <f>IF(OR($A33="",COUNT($I33,$K33)&lt;&gt;2,NOT(ISNUMBER($V33)),NOT(ISNUMBER($Y33)),AND($L33&lt;&gt;"",NOT(ISNUMBER($L33)))),"",ROUND(($I33*$V33+$K33*$Y33+IF($L33="",0,$L33))*(1+'Materiais e Regras'!$H$4),2))</f>
        <v/>
      </c>
      <c r="AD33" s="22">
        <f>IF(OR($A33="",$P33="",$W33="",$I33="",$K33="",$N33=""),"",$P33&amp;" x"&amp;TEXT($I33,"0.##")&amp;IF($J33="ENC-000",""," + "&amp;$W33&amp;" x"&amp;TEXT($K33,"0.##"))&amp;" | "&amp;$N33)</f>
        <v/>
      </c>
      <c r="AE33" s="22">
        <f>IF($A33="","",_xlfn.TEXTJOIN(" | ",TRUE,IF(COUNTIF($A$6:$A$205,$A33)&gt;1,"SKU duplicado",""),IF(OR($B33="",$C33="",$D33="",$E33="",$F33="",$G33="",$H33="",$I33="",$J33="",$K33="",$N33="",$O33=""),"Cadastro incompleto",""),IF(AND($C33&lt;&gt;"",COUNTIF('Materiais e Regras'!$A$4:$A$6,$C33)=0),"Fragilidade inválida",""),IF(OR(AND($D33&lt;&gt;"",NOT(ISNUMBER($D33))),AND($E33&lt;&gt;"",NOT(ISNUMBER($E33))),AND($F33&lt;&gt;"",NOT(ISNUMBER($F33))),AND($G33&lt;&gt;"",NOT(ISNUMBER($G33))),AND($I33&lt;&gt;"",NOT(ISNUMBER($I33))),AND($K33&lt;&gt;"",NOT(ISNUMBER($K33))),AND($L33&lt;&gt;"",NOT(ISNUMBER($L33))),AND($M33&lt;&gt;"",NOT(ISNUMBER($M33)))),"Dados numéricos inválidos",""),IF(OR(AND(ISNUMBER($D33),$D33&lt;=0),AND(ISNUMBER($E33),$E33&lt;=0),AND(ISNUMBER($F33),$F33&lt;=0),AND(ISNUMBER($G33),$G33&lt;=0),AND(ISNUMBER($I33),$I33&lt;=0),AND(ISNUMBER($K33),$K33&lt;0),AND(ISNUMBER($L33),$L33&lt;0),AND(ISNUMBER($M33),$M33&lt;0)),"Medida, peso ou quantidade inválida",""),IF(AND($H33&lt;&gt;"",$P33=""),"Código de embalagem inválido",""),IF(AND($P33&lt;&gt;"",IFERROR(INDEX('Materiais e Regras'!$J$11:$J$30,MATCH($H33,'Materiais e Regras'!$A$11:$A$30,0)),"Não")&lt;&gt;"Sim"),"Embalagem inativa",""),IF(AND($J33&lt;&gt;"",$W33=""),"Código de enchimento inválido",""),IF(AND($W33&lt;&gt;"",IFERROR(INDEX('Materiais e Regras'!$P$11:$P$25,MATCH($J33,'Materiais e Regras'!$L$11:$L$25,0)),"Não")&lt;&gt;"Sim"),"Enchimento inativo",""),IF(AND(COUNT($D33:$F33)=3,ISNUMBER($Z33),COUNT($Q33:$S33)=3,OR($D33+2*$Z33&gt;$Q33,$E33+2*$Z33&gt;$R33,$F33+2*$Z33&gt;$S33)),"Dimensões incompatíveis",""),IF(AND(ISNUMBER($G33),ISNUMBER($T33),$G33&gt;$T33),"Peso acima do limite",""),IF(AND(ISNUMBER($U33),ISNUMBER($X33),ISNUMBER($AA33),MIN(3,$U33+$X33)&lt;$AA33),"Proteção insuficiente",""),IF(AND($C33="Alta",OR($J33="ENC-000",$K33&lt;=0)),"Enchimento obrigatório",""),IF(AND($J33&lt;&gt;"",$J33&lt;&gt;"ENC-000",OR($K33="",$K33&lt;=0)),"Quantidade de enchimento inválida",""),IF(AND(ISNUMBER($AC33),ISNUMBER($AB33),$AC33&gt;$AB33),"Custo acima do limite",""),IF(AND($O33&lt;&gt;"",NOT(ISNUMBER($O33))),"Data de revisão inválida",""),IF(AND(ISNUMBER($O33),$O33&gt;TODAY()),"Data de revisão futura",""),IF(AND(ISNUMBER($O33),$O33&lt;=TODAY(),TODAY()-$O33&gt;'Materiais e Regras'!$H$6),"Revisão vencida","")))</f>
        <v/>
      </c>
      <c r="AF33" s="27">
        <f>IF($A33="","",IF($AE33="","OK","REVISAR"))</f>
        <v/>
      </c>
    </row>
    <row r="34" ht="22" customHeight="1">
      <c r="A34" s="16" t="n"/>
      <c r="B34" s="16" t="n"/>
      <c r="C34" s="17" t="n"/>
      <c r="D34" s="18" t="n"/>
      <c r="E34" s="18" t="n"/>
      <c r="F34" s="18" t="n"/>
      <c r="G34" s="41" t="n"/>
      <c r="H34" s="17" t="n"/>
      <c r="I34" s="18" t="n"/>
      <c r="J34" s="17" t="n"/>
      <c r="K34" s="18" t="n"/>
      <c r="L34" s="20" t="n"/>
      <c r="M34" s="20" t="n"/>
      <c r="N34" s="16" t="n"/>
      <c r="O34" s="42" t="n"/>
      <c r="P34" s="22">
        <f>IF($A34="","",IFERROR(INDEX('Materiais e Regras'!$B$11:$B$30,MATCH($H34,'Materiais e Regras'!$A$11:$A$30,0)),""))</f>
        <v/>
      </c>
      <c r="Q34" s="23">
        <f>IF($A34="","",IFERROR(INDEX('Materiais e Regras'!$D$11:$D$30,MATCH($H34,'Materiais e Regras'!$A$11:$A$30,0)),""))</f>
        <v/>
      </c>
      <c r="R34" s="23">
        <f>IF($A34="","",IFERROR(INDEX('Materiais e Regras'!$E$11:$E$30,MATCH($H34,'Materiais e Regras'!$A$11:$A$30,0)),""))</f>
        <v/>
      </c>
      <c r="S34" s="23">
        <f>IF($A34="","",IFERROR(INDEX('Materiais e Regras'!$F$11:$F$30,MATCH($H34,'Materiais e Regras'!$A$11:$A$30,0)),""))</f>
        <v/>
      </c>
      <c r="T34" s="43">
        <f>IF($A34="","",IFERROR(INDEX('Materiais e Regras'!$G$11:$G$30,MATCH($H34,'Materiais e Regras'!$A$11:$A$30,0)),""))</f>
        <v/>
      </c>
      <c r="U34" s="25">
        <f>IF($A34="","",IFERROR(INDEX('Materiais e Regras'!$H$11:$H$30,MATCH($H34,'Materiais e Regras'!$A$11:$A$30,0)),""))</f>
        <v/>
      </c>
      <c r="V34" s="26">
        <f>IF($A34="","",IFERROR(INDEX('Materiais e Regras'!$I$11:$I$30,MATCH($H34,'Materiais e Regras'!$A$11:$A$30,0)),""))</f>
        <v/>
      </c>
      <c r="W34" s="22">
        <f>IF($A34="","",IFERROR(INDEX('Materiais e Regras'!$M$11:$M$25,MATCH($J34,'Materiais e Regras'!$L$11:$L$25,0)),""))</f>
        <v/>
      </c>
      <c r="X34" s="25">
        <f>IF($A34="","",IFERROR(INDEX('Materiais e Regras'!$N$11:$N$25,MATCH($J34,'Materiais e Regras'!$L$11:$L$25,0)),""))</f>
        <v/>
      </c>
      <c r="Y34" s="26">
        <f>IF($A34="","",IFERROR(INDEX('Materiais e Regras'!$O$11:$O$25,MATCH($J34,'Materiais e Regras'!$L$11:$L$25,0)),""))</f>
        <v/>
      </c>
      <c r="Z34" s="23">
        <f>IF($A34="","",IFERROR(INDEX('Materiais e Regras'!$B$4:$B$6,MATCH($C34,'Materiais e Regras'!$A$4:$A$6,0)),""))</f>
        <v/>
      </c>
      <c r="AA34" s="25">
        <f>IF($A34="","",IFERROR(INDEX('Materiais e Regras'!$C$4:$C$6,MATCH($C34,'Materiais e Regras'!$A$4:$A$6,0)),""))</f>
        <v/>
      </c>
      <c r="AB34" s="26">
        <f>IF($A34="","",IF($M34="",'Materiais e Regras'!$H$5,IF(ISNUMBER($M34),$M34,"")))</f>
        <v/>
      </c>
      <c r="AC34" s="26">
        <f>IF(OR($A34="",COUNT($I34,$K34)&lt;&gt;2,NOT(ISNUMBER($V34)),NOT(ISNUMBER($Y34)),AND($L34&lt;&gt;"",NOT(ISNUMBER($L34)))),"",ROUND(($I34*$V34+$K34*$Y34+IF($L34="",0,$L34))*(1+'Materiais e Regras'!$H$4),2))</f>
        <v/>
      </c>
      <c r="AD34" s="22">
        <f>IF(OR($A34="",$P34="",$W34="",$I34="",$K34="",$N34=""),"",$P34&amp;" x"&amp;TEXT($I34,"0.##")&amp;IF($J34="ENC-000",""," + "&amp;$W34&amp;" x"&amp;TEXT($K34,"0.##"))&amp;" | "&amp;$N34)</f>
        <v/>
      </c>
      <c r="AE34" s="22">
        <f>IF($A34="","",_xlfn.TEXTJOIN(" | ",TRUE,IF(COUNTIF($A$6:$A$205,$A34)&gt;1,"SKU duplicado",""),IF(OR($B34="",$C34="",$D34="",$E34="",$F34="",$G34="",$H34="",$I34="",$J34="",$K34="",$N34="",$O34=""),"Cadastro incompleto",""),IF(AND($C34&lt;&gt;"",COUNTIF('Materiais e Regras'!$A$4:$A$6,$C34)=0),"Fragilidade inválida",""),IF(OR(AND($D34&lt;&gt;"",NOT(ISNUMBER($D34))),AND($E34&lt;&gt;"",NOT(ISNUMBER($E34))),AND($F34&lt;&gt;"",NOT(ISNUMBER($F34))),AND($G34&lt;&gt;"",NOT(ISNUMBER($G34))),AND($I34&lt;&gt;"",NOT(ISNUMBER($I34))),AND($K34&lt;&gt;"",NOT(ISNUMBER($K34))),AND($L34&lt;&gt;"",NOT(ISNUMBER($L34))),AND($M34&lt;&gt;"",NOT(ISNUMBER($M34)))),"Dados numéricos inválidos",""),IF(OR(AND(ISNUMBER($D34),$D34&lt;=0),AND(ISNUMBER($E34),$E34&lt;=0),AND(ISNUMBER($F34),$F34&lt;=0),AND(ISNUMBER($G34),$G34&lt;=0),AND(ISNUMBER($I34),$I34&lt;=0),AND(ISNUMBER($K34),$K34&lt;0),AND(ISNUMBER($L34),$L34&lt;0),AND(ISNUMBER($M34),$M34&lt;0)),"Medida, peso ou quantidade inválida",""),IF(AND($H34&lt;&gt;"",$P34=""),"Código de embalagem inválido",""),IF(AND($P34&lt;&gt;"",IFERROR(INDEX('Materiais e Regras'!$J$11:$J$30,MATCH($H34,'Materiais e Regras'!$A$11:$A$30,0)),"Não")&lt;&gt;"Sim"),"Embalagem inativa",""),IF(AND($J34&lt;&gt;"",$W34=""),"Código de enchimento inválido",""),IF(AND($W34&lt;&gt;"",IFERROR(INDEX('Materiais e Regras'!$P$11:$P$25,MATCH($J34,'Materiais e Regras'!$L$11:$L$25,0)),"Não")&lt;&gt;"Sim"),"Enchimento inativo",""),IF(AND(COUNT($D34:$F34)=3,ISNUMBER($Z34),COUNT($Q34:$S34)=3,OR($D34+2*$Z34&gt;$Q34,$E34+2*$Z34&gt;$R34,$F34+2*$Z34&gt;$S34)),"Dimensões incompatíveis",""),IF(AND(ISNUMBER($G34),ISNUMBER($T34),$G34&gt;$T34),"Peso acima do limite",""),IF(AND(ISNUMBER($U34),ISNUMBER($X34),ISNUMBER($AA34),MIN(3,$U34+$X34)&lt;$AA34),"Proteção insuficiente",""),IF(AND($C34="Alta",OR($J34="ENC-000",$K34&lt;=0)),"Enchimento obrigatório",""),IF(AND($J34&lt;&gt;"",$J34&lt;&gt;"ENC-000",OR($K34="",$K34&lt;=0)),"Quantidade de enchimento inválida",""),IF(AND(ISNUMBER($AC34),ISNUMBER($AB34),$AC34&gt;$AB34),"Custo acima do limite",""),IF(AND($O34&lt;&gt;"",NOT(ISNUMBER($O34))),"Data de revisão inválida",""),IF(AND(ISNUMBER($O34),$O34&gt;TODAY()),"Data de revisão futura",""),IF(AND(ISNUMBER($O34),$O34&lt;=TODAY(),TODAY()-$O34&gt;'Materiais e Regras'!$H$6),"Revisão vencida","")))</f>
        <v/>
      </c>
      <c r="AF34" s="27">
        <f>IF($A34="","",IF($AE34="","OK","REVISAR"))</f>
        <v/>
      </c>
    </row>
    <row r="35" ht="22" customHeight="1">
      <c r="A35" s="16" t="n"/>
      <c r="B35" s="16" t="n"/>
      <c r="C35" s="17" t="n"/>
      <c r="D35" s="18" t="n"/>
      <c r="E35" s="18" t="n"/>
      <c r="F35" s="18" t="n"/>
      <c r="G35" s="41" t="n"/>
      <c r="H35" s="17" t="n"/>
      <c r="I35" s="18" t="n"/>
      <c r="J35" s="17" t="n"/>
      <c r="K35" s="18" t="n"/>
      <c r="L35" s="20" t="n"/>
      <c r="M35" s="20" t="n"/>
      <c r="N35" s="16" t="n"/>
      <c r="O35" s="42" t="n"/>
      <c r="P35" s="22">
        <f>IF($A35="","",IFERROR(INDEX('Materiais e Regras'!$B$11:$B$30,MATCH($H35,'Materiais e Regras'!$A$11:$A$30,0)),""))</f>
        <v/>
      </c>
      <c r="Q35" s="23">
        <f>IF($A35="","",IFERROR(INDEX('Materiais e Regras'!$D$11:$D$30,MATCH($H35,'Materiais e Regras'!$A$11:$A$30,0)),""))</f>
        <v/>
      </c>
      <c r="R35" s="23">
        <f>IF($A35="","",IFERROR(INDEX('Materiais e Regras'!$E$11:$E$30,MATCH($H35,'Materiais e Regras'!$A$11:$A$30,0)),""))</f>
        <v/>
      </c>
      <c r="S35" s="23">
        <f>IF($A35="","",IFERROR(INDEX('Materiais e Regras'!$F$11:$F$30,MATCH($H35,'Materiais e Regras'!$A$11:$A$30,0)),""))</f>
        <v/>
      </c>
      <c r="T35" s="43">
        <f>IF($A35="","",IFERROR(INDEX('Materiais e Regras'!$G$11:$G$30,MATCH($H35,'Materiais e Regras'!$A$11:$A$30,0)),""))</f>
        <v/>
      </c>
      <c r="U35" s="25">
        <f>IF($A35="","",IFERROR(INDEX('Materiais e Regras'!$H$11:$H$30,MATCH($H35,'Materiais e Regras'!$A$11:$A$30,0)),""))</f>
        <v/>
      </c>
      <c r="V35" s="26">
        <f>IF($A35="","",IFERROR(INDEX('Materiais e Regras'!$I$11:$I$30,MATCH($H35,'Materiais e Regras'!$A$11:$A$30,0)),""))</f>
        <v/>
      </c>
      <c r="W35" s="22">
        <f>IF($A35="","",IFERROR(INDEX('Materiais e Regras'!$M$11:$M$25,MATCH($J35,'Materiais e Regras'!$L$11:$L$25,0)),""))</f>
        <v/>
      </c>
      <c r="X35" s="25">
        <f>IF($A35="","",IFERROR(INDEX('Materiais e Regras'!$N$11:$N$25,MATCH($J35,'Materiais e Regras'!$L$11:$L$25,0)),""))</f>
        <v/>
      </c>
      <c r="Y35" s="26">
        <f>IF($A35="","",IFERROR(INDEX('Materiais e Regras'!$O$11:$O$25,MATCH($J35,'Materiais e Regras'!$L$11:$L$25,0)),""))</f>
        <v/>
      </c>
      <c r="Z35" s="23">
        <f>IF($A35="","",IFERROR(INDEX('Materiais e Regras'!$B$4:$B$6,MATCH($C35,'Materiais e Regras'!$A$4:$A$6,0)),""))</f>
        <v/>
      </c>
      <c r="AA35" s="25">
        <f>IF($A35="","",IFERROR(INDEX('Materiais e Regras'!$C$4:$C$6,MATCH($C35,'Materiais e Regras'!$A$4:$A$6,0)),""))</f>
        <v/>
      </c>
      <c r="AB35" s="26">
        <f>IF($A35="","",IF($M35="",'Materiais e Regras'!$H$5,IF(ISNUMBER($M35),$M35,"")))</f>
        <v/>
      </c>
      <c r="AC35" s="26">
        <f>IF(OR($A35="",COUNT($I35,$K35)&lt;&gt;2,NOT(ISNUMBER($V35)),NOT(ISNUMBER($Y35)),AND($L35&lt;&gt;"",NOT(ISNUMBER($L35)))),"",ROUND(($I35*$V35+$K35*$Y35+IF($L35="",0,$L35))*(1+'Materiais e Regras'!$H$4),2))</f>
        <v/>
      </c>
      <c r="AD35" s="22">
        <f>IF(OR($A35="",$P35="",$W35="",$I35="",$K35="",$N35=""),"",$P35&amp;" x"&amp;TEXT($I35,"0.##")&amp;IF($J35="ENC-000",""," + "&amp;$W35&amp;" x"&amp;TEXT($K35,"0.##"))&amp;" | "&amp;$N35)</f>
        <v/>
      </c>
      <c r="AE35" s="22">
        <f>IF($A35="","",_xlfn.TEXTJOIN(" | ",TRUE,IF(COUNTIF($A$6:$A$205,$A35)&gt;1,"SKU duplicado",""),IF(OR($B35="",$C35="",$D35="",$E35="",$F35="",$G35="",$H35="",$I35="",$J35="",$K35="",$N35="",$O35=""),"Cadastro incompleto",""),IF(AND($C35&lt;&gt;"",COUNTIF('Materiais e Regras'!$A$4:$A$6,$C35)=0),"Fragilidade inválida",""),IF(OR(AND($D35&lt;&gt;"",NOT(ISNUMBER($D35))),AND($E35&lt;&gt;"",NOT(ISNUMBER($E35))),AND($F35&lt;&gt;"",NOT(ISNUMBER($F35))),AND($G35&lt;&gt;"",NOT(ISNUMBER($G35))),AND($I35&lt;&gt;"",NOT(ISNUMBER($I35))),AND($K35&lt;&gt;"",NOT(ISNUMBER($K35))),AND($L35&lt;&gt;"",NOT(ISNUMBER($L35))),AND($M35&lt;&gt;"",NOT(ISNUMBER($M35)))),"Dados numéricos inválidos",""),IF(OR(AND(ISNUMBER($D35),$D35&lt;=0),AND(ISNUMBER($E35),$E35&lt;=0),AND(ISNUMBER($F35),$F35&lt;=0),AND(ISNUMBER($G35),$G35&lt;=0),AND(ISNUMBER($I35),$I35&lt;=0),AND(ISNUMBER($K35),$K35&lt;0),AND(ISNUMBER($L35),$L35&lt;0),AND(ISNUMBER($M35),$M35&lt;0)),"Medida, peso ou quantidade inválida",""),IF(AND($H35&lt;&gt;"",$P35=""),"Código de embalagem inválido",""),IF(AND($P35&lt;&gt;"",IFERROR(INDEX('Materiais e Regras'!$J$11:$J$30,MATCH($H35,'Materiais e Regras'!$A$11:$A$30,0)),"Não")&lt;&gt;"Sim"),"Embalagem inativa",""),IF(AND($J35&lt;&gt;"",$W35=""),"Código de enchimento inválido",""),IF(AND($W35&lt;&gt;"",IFERROR(INDEX('Materiais e Regras'!$P$11:$P$25,MATCH($J35,'Materiais e Regras'!$L$11:$L$25,0)),"Não")&lt;&gt;"Sim"),"Enchimento inativo",""),IF(AND(COUNT($D35:$F35)=3,ISNUMBER($Z35),COUNT($Q35:$S35)=3,OR($D35+2*$Z35&gt;$Q35,$E35+2*$Z35&gt;$R35,$F35+2*$Z35&gt;$S35)),"Dimensões incompatíveis",""),IF(AND(ISNUMBER($G35),ISNUMBER($T35),$G35&gt;$T35),"Peso acima do limite",""),IF(AND(ISNUMBER($U35),ISNUMBER($X35),ISNUMBER($AA35),MIN(3,$U35+$X35)&lt;$AA35),"Proteção insuficiente",""),IF(AND($C35="Alta",OR($J35="ENC-000",$K35&lt;=0)),"Enchimento obrigatório",""),IF(AND($J35&lt;&gt;"",$J35&lt;&gt;"ENC-000",OR($K35="",$K35&lt;=0)),"Quantidade de enchimento inválida",""),IF(AND(ISNUMBER($AC35),ISNUMBER($AB35),$AC35&gt;$AB35),"Custo acima do limite",""),IF(AND($O35&lt;&gt;"",NOT(ISNUMBER($O35))),"Data de revisão inválida",""),IF(AND(ISNUMBER($O35),$O35&gt;TODAY()),"Data de revisão futura",""),IF(AND(ISNUMBER($O35),$O35&lt;=TODAY(),TODAY()-$O35&gt;'Materiais e Regras'!$H$6),"Revisão vencida","")))</f>
        <v/>
      </c>
      <c r="AF35" s="27">
        <f>IF($A35="","",IF($AE35="","OK","REVISAR"))</f>
        <v/>
      </c>
    </row>
    <row r="36" ht="22" customHeight="1">
      <c r="A36" s="16" t="n"/>
      <c r="B36" s="16" t="n"/>
      <c r="C36" s="17" t="n"/>
      <c r="D36" s="18" t="n"/>
      <c r="E36" s="18" t="n"/>
      <c r="F36" s="18" t="n"/>
      <c r="G36" s="41" t="n"/>
      <c r="H36" s="17" t="n"/>
      <c r="I36" s="18" t="n"/>
      <c r="J36" s="17" t="n"/>
      <c r="K36" s="18" t="n"/>
      <c r="L36" s="20" t="n"/>
      <c r="M36" s="20" t="n"/>
      <c r="N36" s="16" t="n"/>
      <c r="O36" s="42" t="n"/>
      <c r="P36" s="22">
        <f>IF($A36="","",IFERROR(INDEX('Materiais e Regras'!$B$11:$B$30,MATCH($H36,'Materiais e Regras'!$A$11:$A$30,0)),""))</f>
        <v/>
      </c>
      <c r="Q36" s="23">
        <f>IF($A36="","",IFERROR(INDEX('Materiais e Regras'!$D$11:$D$30,MATCH($H36,'Materiais e Regras'!$A$11:$A$30,0)),""))</f>
        <v/>
      </c>
      <c r="R36" s="23">
        <f>IF($A36="","",IFERROR(INDEX('Materiais e Regras'!$E$11:$E$30,MATCH($H36,'Materiais e Regras'!$A$11:$A$30,0)),""))</f>
        <v/>
      </c>
      <c r="S36" s="23">
        <f>IF($A36="","",IFERROR(INDEX('Materiais e Regras'!$F$11:$F$30,MATCH($H36,'Materiais e Regras'!$A$11:$A$30,0)),""))</f>
        <v/>
      </c>
      <c r="T36" s="43">
        <f>IF($A36="","",IFERROR(INDEX('Materiais e Regras'!$G$11:$G$30,MATCH($H36,'Materiais e Regras'!$A$11:$A$30,0)),""))</f>
        <v/>
      </c>
      <c r="U36" s="25">
        <f>IF($A36="","",IFERROR(INDEX('Materiais e Regras'!$H$11:$H$30,MATCH($H36,'Materiais e Regras'!$A$11:$A$30,0)),""))</f>
        <v/>
      </c>
      <c r="V36" s="26">
        <f>IF($A36="","",IFERROR(INDEX('Materiais e Regras'!$I$11:$I$30,MATCH($H36,'Materiais e Regras'!$A$11:$A$30,0)),""))</f>
        <v/>
      </c>
      <c r="W36" s="22">
        <f>IF($A36="","",IFERROR(INDEX('Materiais e Regras'!$M$11:$M$25,MATCH($J36,'Materiais e Regras'!$L$11:$L$25,0)),""))</f>
        <v/>
      </c>
      <c r="X36" s="25">
        <f>IF($A36="","",IFERROR(INDEX('Materiais e Regras'!$N$11:$N$25,MATCH($J36,'Materiais e Regras'!$L$11:$L$25,0)),""))</f>
        <v/>
      </c>
      <c r="Y36" s="26">
        <f>IF($A36="","",IFERROR(INDEX('Materiais e Regras'!$O$11:$O$25,MATCH($J36,'Materiais e Regras'!$L$11:$L$25,0)),""))</f>
        <v/>
      </c>
      <c r="Z36" s="23">
        <f>IF($A36="","",IFERROR(INDEX('Materiais e Regras'!$B$4:$B$6,MATCH($C36,'Materiais e Regras'!$A$4:$A$6,0)),""))</f>
        <v/>
      </c>
      <c r="AA36" s="25">
        <f>IF($A36="","",IFERROR(INDEX('Materiais e Regras'!$C$4:$C$6,MATCH($C36,'Materiais e Regras'!$A$4:$A$6,0)),""))</f>
        <v/>
      </c>
      <c r="AB36" s="26">
        <f>IF($A36="","",IF($M36="",'Materiais e Regras'!$H$5,IF(ISNUMBER($M36),$M36,"")))</f>
        <v/>
      </c>
      <c r="AC36" s="26">
        <f>IF(OR($A36="",COUNT($I36,$K36)&lt;&gt;2,NOT(ISNUMBER($V36)),NOT(ISNUMBER($Y36)),AND($L36&lt;&gt;"",NOT(ISNUMBER($L36)))),"",ROUND(($I36*$V36+$K36*$Y36+IF($L36="",0,$L36))*(1+'Materiais e Regras'!$H$4),2))</f>
        <v/>
      </c>
      <c r="AD36" s="22">
        <f>IF(OR($A36="",$P36="",$W36="",$I36="",$K36="",$N36=""),"",$P36&amp;" x"&amp;TEXT($I36,"0.##")&amp;IF($J36="ENC-000",""," + "&amp;$W36&amp;" x"&amp;TEXT($K36,"0.##"))&amp;" | "&amp;$N36)</f>
        <v/>
      </c>
      <c r="AE36" s="22">
        <f>IF($A36="","",_xlfn.TEXTJOIN(" | ",TRUE,IF(COUNTIF($A$6:$A$205,$A36)&gt;1,"SKU duplicado",""),IF(OR($B36="",$C36="",$D36="",$E36="",$F36="",$G36="",$H36="",$I36="",$J36="",$K36="",$N36="",$O36=""),"Cadastro incompleto",""),IF(AND($C36&lt;&gt;"",COUNTIF('Materiais e Regras'!$A$4:$A$6,$C36)=0),"Fragilidade inválida",""),IF(OR(AND($D36&lt;&gt;"",NOT(ISNUMBER($D36))),AND($E36&lt;&gt;"",NOT(ISNUMBER($E36))),AND($F36&lt;&gt;"",NOT(ISNUMBER($F36))),AND($G36&lt;&gt;"",NOT(ISNUMBER($G36))),AND($I36&lt;&gt;"",NOT(ISNUMBER($I36))),AND($K36&lt;&gt;"",NOT(ISNUMBER($K36))),AND($L36&lt;&gt;"",NOT(ISNUMBER($L36))),AND($M36&lt;&gt;"",NOT(ISNUMBER($M36)))),"Dados numéricos inválidos",""),IF(OR(AND(ISNUMBER($D36),$D36&lt;=0),AND(ISNUMBER($E36),$E36&lt;=0),AND(ISNUMBER($F36),$F36&lt;=0),AND(ISNUMBER($G36),$G36&lt;=0),AND(ISNUMBER($I36),$I36&lt;=0),AND(ISNUMBER($K36),$K36&lt;0),AND(ISNUMBER($L36),$L36&lt;0),AND(ISNUMBER($M36),$M36&lt;0)),"Medida, peso ou quantidade inválida",""),IF(AND($H36&lt;&gt;"",$P36=""),"Código de embalagem inválido",""),IF(AND($P36&lt;&gt;"",IFERROR(INDEX('Materiais e Regras'!$J$11:$J$30,MATCH($H36,'Materiais e Regras'!$A$11:$A$30,0)),"Não")&lt;&gt;"Sim"),"Embalagem inativa",""),IF(AND($J36&lt;&gt;"",$W36=""),"Código de enchimento inválido",""),IF(AND($W36&lt;&gt;"",IFERROR(INDEX('Materiais e Regras'!$P$11:$P$25,MATCH($J36,'Materiais e Regras'!$L$11:$L$25,0)),"Não")&lt;&gt;"Sim"),"Enchimento inativo",""),IF(AND(COUNT($D36:$F36)=3,ISNUMBER($Z36),COUNT($Q36:$S36)=3,OR($D36+2*$Z36&gt;$Q36,$E36+2*$Z36&gt;$R36,$F36+2*$Z36&gt;$S36)),"Dimensões incompatíveis",""),IF(AND(ISNUMBER($G36),ISNUMBER($T36),$G36&gt;$T36),"Peso acima do limite",""),IF(AND(ISNUMBER($U36),ISNUMBER($X36),ISNUMBER($AA36),MIN(3,$U36+$X36)&lt;$AA36),"Proteção insuficiente",""),IF(AND($C36="Alta",OR($J36="ENC-000",$K36&lt;=0)),"Enchimento obrigatório",""),IF(AND($J36&lt;&gt;"",$J36&lt;&gt;"ENC-000",OR($K36="",$K36&lt;=0)),"Quantidade de enchimento inválida",""),IF(AND(ISNUMBER($AC36),ISNUMBER($AB36),$AC36&gt;$AB36),"Custo acima do limite",""),IF(AND($O36&lt;&gt;"",NOT(ISNUMBER($O36))),"Data de revisão inválida",""),IF(AND(ISNUMBER($O36),$O36&gt;TODAY()),"Data de revisão futura",""),IF(AND(ISNUMBER($O36),$O36&lt;=TODAY(),TODAY()-$O36&gt;'Materiais e Regras'!$H$6),"Revisão vencida","")))</f>
        <v/>
      </c>
      <c r="AF36" s="27">
        <f>IF($A36="","",IF($AE36="","OK","REVISAR"))</f>
        <v/>
      </c>
    </row>
    <row r="37" ht="22" customHeight="1">
      <c r="A37" s="16" t="n"/>
      <c r="B37" s="16" t="n"/>
      <c r="C37" s="17" t="n"/>
      <c r="D37" s="18" t="n"/>
      <c r="E37" s="18" t="n"/>
      <c r="F37" s="18" t="n"/>
      <c r="G37" s="41" t="n"/>
      <c r="H37" s="17" t="n"/>
      <c r="I37" s="18" t="n"/>
      <c r="J37" s="17" t="n"/>
      <c r="K37" s="18" t="n"/>
      <c r="L37" s="20" t="n"/>
      <c r="M37" s="20" t="n"/>
      <c r="N37" s="16" t="n"/>
      <c r="O37" s="42" t="n"/>
      <c r="P37" s="22">
        <f>IF($A37="","",IFERROR(INDEX('Materiais e Regras'!$B$11:$B$30,MATCH($H37,'Materiais e Regras'!$A$11:$A$30,0)),""))</f>
        <v/>
      </c>
      <c r="Q37" s="23">
        <f>IF($A37="","",IFERROR(INDEX('Materiais e Regras'!$D$11:$D$30,MATCH($H37,'Materiais e Regras'!$A$11:$A$30,0)),""))</f>
        <v/>
      </c>
      <c r="R37" s="23">
        <f>IF($A37="","",IFERROR(INDEX('Materiais e Regras'!$E$11:$E$30,MATCH($H37,'Materiais e Regras'!$A$11:$A$30,0)),""))</f>
        <v/>
      </c>
      <c r="S37" s="23">
        <f>IF($A37="","",IFERROR(INDEX('Materiais e Regras'!$F$11:$F$30,MATCH($H37,'Materiais e Regras'!$A$11:$A$30,0)),""))</f>
        <v/>
      </c>
      <c r="T37" s="43">
        <f>IF($A37="","",IFERROR(INDEX('Materiais e Regras'!$G$11:$G$30,MATCH($H37,'Materiais e Regras'!$A$11:$A$30,0)),""))</f>
        <v/>
      </c>
      <c r="U37" s="25">
        <f>IF($A37="","",IFERROR(INDEX('Materiais e Regras'!$H$11:$H$30,MATCH($H37,'Materiais e Regras'!$A$11:$A$30,0)),""))</f>
        <v/>
      </c>
      <c r="V37" s="26">
        <f>IF($A37="","",IFERROR(INDEX('Materiais e Regras'!$I$11:$I$30,MATCH($H37,'Materiais e Regras'!$A$11:$A$30,0)),""))</f>
        <v/>
      </c>
      <c r="W37" s="22">
        <f>IF($A37="","",IFERROR(INDEX('Materiais e Regras'!$M$11:$M$25,MATCH($J37,'Materiais e Regras'!$L$11:$L$25,0)),""))</f>
        <v/>
      </c>
      <c r="X37" s="25">
        <f>IF($A37="","",IFERROR(INDEX('Materiais e Regras'!$N$11:$N$25,MATCH($J37,'Materiais e Regras'!$L$11:$L$25,0)),""))</f>
        <v/>
      </c>
      <c r="Y37" s="26">
        <f>IF($A37="","",IFERROR(INDEX('Materiais e Regras'!$O$11:$O$25,MATCH($J37,'Materiais e Regras'!$L$11:$L$25,0)),""))</f>
        <v/>
      </c>
      <c r="Z37" s="23">
        <f>IF($A37="","",IFERROR(INDEX('Materiais e Regras'!$B$4:$B$6,MATCH($C37,'Materiais e Regras'!$A$4:$A$6,0)),""))</f>
        <v/>
      </c>
      <c r="AA37" s="25">
        <f>IF($A37="","",IFERROR(INDEX('Materiais e Regras'!$C$4:$C$6,MATCH($C37,'Materiais e Regras'!$A$4:$A$6,0)),""))</f>
        <v/>
      </c>
      <c r="AB37" s="26">
        <f>IF($A37="","",IF($M37="",'Materiais e Regras'!$H$5,IF(ISNUMBER($M37),$M37,"")))</f>
        <v/>
      </c>
      <c r="AC37" s="26">
        <f>IF(OR($A37="",COUNT($I37,$K37)&lt;&gt;2,NOT(ISNUMBER($V37)),NOT(ISNUMBER($Y37)),AND($L37&lt;&gt;"",NOT(ISNUMBER($L37)))),"",ROUND(($I37*$V37+$K37*$Y37+IF($L37="",0,$L37))*(1+'Materiais e Regras'!$H$4),2))</f>
        <v/>
      </c>
      <c r="AD37" s="22">
        <f>IF(OR($A37="",$P37="",$W37="",$I37="",$K37="",$N37=""),"",$P37&amp;" x"&amp;TEXT($I37,"0.##")&amp;IF($J37="ENC-000",""," + "&amp;$W37&amp;" x"&amp;TEXT($K37,"0.##"))&amp;" | "&amp;$N37)</f>
        <v/>
      </c>
      <c r="AE37" s="22">
        <f>IF($A37="","",_xlfn.TEXTJOIN(" | ",TRUE,IF(COUNTIF($A$6:$A$205,$A37)&gt;1,"SKU duplicado",""),IF(OR($B37="",$C37="",$D37="",$E37="",$F37="",$G37="",$H37="",$I37="",$J37="",$K37="",$N37="",$O37=""),"Cadastro incompleto",""),IF(AND($C37&lt;&gt;"",COUNTIF('Materiais e Regras'!$A$4:$A$6,$C37)=0),"Fragilidade inválida",""),IF(OR(AND($D37&lt;&gt;"",NOT(ISNUMBER($D37))),AND($E37&lt;&gt;"",NOT(ISNUMBER($E37))),AND($F37&lt;&gt;"",NOT(ISNUMBER($F37))),AND($G37&lt;&gt;"",NOT(ISNUMBER($G37))),AND($I37&lt;&gt;"",NOT(ISNUMBER($I37))),AND($K37&lt;&gt;"",NOT(ISNUMBER($K37))),AND($L37&lt;&gt;"",NOT(ISNUMBER($L37))),AND($M37&lt;&gt;"",NOT(ISNUMBER($M37)))),"Dados numéricos inválidos",""),IF(OR(AND(ISNUMBER($D37),$D37&lt;=0),AND(ISNUMBER($E37),$E37&lt;=0),AND(ISNUMBER($F37),$F37&lt;=0),AND(ISNUMBER($G37),$G37&lt;=0),AND(ISNUMBER($I37),$I37&lt;=0),AND(ISNUMBER($K37),$K37&lt;0),AND(ISNUMBER($L37),$L37&lt;0),AND(ISNUMBER($M37),$M37&lt;0)),"Medida, peso ou quantidade inválida",""),IF(AND($H37&lt;&gt;"",$P37=""),"Código de embalagem inválido",""),IF(AND($P37&lt;&gt;"",IFERROR(INDEX('Materiais e Regras'!$J$11:$J$30,MATCH($H37,'Materiais e Regras'!$A$11:$A$30,0)),"Não")&lt;&gt;"Sim"),"Embalagem inativa",""),IF(AND($J37&lt;&gt;"",$W37=""),"Código de enchimento inválido",""),IF(AND($W37&lt;&gt;"",IFERROR(INDEX('Materiais e Regras'!$P$11:$P$25,MATCH($J37,'Materiais e Regras'!$L$11:$L$25,0)),"Não")&lt;&gt;"Sim"),"Enchimento inativo",""),IF(AND(COUNT($D37:$F37)=3,ISNUMBER($Z37),COUNT($Q37:$S37)=3,OR($D37+2*$Z37&gt;$Q37,$E37+2*$Z37&gt;$R37,$F37+2*$Z37&gt;$S37)),"Dimensões incompatíveis",""),IF(AND(ISNUMBER($G37),ISNUMBER($T37),$G37&gt;$T37),"Peso acima do limite",""),IF(AND(ISNUMBER($U37),ISNUMBER($X37),ISNUMBER($AA37),MIN(3,$U37+$X37)&lt;$AA37),"Proteção insuficiente",""),IF(AND($C37="Alta",OR($J37="ENC-000",$K37&lt;=0)),"Enchimento obrigatório",""),IF(AND($J37&lt;&gt;"",$J37&lt;&gt;"ENC-000",OR($K37="",$K37&lt;=0)),"Quantidade de enchimento inválida",""),IF(AND(ISNUMBER($AC37),ISNUMBER($AB37),$AC37&gt;$AB37),"Custo acima do limite",""),IF(AND($O37&lt;&gt;"",NOT(ISNUMBER($O37))),"Data de revisão inválida",""),IF(AND(ISNUMBER($O37),$O37&gt;TODAY()),"Data de revisão futura",""),IF(AND(ISNUMBER($O37),$O37&lt;=TODAY(),TODAY()-$O37&gt;'Materiais e Regras'!$H$6),"Revisão vencida","")))</f>
        <v/>
      </c>
      <c r="AF37" s="27">
        <f>IF($A37="","",IF($AE37="","OK","REVISAR"))</f>
        <v/>
      </c>
    </row>
    <row r="38" ht="22" customHeight="1">
      <c r="A38" s="16" t="n"/>
      <c r="B38" s="16" t="n"/>
      <c r="C38" s="17" t="n"/>
      <c r="D38" s="18" t="n"/>
      <c r="E38" s="18" t="n"/>
      <c r="F38" s="18" t="n"/>
      <c r="G38" s="41" t="n"/>
      <c r="H38" s="17" t="n"/>
      <c r="I38" s="18" t="n"/>
      <c r="J38" s="17" t="n"/>
      <c r="K38" s="18" t="n"/>
      <c r="L38" s="20" t="n"/>
      <c r="M38" s="20" t="n"/>
      <c r="N38" s="16" t="n"/>
      <c r="O38" s="42" t="n"/>
      <c r="P38" s="22">
        <f>IF($A38="","",IFERROR(INDEX('Materiais e Regras'!$B$11:$B$30,MATCH($H38,'Materiais e Regras'!$A$11:$A$30,0)),""))</f>
        <v/>
      </c>
      <c r="Q38" s="23">
        <f>IF($A38="","",IFERROR(INDEX('Materiais e Regras'!$D$11:$D$30,MATCH($H38,'Materiais e Regras'!$A$11:$A$30,0)),""))</f>
        <v/>
      </c>
      <c r="R38" s="23">
        <f>IF($A38="","",IFERROR(INDEX('Materiais e Regras'!$E$11:$E$30,MATCH($H38,'Materiais e Regras'!$A$11:$A$30,0)),""))</f>
        <v/>
      </c>
      <c r="S38" s="23">
        <f>IF($A38="","",IFERROR(INDEX('Materiais e Regras'!$F$11:$F$30,MATCH($H38,'Materiais e Regras'!$A$11:$A$30,0)),""))</f>
        <v/>
      </c>
      <c r="T38" s="43">
        <f>IF($A38="","",IFERROR(INDEX('Materiais e Regras'!$G$11:$G$30,MATCH($H38,'Materiais e Regras'!$A$11:$A$30,0)),""))</f>
        <v/>
      </c>
      <c r="U38" s="25">
        <f>IF($A38="","",IFERROR(INDEX('Materiais e Regras'!$H$11:$H$30,MATCH($H38,'Materiais e Regras'!$A$11:$A$30,0)),""))</f>
        <v/>
      </c>
      <c r="V38" s="26">
        <f>IF($A38="","",IFERROR(INDEX('Materiais e Regras'!$I$11:$I$30,MATCH($H38,'Materiais e Regras'!$A$11:$A$30,0)),""))</f>
        <v/>
      </c>
      <c r="W38" s="22">
        <f>IF($A38="","",IFERROR(INDEX('Materiais e Regras'!$M$11:$M$25,MATCH($J38,'Materiais e Regras'!$L$11:$L$25,0)),""))</f>
        <v/>
      </c>
      <c r="X38" s="25">
        <f>IF($A38="","",IFERROR(INDEX('Materiais e Regras'!$N$11:$N$25,MATCH($J38,'Materiais e Regras'!$L$11:$L$25,0)),""))</f>
        <v/>
      </c>
      <c r="Y38" s="26">
        <f>IF($A38="","",IFERROR(INDEX('Materiais e Regras'!$O$11:$O$25,MATCH($J38,'Materiais e Regras'!$L$11:$L$25,0)),""))</f>
        <v/>
      </c>
      <c r="Z38" s="23">
        <f>IF($A38="","",IFERROR(INDEX('Materiais e Regras'!$B$4:$B$6,MATCH($C38,'Materiais e Regras'!$A$4:$A$6,0)),""))</f>
        <v/>
      </c>
      <c r="AA38" s="25">
        <f>IF($A38="","",IFERROR(INDEX('Materiais e Regras'!$C$4:$C$6,MATCH($C38,'Materiais e Regras'!$A$4:$A$6,0)),""))</f>
        <v/>
      </c>
      <c r="AB38" s="26">
        <f>IF($A38="","",IF($M38="",'Materiais e Regras'!$H$5,IF(ISNUMBER($M38),$M38,"")))</f>
        <v/>
      </c>
      <c r="AC38" s="26">
        <f>IF(OR($A38="",COUNT($I38,$K38)&lt;&gt;2,NOT(ISNUMBER($V38)),NOT(ISNUMBER($Y38)),AND($L38&lt;&gt;"",NOT(ISNUMBER($L38)))),"",ROUND(($I38*$V38+$K38*$Y38+IF($L38="",0,$L38))*(1+'Materiais e Regras'!$H$4),2))</f>
        <v/>
      </c>
      <c r="AD38" s="22">
        <f>IF(OR($A38="",$P38="",$W38="",$I38="",$K38="",$N38=""),"",$P38&amp;" x"&amp;TEXT($I38,"0.##")&amp;IF($J38="ENC-000",""," + "&amp;$W38&amp;" x"&amp;TEXT($K38,"0.##"))&amp;" | "&amp;$N38)</f>
        <v/>
      </c>
      <c r="AE38" s="22">
        <f>IF($A38="","",_xlfn.TEXTJOIN(" | ",TRUE,IF(COUNTIF($A$6:$A$205,$A38)&gt;1,"SKU duplicado",""),IF(OR($B38="",$C38="",$D38="",$E38="",$F38="",$G38="",$H38="",$I38="",$J38="",$K38="",$N38="",$O38=""),"Cadastro incompleto",""),IF(AND($C38&lt;&gt;"",COUNTIF('Materiais e Regras'!$A$4:$A$6,$C38)=0),"Fragilidade inválida",""),IF(OR(AND($D38&lt;&gt;"",NOT(ISNUMBER($D38))),AND($E38&lt;&gt;"",NOT(ISNUMBER($E38))),AND($F38&lt;&gt;"",NOT(ISNUMBER($F38))),AND($G38&lt;&gt;"",NOT(ISNUMBER($G38))),AND($I38&lt;&gt;"",NOT(ISNUMBER($I38))),AND($K38&lt;&gt;"",NOT(ISNUMBER($K38))),AND($L38&lt;&gt;"",NOT(ISNUMBER($L38))),AND($M38&lt;&gt;"",NOT(ISNUMBER($M38)))),"Dados numéricos inválidos",""),IF(OR(AND(ISNUMBER($D38),$D38&lt;=0),AND(ISNUMBER($E38),$E38&lt;=0),AND(ISNUMBER($F38),$F38&lt;=0),AND(ISNUMBER($G38),$G38&lt;=0),AND(ISNUMBER($I38),$I38&lt;=0),AND(ISNUMBER($K38),$K38&lt;0),AND(ISNUMBER($L38),$L38&lt;0),AND(ISNUMBER($M38),$M38&lt;0)),"Medida, peso ou quantidade inválida",""),IF(AND($H38&lt;&gt;"",$P38=""),"Código de embalagem inválido",""),IF(AND($P38&lt;&gt;"",IFERROR(INDEX('Materiais e Regras'!$J$11:$J$30,MATCH($H38,'Materiais e Regras'!$A$11:$A$30,0)),"Não")&lt;&gt;"Sim"),"Embalagem inativa",""),IF(AND($J38&lt;&gt;"",$W38=""),"Código de enchimento inválido",""),IF(AND($W38&lt;&gt;"",IFERROR(INDEX('Materiais e Regras'!$P$11:$P$25,MATCH($J38,'Materiais e Regras'!$L$11:$L$25,0)),"Não")&lt;&gt;"Sim"),"Enchimento inativo",""),IF(AND(COUNT($D38:$F38)=3,ISNUMBER($Z38),COUNT($Q38:$S38)=3,OR($D38+2*$Z38&gt;$Q38,$E38+2*$Z38&gt;$R38,$F38+2*$Z38&gt;$S38)),"Dimensões incompatíveis",""),IF(AND(ISNUMBER($G38),ISNUMBER($T38),$G38&gt;$T38),"Peso acima do limite",""),IF(AND(ISNUMBER($U38),ISNUMBER($X38),ISNUMBER($AA38),MIN(3,$U38+$X38)&lt;$AA38),"Proteção insuficiente",""),IF(AND($C38="Alta",OR($J38="ENC-000",$K38&lt;=0)),"Enchimento obrigatório",""),IF(AND($J38&lt;&gt;"",$J38&lt;&gt;"ENC-000",OR($K38="",$K38&lt;=0)),"Quantidade de enchimento inválida",""),IF(AND(ISNUMBER($AC38),ISNUMBER($AB38),$AC38&gt;$AB38),"Custo acima do limite",""),IF(AND($O38&lt;&gt;"",NOT(ISNUMBER($O38))),"Data de revisão inválida",""),IF(AND(ISNUMBER($O38),$O38&gt;TODAY()),"Data de revisão futura",""),IF(AND(ISNUMBER($O38),$O38&lt;=TODAY(),TODAY()-$O38&gt;'Materiais e Regras'!$H$6),"Revisão vencida","")))</f>
        <v/>
      </c>
      <c r="AF38" s="27">
        <f>IF($A38="","",IF($AE38="","OK","REVISAR"))</f>
        <v/>
      </c>
    </row>
    <row r="39" ht="22" customHeight="1">
      <c r="A39" s="16" t="n"/>
      <c r="B39" s="16" t="n"/>
      <c r="C39" s="17" t="n"/>
      <c r="D39" s="18" t="n"/>
      <c r="E39" s="18" t="n"/>
      <c r="F39" s="18" t="n"/>
      <c r="G39" s="41" t="n"/>
      <c r="H39" s="17" t="n"/>
      <c r="I39" s="18" t="n"/>
      <c r="J39" s="17" t="n"/>
      <c r="K39" s="18" t="n"/>
      <c r="L39" s="20" t="n"/>
      <c r="M39" s="20" t="n"/>
      <c r="N39" s="16" t="n"/>
      <c r="O39" s="42" t="n"/>
      <c r="P39" s="22">
        <f>IF($A39="","",IFERROR(INDEX('Materiais e Regras'!$B$11:$B$30,MATCH($H39,'Materiais e Regras'!$A$11:$A$30,0)),""))</f>
        <v/>
      </c>
      <c r="Q39" s="23">
        <f>IF($A39="","",IFERROR(INDEX('Materiais e Regras'!$D$11:$D$30,MATCH($H39,'Materiais e Regras'!$A$11:$A$30,0)),""))</f>
        <v/>
      </c>
      <c r="R39" s="23">
        <f>IF($A39="","",IFERROR(INDEX('Materiais e Regras'!$E$11:$E$30,MATCH($H39,'Materiais e Regras'!$A$11:$A$30,0)),""))</f>
        <v/>
      </c>
      <c r="S39" s="23">
        <f>IF($A39="","",IFERROR(INDEX('Materiais e Regras'!$F$11:$F$30,MATCH($H39,'Materiais e Regras'!$A$11:$A$30,0)),""))</f>
        <v/>
      </c>
      <c r="T39" s="43">
        <f>IF($A39="","",IFERROR(INDEX('Materiais e Regras'!$G$11:$G$30,MATCH($H39,'Materiais e Regras'!$A$11:$A$30,0)),""))</f>
        <v/>
      </c>
      <c r="U39" s="25">
        <f>IF($A39="","",IFERROR(INDEX('Materiais e Regras'!$H$11:$H$30,MATCH($H39,'Materiais e Regras'!$A$11:$A$30,0)),""))</f>
        <v/>
      </c>
      <c r="V39" s="26">
        <f>IF($A39="","",IFERROR(INDEX('Materiais e Regras'!$I$11:$I$30,MATCH($H39,'Materiais e Regras'!$A$11:$A$30,0)),""))</f>
        <v/>
      </c>
      <c r="W39" s="22">
        <f>IF($A39="","",IFERROR(INDEX('Materiais e Regras'!$M$11:$M$25,MATCH($J39,'Materiais e Regras'!$L$11:$L$25,0)),""))</f>
        <v/>
      </c>
      <c r="X39" s="25">
        <f>IF($A39="","",IFERROR(INDEX('Materiais e Regras'!$N$11:$N$25,MATCH($J39,'Materiais e Regras'!$L$11:$L$25,0)),""))</f>
        <v/>
      </c>
      <c r="Y39" s="26">
        <f>IF($A39="","",IFERROR(INDEX('Materiais e Regras'!$O$11:$O$25,MATCH($J39,'Materiais e Regras'!$L$11:$L$25,0)),""))</f>
        <v/>
      </c>
      <c r="Z39" s="23">
        <f>IF($A39="","",IFERROR(INDEX('Materiais e Regras'!$B$4:$B$6,MATCH($C39,'Materiais e Regras'!$A$4:$A$6,0)),""))</f>
        <v/>
      </c>
      <c r="AA39" s="25">
        <f>IF($A39="","",IFERROR(INDEX('Materiais e Regras'!$C$4:$C$6,MATCH($C39,'Materiais e Regras'!$A$4:$A$6,0)),""))</f>
        <v/>
      </c>
      <c r="AB39" s="26">
        <f>IF($A39="","",IF($M39="",'Materiais e Regras'!$H$5,IF(ISNUMBER($M39),$M39,"")))</f>
        <v/>
      </c>
      <c r="AC39" s="26">
        <f>IF(OR($A39="",COUNT($I39,$K39)&lt;&gt;2,NOT(ISNUMBER($V39)),NOT(ISNUMBER($Y39)),AND($L39&lt;&gt;"",NOT(ISNUMBER($L39)))),"",ROUND(($I39*$V39+$K39*$Y39+IF($L39="",0,$L39))*(1+'Materiais e Regras'!$H$4),2))</f>
        <v/>
      </c>
      <c r="AD39" s="22">
        <f>IF(OR($A39="",$P39="",$W39="",$I39="",$K39="",$N39=""),"",$P39&amp;" x"&amp;TEXT($I39,"0.##")&amp;IF($J39="ENC-000",""," + "&amp;$W39&amp;" x"&amp;TEXT($K39,"0.##"))&amp;" | "&amp;$N39)</f>
        <v/>
      </c>
      <c r="AE39" s="22">
        <f>IF($A39="","",_xlfn.TEXTJOIN(" | ",TRUE,IF(COUNTIF($A$6:$A$205,$A39)&gt;1,"SKU duplicado",""),IF(OR($B39="",$C39="",$D39="",$E39="",$F39="",$G39="",$H39="",$I39="",$J39="",$K39="",$N39="",$O39=""),"Cadastro incompleto",""),IF(AND($C39&lt;&gt;"",COUNTIF('Materiais e Regras'!$A$4:$A$6,$C39)=0),"Fragilidade inválida",""),IF(OR(AND($D39&lt;&gt;"",NOT(ISNUMBER($D39))),AND($E39&lt;&gt;"",NOT(ISNUMBER($E39))),AND($F39&lt;&gt;"",NOT(ISNUMBER($F39))),AND($G39&lt;&gt;"",NOT(ISNUMBER($G39))),AND($I39&lt;&gt;"",NOT(ISNUMBER($I39))),AND($K39&lt;&gt;"",NOT(ISNUMBER($K39))),AND($L39&lt;&gt;"",NOT(ISNUMBER($L39))),AND($M39&lt;&gt;"",NOT(ISNUMBER($M39)))),"Dados numéricos inválidos",""),IF(OR(AND(ISNUMBER($D39),$D39&lt;=0),AND(ISNUMBER($E39),$E39&lt;=0),AND(ISNUMBER($F39),$F39&lt;=0),AND(ISNUMBER($G39),$G39&lt;=0),AND(ISNUMBER($I39),$I39&lt;=0),AND(ISNUMBER($K39),$K39&lt;0),AND(ISNUMBER($L39),$L39&lt;0),AND(ISNUMBER($M39),$M39&lt;0)),"Medida, peso ou quantidade inválida",""),IF(AND($H39&lt;&gt;"",$P39=""),"Código de embalagem inválido",""),IF(AND($P39&lt;&gt;"",IFERROR(INDEX('Materiais e Regras'!$J$11:$J$30,MATCH($H39,'Materiais e Regras'!$A$11:$A$30,0)),"Não")&lt;&gt;"Sim"),"Embalagem inativa",""),IF(AND($J39&lt;&gt;"",$W39=""),"Código de enchimento inválido",""),IF(AND($W39&lt;&gt;"",IFERROR(INDEX('Materiais e Regras'!$P$11:$P$25,MATCH($J39,'Materiais e Regras'!$L$11:$L$25,0)),"Não")&lt;&gt;"Sim"),"Enchimento inativo",""),IF(AND(COUNT($D39:$F39)=3,ISNUMBER($Z39),COUNT($Q39:$S39)=3,OR($D39+2*$Z39&gt;$Q39,$E39+2*$Z39&gt;$R39,$F39+2*$Z39&gt;$S39)),"Dimensões incompatíveis",""),IF(AND(ISNUMBER($G39),ISNUMBER($T39),$G39&gt;$T39),"Peso acima do limite",""),IF(AND(ISNUMBER($U39),ISNUMBER($X39),ISNUMBER($AA39),MIN(3,$U39+$X39)&lt;$AA39),"Proteção insuficiente",""),IF(AND($C39="Alta",OR($J39="ENC-000",$K39&lt;=0)),"Enchimento obrigatório",""),IF(AND($J39&lt;&gt;"",$J39&lt;&gt;"ENC-000",OR($K39="",$K39&lt;=0)),"Quantidade de enchimento inválida",""),IF(AND(ISNUMBER($AC39),ISNUMBER($AB39),$AC39&gt;$AB39),"Custo acima do limite",""),IF(AND($O39&lt;&gt;"",NOT(ISNUMBER($O39))),"Data de revisão inválida",""),IF(AND(ISNUMBER($O39),$O39&gt;TODAY()),"Data de revisão futura",""),IF(AND(ISNUMBER($O39),$O39&lt;=TODAY(),TODAY()-$O39&gt;'Materiais e Regras'!$H$6),"Revisão vencida","")))</f>
        <v/>
      </c>
      <c r="AF39" s="27">
        <f>IF($A39="","",IF($AE39="","OK","REVISAR"))</f>
        <v/>
      </c>
    </row>
    <row r="40" ht="22" customHeight="1">
      <c r="A40" s="16" t="n"/>
      <c r="B40" s="16" t="n"/>
      <c r="C40" s="17" t="n"/>
      <c r="D40" s="18" t="n"/>
      <c r="E40" s="18" t="n"/>
      <c r="F40" s="18" t="n"/>
      <c r="G40" s="41" t="n"/>
      <c r="H40" s="17" t="n"/>
      <c r="I40" s="18" t="n"/>
      <c r="J40" s="17" t="n"/>
      <c r="K40" s="18" t="n"/>
      <c r="L40" s="20" t="n"/>
      <c r="M40" s="20" t="n"/>
      <c r="N40" s="16" t="n"/>
      <c r="O40" s="42" t="n"/>
      <c r="P40" s="22">
        <f>IF($A40="","",IFERROR(INDEX('Materiais e Regras'!$B$11:$B$30,MATCH($H40,'Materiais e Regras'!$A$11:$A$30,0)),""))</f>
        <v/>
      </c>
      <c r="Q40" s="23">
        <f>IF($A40="","",IFERROR(INDEX('Materiais e Regras'!$D$11:$D$30,MATCH($H40,'Materiais e Regras'!$A$11:$A$30,0)),""))</f>
        <v/>
      </c>
      <c r="R40" s="23">
        <f>IF($A40="","",IFERROR(INDEX('Materiais e Regras'!$E$11:$E$30,MATCH($H40,'Materiais e Regras'!$A$11:$A$30,0)),""))</f>
        <v/>
      </c>
      <c r="S40" s="23">
        <f>IF($A40="","",IFERROR(INDEX('Materiais e Regras'!$F$11:$F$30,MATCH($H40,'Materiais e Regras'!$A$11:$A$30,0)),""))</f>
        <v/>
      </c>
      <c r="T40" s="43">
        <f>IF($A40="","",IFERROR(INDEX('Materiais e Regras'!$G$11:$G$30,MATCH($H40,'Materiais e Regras'!$A$11:$A$30,0)),""))</f>
        <v/>
      </c>
      <c r="U40" s="25">
        <f>IF($A40="","",IFERROR(INDEX('Materiais e Regras'!$H$11:$H$30,MATCH($H40,'Materiais e Regras'!$A$11:$A$30,0)),""))</f>
        <v/>
      </c>
      <c r="V40" s="26">
        <f>IF($A40="","",IFERROR(INDEX('Materiais e Regras'!$I$11:$I$30,MATCH($H40,'Materiais e Regras'!$A$11:$A$30,0)),""))</f>
        <v/>
      </c>
      <c r="W40" s="22">
        <f>IF($A40="","",IFERROR(INDEX('Materiais e Regras'!$M$11:$M$25,MATCH($J40,'Materiais e Regras'!$L$11:$L$25,0)),""))</f>
        <v/>
      </c>
      <c r="X40" s="25">
        <f>IF($A40="","",IFERROR(INDEX('Materiais e Regras'!$N$11:$N$25,MATCH($J40,'Materiais e Regras'!$L$11:$L$25,0)),""))</f>
        <v/>
      </c>
      <c r="Y40" s="26">
        <f>IF($A40="","",IFERROR(INDEX('Materiais e Regras'!$O$11:$O$25,MATCH($J40,'Materiais e Regras'!$L$11:$L$25,0)),""))</f>
        <v/>
      </c>
      <c r="Z40" s="23">
        <f>IF($A40="","",IFERROR(INDEX('Materiais e Regras'!$B$4:$B$6,MATCH($C40,'Materiais e Regras'!$A$4:$A$6,0)),""))</f>
        <v/>
      </c>
      <c r="AA40" s="25">
        <f>IF($A40="","",IFERROR(INDEX('Materiais e Regras'!$C$4:$C$6,MATCH($C40,'Materiais e Regras'!$A$4:$A$6,0)),""))</f>
        <v/>
      </c>
      <c r="AB40" s="26">
        <f>IF($A40="","",IF($M40="",'Materiais e Regras'!$H$5,IF(ISNUMBER($M40),$M40,"")))</f>
        <v/>
      </c>
      <c r="AC40" s="26">
        <f>IF(OR($A40="",COUNT($I40,$K40)&lt;&gt;2,NOT(ISNUMBER($V40)),NOT(ISNUMBER($Y40)),AND($L40&lt;&gt;"",NOT(ISNUMBER($L40)))),"",ROUND(($I40*$V40+$K40*$Y40+IF($L40="",0,$L40))*(1+'Materiais e Regras'!$H$4),2))</f>
        <v/>
      </c>
      <c r="AD40" s="22">
        <f>IF(OR($A40="",$P40="",$W40="",$I40="",$K40="",$N40=""),"",$P40&amp;" x"&amp;TEXT($I40,"0.##")&amp;IF($J40="ENC-000",""," + "&amp;$W40&amp;" x"&amp;TEXT($K40,"0.##"))&amp;" | "&amp;$N40)</f>
        <v/>
      </c>
      <c r="AE40" s="22">
        <f>IF($A40="","",_xlfn.TEXTJOIN(" | ",TRUE,IF(COUNTIF($A$6:$A$205,$A40)&gt;1,"SKU duplicado",""),IF(OR($B40="",$C40="",$D40="",$E40="",$F40="",$G40="",$H40="",$I40="",$J40="",$K40="",$N40="",$O40=""),"Cadastro incompleto",""),IF(AND($C40&lt;&gt;"",COUNTIF('Materiais e Regras'!$A$4:$A$6,$C40)=0),"Fragilidade inválida",""),IF(OR(AND($D40&lt;&gt;"",NOT(ISNUMBER($D40))),AND($E40&lt;&gt;"",NOT(ISNUMBER($E40))),AND($F40&lt;&gt;"",NOT(ISNUMBER($F40))),AND($G40&lt;&gt;"",NOT(ISNUMBER($G40))),AND($I40&lt;&gt;"",NOT(ISNUMBER($I40))),AND($K40&lt;&gt;"",NOT(ISNUMBER($K40))),AND($L40&lt;&gt;"",NOT(ISNUMBER($L40))),AND($M40&lt;&gt;"",NOT(ISNUMBER($M40)))),"Dados numéricos inválidos",""),IF(OR(AND(ISNUMBER($D40),$D40&lt;=0),AND(ISNUMBER($E40),$E40&lt;=0),AND(ISNUMBER($F40),$F40&lt;=0),AND(ISNUMBER($G40),$G40&lt;=0),AND(ISNUMBER($I40),$I40&lt;=0),AND(ISNUMBER($K40),$K40&lt;0),AND(ISNUMBER($L40),$L40&lt;0),AND(ISNUMBER($M40),$M40&lt;0)),"Medida, peso ou quantidade inválida",""),IF(AND($H40&lt;&gt;"",$P40=""),"Código de embalagem inválido",""),IF(AND($P40&lt;&gt;"",IFERROR(INDEX('Materiais e Regras'!$J$11:$J$30,MATCH($H40,'Materiais e Regras'!$A$11:$A$30,0)),"Não")&lt;&gt;"Sim"),"Embalagem inativa",""),IF(AND($J40&lt;&gt;"",$W40=""),"Código de enchimento inválido",""),IF(AND($W40&lt;&gt;"",IFERROR(INDEX('Materiais e Regras'!$P$11:$P$25,MATCH($J40,'Materiais e Regras'!$L$11:$L$25,0)),"Não")&lt;&gt;"Sim"),"Enchimento inativo",""),IF(AND(COUNT($D40:$F40)=3,ISNUMBER($Z40),COUNT($Q40:$S40)=3,OR($D40+2*$Z40&gt;$Q40,$E40+2*$Z40&gt;$R40,$F40+2*$Z40&gt;$S40)),"Dimensões incompatíveis",""),IF(AND(ISNUMBER($G40),ISNUMBER($T40),$G40&gt;$T40),"Peso acima do limite",""),IF(AND(ISNUMBER($U40),ISNUMBER($X40),ISNUMBER($AA40),MIN(3,$U40+$X40)&lt;$AA40),"Proteção insuficiente",""),IF(AND($C40="Alta",OR($J40="ENC-000",$K40&lt;=0)),"Enchimento obrigatório",""),IF(AND($J40&lt;&gt;"",$J40&lt;&gt;"ENC-000",OR($K40="",$K40&lt;=0)),"Quantidade de enchimento inválida",""),IF(AND(ISNUMBER($AC40),ISNUMBER($AB40),$AC40&gt;$AB40),"Custo acima do limite",""),IF(AND($O40&lt;&gt;"",NOT(ISNUMBER($O40))),"Data de revisão inválida",""),IF(AND(ISNUMBER($O40),$O40&gt;TODAY()),"Data de revisão futura",""),IF(AND(ISNUMBER($O40),$O40&lt;=TODAY(),TODAY()-$O40&gt;'Materiais e Regras'!$H$6),"Revisão vencida","")))</f>
        <v/>
      </c>
      <c r="AF40" s="27">
        <f>IF($A40="","",IF($AE40="","OK","REVISAR"))</f>
        <v/>
      </c>
    </row>
    <row r="41" ht="22" customHeight="1">
      <c r="A41" s="16" t="n"/>
      <c r="B41" s="16" t="n"/>
      <c r="C41" s="17" t="n"/>
      <c r="D41" s="18" t="n"/>
      <c r="E41" s="18" t="n"/>
      <c r="F41" s="18" t="n"/>
      <c r="G41" s="41" t="n"/>
      <c r="H41" s="17" t="n"/>
      <c r="I41" s="18" t="n"/>
      <c r="J41" s="17" t="n"/>
      <c r="K41" s="18" t="n"/>
      <c r="L41" s="20" t="n"/>
      <c r="M41" s="20" t="n"/>
      <c r="N41" s="16" t="n"/>
      <c r="O41" s="42" t="n"/>
      <c r="P41" s="22">
        <f>IF($A41="","",IFERROR(INDEX('Materiais e Regras'!$B$11:$B$30,MATCH($H41,'Materiais e Regras'!$A$11:$A$30,0)),""))</f>
        <v/>
      </c>
      <c r="Q41" s="23">
        <f>IF($A41="","",IFERROR(INDEX('Materiais e Regras'!$D$11:$D$30,MATCH($H41,'Materiais e Regras'!$A$11:$A$30,0)),""))</f>
        <v/>
      </c>
      <c r="R41" s="23">
        <f>IF($A41="","",IFERROR(INDEX('Materiais e Regras'!$E$11:$E$30,MATCH($H41,'Materiais e Regras'!$A$11:$A$30,0)),""))</f>
        <v/>
      </c>
      <c r="S41" s="23">
        <f>IF($A41="","",IFERROR(INDEX('Materiais e Regras'!$F$11:$F$30,MATCH($H41,'Materiais e Regras'!$A$11:$A$30,0)),""))</f>
        <v/>
      </c>
      <c r="T41" s="43">
        <f>IF($A41="","",IFERROR(INDEX('Materiais e Regras'!$G$11:$G$30,MATCH($H41,'Materiais e Regras'!$A$11:$A$30,0)),""))</f>
        <v/>
      </c>
      <c r="U41" s="25">
        <f>IF($A41="","",IFERROR(INDEX('Materiais e Regras'!$H$11:$H$30,MATCH($H41,'Materiais e Regras'!$A$11:$A$30,0)),""))</f>
        <v/>
      </c>
      <c r="V41" s="26">
        <f>IF($A41="","",IFERROR(INDEX('Materiais e Regras'!$I$11:$I$30,MATCH($H41,'Materiais e Regras'!$A$11:$A$30,0)),""))</f>
        <v/>
      </c>
      <c r="W41" s="22">
        <f>IF($A41="","",IFERROR(INDEX('Materiais e Regras'!$M$11:$M$25,MATCH($J41,'Materiais e Regras'!$L$11:$L$25,0)),""))</f>
        <v/>
      </c>
      <c r="X41" s="25">
        <f>IF($A41="","",IFERROR(INDEX('Materiais e Regras'!$N$11:$N$25,MATCH($J41,'Materiais e Regras'!$L$11:$L$25,0)),""))</f>
        <v/>
      </c>
      <c r="Y41" s="26">
        <f>IF($A41="","",IFERROR(INDEX('Materiais e Regras'!$O$11:$O$25,MATCH($J41,'Materiais e Regras'!$L$11:$L$25,0)),""))</f>
        <v/>
      </c>
      <c r="Z41" s="23">
        <f>IF($A41="","",IFERROR(INDEX('Materiais e Regras'!$B$4:$B$6,MATCH($C41,'Materiais e Regras'!$A$4:$A$6,0)),""))</f>
        <v/>
      </c>
      <c r="AA41" s="25">
        <f>IF($A41="","",IFERROR(INDEX('Materiais e Regras'!$C$4:$C$6,MATCH($C41,'Materiais e Regras'!$A$4:$A$6,0)),""))</f>
        <v/>
      </c>
      <c r="AB41" s="26">
        <f>IF($A41="","",IF($M41="",'Materiais e Regras'!$H$5,IF(ISNUMBER($M41),$M41,"")))</f>
        <v/>
      </c>
      <c r="AC41" s="26">
        <f>IF(OR($A41="",COUNT($I41,$K41)&lt;&gt;2,NOT(ISNUMBER($V41)),NOT(ISNUMBER($Y41)),AND($L41&lt;&gt;"",NOT(ISNUMBER($L41)))),"",ROUND(($I41*$V41+$K41*$Y41+IF($L41="",0,$L41))*(1+'Materiais e Regras'!$H$4),2))</f>
        <v/>
      </c>
      <c r="AD41" s="22">
        <f>IF(OR($A41="",$P41="",$W41="",$I41="",$K41="",$N41=""),"",$P41&amp;" x"&amp;TEXT($I41,"0.##")&amp;IF($J41="ENC-000",""," + "&amp;$W41&amp;" x"&amp;TEXT($K41,"0.##"))&amp;" | "&amp;$N41)</f>
        <v/>
      </c>
      <c r="AE41" s="22">
        <f>IF($A41="","",_xlfn.TEXTJOIN(" | ",TRUE,IF(COUNTIF($A$6:$A$205,$A41)&gt;1,"SKU duplicado",""),IF(OR($B41="",$C41="",$D41="",$E41="",$F41="",$G41="",$H41="",$I41="",$J41="",$K41="",$N41="",$O41=""),"Cadastro incompleto",""),IF(AND($C41&lt;&gt;"",COUNTIF('Materiais e Regras'!$A$4:$A$6,$C41)=0),"Fragilidade inválida",""),IF(OR(AND($D41&lt;&gt;"",NOT(ISNUMBER($D41))),AND($E41&lt;&gt;"",NOT(ISNUMBER($E41))),AND($F41&lt;&gt;"",NOT(ISNUMBER($F41))),AND($G41&lt;&gt;"",NOT(ISNUMBER($G41))),AND($I41&lt;&gt;"",NOT(ISNUMBER($I41))),AND($K41&lt;&gt;"",NOT(ISNUMBER($K41))),AND($L41&lt;&gt;"",NOT(ISNUMBER($L41))),AND($M41&lt;&gt;"",NOT(ISNUMBER($M41)))),"Dados numéricos inválidos",""),IF(OR(AND(ISNUMBER($D41),$D41&lt;=0),AND(ISNUMBER($E41),$E41&lt;=0),AND(ISNUMBER($F41),$F41&lt;=0),AND(ISNUMBER($G41),$G41&lt;=0),AND(ISNUMBER($I41),$I41&lt;=0),AND(ISNUMBER($K41),$K41&lt;0),AND(ISNUMBER($L41),$L41&lt;0),AND(ISNUMBER($M41),$M41&lt;0)),"Medida, peso ou quantidade inválida",""),IF(AND($H41&lt;&gt;"",$P41=""),"Código de embalagem inválido",""),IF(AND($P41&lt;&gt;"",IFERROR(INDEX('Materiais e Regras'!$J$11:$J$30,MATCH($H41,'Materiais e Regras'!$A$11:$A$30,0)),"Não")&lt;&gt;"Sim"),"Embalagem inativa",""),IF(AND($J41&lt;&gt;"",$W41=""),"Código de enchimento inválido",""),IF(AND($W41&lt;&gt;"",IFERROR(INDEX('Materiais e Regras'!$P$11:$P$25,MATCH($J41,'Materiais e Regras'!$L$11:$L$25,0)),"Não")&lt;&gt;"Sim"),"Enchimento inativo",""),IF(AND(COUNT($D41:$F41)=3,ISNUMBER($Z41),COUNT($Q41:$S41)=3,OR($D41+2*$Z41&gt;$Q41,$E41+2*$Z41&gt;$R41,$F41+2*$Z41&gt;$S41)),"Dimensões incompatíveis",""),IF(AND(ISNUMBER($G41),ISNUMBER($T41),$G41&gt;$T41),"Peso acima do limite",""),IF(AND(ISNUMBER($U41),ISNUMBER($X41),ISNUMBER($AA41),MIN(3,$U41+$X41)&lt;$AA41),"Proteção insuficiente",""),IF(AND($C41="Alta",OR($J41="ENC-000",$K41&lt;=0)),"Enchimento obrigatório",""),IF(AND($J41&lt;&gt;"",$J41&lt;&gt;"ENC-000",OR($K41="",$K41&lt;=0)),"Quantidade de enchimento inválida",""),IF(AND(ISNUMBER($AC41),ISNUMBER($AB41),$AC41&gt;$AB41),"Custo acima do limite",""),IF(AND($O41&lt;&gt;"",NOT(ISNUMBER($O41))),"Data de revisão inválida",""),IF(AND(ISNUMBER($O41),$O41&gt;TODAY()),"Data de revisão futura",""),IF(AND(ISNUMBER($O41),$O41&lt;=TODAY(),TODAY()-$O41&gt;'Materiais e Regras'!$H$6),"Revisão vencida","")))</f>
        <v/>
      </c>
      <c r="AF41" s="27">
        <f>IF($A41="","",IF($AE41="","OK","REVISAR"))</f>
        <v/>
      </c>
    </row>
    <row r="42" ht="22" customHeight="1">
      <c r="A42" s="16" t="n"/>
      <c r="B42" s="16" t="n"/>
      <c r="C42" s="17" t="n"/>
      <c r="D42" s="18" t="n"/>
      <c r="E42" s="18" t="n"/>
      <c r="F42" s="18" t="n"/>
      <c r="G42" s="41" t="n"/>
      <c r="H42" s="17" t="n"/>
      <c r="I42" s="18" t="n"/>
      <c r="J42" s="17" t="n"/>
      <c r="K42" s="18" t="n"/>
      <c r="L42" s="20" t="n"/>
      <c r="M42" s="20" t="n"/>
      <c r="N42" s="16" t="n"/>
      <c r="O42" s="42" t="n"/>
      <c r="P42" s="22">
        <f>IF($A42="","",IFERROR(INDEX('Materiais e Regras'!$B$11:$B$30,MATCH($H42,'Materiais e Regras'!$A$11:$A$30,0)),""))</f>
        <v/>
      </c>
      <c r="Q42" s="23">
        <f>IF($A42="","",IFERROR(INDEX('Materiais e Regras'!$D$11:$D$30,MATCH($H42,'Materiais e Regras'!$A$11:$A$30,0)),""))</f>
        <v/>
      </c>
      <c r="R42" s="23">
        <f>IF($A42="","",IFERROR(INDEX('Materiais e Regras'!$E$11:$E$30,MATCH($H42,'Materiais e Regras'!$A$11:$A$30,0)),""))</f>
        <v/>
      </c>
      <c r="S42" s="23">
        <f>IF($A42="","",IFERROR(INDEX('Materiais e Regras'!$F$11:$F$30,MATCH($H42,'Materiais e Regras'!$A$11:$A$30,0)),""))</f>
        <v/>
      </c>
      <c r="T42" s="43">
        <f>IF($A42="","",IFERROR(INDEX('Materiais e Regras'!$G$11:$G$30,MATCH($H42,'Materiais e Regras'!$A$11:$A$30,0)),""))</f>
        <v/>
      </c>
      <c r="U42" s="25">
        <f>IF($A42="","",IFERROR(INDEX('Materiais e Regras'!$H$11:$H$30,MATCH($H42,'Materiais e Regras'!$A$11:$A$30,0)),""))</f>
        <v/>
      </c>
      <c r="V42" s="26">
        <f>IF($A42="","",IFERROR(INDEX('Materiais e Regras'!$I$11:$I$30,MATCH($H42,'Materiais e Regras'!$A$11:$A$30,0)),""))</f>
        <v/>
      </c>
      <c r="W42" s="22">
        <f>IF($A42="","",IFERROR(INDEX('Materiais e Regras'!$M$11:$M$25,MATCH($J42,'Materiais e Regras'!$L$11:$L$25,0)),""))</f>
        <v/>
      </c>
      <c r="X42" s="25">
        <f>IF($A42="","",IFERROR(INDEX('Materiais e Regras'!$N$11:$N$25,MATCH($J42,'Materiais e Regras'!$L$11:$L$25,0)),""))</f>
        <v/>
      </c>
      <c r="Y42" s="26">
        <f>IF($A42="","",IFERROR(INDEX('Materiais e Regras'!$O$11:$O$25,MATCH($J42,'Materiais e Regras'!$L$11:$L$25,0)),""))</f>
        <v/>
      </c>
      <c r="Z42" s="23">
        <f>IF($A42="","",IFERROR(INDEX('Materiais e Regras'!$B$4:$B$6,MATCH($C42,'Materiais e Regras'!$A$4:$A$6,0)),""))</f>
        <v/>
      </c>
      <c r="AA42" s="25">
        <f>IF($A42="","",IFERROR(INDEX('Materiais e Regras'!$C$4:$C$6,MATCH($C42,'Materiais e Regras'!$A$4:$A$6,0)),""))</f>
        <v/>
      </c>
      <c r="AB42" s="26">
        <f>IF($A42="","",IF($M42="",'Materiais e Regras'!$H$5,IF(ISNUMBER($M42),$M42,"")))</f>
        <v/>
      </c>
      <c r="AC42" s="26">
        <f>IF(OR($A42="",COUNT($I42,$K42)&lt;&gt;2,NOT(ISNUMBER($V42)),NOT(ISNUMBER($Y42)),AND($L42&lt;&gt;"",NOT(ISNUMBER($L42)))),"",ROUND(($I42*$V42+$K42*$Y42+IF($L42="",0,$L42))*(1+'Materiais e Regras'!$H$4),2))</f>
        <v/>
      </c>
      <c r="AD42" s="22">
        <f>IF(OR($A42="",$P42="",$W42="",$I42="",$K42="",$N42=""),"",$P42&amp;" x"&amp;TEXT($I42,"0.##")&amp;IF($J42="ENC-000",""," + "&amp;$W42&amp;" x"&amp;TEXT($K42,"0.##"))&amp;" | "&amp;$N42)</f>
        <v/>
      </c>
      <c r="AE42" s="22">
        <f>IF($A42="","",_xlfn.TEXTJOIN(" | ",TRUE,IF(COUNTIF($A$6:$A$205,$A42)&gt;1,"SKU duplicado",""),IF(OR($B42="",$C42="",$D42="",$E42="",$F42="",$G42="",$H42="",$I42="",$J42="",$K42="",$N42="",$O42=""),"Cadastro incompleto",""),IF(AND($C42&lt;&gt;"",COUNTIF('Materiais e Regras'!$A$4:$A$6,$C42)=0),"Fragilidade inválida",""),IF(OR(AND($D42&lt;&gt;"",NOT(ISNUMBER($D42))),AND($E42&lt;&gt;"",NOT(ISNUMBER($E42))),AND($F42&lt;&gt;"",NOT(ISNUMBER($F42))),AND($G42&lt;&gt;"",NOT(ISNUMBER($G42))),AND($I42&lt;&gt;"",NOT(ISNUMBER($I42))),AND($K42&lt;&gt;"",NOT(ISNUMBER($K42))),AND($L42&lt;&gt;"",NOT(ISNUMBER($L42))),AND($M42&lt;&gt;"",NOT(ISNUMBER($M42)))),"Dados numéricos inválidos",""),IF(OR(AND(ISNUMBER($D42),$D42&lt;=0),AND(ISNUMBER($E42),$E42&lt;=0),AND(ISNUMBER($F42),$F42&lt;=0),AND(ISNUMBER($G42),$G42&lt;=0),AND(ISNUMBER($I42),$I42&lt;=0),AND(ISNUMBER($K42),$K42&lt;0),AND(ISNUMBER($L42),$L42&lt;0),AND(ISNUMBER($M42),$M42&lt;0)),"Medida, peso ou quantidade inválida",""),IF(AND($H42&lt;&gt;"",$P42=""),"Código de embalagem inválido",""),IF(AND($P42&lt;&gt;"",IFERROR(INDEX('Materiais e Regras'!$J$11:$J$30,MATCH($H42,'Materiais e Regras'!$A$11:$A$30,0)),"Não")&lt;&gt;"Sim"),"Embalagem inativa",""),IF(AND($J42&lt;&gt;"",$W42=""),"Código de enchimento inválido",""),IF(AND($W42&lt;&gt;"",IFERROR(INDEX('Materiais e Regras'!$P$11:$P$25,MATCH($J42,'Materiais e Regras'!$L$11:$L$25,0)),"Não")&lt;&gt;"Sim"),"Enchimento inativo",""),IF(AND(COUNT($D42:$F42)=3,ISNUMBER($Z42),COUNT($Q42:$S42)=3,OR($D42+2*$Z42&gt;$Q42,$E42+2*$Z42&gt;$R42,$F42+2*$Z42&gt;$S42)),"Dimensões incompatíveis",""),IF(AND(ISNUMBER($G42),ISNUMBER($T42),$G42&gt;$T42),"Peso acima do limite",""),IF(AND(ISNUMBER($U42),ISNUMBER($X42),ISNUMBER($AA42),MIN(3,$U42+$X42)&lt;$AA42),"Proteção insuficiente",""),IF(AND($C42="Alta",OR($J42="ENC-000",$K42&lt;=0)),"Enchimento obrigatório",""),IF(AND($J42&lt;&gt;"",$J42&lt;&gt;"ENC-000",OR($K42="",$K42&lt;=0)),"Quantidade de enchimento inválida",""),IF(AND(ISNUMBER($AC42),ISNUMBER($AB42),$AC42&gt;$AB42),"Custo acima do limite",""),IF(AND($O42&lt;&gt;"",NOT(ISNUMBER($O42))),"Data de revisão inválida",""),IF(AND(ISNUMBER($O42),$O42&gt;TODAY()),"Data de revisão futura",""),IF(AND(ISNUMBER($O42),$O42&lt;=TODAY(),TODAY()-$O42&gt;'Materiais e Regras'!$H$6),"Revisão vencida","")))</f>
        <v/>
      </c>
      <c r="AF42" s="27">
        <f>IF($A42="","",IF($AE42="","OK","REVISAR"))</f>
        <v/>
      </c>
    </row>
    <row r="43" ht="22" customHeight="1">
      <c r="A43" s="16" t="n"/>
      <c r="B43" s="16" t="n"/>
      <c r="C43" s="17" t="n"/>
      <c r="D43" s="18" t="n"/>
      <c r="E43" s="18" t="n"/>
      <c r="F43" s="18" t="n"/>
      <c r="G43" s="41" t="n"/>
      <c r="H43" s="17" t="n"/>
      <c r="I43" s="18" t="n"/>
      <c r="J43" s="17" t="n"/>
      <c r="K43" s="18" t="n"/>
      <c r="L43" s="20" t="n"/>
      <c r="M43" s="20" t="n"/>
      <c r="N43" s="16" t="n"/>
      <c r="O43" s="42" t="n"/>
      <c r="P43" s="22">
        <f>IF($A43="","",IFERROR(INDEX('Materiais e Regras'!$B$11:$B$30,MATCH($H43,'Materiais e Regras'!$A$11:$A$30,0)),""))</f>
        <v/>
      </c>
      <c r="Q43" s="23">
        <f>IF($A43="","",IFERROR(INDEX('Materiais e Regras'!$D$11:$D$30,MATCH($H43,'Materiais e Regras'!$A$11:$A$30,0)),""))</f>
        <v/>
      </c>
      <c r="R43" s="23">
        <f>IF($A43="","",IFERROR(INDEX('Materiais e Regras'!$E$11:$E$30,MATCH($H43,'Materiais e Regras'!$A$11:$A$30,0)),""))</f>
        <v/>
      </c>
      <c r="S43" s="23">
        <f>IF($A43="","",IFERROR(INDEX('Materiais e Regras'!$F$11:$F$30,MATCH($H43,'Materiais e Regras'!$A$11:$A$30,0)),""))</f>
        <v/>
      </c>
      <c r="T43" s="43">
        <f>IF($A43="","",IFERROR(INDEX('Materiais e Regras'!$G$11:$G$30,MATCH($H43,'Materiais e Regras'!$A$11:$A$30,0)),""))</f>
        <v/>
      </c>
      <c r="U43" s="25">
        <f>IF($A43="","",IFERROR(INDEX('Materiais e Regras'!$H$11:$H$30,MATCH($H43,'Materiais e Regras'!$A$11:$A$30,0)),""))</f>
        <v/>
      </c>
      <c r="V43" s="26">
        <f>IF($A43="","",IFERROR(INDEX('Materiais e Regras'!$I$11:$I$30,MATCH($H43,'Materiais e Regras'!$A$11:$A$30,0)),""))</f>
        <v/>
      </c>
      <c r="W43" s="22">
        <f>IF($A43="","",IFERROR(INDEX('Materiais e Regras'!$M$11:$M$25,MATCH($J43,'Materiais e Regras'!$L$11:$L$25,0)),""))</f>
        <v/>
      </c>
      <c r="X43" s="25">
        <f>IF($A43="","",IFERROR(INDEX('Materiais e Regras'!$N$11:$N$25,MATCH($J43,'Materiais e Regras'!$L$11:$L$25,0)),""))</f>
        <v/>
      </c>
      <c r="Y43" s="26">
        <f>IF($A43="","",IFERROR(INDEX('Materiais e Regras'!$O$11:$O$25,MATCH($J43,'Materiais e Regras'!$L$11:$L$25,0)),""))</f>
        <v/>
      </c>
      <c r="Z43" s="23">
        <f>IF($A43="","",IFERROR(INDEX('Materiais e Regras'!$B$4:$B$6,MATCH($C43,'Materiais e Regras'!$A$4:$A$6,0)),""))</f>
        <v/>
      </c>
      <c r="AA43" s="25">
        <f>IF($A43="","",IFERROR(INDEX('Materiais e Regras'!$C$4:$C$6,MATCH($C43,'Materiais e Regras'!$A$4:$A$6,0)),""))</f>
        <v/>
      </c>
      <c r="AB43" s="26">
        <f>IF($A43="","",IF($M43="",'Materiais e Regras'!$H$5,IF(ISNUMBER($M43),$M43,"")))</f>
        <v/>
      </c>
      <c r="AC43" s="26">
        <f>IF(OR($A43="",COUNT($I43,$K43)&lt;&gt;2,NOT(ISNUMBER($V43)),NOT(ISNUMBER($Y43)),AND($L43&lt;&gt;"",NOT(ISNUMBER($L43)))),"",ROUND(($I43*$V43+$K43*$Y43+IF($L43="",0,$L43))*(1+'Materiais e Regras'!$H$4),2))</f>
        <v/>
      </c>
      <c r="AD43" s="22">
        <f>IF(OR($A43="",$P43="",$W43="",$I43="",$K43="",$N43=""),"",$P43&amp;" x"&amp;TEXT($I43,"0.##")&amp;IF($J43="ENC-000",""," + "&amp;$W43&amp;" x"&amp;TEXT($K43,"0.##"))&amp;" | "&amp;$N43)</f>
        <v/>
      </c>
      <c r="AE43" s="22">
        <f>IF($A43="","",_xlfn.TEXTJOIN(" | ",TRUE,IF(COUNTIF($A$6:$A$205,$A43)&gt;1,"SKU duplicado",""),IF(OR($B43="",$C43="",$D43="",$E43="",$F43="",$G43="",$H43="",$I43="",$J43="",$K43="",$N43="",$O43=""),"Cadastro incompleto",""),IF(AND($C43&lt;&gt;"",COUNTIF('Materiais e Regras'!$A$4:$A$6,$C43)=0),"Fragilidade inválida",""),IF(OR(AND($D43&lt;&gt;"",NOT(ISNUMBER($D43))),AND($E43&lt;&gt;"",NOT(ISNUMBER($E43))),AND($F43&lt;&gt;"",NOT(ISNUMBER($F43))),AND($G43&lt;&gt;"",NOT(ISNUMBER($G43))),AND($I43&lt;&gt;"",NOT(ISNUMBER($I43))),AND($K43&lt;&gt;"",NOT(ISNUMBER($K43))),AND($L43&lt;&gt;"",NOT(ISNUMBER($L43))),AND($M43&lt;&gt;"",NOT(ISNUMBER($M43)))),"Dados numéricos inválidos",""),IF(OR(AND(ISNUMBER($D43),$D43&lt;=0),AND(ISNUMBER($E43),$E43&lt;=0),AND(ISNUMBER($F43),$F43&lt;=0),AND(ISNUMBER($G43),$G43&lt;=0),AND(ISNUMBER($I43),$I43&lt;=0),AND(ISNUMBER($K43),$K43&lt;0),AND(ISNUMBER($L43),$L43&lt;0),AND(ISNUMBER($M43),$M43&lt;0)),"Medida, peso ou quantidade inválida",""),IF(AND($H43&lt;&gt;"",$P43=""),"Código de embalagem inválido",""),IF(AND($P43&lt;&gt;"",IFERROR(INDEX('Materiais e Regras'!$J$11:$J$30,MATCH($H43,'Materiais e Regras'!$A$11:$A$30,0)),"Não")&lt;&gt;"Sim"),"Embalagem inativa",""),IF(AND($J43&lt;&gt;"",$W43=""),"Código de enchimento inválido",""),IF(AND($W43&lt;&gt;"",IFERROR(INDEX('Materiais e Regras'!$P$11:$P$25,MATCH($J43,'Materiais e Regras'!$L$11:$L$25,0)),"Não")&lt;&gt;"Sim"),"Enchimento inativo",""),IF(AND(COUNT($D43:$F43)=3,ISNUMBER($Z43),COUNT($Q43:$S43)=3,OR($D43+2*$Z43&gt;$Q43,$E43+2*$Z43&gt;$R43,$F43+2*$Z43&gt;$S43)),"Dimensões incompatíveis",""),IF(AND(ISNUMBER($G43),ISNUMBER($T43),$G43&gt;$T43),"Peso acima do limite",""),IF(AND(ISNUMBER($U43),ISNUMBER($X43),ISNUMBER($AA43),MIN(3,$U43+$X43)&lt;$AA43),"Proteção insuficiente",""),IF(AND($C43="Alta",OR($J43="ENC-000",$K43&lt;=0)),"Enchimento obrigatório",""),IF(AND($J43&lt;&gt;"",$J43&lt;&gt;"ENC-000",OR($K43="",$K43&lt;=0)),"Quantidade de enchimento inválida",""),IF(AND(ISNUMBER($AC43),ISNUMBER($AB43),$AC43&gt;$AB43),"Custo acima do limite",""),IF(AND($O43&lt;&gt;"",NOT(ISNUMBER($O43))),"Data de revisão inválida",""),IF(AND(ISNUMBER($O43),$O43&gt;TODAY()),"Data de revisão futura",""),IF(AND(ISNUMBER($O43),$O43&lt;=TODAY(),TODAY()-$O43&gt;'Materiais e Regras'!$H$6),"Revisão vencida","")))</f>
        <v/>
      </c>
      <c r="AF43" s="27">
        <f>IF($A43="","",IF($AE43="","OK","REVISAR"))</f>
        <v/>
      </c>
    </row>
    <row r="44" ht="22" customHeight="1">
      <c r="A44" s="16" t="n"/>
      <c r="B44" s="16" t="n"/>
      <c r="C44" s="17" t="n"/>
      <c r="D44" s="18" t="n"/>
      <c r="E44" s="18" t="n"/>
      <c r="F44" s="18" t="n"/>
      <c r="G44" s="41" t="n"/>
      <c r="H44" s="17" t="n"/>
      <c r="I44" s="18" t="n"/>
      <c r="J44" s="17" t="n"/>
      <c r="K44" s="18" t="n"/>
      <c r="L44" s="20" t="n"/>
      <c r="M44" s="20" t="n"/>
      <c r="N44" s="16" t="n"/>
      <c r="O44" s="42" t="n"/>
      <c r="P44" s="22">
        <f>IF($A44="","",IFERROR(INDEX('Materiais e Regras'!$B$11:$B$30,MATCH($H44,'Materiais e Regras'!$A$11:$A$30,0)),""))</f>
        <v/>
      </c>
      <c r="Q44" s="23">
        <f>IF($A44="","",IFERROR(INDEX('Materiais e Regras'!$D$11:$D$30,MATCH($H44,'Materiais e Regras'!$A$11:$A$30,0)),""))</f>
        <v/>
      </c>
      <c r="R44" s="23">
        <f>IF($A44="","",IFERROR(INDEX('Materiais e Regras'!$E$11:$E$30,MATCH($H44,'Materiais e Regras'!$A$11:$A$30,0)),""))</f>
        <v/>
      </c>
      <c r="S44" s="23">
        <f>IF($A44="","",IFERROR(INDEX('Materiais e Regras'!$F$11:$F$30,MATCH($H44,'Materiais e Regras'!$A$11:$A$30,0)),""))</f>
        <v/>
      </c>
      <c r="T44" s="43">
        <f>IF($A44="","",IFERROR(INDEX('Materiais e Regras'!$G$11:$G$30,MATCH($H44,'Materiais e Regras'!$A$11:$A$30,0)),""))</f>
        <v/>
      </c>
      <c r="U44" s="25">
        <f>IF($A44="","",IFERROR(INDEX('Materiais e Regras'!$H$11:$H$30,MATCH($H44,'Materiais e Regras'!$A$11:$A$30,0)),""))</f>
        <v/>
      </c>
      <c r="V44" s="26">
        <f>IF($A44="","",IFERROR(INDEX('Materiais e Regras'!$I$11:$I$30,MATCH($H44,'Materiais e Regras'!$A$11:$A$30,0)),""))</f>
        <v/>
      </c>
      <c r="W44" s="22">
        <f>IF($A44="","",IFERROR(INDEX('Materiais e Regras'!$M$11:$M$25,MATCH($J44,'Materiais e Regras'!$L$11:$L$25,0)),""))</f>
        <v/>
      </c>
      <c r="X44" s="25">
        <f>IF($A44="","",IFERROR(INDEX('Materiais e Regras'!$N$11:$N$25,MATCH($J44,'Materiais e Regras'!$L$11:$L$25,0)),""))</f>
        <v/>
      </c>
      <c r="Y44" s="26">
        <f>IF($A44="","",IFERROR(INDEX('Materiais e Regras'!$O$11:$O$25,MATCH($J44,'Materiais e Regras'!$L$11:$L$25,0)),""))</f>
        <v/>
      </c>
      <c r="Z44" s="23">
        <f>IF($A44="","",IFERROR(INDEX('Materiais e Regras'!$B$4:$B$6,MATCH($C44,'Materiais e Regras'!$A$4:$A$6,0)),""))</f>
        <v/>
      </c>
      <c r="AA44" s="25">
        <f>IF($A44="","",IFERROR(INDEX('Materiais e Regras'!$C$4:$C$6,MATCH($C44,'Materiais e Regras'!$A$4:$A$6,0)),""))</f>
        <v/>
      </c>
      <c r="AB44" s="26">
        <f>IF($A44="","",IF($M44="",'Materiais e Regras'!$H$5,IF(ISNUMBER($M44),$M44,"")))</f>
        <v/>
      </c>
      <c r="AC44" s="26">
        <f>IF(OR($A44="",COUNT($I44,$K44)&lt;&gt;2,NOT(ISNUMBER($V44)),NOT(ISNUMBER($Y44)),AND($L44&lt;&gt;"",NOT(ISNUMBER($L44)))),"",ROUND(($I44*$V44+$K44*$Y44+IF($L44="",0,$L44))*(1+'Materiais e Regras'!$H$4),2))</f>
        <v/>
      </c>
      <c r="AD44" s="22">
        <f>IF(OR($A44="",$P44="",$W44="",$I44="",$K44="",$N44=""),"",$P44&amp;" x"&amp;TEXT($I44,"0.##")&amp;IF($J44="ENC-000",""," + "&amp;$W44&amp;" x"&amp;TEXT($K44,"0.##"))&amp;" | "&amp;$N44)</f>
        <v/>
      </c>
      <c r="AE44" s="22">
        <f>IF($A44="","",_xlfn.TEXTJOIN(" | ",TRUE,IF(COUNTIF($A$6:$A$205,$A44)&gt;1,"SKU duplicado",""),IF(OR($B44="",$C44="",$D44="",$E44="",$F44="",$G44="",$H44="",$I44="",$J44="",$K44="",$N44="",$O44=""),"Cadastro incompleto",""),IF(AND($C44&lt;&gt;"",COUNTIF('Materiais e Regras'!$A$4:$A$6,$C44)=0),"Fragilidade inválida",""),IF(OR(AND($D44&lt;&gt;"",NOT(ISNUMBER($D44))),AND($E44&lt;&gt;"",NOT(ISNUMBER($E44))),AND($F44&lt;&gt;"",NOT(ISNUMBER($F44))),AND($G44&lt;&gt;"",NOT(ISNUMBER($G44))),AND($I44&lt;&gt;"",NOT(ISNUMBER($I44))),AND($K44&lt;&gt;"",NOT(ISNUMBER($K44))),AND($L44&lt;&gt;"",NOT(ISNUMBER($L44))),AND($M44&lt;&gt;"",NOT(ISNUMBER($M44)))),"Dados numéricos inválidos",""),IF(OR(AND(ISNUMBER($D44),$D44&lt;=0),AND(ISNUMBER($E44),$E44&lt;=0),AND(ISNUMBER($F44),$F44&lt;=0),AND(ISNUMBER($G44),$G44&lt;=0),AND(ISNUMBER($I44),$I44&lt;=0),AND(ISNUMBER($K44),$K44&lt;0),AND(ISNUMBER($L44),$L44&lt;0),AND(ISNUMBER($M44),$M44&lt;0)),"Medida, peso ou quantidade inválida",""),IF(AND($H44&lt;&gt;"",$P44=""),"Código de embalagem inválido",""),IF(AND($P44&lt;&gt;"",IFERROR(INDEX('Materiais e Regras'!$J$11:$J$30,MATCH($H44,'Materiais e Regras'!$A$11:$A$30,0)),"Não")&lt;&gt;"Sim"),"Embalagem inativa",""),IF(AND($J44&lt;&gt;"",$W44=""),"Código de enchimento inválido",""),IF(AND($W44&lt;&gt;"",IFERROR(INDEX('Materiais e Regras'!$P$11:$P$25,MATCH($J44,'Materiais e Regras'!$L$11:$L$25,0)),"Não")&lt;&gt;"Sim"),"Enchimento inativo",""),IF(AND(COUNT($D44:$F44)=3,ISNUMBER($Z44),COUNT($Q44:$S44)=3,OR($D44+2*$Z44&gt;$Q44,$E44+2*$Z44&gt;$R44,$F44+2*$Z44&gt;$S44)),"Dimensões incompatíveis",""),IF(AND(ISNUMBER($G44),ISNUMBER($T44),$G44&gt;$T44),"Peso acima do limite",""),IF(AND(ISNUMBER($U44),ISNUMBER($X44),ISNUMBER($AA44),MIN(3,$U44+$X44)&lt;$AA44),"Proteção insuficiente",""),IF(AND($C44="Alta",OR($J44="ENC-000",$K44&lt;=0)),"Enchimento obrigatório",""),IF(AND($J44&lt;&gt;"",$J44&lt;&gt;"ENC-000",OR($K44="",$K44&lt;=0)),"Quantidade de enchimento inválida",""),IF(AND(ISNUMBER($AC44),ISNUMBER($AB44),$AC44&gt;$AB44),"Custo acima do limite",""),IF(AND($O44&lt;&gt;"",NOT(ISNUMBER($O44))),"Data de revisão inválida",""),IF(AND(ISNUMBER($O44),$O44&gt;TODAY()),"Data de revisão futura",""),IF(AND(ISNUMBER($O44),$O44&lt;=TODAY(),TODAY()-$O44&gt;'Materiais e Regras'!$H$6),"Revisão vencida","")))</f>
        <v/>
      </c>
      <c r="AF44" s="27">
        <f>IF($A44="","",IF($AE44="","OK","REVISAR"))</f>
        <v/>
      </c>
    </row>
    <row r="45" ht="22" customHeight="1">
      <c r="A45" s="16" t="n"/>
      <c r="B45" s="16" t="n"/>
      <c r="C45" s="17" t="n"/>
      <c r="D45" s="18" t="n"/>
      <c r="E45" s="18" t="n"/>
      <c r="F45" s="18" t="n"/>
      <c r="G45" s="41" t="n"/>
      <c r="H45" s="17" t="n"/>
      <c r="I45" s="18" t="n"/>
      <c r="J45" s="17" t="n"/>
      <c r="K45" s="18" t="n"/>
      <c r="L45" s="20" t="n"/>
      <c r="M45" s="20" t="n"/>
      <c r="N45" s="16" t="n"/>
      <c r="O45" s="42" t="n"/>
      <c r="P45" s="22">
        <f>IF($A45="","",IFERROR(INDEX('Materiais e Regras'!$B$11:$B$30,MATCH($H45,'Materiais e Regras'!$A$11:$A$30,0)),""))</f>
        <v/>
      </c>
      <c r="Q45" s="23">
        <f>IF($A45="","",IFERROR(INDEX('Materiais e Regras'!$D$11:$D$30,MATCH($H45,'Materiais e Regras'!$A$11:$A$30,0)),""))</f>
        <v/>
      </c>
      <c r="R45" s="23">
        <f>IF($A45="","",IFERROR(INDEX('Materiais e Regras'!$E$11:$E$30,MATCH($H45,'Materiais e Regras'!$A$11:$A$30,0)),""))</f>
        <v/>
      </c>
      <c r="S45" s="23">
        <f>IF($A45="","",IFERROR(INDEX('Materiais e Regras'!$F$11:$F$30,MATCH($H45,'Materiais e Regras'!$A$11:$A$30,0)),""))</f>
        <v/>
      </c>
      <c r="T45" s="43">
        <f>IF($A45="","",IFERROR(INDEX('Materiais e Regras'!$G$11:$G$30,MATCH($H45,'Materiais e Regras'!$A$11:$A$30,0)),""))</f>
        <v/>
      </c>
      <c r="U45" s="25">
        <f>IF($A45="","",IFERROR(INDEX('Materiais e Regras'!$H$11:$H$30,MATCH($H45,'Materiais e Regras'!$A$11:$A$30,0)),""))</f>
        <v/>
      </c>
      <c r="V45" s="26">
        <f>IF($A45="","",IFERROR(INDEX('Materiais e Regras'!$I$11:$I$30,MATCH($H45,'Materiais e Regras'!$A$11:$A$30,0)),""))</f>
        <v/>
      </c>
      <c r="W45" s="22">
        <f>IF($A45="","",IFERROR(INDEX('Materiais e Regras'!$M$11:$M$25,MATCH($J45,'Materiais e Regras'!$L$11:$L$25,0)),""))</f>
        <v/>
      </c>
      <c r="X45" s="25">
        <f>IF($A45="","",IFERROR(INDEX('Materiais e Regras'!$N$11:$N$25,MATCH($J45,'Materiais e Regras'!$L$11:$L$25,0)),""))</f>
        <v/>
      </c>
      <c r="Y45" s="26">
        <f>IF($A45="","",IFERROR(INDEX('Materiais e Regras'!$O$11:$O$25,MATCH($J45,'Materiais e Regras'!$L$11:$L$25,0)),""))</f>
        <v/>
      </c>
      <c r="Z45" s="23">
        <f>IF($A45="","",IFERROR(INDEX('Materiais e Regras'!$B$4:$B$6,MATCH($C45,'Materiais e Regras'!$A$4:$A$6,0)),""))</f>
        <v/>
      </c>
      <c r="AA45" s="25">
        <f>IF($A45="","",IFERROR(INDEX('Materiais e Regras'!$C$4:$C$6,MATCH($C45,'Materiais e Regras'!$A$4:$A$6,0)),""))</f>
        <v/>
      </c>
      <c r="AB45" s="26">
        <f>IF($A45="","",IF($M45="",'Materiais e Regras'!$H$5,IF(ISNUMBER($M45),$M45,"")))</f>
        <v/>
      </c>
      <c r="AC45" s="26">
        <f>IF(OR($A45="",COUNT($I45,$K45)&lt;&gt;2,NOT(ISNUMBER($V45)),NOT(ISNUMBER($Y45)),AND($L45&lt;&gt;"",NOT(ISNUMBER($L45)))),"",ROUND(($I45*$V45+$K45*$Y45+IF($L45="",0,$L45))*(1+'Materiais e Regras'!$H$4),2))</f>
        <v/>
      </c>
      <c r="AD45" s="22">
        <f>IF(OR($A45="",$P45="",$W45="",$I45="",$K45="",$N45=""),"",$P45&amp;" x"&amp;TEXT($I45,"0.##")&amp;IF($J45="ENC-000",""," + "&amp;$W45&amp;" x"&amp;TEXT($K45,"0.##"))&amp;" | "&amp;$N45)</f>
        <v/>
      </c>
      <c r="AE45" s="22">
        <f>IF($A45="","",_xlfn.TEXTJOIN(" | ",TRUE,IF(COUNTIF($A$6:$A$205,$A45)&gt;1,"SKU duplicado",""),IF(OR($B45="",$C45="",$D45="",$E45="",$F45="",$G45="",$H45="",$I45="",$J45="",$K45="",$N45="",$O45=""),"Cadastro incompleto",""),IF(AND($C45&lt;&gt;"",COUNTIF('Materiais e Regras'!$A$4:$A$6,$C45)=0),"Fragilidade inválida",""),IF(OR(AND($D45&lt;&gt;"",NOT(ISNUMBER($D45))),AND($E45&lt;&gt;"",NOT(ISNUMBER($E45))),AND($F45&lt;&gt;"",NOT(ISNUMBER($F45))),AND($G45&lt;&gt;"",NOT(ISNUMBER($G45))),AND($I45&lt;&gt;"",NOT(ISNUMBER($I45))),AND($K45&lt;&gt;"",NOT(ISNUMBER($K45))),AND($L45&lt;&gt;"",NOT(ISNUMBER($L45))),AND($M45&lt;&gt;"",NOT(ISNUMBER($M45)))),"Dados numéricos inválidos",""),IF(OR(AND(ISNUMBER($D45),$D45&lt;=0),AND(ISNUMBER($E45),$E45&lt;=0),AND(ISNUMBER($F45),$F45&lt;=0),AND(ISNUMBER($G45),$G45&lt;=0),AND(ISNUMBER($I45),$I45&lt;=0),AND(ISNUMBER($K45),$K45&lt;0),AND(ISNUMBER($L45),$L45&lt;0),AND(ISNUMBER($M45),$M45&lt;0)),"Medida, peso ou quantidade inválida",""),IF(AND($H45&lt;&gt;"",$P45=""),"Código de embalagem inválido",""),IF(AND($P45&lt;&gt;"",IFERROR(INDEX('Materiais e Regras'!$J$11:$J$30,MATCH($H45,'Materiais e Regras'!$A$11:$A$30,0)),"Não")&lt;&gt;"Sim"),"Embalagem inativa",""),IF(AND($J45&lt;&gt;"",$W45=""),"Código de enchimento inválido",""),IF(AND($W45&lt;&gt;"",IFERROR(INDEX('Materiais e Regras'!$P$11:$P$25,MATCH($J45,'Materiais e Regras'!$L$11:$L$25,0)),"Não")&lt;&gt;"Sim"),"Enchimento inativo",""),IF(AND(COUNT($D45:$F45)=3,ISNUMBER($Z45),COUNT($Q45:$S45)=3,OR($D45+2*$Z45&gt;$Q45,$E45+2*$Z45&gt;$R45,$F45+2*$Z45&gt;$S45)),"Dimensões incompatíveis",""),IF(AND(ISNUMBER($G45),ISNUMBER($T45),$G45&gt;$T45),"Peso acima do limite",""),IF(AND(ISNUMBER($U45),ISNUMBER($X45),ISNUMBER($AA45),MIN(3,$U45+$X45)&lt;$AA45),"Proteção insuficiente",""),IF(AND($C45="Alta",OR($J45="ENC-000",$K45&lt;=0)),"Enchimento obrigatório",""),IF(AND($J45&lt;&gt;"",$J45&lt;&gt;"ENC-000",OR($K45="",$K45&lt;=0)),"Quantidade de enchimento inválida",""),IF(AND(ISNUMBER($AC45),ISNUMBER($AB45),$AC45&gt;$AB45),"Custo acima do limite",""),IF(AND($O45&lt;&gt;"",NOT(ISNUMBER($O45))),"Data de revisão inválida",""),IF(AND(ISNUMBER($O45),$O45&gt;TODAY()),"Data de revisão futura",""),IF(AND(ISNUMBER($O45),$O45&lt;=TODAY(),TODAY()-$O45&gt;'Materiais e Regras'!$H$6),"Revisão vencida","")))</f>
        <v/>
      </c>
      <c r="AF45" s="27">
        <f>IF($A45="","",IF($AE45="","OK","REVISAR"))</f>
        <v/>
      </c>
    </row>
    <row r="46" ht="22" customHeight="1">
      <c r="A46" s="16" t="n"/>
      <c r="B46" s="16" t="n"/>
      <c r="C46" s="17" t="n"/>
      <c r="D46" s="18" t="n"/>
      <c r="E46" s="18" t="n"/>
      <c r="F46" s="18" t="n"/>
      <c r="G46" s="41" t="n"/>
      <c r="H46" s="17" t="n"/>
      <c r="I46" s="18" t="n"/>
      <c r="J46" s="17" t="n"/>
      <c r="K46" s="18" t="n"/>
      <c r="L46" s="20" t="n"/>
      <c r="M46" s="20" t="n"/>
      <c r="N46" s="16" t="n"/>
      <c r="O46" s="42" t="n"/>
      <c r="P46" s="22">
        <f>IF($A46="","",IFERROR(INDEX('Materiais e Regras'!$B$11:$B$30,MATCH($H46,'Materiais e Regras'!$A$11:$A$30,0)),""))</f>
        <v/>
      </c>
      <c r="Q46" s="23">
        <f>IF($A46="","",IFERROR(INDEX('Materiais e Regras'!$D$11:$D$30,MATCH($H46,'Materiais e Regras'!$A$11:$A$30,0)),""))</f>
        <v/>
      </c>
      <c r="R46" s="23">
        <f>IF($A46="","",IFERROR(INDEX('Materiais e Regras'!$E$11:$E$30,MATCH($H46,'Materiais e Regras'!$A$11:$A$30,0)),""))</f>
        <v/>
      </c>
      <c r="S46" s="23">
        <f>IF($A46="","",IFERROR(INDEX('Materiais e Regras'!$F$11:$F$30,MATCH($H46,'Materiais e Regras'!$A$11:$A$30,0)),""))</f>
        <v/>
      </c>
      <c r="T46" s="43">
        <f>IF($A46="","",IFERROR(INDEX('Materiais e Regras'!$G$11:$G$30,MATCH($H46,'Materiais e Regras'!$A$11:$A$30,0)),""))</f>
        <v/>
      </c>
      <c r="U46" s="25">
        <f>IF($A46="","",IFERROR(INDEX('Materiais e Regras'!$H$11:$H$30,MATCH($H46,'Materiais e Regras'!$A$11:$A$30,0)),""))</f>
        <v/>
      </c>
      <c r="V46" s="26">
        <f>IF($A46="","",IFERROR(INDEX('Materiais e Regras'!$I$11:$I$30,MATCH($H46,'Materiais e Regras'!$A$11:$A$30,0)),""))</f>
        <v/>
      </c>
      <c r="W46" s="22">
        <f>IF($A46="","",IFERROR(INDEX('Materiais e Regras'!$M$11:$M$25,MATCH($J46,'Materiais e Regras'!$L$11:$L$25,0)),""))</f>
        <v/>
      </c>
      <c r="X46" s="25">
        <f>IF($A46="","",IFERROR(INDEX('Materiais e Regras'!$N$11:$N$25,MATCH($J46,'Materiais e Regras'!$L$11:$L$25,0)),""))</f>
        <v/>
      </c>
      <c r="Y46" s="26">
        <f>IF($A46="","",IFERROR(INDEX('Materiais e Regras'!$O$11:$O$25,MATCH($J46,'Materiais e Regras'!$L$11:$L$25,0)),""))</f>
        <v/>
      </c>
      <c r="Z46" s="23">
        <f>IF($A46="","",IFERROR(INDEX('Materiais e Regras'!$B$4:$B$6,MATCH($C46,'Materiais e Regras'!$A$4:$A$6,0)),""))</f>
        <v/>
      </c>
      <c r="AA46" s="25">
        <f>IF($A46="","",IFERROR(INDEX('Materiais e Regras'!$C$4:$C$6,MATCH($C46,'Materiais e Regras'!$A$4:$A$6,0)),""))</f>
        <v/>
      </c>
      <c r="AB46" s="26">
        <f>IF($A46="","",IF($M46="",'Materiais e Regras'!$H$5,IF(ISNUMBER($M46),$M46,"")))</f>
        <v/>
      </c>
      <c r="AC46" s="26">
        <f>IF(OR($A46="",COUNT($I46,$K46)&lt;&gt;2,NOT(ISNUMBER($V46)),NOT(ISNUMBER($Y46)),AND($L46&lt;&gt;"",NOT(ISNUMBER($L46)))),"",ROUND(($I46*$V46+$K46*$Y46+IF($L46="",0,$L46))*(1+'Materiais e Regras'!$H$4),2))</f>
        <v/>
      </c>
      <c r="AD46" s="22">
        <f>IF(OR($A46="",$P46="",$W46="",$I46="",$K46="",$N46=""),"",$P46&amp;" x"&amp;TEXT($I46,"0.##")&amp;IF($J46="ENC-000",""," + "&amp;$W46&amp;" x"&amp;TEXT($K46,"0.##"))&amp;" | "&amp;$N46)</f>
        <v/>
      </c>
      <c r="AE46" s="22">
        <f>IF($A46="","",_xlfn.TEXTJOIN(" | ",TRUE,IF(COUNTIF($A$6:$A$205,$A46)&gt;1,"SKU duplicado",""),IF(OR($B46="",$C46="",$D46="",$E46="",$F46="",$G46="",$H46="",$I46="",$J46="",$K46="",$N46="",$O46=""),"Cadastro incompleto",""),IF(AND($C46&lt;&gt;"",COUNTIF('Materiais e Regras'!$A$4:$A$6,$C46)=0),"Fragilidade inválida",""),IF(OR(AND($D46&lt;&gt;"",NOT(ISNUMBER($D46))),AND($E46&lt;&gt;"",NOT(ISNUMBER($E46))),AND($F46&lt;&gt;"",NOT(ISNUMBER($F46))),AND($G46&lt;&gt;"",NOT(ISNUMBER($G46))),AND($I46&lt;&gt;"",NOT(ISNUMBER($I46))),AND($K46&lt;&gt;"",NOT(ISNUMBER($K46))),AND($L46&lt;&gt;"",NOT(ISNUMBER($L46))),AND($M46&lt;&gt;"",NOT(ISNUMBER($M46)))),"Dados numéricos inválidos",""),IF(OR(AND(ISNUMBER($D46),$D46&lt;=0),AND(ISNUMBER($E46),$E46&lt;=0),AND(ISNUMBER($F46),$F46&lt;=0),AND(ISNUMBER($G46),$G46&lt;=0),AND(ISNUMBER($I46),$I46&lt;=0),AND(ISNUMBER($K46),$K46&lt;0),AND(ISNUMBER($L46),$L46&lt;0),AND(ISNUMBER($M46),$M46&lt;0)),"Medida, peso ou quantidade inválida",""),IF(AND($H46&lt;&gt;"",$P46=""),"Código de embalagem inválido",""),IF(AND($P46&lt;&gt;"",IFERROR(INDEX('Materiais e Regras'!$J$11:$J$30,MATCH($H46,'Materiais e Regras'!$A$11:$A$30,0)),"Não")&lt;&gt;"Sim"),"Embalagem inativa",""),IF(AND($J46&lt;&gt;"",$W46=""),"Código de enchimento inválido",""),IF(AND($W46&lt;&gt;"",IFERROR(INDEX('Materiais e Regras'!$P$11:$P$25,MATCH($J46,'Materiais e Regras'!$L$11:$L$25,0)),"Não")&lt;&gt;"Sim"),"Enchimento inativo",""),IF(AND(COUNT($D46:$F46)=3,ISNUMBER($Z46),COUNT($Q46:$S46)=3,OR($D46+2*$Z46&gt;$Q46,$E46+2*$Z46&gt;$R46,$F46+2*$Z46&gt;$S46)),"Dimensões incompatíveis",""),IF(AND(ISNUMBER($G46),ISNUMBER($T46),$G46&gt;$T46),"Peso acima do limite",""),IF(AND(ISNUMBER($U46),ISNUMBER($X46),ISNUMBER($AA46),MIN(3,$U46+$X46)&lt;$AA46),"Proteção insuficiente",""),IF(AND($C46="Alta",OR($J46="ENC-000",$K46&lt;=0)),"Enchimento obrigatório",""),IF(AND($J46&lt;&gt;"",$J46&lt;&gt;"ENC-000",OR($K46="",$K46&lt;=0)),"Quantidade de enchimento inválida",""),IF(AND(ISNUMBER($AC46),ISNUMBER($AB46),$AC46&gt;$AB46),"Custo acima do limite",""),IF(AND($O46&lt;&gt;"",NOT(ISNUMBER($O46))),"Data de revisão inválida",""),IF(AND(ISNUMBER($O46),$O46&gt;TODAY()),"Data de revisão futura",""),IF(AND(ISNUMBER($O46),$O46&lt;=TODAY(),TODAY()-$O46&gt;'Materiais e Regras'!$H$6),"Revisão vencida","")))</f>
        <v/>
      </c>
      <c r="AF46" s="27">
        <f>IF($A46="","",IF($AE46="","OK","REVISAR"))</f>
        <v/>
      </c>
    </row>
    <row r="47" ht="22" customHeight="1">
      <c r="A47" s="16" t="n"/>
      <c r="B47" s="16" t="n"/>
      <c r="C47" s="17" t="n"/>
      <c r="D47" s="18" t="n"/>
      <c r="E47" s="18" t="n"/>
      <c r="F47" s="18" t="n"/>
      <c r="G47" s="41" t="n"/>
      <c r="H47" s="17" t="n"/>
      <c r="I47" s="18" t="n"/>
      <c r="J47" s="17" t="n"/>
      <c r="K47" s="18" t="n"/>
      <c r="L47" s="20" t="n"/>
      <c r="M47" s="20" t="n"/>
      <c r="N47" s="16" t="n"/>
      <c r="O47" s="42" t="n"/>
      <c r="P47" s="22">
        <f>IF($A47="","",IFERROR(INDEX('Materiais e Regras'!$B$11:$B$30,MATCH($H47,'Materiais e Regras'!$A$11:$A$30,0)),""))</f>
        <v/>
      </c>
      <c r="Q47" s="23">
        <f>IF($A47="","",IFERROR(INDEX('Materiais e Regras'!$D$11:$D$30,MATCH($H47,'Materiais e Regras'!$A$11:$A$30,0)),""))</f>
        <v/>
      </c>
      <c r="R47" s="23">
        <f>IF($A47="","",IFERROR(INDEX('Materiais e Regras'!$E$11:$E$30,MATCH($H47,'Materiais e Regras'!$A$11:$A$30,0)),""))</f>
        <v/>
      </c>
      <c r="S47" s="23">
        <f>IF($A47="","",IFERROR(INDEX('Materiais e Regras'!$F$11:$F$30,MATCH($H47,'Materiais e Regras'!$A$11:$A$30,0)),""))</f>
        <v/>
      </c>
      <c r="T47" s="43">
        <f>IF($A47="","",IFERROR(INDEX('Materiais e Regras'!$G$11:$G$30,MATCH($H47,'Materiais e Regras'!$A$11:$A$30,0)),""))</f>
        <v/>
      </c>
      <c r="U47" s="25">
        <f>IF($A47="","",IFERROR(INDEX('Materiais e Regras'!$H$11:$H$30,MATCH($H47,'Materiais e Regras'!$A$11:$A$30,0)),""))</f>
        <v/>
      </c>
      <c r="V47" s="26">
        <f>IF($A47="","",IFERROR(INDEX('Materiais e Regras'!$I$11:$I$30,MATCH($H47,'Materiais e Regras'!$A$11:$A$30,0)),""))</f>
        <v/>
      </c>
      <c r="W47" s="22">
        <f>IF($A47="","",IFERROR(INDEX('Materiais e Regras'!$M$11:$M$25,MATCH($J47,'Materiais e Regras'!$L$11:$L$25,0)),""))</f>
        <v/>
      </c>
      <c r="X47" s="25">
        <f>IF($A47="","",IFERROR(INDEX('Materiais e Regras'!$N$11:$N$25,MATCH($J47,'Materiais e Regras'!$L$11:$L$25,0)),""))</f>
        <v/>
      </c>
      <c r="Y47" s="26">
        <f>IF($A47="","",IFERROR(INDEX('Materiais e Regras'!$O$11:$O$25,MATCH($J47,'Materiais e Regras'!$L$11:$L$25,0)),""))</f>
        <v/>
      </c>
      <c r="Z47" s="23">
        <f>IF($A47="","",IFERROR(INDEX('Materiais e Regras'!$B$4:$B$6,MATCH($C47,'Materiais e Regras'!$A$4:$A$6,0)),""))</f>
        <v/>
      </c>
      <c r="AA47" s="25">
        <f>IF($A47="","",IFERROR(INDEX('Materiais e Regras'!$C$4:$C$6,MATCH($C47,'Materiais e Regras'!$A$4:$A$6,0)),""))</f>
        <v/>
      </c>
      <c r="AB47" s="26">
        <f>IF($A47="","",IF($M47="",'Materiais e Regras'!$H$5,IF(ISNUMBER($M47),$M47,"")))</f>
        <v/>
      </c>
      <c r="AC47" s="26">
        <f>IF(OR($A47="",COUNT($I47,$K47)&lt;&gt;2,NOT(ISNUMBER($V47)),NOT(ISNUMBER($Y47)),AND($L47&lt;&gt;"",NOT(ISNUMBER($L47)))),"",ROUND(($I47*$V47+$K47*$Y47+IF($L47="",0,$L47))*(1+'Materiais e Regras'!$H$4),2))</f>
        <v/>
      </c>
      <c r="AD47" s="22">
        <f>IF(OR($A47="",$P47="",$W47="",$I47="",$K47="",$N47=""),"",$P47&amp;" x"&amp;TEXT($I47,"0.##")&amp;IF($J47="ENC-000",""," + "&amp;$W47&amp;" x"&amp;TEXT($K47,"0.##"))&amp;" | "&amp;$N47)</f>
        <v/>
      </c>
      <c r="AE47" s="22">
        <f>IF($A47="","",_xlfn.TEXTJOIN(" | ",TRUE,IF(COUNTIF($A$6:$A$205,$A47)&gt;1,"SKU duplicado",""),IF(OR($B47="",$C47="",$D47="",$E47="",$F47="",$G47="",$H47="",$I47="",$J47="",$K47="",$N47="",$O47=""),"Cadastro incompleto",""),IF(AND($C47&lt;&gt;"",COUNTIF('Materiais e Regras'!$A$4:$A$6,$C47)=0),"Fragilidade inválida",""),IF(OR(AND($D47&lt;&gt;"",NOT(ISNUMBER($D47))),AND($E47&lt;&gt;"",NOT(ISNUMBER($E47))),AND($F47&lt;&gt;"",NOT(ISNUMBER($F47))),AND($G47&lt;&gt;"",NOT(ISNUMBER($G47))),AND($I47&lt;&gt;"",NOT(ISNUMBER($I47))),AND($K47&lt;&gt;"",NOT(ISNUMBER($K47))),AND($L47&lt;&gt;"",NOT(ISNUMBER($L47))),AND($M47&lt;&gt;"",NOT(ISNUMBER($M47)))),"Dados numéricos inválidos",""),IF(OR(AND(ISNUMBER($D47),$D47&lt;=0),AND(ISNUMBER($E47),$E47&lt;=0),AND(ISNUMBER($F47),$F47&lt;=0),AND(ISNUMBER($G47),$G47&lt;=0),AND(ISNUMBER($I47),$I47&lt;=0),AND(ISNUMBER($K47),$K47&lt;0),AND(ISNUMBER($L47),$L47&lt;0),AND(ISNUMBER($M47),$M47&lt;0)),"Medida, peso ou quantidade inválida",""),IF(AND($H47&lt;&gt;"",$P47=""),"Código de embalagem inválido",""),IF(AND($P47&lt;&gt;"",IFERROR(INDEX('Materiais e Regras'!$J$11:$J$30,MATCH($H47,'Materiais e Regras'!$A$11:$A$30,0)),"Não")&lt;&gt;"Sim"),"Embalagem inativa",""),IF(AND($J47&lt;&gt;"",$W47=""),"Código de enchimento inválido",""),IF(AND($W47&lt;&gt;"",IFERROR(INDEX('Materiais e Regras'!$P$11:$P$25,MATCH($J47,'Materiais e Regras'!$L$11:$L$25,0)),"Não")&lt;&gt;"Sim"),"Enchimento inativo",""),IF(AND(COUNT($D47:$F47)=3,ISNUMBER($Z47),COUNT($Q47:$S47)=3,OR($D47+2*$Z47&gt;$Q47,$E47+2*$Z47&gt;$R47,$F47+2*$Z47&gt;$S47)),"Dimensões incompatíveis",""),IF(AND(ISNUMBER($G47),ISNUMBER($T47),$G47&gt;$T47),"Peso acima do limite",""),IF(AND(ISNUMBER($U47),ISNUMBER($X47),ISNUMBER($AA47),MIN(3,$U47+$X47)&lt;$AA47),"Proteção insuficiente",""),IF(AND($C47="Alta",OR($J47="ENC-000",$K47&lt;=0)),"Enchimento obrigatório",""),IF(AND($J47&lt;&gt;"",$J47&lt;&gt;"ENC-000",OR($K47="",$K47&lt;=0)),"Quantidade de enchimento inválida",""),IF(AND(ISNUMBER($AC47),ISNUMBER($AB47),$AC47&gt;$AB47),"Custo acima do limite",""),IF(AND($O47&lt;&gt;"",NOT(ISNUMBER($O47))),"Data de revisão inválida",""),IF(AND(ISNUMBER($O47),$O47&gt;TODAY()),"Data de revisão futura",""),IF(AND(ISNUMBER($O47),$O47&lt;=TODAY(),TODAY()-$O47&gt;'Materiais e Regras'!$H$6),"Revisão vencida","")))</f>
        <v/>
      </c>
      <c r="AF47" s="27">
        <f>IF($A47="","",IF($AE47="","OK","REVISAR"))</f>
        <v/>
      </c>
    </row>
    <row r="48" ht="22" customHeight="1">
      <c r="A48" s="16" t="n"/>
      <c r="B48" s="16" t="n"/>
      <c r="C48" s="17" t="n"/>
      <c r="D48" s="18" t="n"/>
      <c r="E48" s="18" t="n"/>
      <c r="F48" s="18" t="n"/>
      <c r="G48" s="41" t="n"/>
      <c r="H48" s="17" t="n"/>
      <c r="I48" s="18" t="n"/>
      <c r="J48" s="17" t="n"/>
      <c r="K48" s="18" t="n"/>
      <c r="L48" s="20" t="n"/>
      <c r="M48" s="20" t="n"/>
      <c r="N48" s="16" t="n"/>
      <c r="O48" s="42" t="n"/>
      <c r="P48" s="22">
        <f>IF($A48="","",IFERROR(INDEX('Materiais e Regras'!$B$11:$B$30,MATCH($H48,'Materiais e Regras'!$A$11:$A$30,0)),""))</f>
        <v/>
      </c>
      <c r="Q48" s="23">
        <f>IF($A48="","",IFERROR(INDEX('Materiais e Regras'!$D$11:$D$30,MATCH($H48,'Materiais e Regras'!$A$11:$A$30,0)),""))</f>
        <v/>
      </c>
      <c r="R48" s="23">
        <f>IF($A48="","",IFERROR(INDEX('Materiais e Regras'!$E$11:$E$30,MATCH($H48,'Materiais e Regras'!$A$11:$A$30,0)),""))</f>
        <v/>
      </c>
      <c r="S48" s="23">
        <f>IF($A48="","",IFERROR(INDEX('Materiais e Regras'!$F$11:$F$30,MATCH($H48,'Materiais e Regras'!$A$11:$A$30,0)),""))</f>
        <v/>
      </c>
      <c r="T48" s="43">
        <f>IF($A48="","",IFERROR(INDEX('Materiais e Regras'!$G$11:$G$30,MATCH($H48,'Materiais e Regras'!$A$11:$A$30,0)),""))</f>
        <v/>
      </c>
      <c r="U48" s="25">
        <f>IF($A48="","",IFERROR(INDEX('Materiais e Regras'!$H$11:$H$30,MATCH($H48,'Materiais e Regras'!$A$11:$A$30,0)),""))</f>
        <v/>
      </c>
      <c r="V48" s="26">
        <f>IF($A48="","",IFERROR(INDEX('Materiais e Regras'!$I$11:$I$30,MATCH($H48,'Materiais e Regras'!$A$11:$A$30,0)),""))</f>
        <v/>
      </c>
      <c r="W48" s="22">
        <f>IF($A48="","",IFERROR(INDEX('Materiais e Regras'!$M$11:$M$25,MATCH($J48,'Materiais e Regras'!$L$11:$L$25,0)),""))</f>
        <v/>
      </c>
      <c r="X48" s="25">
        <f>IF($A48="","",IFERROR(INDEX('Materiais e Regras'!$N$11:$N$25,MATCH($J48,'Materiais e Regras'!$L$11:$L$25,0)),""))</f>
        <v/>
      </c>
      <c r="Y48" s="26">
        <f>IF($A48="","",IFERROR(INDEX('Materiais e Regras'!$O$11:$O$25,MATCH($J48,'Materiais e Regras'!$L$11:$L$25,0)),""))</f>
        <v/>
      </c>
      <c r="Z48" s="23">
        <f>IF($A48="","",IFERROR(INDEX('Materiais e Regras'!$B$4:$B$6,MATCH($C48,'Materiais e Regras'!$A$4:$A$6,0)),""))</f>
        <v/>
      </c>
      <c r="AA48" s="25">
        <f>IF($A48="","",IFERROR(INDEX('Materiais e Regras'!$C$4:$C$6,MATCH($C48,'Materiais e Regras'!$A$4:$A$6,0)),""))</f>
        <v/>
      </c>
      <c r="AB48" s="26">
        <f>IF($A48="","",IF($M48="",'Materiais e Regras'!$H$5,IF(ISNUMBER($M48),$M48,"")))</f>
        <v/>
      </c>
      <c r="AC48" s="26">
        <f>IF(OR($A48="",COUNT($I48,$K48)&lt;&gt;2,NOT(ISNUMBER($V48)),NOT(ISNUMBER($Y48)),AND($L48&lt;&gt;"",NOT(ISNUMBER($L48)))),"",ROUND(($I48*$V48+$K48*$Y48+IF($L48="",0,$L48))*(1+'Materiais e Regras'!$H$4),2))</f>
        <v/>
      </c>
      <c r="AD48" s="22">
        <f>IF(OR($A48="",$P48="",$W48="",$I48="",$K48="",$N48=""),"",$P48&amp;" x"&amp;TEXT($I48,"0.##")&amp;IF($J48="ENC-000",""," + "&amp;$W48&amp;" x"&amp;TEXT($K48,"0.##"))&amp;" | "&amp;$N48)</f>
        <v/>
      </c>
      <c r="AE48" s="22">
        <f>IF($A48="","",_xlfn.TEXTJOIN(" | ",TRUE,IF(COUNTIF($A$6:$A$205,$A48)&gt;1,"SKU duplicado",""),IF(OR($B48="",$C48="",$D48="",$E48="",$F48="",$G48="",$H48="",$I48="",$J48="",$K48="",$N48="",$O48=""),"Cadastro incompleto",""),IF(AND($C48&lt;&gt;"",COUNTIF('Materiais e Regras'!$A$4:$A$6,$C48)=0),"Fragilidade inválida",""),IF(OR(AND($D48&lt;&gt;"",NOT(ISNUMBER($D48))),AND($E48&lt;&gt;"",NOT(ISNUMBER($E48))),AND($F48&lt;&gt;"",NOT(ISNUMBER($F48))),AND($G48&lt;&gt;"",NOT(ISNUMBER($G48))),AND($I48&lt;&gt;"",NOT(ISNUMBER($I48))),AND($K48&lt;&gt;"",NOT(ISNUMBER($K48))),AND($L48&lt;&gt;"",NOT(ISNUMBER($L48))),AND($M48&lt;&gt;"",NOT(ISNUMBER($M48)))),"Dados numéricos inválidos",""),IF(OR(AND(ISNUMBER($D48),$D48&lt;=0),AND(ISNUMBER($E48),$E48&lt;=0),AND(ISNUMBER($F48),$F48&lt;=0),AND(ISNUMBER($G48),$G48&lt;=0),AND(ISNUMBER($I48),$I48&lt;=0),AND(ISNUMBER($K48),$K48&lt;0),AND(ISNUMBER($L48),$L48&lt;0),AND(ISNUMBER($M48),$M48&lt;0)),"Medida, peso ou quantidade inválida",""),IF(AND($H48&lt;&gt;"",$P48=""),"Código de embalagem inválido",""),IF(AND($P48&lt;&gt;"",IFERROR(INDEX('Materiais e Regras'!$J$11:$J$30,MATCH($H48,'Materiais e Regras'!$A$11:$A$30,0)),"Não")&lt;&gt;"Sim"),"Embalagem inativa",""),IF(AND($J48&lt;&gt;"",$W48=""),"Código de enchimento inválido",""),IF(AND($W48&lt;&gt;"",IFERROR(INDEX('Materiais e Regras'!$P$11:$P$25,MATCH($J48,'Materiais e Regras'!$L$11:$L$25,0)),"Não")&lt;&gt;"Sim"),"Enchimento inativo",""),IF(AND(COUNT($D48:$F48)=3,ISNUMBER($Z48),COUNT($Q48:$S48)=3,OR($D48+2*$Z48&gt;$Q48,$E48+2*$Z48&gt;$R48,$F48+2*$Z48&gt;$S48)),"Dimensões incompatíveis",""),IF(AND(ISNUMBER($G48),ISNUMBER($T48),$G48&gt;$T48),"Peso acima do limite",""),IF(AND(ISNUMBER($U48),ISNUMBER($X48),ISNUMBER($AA48),MIN(3,$U48+$X48)&lt;$AA48),"Proteção insuficiente",""),IF(AND($C48="Alta",OR($J48="ENC-000",$K48&lt;=0)),"Enchimento obrigatório",""),IF(AND($J48&lt;&gt;"",$J48&lt;&gt;"ENC-000",OR($K48="",$K48&lt;=0)),"Quantidade de enchimento inválida",""),IF(AND(ISNUMBER($AC48),ISNUMBER($AB48),$AC48&gt;$AB48),"Custo acima do limite",""),IF(AND($O48&lt;&gt;"",NOT(ISNUMBER($O48))),"Data de revisão inválida",""),IF(AND(ISNUMBER($O48),$O48&gt;TODAY()),"Data de revisão futura",""),IF(AND(ISNUMBER($O48),$O48&lt;=TODAY(),TODAY()-$O48&gt;'Materiais e Regras'!$H$6),"Revisão vencida","")))</f>
        <v/>
      </c>
      <c r="AF48" s="27">
        <f>IF($A48="","",IF($AE48="","OK","REVISAR"))</f>
        <v/>
      </c>
    </row>
    <row r="49" ht="22" customHeight="1">
      <c r="A49" s="16" t="n"/>
      <c r="B49" s="16" t="n"/>
      <c r="C49" s="17" t="n"/>
      <c r="D49" s="18" t="n"/>
      <c r="E49" s="18" t="n"/>
      <c r="F49" s="18" t="n"/>
      <c r="G49" s="41" t="n"/>
      <c r="H49" s="17" t="n"/>
      <c r="I49" s="18" t="n"/>
      <c r="J49" s="17" t="n"/>
      <c r="K49" s="18" t="n"/>
      <c r="L49" s="20" t="n"/>
      <c r="M49" s="20" t="n"/>
      <c r="N49" s="16" t="n"/>
      <c r="O49" s="42" t="n"/>
      <c r="P49" s="22">
        <f>IF($A49="","",IFERROR(INDEX('Materiais e Regras'!$B$11:$B$30,MATCH($H49,'Materiais e Regras'!$A$11:$A$30,0)),""))</f>
        <v/>
      </c>
      <c r="Q49" s="23">
        <f>IF($A49="","",IFERROR(INDEX('Materiais e Regras'!$D$11:$D$30,MATCH($H49,'Materiais e Regras'!$A$11:$A$30,0)),""))</f>
        <v/>
      </c>
      <c r="R49" s="23">
        <f>IF($A49="","",IFERROR(INDEX('Materiais e Regras'!$E$11:$E$30,MATCH($H49,'Materiais e Regras'!$A$11:$A$30,0)),""))</f>
        <v/>
      </c>
      <c r="S49" s="23">
        <f>IF($A49="","",IFERROR(INDEX('Materiais e Regras'!$F$11:$F$30,MATCH($H49,'Materiais e Regras'!$A$11:$A$30,0)),""))</f>
        <v/>
      </c>
      <c r="T49" s="43">
        <f>IF($A49="","",IFERROR(INDEX('Materiais e Regras'!$G$11:$G$30,MATCH($H49,'Materiais e Regras'!$A$11:$A$30,0)),""))</f>
        <v/>
      </c>
      <c r="U49" s="25">
        <f>IF($A49="","",IFERROR(INDEX('Materiais e Regras'!$H$11:$H$30,MATCH($H49,'Materiais e Regras'!$A$11:$A$30,0)),""))</f>
        <v/>
      </c>
      <c r="V49" s="26">
        <f>IF($A49="","",IFERROR(INDEX('Materiais e Regras'!$I$11:$I$30,MATCH($H49,'Materiais e Regras'!$A$11:$A$30,0)),""))</f>
        <v/>
      </c>
      <c r="W49" s="22">
        <f>IF($A49="","",IFERROR(INDEX('Materiais e Regras'!$M$11:$M$25,MATCH($J49,'Materiais e Regras'!$L$11:$L$25,0)),""))</f>
        <v/>
      </c>
      <c r="X49" s="25">
        <f>IF($A49="","",IFERROR(INDEX('Materiais e Regras'!$N$11:$N$25,MATCH($J49,'Materiais e Regras'!$L$11:$L$25,0)),""))</f>
        <v/>
      </c>
      <c r="Y49" s="26">
        <f>IF($A49="","",IFERROR(INDEX('Materiais e Regras'!$O$11:$O$25,MATCH($J49,'Materiais e Regras'!$L$11:$L$25,0)),""))</f>
        <v/>
      </c>
      <c r="Z49" s="23">
        <f>IF($A49="","",IFERROR(INDEX('Materiais e Regras'!$B$4:$B$6,MATCH($C49,'Materiais e Regras'!$A$4:$A$6,0)),""))</f>
        <v/>
      </c>
      <c r="AA49" s="25">
        <f>IF($A49="","",IFERROR(INDEX('Materiais e Regras'!$C$4:$C$6,MATCH($C49,'Materiais e Regras'!$A$4:$A$6,0)),""))</f>
        <v/>
      </c>
      <c r="AB49" s="26">
        <f>IF($A49="","",IF($M49="",'Materiais e Regras'!$H$5,IF(ISNUMBER($M49),$M49,"")))</f>
        <v/>
      </c>
      <c r="AC49" s="26">
        <f>IF(OR($A49="",COUNT($I49,$K49)&lt;&gt;2,NOT(ISNUMBER($V49)),NOT(ISNUMBER($Y49)),AND($L49&lt;&gt;"",NOT(ISNUMBER($L49)))),"",ROUND(($I49*$V49+$K49*$Y49+IF($L49="",0,$L49))*(1+'Materiais e Regras'!$H$4),2))</f>
        <v/>
      </c>
      <c r="AD49" s="22">
        <f>IF(OR($A49="",$P49="",$W49="",$I49="",$K49="",$N49=""),"",$P49&amp;" x"&amp;TEXT($I49,"0.##")&amp;IF($J49="ENC-000",""," + "&amp;$W49&amp;" x"&amp;TEXT($K49,"0.##"))&amp;" | "&amp;$N49)</f>
        <v/>
      </c>
      <c r="AE49" s="22">
        <f>IF($A49="","",_xlfn.TEXTJOIN(" | ",TRUE,IF(COUNTIF($A$6:$A$205,$A49)&gt;1,"SKU duplicado",""),IF(OR($B49="",$C49="",$D49="",$E49="",$F49="",$G49="",$H49="",$I49="",$J49="",$K49="",$N49="",$O49=""),"Cadastro incompleto",""),IF(AND($C49&lt;&gt;"",COUNTIF('Materiais e Regras'!$A$4:$A$6,$C49)=0),"Fragilidade inválida",""),IF(OR(AND($D49&lt;&gt;"",NOT(ISNUMBER($D49))),AND($E49&lt;&gt;"",NOT(ISNUMBER($E49))),AND($F49&lt;&gt;"",NOT(ISNUMBER($F49))),AND($G49&lt;&gt;"",NOT(ISNUMBER($G49))),AND($I49&lt;&gt;"",NOT(ISNUMBER($I49))),AND($K49&lt;&gt;"",NOT(ISNUMBER($K49))),AND($L49&lt;&gt;"",NOT(ISNUMBER($L49))),AND($M49&lt;&gt;"",NOT(ISNUMBER($M49)))),"Dados numéricos inválidos",""),IF(OR(AND(ISNUMBER($D49),$D49&lt;=0),AND(ISNUMBER($E49),$E49&lt;=0),AND(ISNUMBER($F49),$F49&lt;=0),AND(ISNUMBER($G49),$G49&lt;=0),AND(ISNUMBER($I49),$I49&lt;=0),AND(ISNUMBER($K49),$K49&lt;0),AND(ISNUMBER($L49),$L49&lt;0),AND(ISNUMBER($M49),$M49&lt;0)),"Medida, peso ou quantidade inválida",""),IF(AND($H49&lt;&gt;"",$P49=""),"Código de embalagem inválido",""),IF(AND($P49&lt;&gt;"",IFERROR(INDEX('Materiais e Regras'!$J$11:$J$30,MATCH($H49,'Materiais e Regras'!$A$11:$A$30,0)),"Não")&lt;&gt;"Sim"),"Embalagem inativa",""),IF(AND($J49&lt;&gt;"",$W49=""),"Código de enchimento inválido",""),IF(AND($W49&lt;&gt;"",IFERROR(INDEX('Materiais e Regras'!$P$11:$P$25,MATCH($J49,'Materiais e Regras'!$L$11:$L$25,0)),"Não")&lt;&gt;"Sim"),"Enchimento inativo",""),IF(AND(COUNT($D49:$F49)=3,ISNUMBER($Z49),COUNT($Q49:$S49)=3,OR($D49+2*$Z49&gt;$Q49,$E49+2*$Z49&gt;$R49,$F49+2*$Z49&gt;$S49)),"Dimensões incompatíveis",""),IF(AND(ISNUMBER($G49),ISNUMBER($T49),$G49&gt;$T49),"Peso acima do limite",""),IF(AND(ISNUMBER($U49),ISNUMBER($X49),ISNUMBER($AA49),MIN(3,$U49+$X49)&lt;$AA49),"Proteção insuficiente",""),IF(AND($C49="Alta",OR($J49="ENC-000",$K49&lt;=0)),"Enchimento obrigatório",""),IF(AND($J49&lt;&gt;"",$J49&lt;&gt;"ENC-000",OR($K49="",$K49&lt;=0)),"Quantidade de enchimento inválida",""),IF(AND(ISNUMBER($AC49),ISNUMBER($AB49),$AC49&gt;$AB49),"Custo acima do limite",""),IF(AND($O49&lt;&gt;"",NOT(ISNUMBER($O49))),"Data de revisão inválida",""),IF(AND(ISNUMBER($O49),$O49&gt;TODAY()),"Data de revisão futura",""),IF(AND(ISNUMBER($O49),$O49&lt;=TODAY(),TODAY()-$O49&gt;'Materiais e Regras'!$H$6),"Revisão vencida","")))</f>
        <v/>
      </c>
      <c r="AF49" s="27">
        <f>IF($A49="","",IF($AE49="","OK","REVISAR"))</f>
        <v/>
      </c>
    </row>
    <row r="50" ht="22" customHeight="1">
      <c r="A50" s="16" t="n"/>
      <c r="B50" s="16" t="n"/>
      <c r="C50" s="17" t="n"/>
      <c r="D50" s="18" t="n"/>
      <c r="E50" s="18" t="n"/>
      <c r="F50" s="18" t="n"/>
      <c r="G50" s="41" t="n"/>
      <c r="H50" s="17" t="n"/>
      <c r="I50" s="18" t="n"/>
      <c r="J50" s="17" t="n"/>
      <c r="K50" s="18" t="n"/>
      <c r="L50" s="20" t="n"/>
      <c r="M50" s="20" t="n"/>
      <c r="N50" s="16" t="n"/>
      <c r="O50" s="42" t="n"/>
      <c r="P50" s="22">
        <f>IF($A50="","",IFERROR(INDEX('Materiais e Regras'!$B$11:$B$30,MATCH($H50,'Materiais e Regras'!$A$11:$A$30,0)),""))</f>
        <v/>
      </c>
      <c r="Q50" s="23">
        <f>IF($A50="","",IFERROR(INDEX('Materiais e Regras'!$D$11:$D$30,MATCH($H50,'Materiais e Regras'!$A$11:$A$30,0)),""))</f>
        <v/>
      </c>
      <c r="R50" s="23">
        <f>IF($A50="","",IFERROR(INDEX('Materiais e Regras'!$E$11:$E$30,MATCH($H50,'Materiais e Regras'!$A$11:$A$30,0)),""))</f>
        <v/>
      </c>
      <c r="S50" s="23">
        <f>IF($A50="","",IFERROR(INDEX('Materiais e Regras'!$F$11:$F$30,MATCH($H50,'Materiais e Regras'!$A$11:$A$30,0)),""))</f>
        <v/>
      </c>
      <c r="T50" s="43">
        <f>IF($A50="","",IFERROR(INDEX('Materiais e Regras'!$G$11:$G$30,MATCH($H50,'Materiais e Regras'!$A$11:$A$30,0)),""))</f>
        <v/>
      </c>
      <c r="U50" s="25">
        <f>IF($A50="","",IFERROR(INDEX('Materiais e Regras'!$H$11:$H$30,MATCH($H50,'Materiais e Regras'!$A$11:$A$30,0)),""))</f>
        <v/>
      </c>
      <c r="V50" s="26">
        <f>IF($A50="","",IFERROR(INDEX('Materiais e Regras'!$I$11:$I$30,MATCH($H50,'Materiais e Regras'!$A$11:$A$30,0)),""))</f>
        <v/>
      </c>
      <c r="W50" s="22">
        <f>IF($A50="","",IFERROR(INDEX('Materiais e Regras'!$M$11:$M$25,MATCH($J50,'Materiais e Regras'!$L$11:$L$25,0)),""))</f>
        <v/>
      </c>
      <c r="X50" s="25">
        <f>IF($A50="","",IFERROR(INDEX('Materiais e Regras'!$N$11:$N$25,MATCH($J50,'Materiais e Regras'!$L$11:$L$25,0)),""))</f>
        <v/>
      </c>
      <c r="Y50" s="26">
        <f>IF($A50="","",IFERROR(INDEX('Materiais e Regras'!$O$11:$O$25,MATCH($J50,'Materiais e Regras'!$L$11:$L$25,0)),""))</f>
        <v/>
      </c>
      <c r="Z50" s="23">
        <f>IF($A50="","",IFERROR(INDEX('Materiais e Regras'!$B$4:$B$6,MATCH($C50,'Materiais e Regras'!$A$4:$A$6,0)),""))</f>
        <v/>
      </c>
      <c r="AA50" s="25">
        <f>IF($A50="","",IFERROR(INDEX('Materiais e Regras'!$C$4:$C$6,MATCH($C50,'Materiais e Regras'!$A$4:$A$6,0)),""))</f>
        <v/>
      </c>
      <c r="AB50" s="26">
        <f>IF($A50="","",IF($M50="",'Materiais e Regras'!$H$5,IF(ISNUMBER($M50),$M50,"")))</f>
        <v/>
      </c>
      <c r="AC50" s="26">
        <f>IF(OR($A50="",COUNT($I50,$K50)&lt;&gt;2,NOT(ISNUMBER($V50)),NOT(ISNUMBER($Y50)),AND($L50&lt;&gt;"",NOT(ISNUMBER($L50)))),"",ROUND(($I50*$V50+$K50*$Y50+IF($L50="",0,$L50))*(1+'Materiais e Regras'!$H$4),2))</f>
        <v/>
      </c>
      <c r="AD50" s="22">
        <f>IF(OR($A50="",$P50="",$W50="",$I50="",$K50="",$N50=""),"",$P50&amp;" x"&amp;TEXT($I50,"0.##")&amp;IF($J50="ENC-000",""," + "&amp;$W50&amp;" x"&amp;TEXT($K50,"0.##"))&amp;" | "&amp;$N50)</f>
        <v/>
      </c>
      <c r="AE50" s="22">
        <f>IF($A50="","",_xlfn.TEXTJOIN(" | ",TRUE,IF(COUNTIF($A$6:$A$205,$A50)&gt;1,"SKU duplicado",""),IF(OR($B50="",$C50="",$D50="",$E50="",$F50="",$G50="",$H50="",$I50="",$J50="",$K50="",$N50="",$O50=""),"Cadastro incompleto",""),IF(AND($C50&lt;&gt;"",COUNTIF('Materiais e Regras'!$A$4:$A$6,$C50)=0),"Fragilidade inválida",""),IF(OR(AND($D50&lt;&gt;"",NOT(ISNUMBER($D50))),AND($E50&lt;&gt;"",NOT(ISNUMBER($E50))),AND($F50&lt;&gt;"",NOT(ISNUMBER($F50))),AND($G50&lt;&gt;"",NOT(ISNUMBER($G50))),AND($I50&lt;&gt;"",NOT(ISNUMBER($I50))),AND($K50&lt;&gt;"",NOT(ISNUMBER($K50))),AND($L50&lt;&gt;"",NOT(ISNUMBER($L50))),AND($M50&lt;&gt;"",NOT(ISNUMBER($M50)))),"Dados numéricos inválidos",""),IF(OR(AND(ISNUMBER($D50),$D50&lt;=0),AND(ISNUMBER($E50),$E50&lt;=0),AND(ISNUMBER($F50),$F50&lt;=0),AND(ISNUMBER($G50),$G50&lt;=0),AND(ISNUMBER($I50),$I50&lt;=0),AND(ISNUMBER($K50),$K50&lt;0),AND(ISNUMBER($L50),$L50&lt;0),AND(ISNUMBER($M50),$M50&lt;0)),"Medida, peso ou quantidade inválida",""),IF(AND($H50&lt;&gt;"",$P50=""),"Código de embalagem inválido",""),IF(AND($P50&lt;&gt;"",IFERROR(INDEX('Materiais e Regras'!$J$11:$J$30,MATCH($H50,'Materiais e Regras'!$A$11:$A$30,0)),"Não")&lt;&gt;"Sim"),"Embalagem inativa",""),IF(AND($J50&lt;&gt;"",$W50=""),"Código de enchimento inválido",""),IF(AND($W50&lt;&gt;"",IFERROR(INDEX('Materiais e Regras'!$P$11:$P$25,MATCH($J50,'Materiais e Regras'!$L$11:$L$25,0)),"Não")&lt;&gt;"Sim"),"Enchimento inativo",""),IF(AND(COUNT($D50:$F50)=3,ISNUMBER($Z50),COUNT($Q50:$S50)=3,OR($D50+2*$Z50&gt;$Q50,$E50+2*$Z50&gt;$R50,$F50+2*$Z50&gt;$S50)),"Dimensões incompatíveis",""),IF(AND(ISNUMBER($G50),ISNUMBER($T50),$G50&gt;$T50),"Peso acima do limite",""),IF(AND(ISNUMBER($U50),ISNUMBER($X50),ISNUMBER($AA50),MIN(3,$U50+$X50)&lt;$AA50),"Proteção insuficiente",""),IF(AND($C50="Alta",OR($J50="ENC-000",$K50&lt;=0)),"Enchimento obrigatório",""),IF(AND($J50&lt;&gt;"",$J50&lt;&gt;"ENC-000",OR($K50="",$K50&lt;=0)),"Quantidade de enchimento inválida",""),IF(AND(ISNUMBER($AC50),ISNUMBER($AB50),$AC50&gt;$AB50),"Custo acima do limite",""),IF(AND($O50&lt;&gt;"",NOT(ISNUMBER($O50))),"Data de revisão inválida",""),IF(AND(ISNUMBER($O50),$O50&gt;TODAY()),"Data de revisão futura",""),IF(AND(ISNUMBER($O50),$O50&lt;=TODAY(),TODAY()-$O50&gt;'Materiais e Regras'!$H$6),"Revisão vencida","")))</f>
        <v/>
      </c>
      <c r="AF50" s="27">
        <f>IF($A50="","",IF($AE50="","OK","REVISAR"))</f>
        <v/>
      </c>
    </row>
    <row r="51" ht="22" customHeight="1">
      <c r="A51" s="16" t="n"/>
      <c r="B51" s="16" t="n"/>
      <c r="C51" s="17" t="n"/>
      <c r="D51" s="18" t="n"/>
      <c r="E51" s="18" t="n"/>
      <c r="F51" s="18" t="n"/>
      <c r="G51" s="41" t="n"/>
      <c r="H51" s="17" t="n"/>
      <c r="I51" s="18" t="n"/>
      <c r="J51" s="17" t="n"/>
      <c r="K51" s="18" t="n"/>
      <c r="L51" s="20" t="n"/>
      <c r="M51" s="20" t="n"/>
      <c r="N51" s="16" t="n"/>
      <c r="O51" s="42" t="n"/>
      <c r="P51" s="22">
        <f>IF($A51="","",IFERROR(INDEX('Materiais e Regras'!$B$11:$B$30,MATCH($H51,'Materiais e Regras'!$A$11:$A$30,0)),""))</f>
        <v/>
      </c>
      <c r="Q51" s="23">
        <f>IF($A51="","",IFERROR(INDEX('Materiais e Regras'!$D$11:$D$30,MATCH($H51,'Materiais e Regras'!$A$11:$A$30,0)),""))</f>
        <v/>
      </c>
      <c r="R51" s="23">
        <f>IF($A51="","",IFERROR(INDEX('Materiais e Regras'!$E$11:$E$30,MATCH($H51,'Materiais e Regras'!$A$11:$A$30,0)),""))</f>
        <v/>
      </c>
      <c r="S51" s="23">
        <f>IF($A51="","",IFERROR(INDEX('Materiais e Regras'!$F$11:$F$30,MATCH($H51,'Materiais e Regras'!$A$11:$A$30,0)),""))</f>
        <v/>
      </c>
      <c r="T51" s="43">
        <f>IF($A51="","",IFERROR(INDEX('Materiais e Regras'!$G$11:$G$30,MATCH($H51,'Materiais e Regras'!$A$11:$A$30,0)),""))</f>
        <v/>
      </c>
      <c r="U51" s="25">
        <f>IF($A51="","",IFERROR(INDEX('Materiais e Regras'!$H$11:$H$30,MATCH($H51,'Materiais e Regras'!$A$11:$A$30,0)),""))</f>
        <v/>
      </c>
      <c r="V51" s="26">
        <f>IF($A51="","",IFERROR(INDEX('Materiais e Regras'!$I$11:$I$30,MATCH($H51,'Materiais e Regras'!$A$11:$A$30,0)),""))</f>
        <v/>
      </c>
      <c r="W51" s="22">
        <f>IF($A51="","",IFERROR(INDEX('Materiais e Regras'!$M$11:$M$25,MATCH($J51,'Materiais e Regras'!$L$11:$L$25,0)),""))</f>
        <v/>
      </c>
      <c r="X51" s="25">
        <f>IF($A51="","",IFERROR(INDEX('Materiais e Regras'!$N$11:$N$25,MATCH($J51,'Materiais e Regras'!$L$11:$L$25,0)),""))</f>
        <v/>
      </c>
      <c r="Y51" s="26">
        <f>IF($A51="","",IFERROR(INDEX('Materiais e Regras'!$O$11:$O$25,MATCH($J51,'Materiais e Regras'!$L$11:$L$25,0)),""))</f>
        <v/>
      </c>
      <c r="Z51" s="23">
        <f>IF($A51="","",IFERROR(INDEX('Materiais e Regras'!$B$4:$B$6,MATCH($C51,'Materiais e Regras'!$A$4:$A$6,0)),""))</f>
        <v/>
      </c>
      <c r="AA51" s="25">
        <f>IF($A51="","",IFERROR(INDEX('Materiais e Regras'!$C$4:$C$6,MATCH($C51,'Materiais e Regras'!$A$4:$A$6,0)),""))</f>
        <v/>
      </c>
      <c r="AB51" s="26">
        <f>IF($A51="","",IF($M51="",'Materiais e Regras'!$H$5,IF(ISNUMBER($M51),$M51,"")))</f>
        <v/>
      </c>
      <c r="AC51" s="26">
        <f>IF(OR($A51="",COUNT($I51,$K51)&lt;&gt;2,NOT(ISNUMBER($V51)),NOT(ISNUMBER($Y51)),AND($L51&lt;&gt;"",NOT(ISNUMBER($L51)))),"",ROUND(($I51*$V51+$K51*$Y51+IF($L51="",0,$L51))*(1+'Materiais e Regras'!$H$4),2))</f>
        <v/>
      </c>
      <c r="AD51" s="22">
        <f>IF(OR($A51="",$P51="",$W51="",$I51="",$K51="",$N51=""),"",$P51&amp;" x"&amp;TEXT($I51,"0.##")&amp;IF($J51="ENC-000",""," + "&amp;$W51&amp;" x"&amp;TEXT($K51,"0.##"))&amp;" | "&amp;$N51)</f>
        <v/>
      </c>
      <c r="AE51" s="22">
        <f>IF($A51="","",_xlfn.TEXTJOIN(" | ",TRUE,IF(COUNTIF($A$6:$A$205,$A51)&gt;1,"SKU duplicado",""),IF(OR($B51="",$C51="",$D51="",$E51="",$F51="",$G51="",$H51="",$I51="",$J51="",$K51="",$N51="",$O51=""),"Cadastro incompleto",""),IF(AND($C51&lt;&gt;"",COUNTIF('Materiais e Regras'!$A$4:$A$6,$C51)=0),"Fragilidade inválida",""),IF(OR(AND($D51&lt;&gt;"",NOT(ISNUMBER($D51))),AND($E51&lt;&gt;"",NOT(ISNUMBER($E51))),AND($F51&lt;&gt;"",NOT(ISNUMBER($F51))),AND($G51&lt;&gt;"",NOT(ISNUMBER($G51))),AND($I51&lt;&gt;"",NOT(ISNUMBER($I51))),AND($K51&lt;&gt;"",NOT(ISNUMBER($K51))),AND($L51&lt;&gt;"",NOT(ISNUMBER($L51))),AND($M51&lt;&gt;"",NOT(ISNUMBER($M51)))),"Dados numéricos inválidos",""),IF(OR(AND(ISNUMBER($D51),$D51&lt;=0),AND(ISNUMBER($E51),$E51&lt;=0),AND(ISNUMBER($F51),$F51&lt;=0),AND(ISNUMBER($G51),$G51&lt;=0),AND(ISNUMBER($I51),$I51&lt;=0),AND(ISNUMBER($K51),$K51&lt;0),AND(ISNUMBER($L51),$L51&lt;0),AND(ISNUMBER($M51),$M51&lt;0)),"Medida, peso ou quantidade inválida",""),IF(AND($H51&lt;&gt;"",$P51=""),"Código de embalagem inválido",""),IF(AND($P51&lt;&gt;"",IFERROR(INDEX('Materiais e Regras'!$J$11:$J$30,MATCH($H51,'Materiais e Regras'!$A$11:$A$30,0)),"Não")&lt;&gt;"Sim"),"Embalagem inativa",""),IF(AND($J51&lt;&gt;"",$W51=""),"Código de enchimento inválido",""),IF(AND($W51&lt;&gt;"",IFERROR(INDEX('Materiais e Regras'!$P$11:$P$25,MATCH($J51,'Materiais e Regras'!$L$11:$L$25,0)),"Não")&lt;&gt;"Sim"),"Enchimento inativo",""),IF(AND(COUNT($D51:$F51)=3,ISNUMBER($Z51),COUNT($Q51:$S51)=3,OR($D51+2*$Z51&gt;$Q51,$E51+2*$Z51&gt;$R51,$F51+2*$Z51&gt;$S51)),"Dimensões incompatíveis",""),IF(AND(ISNUMBER($G51),ISNUMBER($T51),$G51&gt;$T51),"Peso acima do limite",""),IF(AND(ISNUMBER($U51),ISNUMBER($X51),ISNUMBER($AA51),MIN(3,$U51+$X51)&lt;$AA51),"Proteção insuficiente",""),IF(AND($C51="Alta",OR($J51="ENC-000",$K51&lt;=0)),"Enchimento obrigatório",""),IF(AND($J51&lt;&gt;"",$J51&lt;&gt;"ENC-000",OR($K51="",$K51&lt;=0)),"Quantidade de enchimento inválida",""),IF(AND(ISNUMBER($AC51),ISNUMBER($AB51),$AC51&gt;$AB51),"Custo acima do limite",""),IF(AND($O51&lt;&gt;"",NOT(ISNUMBER($O51))),"Data de revisão inválida",""),IF(AND(ISNUMBER($O51),$O51&gt;TODAY()),"Data de revisão futura",""),IF(AND(ISNUMBER($O51),$O51&lt;=TODAY(),TODAY()-$O51&gt;'Materiais e Regras'!$H$6),"Revisão vencida","")))</f>
        <v/>
      </c>
      <c r="AF51" s="27">
        <f>IF($A51="","",IF($AE51="","OK","REVISAR"))</f>
        <v/>
      </c>
    </row>
    <row r="52" ht="22" customHeight="1">
      <c r="A52" s="16" t="n"/>
      <c r="B52" s="16" t="n"/>
      <c r="C52" s="17" t="n"/>
      <c r="D52" s="18" t="n"/>
      <c r="E52" s="18" t="n"/>
      <c r="F52" s="18" t="n"/>
      <c r="G52" s="41" t="n"/>
      <c r="H52" s="17" t="n"/>
      <c r="I52" s="18" t="n"/>
      <c r="J52" s="17" t="n"/>
      <c r="K52" s="18" t="n"/>
      <c r="L52" s="20" t="n"/>
      <c r="M52" s="20" t="n"/>
      <c r="N52" s="16" t="n"/>
      <c r="O52" s="42" t="n"/>
      <c r="P52" s="22">
        <f>IF($A52="","",IFERROR(INDEX('Materiais e Regras'!$B$11:$B$30,MATCH($H52,'Materiais e Regras'!$A$11:$A$30,0)),""))</f>
        <v/>
      </c>
      <c r="Q52" s="23">
        <f>IF($A52="","",IFERROR(INDEX('Materiais e Regras'!$D$11:$D$30,MATCH($H52,'Materiais e Regras'!$A$11:$A$30,0)),""))</f>
        <v/>
      </c>
      <c r="R52" s="23">
        <f>IF($A52="","",IFERROR(INDEX('Materiais e Regras'!$E$11:$E$30,MATCH($H52,'Materiais e Regras'!$A$11:$A$30,0)),""))</f>
        <v/>
      </c>
      <c r="S52" s="23">
        <f>IF($A52="","",IFERROR(INDEX('Materiais e Regras'!$F$11:$F$30,MATCH($H52,'Materiais e Regras'!$A$11:$A$30,0)),""))</f>
        <v/>
      </c>
      <c r="T52" s="43">
        <f>IF($A52="","",IFERROR(INDEX('Materiais e Regras'!$G$11:$G$30,MATCH($H52,'Materiais e Regras'!$A$11:$A$30,0)),""))</f>
        <v/>
      </c>
      <c r="U52" s="25">
        <f>IF($A52="","",IFERROR(INDEX('Materiais e Regras'!$H$11:$H$30,MATCH($H52,'Materiais e Regras'!$A$11:$A$30,0)),""))</f>
        <v/>
      </c>
      <c r="V52" s="26">
        <f>IF($A52="","",IFERROR(INDEX('Materiais e Regras'!$I$11:$I$30,MATCH($H52,'Materiais e Regras'!$A$11:$A$30,0)),""))</f>
        <v/>
      </c>
      <c r="W52" s="22">
        <f>IF($A52="","",IFERROR(INDEX('Materiais e Regras'!$M$11:$M$25,MATCH($J52,'Materiais e Regras'!$L$11:$L$25,0)),""))</f>
        <v/>
      </c>
      <c r="X52" s="25">
        <f>IF($A52="","",IFERROR(INDEX('Materiais e Regras'!$N$11:$N$25,MATCH($J52,'Materiais e Regras'!$L$11:$L$25,0)),""))</f>
        <v/>
      </c>
      <c r="Y52" s="26">
        <f>IF($A52="","",IFERROR(INDEX('Materiais e Regras'!$O$11:$O$25,MATCH($J52,'Materiais e Regras'!$L$11:$L$25,0)),""))</f>
        <v/>
      </c>
      <c r="Z52" s="23">
        <f>IF($A52="","",IFERROR(INDEX('Materiais e Regras'!$B$4:$B$6,MATCH($C52,'Materiais e Regras'!$A$4:$A$6,0)),""))</f>
        <v/>
      </c>
      <c r="AA52" s="25">
        <f>IF($A52="","",IFERROR(INDEX('Materiais e Regras'!$C$4:$C$6,MATCH($C52,'Materiais e Regras'!$A$4:$A$6,0)),""))</f>
        <v/>
      </c>
      <c r="AB52" s="26">
        <f>IF($A52="","",IF($M52="",'Materiais e Regras'!$H$5,IF(ISNUMBER($M52),$M52,"")))</f>
        <v/>
      </c>
      <c r="AC52" s="26">
        <f>IF(OR($A52="",COUNT($I52,$K52)&lt;&gt;2,NOT(ISNUMBER($V52)),NOT(ISNUMBER($Y52)),AND($L52&lt;&gt;"",NOT(ISNUMBER($L52)))),"",ROUND(($I52*$V52+$K52*$Y52+IF($L52="",0,$L52))*(1+'Materiais e Regras'!$H$4),2))</f>
        <v/>
      </c>
      <c r="AD52" s="22">
        <f>IF(OR($A52="",$P52="",$W52="",$I52="",$K52="",$N52=""),"",$P52&amp;" x"&amp;TEXT($I52,"0.##")&amp;IF($J52="ENC-000",""," + "&amp;$W52&amp;" x"&amp;TEXT($K52,"0.##"))&amp;" | "&amp;$N52)</f>
        <v/>
      </c>
      <c r="AE52" s="22">
        <f>IF($A52="","",_xlfn.TEXTJOIN(" | ",TRUE,IF(COUNTIF($A$6:$A$205,$A52)&gt;1,"SKU duplicado",""),IF(OR($B52="",$C52="",$D52="",$E52="",$F52="",$G52="",$H52="",$I52="",$J52="",$K52="",$N52="",$O52=""),"Cadastro incompleto",""),IF(AND($C52&lt;&gt;"",COUNTIF('Materiais e Regras'!$A$4:$A$6,$C52)=0),"Fragilidade inválida",""),IF(OR(AND($D52&lt;&gt;"",NOT(ISNUMBER($D52))),AND($E52&lt;&gt;"",NOT(ISNUMBER($E52))),AND($F52&lt;&gt;"",NOT(ISNUMBER($F52))),AND($G52&lt;&gt;"",NOT(ISNUMBER($G52))),AND($I52&lt;&gt;"",NOT(ISNUMBER($I52))),AND($K52&lt;&gt;"",NOT(ISNUMBER($K52))),AND($L52&lt;&gt;"",NOT(ISNUMBER($L52))),AND($M52&lt;&gt;"",NOT(ISNUMBER($M52)))),"Dados numéricos inválidos",""),IF(OR(AND(ISNUMBER($D52),$D52&lt;=0),AND(ISNUMBER($E52),$E52&lt;=0),AND(ISNUMBER($F52),$F52&lt;=0),AND(ISNUMBER($G52),$G52&lt;=0),AND(ISNUMBER($I52),$I52&lt;=0),AND(ISNUMBER($K52),$K52&lt;0),AND(ISNUMBER($L52),$L52&lt;0),AND(ISNUMBER($M52),$M52&lt;0)),"Medida, peso ou quantidade inválida",""),IF(AND($H52&lt;&gt;"",$P52=""),"Código de embalagem inválido",""),IF(AND($P52&lt;&gt;"",IFERROR(INDEX('Materiais e Regras'!$J$11:$J$30,MATCH($H52,'Materiais e Regras'!$A$11:$A$30,0)),"Não")&lt;&gt;"Sim"),"Embalagem inativa",""),IF(AND($J52&lt;&gt;"",$W52=""),"Código de enchimento inválido",""),IF(AND($W52&lt;&gt;"",IFERROR(INDEX('Materiais e Regras'!$P$11:$P$25,MATCH($J52,'Materiais e Regras'!$L$11:$L$25,0)),"Não")&lt;&gt;"Sim"),"Enchimento inativo",""),IF(AND(COUNT($D52:$F52)=3,ISNUMBER($Z52),COUNT($Q52:$S52)=3,OR($D52+2*$Z52&gt;$Q52,$E52+2*$Z52&gt;$R52,$F52+2*$Z52&gt;$S52)),"Dimensões incompatíveis",""),IF(AND(ISNUMBER($G52),ISNUMBER($T52),$G52&gt;$T52),"Peso acima do limite",""),IF(AND(ISNUMBER($U52),ISNUMBER($X52),ISNUMBER($AA52),MIN(3,$U52+$X52)&lt;$AA52),"Proteção insuficiente",""),IF(AND($C52="Alta",OR($J52="ENC-000",$K52&lt;=0)),"Enchimento obrigatório",""),IF(AND($J52&lt;&gt;"",$J52&lt;&gt;"ENC-000",OR($K52="",$K52&lt;=0)),"Quantidade de enchimento inválida",""),IF(AND(ISNUMBER($AC52),ISNUMBER($AB52),$AC52&gt;$AB52),"Custo acima do limite",""),IF(AND($O52&lt;&gt;"",NOT(ISNUMBER($O52))),"Data de revisão inválida",""),IF(AND(ISNUMBER($O52),$O52&gt;TODAY()),"Data de revisão futura",""),IF(AND(ISNUMBER($O52),$O52&lt;=TODAY(),TODAY()-$O52&gt;'Materiais e Regras'!$H$6),"Revisão vencida","")))</f>
        <v/>
      </c>
      <c r="AF52" s="27">
        <f>IF($A52="","",IF($AE52="","OK","REVISAR"))</f>
        <v/>
      </c>
    </row>
    <row r="53" ht="22" customHeight="1">
      <c r="A53" s="16" t="n"/>
      <c r="B53" s="16" t="n"/>
      <c r="C53" s="17" t="n"/>
      <c r="D53" s="18" t="n"/>
      <c r="E53" s="18" t="n"/>
      <c r="F53" s="18" t="n"/>
      <c r="G53" s="41" t="n"/>
      <c r="H53" s="17" t="n"/>
      <c r="I53" s="18" t="n"/>
      <c r="J53" s="17" t="n"/>
      <c r="K53" s="18" t="n"/>
      <c r="L53" s="20" t="n"/>
      <c r="M53" s="20" t="n"/>
      <c r="N53" s="16" t="n"/>
      <c r="O53" s="42" t="n"/>
      <c r="P53" s="22">
        <f>IF($A53="","",IFERROR(INDEX('Materiais e Regras'!$B$11:$B$30,MATCH($H53,'Materiais e Regras'!$A$11:$A$30,0)),""))</f>
        <v/>
      </c>
      <c r="Q53" s="23">
        <f>IF($A53="","",IFERROR(INDEX('Materiais e Regras'!$D$11:$D$30,MATCH($H53,'Materiais e Regras'!$A$11:$A$30,0)),""))</f>
        <v/>
      </c>
      <c r="R53" s="23">
        <f>IF($A53="","",IFERROR(INDEX('Materiais e Regras'!$E$11:$E$30,MATCH($H53,'Materiais e Regras'!$A$11:$A$30,0)),""))</f>
        <v/>
      </c>
      <c r="S53" s="23">
        <f>IF($A53="","",IFERROR(INDEX('Materiais e Regras'!$F$11:$F$30,MATCH($H53,'Materiais e Regras'!$A$11:$A$30,0)),""))</f>
        <v/>
      </c>
      <c r="T53" s="43">
        <f>IF($A53="","",IFERROR(INDEX('Materiais e Regras'!$G$11:$G$30,MATCH($H53,'Materiais e Regras'!$A$11:$A$30,0)),""))</f>
        <v/>
      </c>
      <c r="U53" s="25">
        <f>IF($A53="","",IFERROR(INDEX('Materiais e Regras'!$H$11:$H$30,MATCH($H53,'Materiais e Regras'!$A$11:$A$30,0)),""))</f>
        <v/>
      </c>
      <c r="V53" s="26">
        <f>IF($A53="","",IFERROR(INDEX('Materiais e Regras'!$I$11:$I$30,MATCH($H53,'Materiais e Regras'!$A$11:$A$30,0)),""))</f>
        <v/>
      </c>
      <c r="W53" s="22">
        <f>IF($A53="","",IFERROR(INDEX('Materiais e Regras'!$M$11:$M$25,MATCH($J53,'Materiais e Regras'!$L$11:$L$25,0)),""))</f>
        <v/>
      </c>
      <c r="X53" s="25">
        <f>IF($A53="","",IFERROR(INDEX('Materiais e Regras'!$N$11:$N$25,MATCH($J53,'Materiais e Regras'!$L$11:$L$25,0)),""))</f>
        <v/>
      </c>
      <c r="Y53" s="26">
        <f>IF($A53="","",IFERROR(INDEX('Materiais e Regras'!$O$11:$O$25,MATCH($J53,'Materiais e Regras'!$L$11:$L$25,0)),""))</f>
        <v/>
      </c>
      <c r="Z53" s="23">
        <f>IF($A53="","",IFERROR(INDEX('Materiais e Regras'!$B$4:$B$6,MATCH($C53,'Materiais e Regras'!$A$4:$A$6,0)),""))</f>
        <v/>
      </c>
      <c r="AA53" s="25">
        <f>IF($A53="","",IFERROR(INDEX('Materiais e Regras'!$C$4:$C$6,MATCH($C53,'Materiais e Regras'!$A$4:$A$6,0)),""))</f>
        <v/>
      </c>
      <c r="AB53" s="26">
        <f>IF($A53="","",IF($M53="",'Materiais e Regras'!$H$5,IF(ISNUMBER($M53),$M53,"")))</f>
        <v/>
      </c>
      <c r="AC53" s="26">
        <f>IF(OR($A53="",COUNT($I53,$K53)&lt;&gt;2,NOT(ISNUMBER($V53)),NOT(ISNUMBER($Y53)),AND($L53&lt;&gt;"",NOT(ISNUMBER($L53)))),"",ROUND(($I53*$V53+$K53*$Y53+IF($L53="",0,$L53))*(1+'Materiais e Regras'!$H$4),2))</f>
        <v/>
      </c>
      <c r="AD53" s="22">
        <f>IF(OR($A53="",$P53="",$W53="",$I53="",$K53="",$N53=""),"",$P53&amp;" x"&amp;TEXT($I53,"0.##")&amp;IF($J53="ENC-000",""," + "&amp;$W53&amp;" x"&amp;TEXT($K53,"0.##"))&amp;" | "&amp;$N53)</f>
        <v/>
      </c>
      <c r="AE53" s="22">
        <f>IF($A53="","",_xlfn.TEXTJOIN(" | ",TRUE,IF(COUNTIF($A$6:$A$205,$A53)&gt;1,"SKU duplicado",""),IF(OR($B53="",$C53="",$D53="",$E53="",$F53="",$G53="",$H53="",$I53="",$J53="",$K53="",$N53="",$O53=""),"Cadastro incompleto",""),IF(AND($C53&lt;&gt;"",COUNTIF('Materiais e Regras'!$A$4:$A$6,$C53)=0),"Fragilidade inválida",""),IF(OR(AND($D53&lt;&gt;"",NOT(ISNUMBER($D53))),AND($E53&lt;&gt;"",NOT(ISNUMBER($E53))),AND($F53&lt;&gt;"",NOT(ISNUMBER($F53))),AND($G53&lt;&gt;"",NOT(ISNUMBER($G53))),AND($I53&lt;&gt;"",NOT(ISNUMBER($I53))),AND($K53&lt;&gt;"",NOT(ISNUMBER($K53))),AND($L53&lt;&gt;"",NOT(ISNUMBER($L53))),AND($M53&lt;&gt;"",NOT(ISNUMBER($M53)))),"Dados numéricos inválidos",""),IF(OR(AND(ISNUMBER($D53),$D53&lt;=0),AND(ISNUMBER($E53),$E53&lt;=0),AND(ISNUMBER($F53),$F53&lt;=0),AND(ISNUMBER($G53),$G53&lt;=0),AND(ISNUMBER($I53),$I53&lt;=0),AND(ISNUMBER($K53),$K53&lt;0),AND(ISNUMBER($L53),$L53&lt;0),AND(ISNUMBER($M53),$M53&lt;0)),"Medida, peso ou quantidade inválida",""),IF(AND($H53&lt;&gt;"",$P53=""),"Código de embalagem inválido",""),IF(AND($P53&lt;&gt;"",IFERROR(INDEX('Materiais e Regras'!$J$11:$J$30,MATCH($H53,'Materiais e Regras'!$A$11:$A$30,0)),"Não")&lt;&gt;"Sim"),"Embalagem inativa",""),IF(AND($J53&lt;&gt;"",$W53=""),"Código de enchimento inválido",""),IF(AND($W53&lt;&gt;"",IFERROR(INDEX('Materiais e Regras'!$P$11:$P$25,MATCH($J53,'Materiais e Regras'!$L$11:$L$25,0)),"Não")&lt;&gt;"Sim"),"Enchimento inativo",""),IF(AND(COUNT($D53:$F53)=3,ISNUMBER($Z53),COUNT($Q53:$S53)=3,OR($D53+2*$Z53&gt;$Q53,$E53+2*$Z53&gt;$R53,$F53+2*$Z53&gt;$S53)),"Dimensões incompatíveis",""),IF(AND(ISNUMBER($G53),ISNUMBER($T53),$G53&gt;$T53),"Peso acima do limite",""),IF(AND(ISNUMBER($U53),ISNUMBER($X53),ISNUMBER($AA53),MIN(3,$U53+$X53)&lt;$AA53),"Proteção insuficiente",""),IF(AND($C53="Alta",OR($J53="ENC-000",$K53&lt;=0)),"Enchimento obrigatório",""),IF(AND($J53&lt;&gt;"",$J53&lt;&gt;"ENC-000",OR($K53="",$K53&lt;=0)),"Quantidade de enchimento inválida",""),IF(AND(ISNUMBER($AC53),ISNUMBER($AB53),$AC53&gt;$AB53),"Custo acima do limite",""),IF(AND($O53&lt;&gt;"",NOT(ISNUMBER($O53))),"Data de revisão inválida",""),IF(AND(ISNUMBER($O53),$O53&gt;TODAY()),"Data de revisão futura",""),IF(AND(ISNUMBER($O53),$O53&lt;=TODAY(),TODAY()-$O53&gt;'Materiais e Regras'!$H$6),"Revisão vencida","")))</f>
        <v/>
      </c>
      <c r="AF53" s="27">
        <f>IF($A53="","",IF($AE53="","OK","REVISAR"))</f>
        <v/>
      </c>
    </row>
    <row r="54" ht="22" customHeight="1">
      <c r="A54" s="16" t="n"/>
      <c r="B54" s="16" t="n"/>
      <c r="C54" s="17" t="n"/>
      <c r="D54" s="18" t="n"/>
      <c r="E54" s="18" t="n"/>
      <c r="F54" s="18" t="n"/>
      <c r="G54" s="41" t="n"/>
      <c r="H54" s="17" t="n"/>
      <c r="I54" s="18" t="n"/>
      <c r="J54" s="17" t="n"/>
      <c r="K54" s="18" t="n"/>
      <c r="L54" s="20" t="n"/>
      <c r="M54" s="20" t="n"/>
      <c r="N54" s="16" t="n"/>
      <c r="O54" s="42" t="n"/>
      <c r="P54" s="22">
        <f>IF($A54="","",IFERROR(INDEX('Materiais e Regras'!$B$11:$B$30,MATCH($H54,'Materiais e Regras'!$A$11:$A$30,0)),""))</f>
        <v/>
      </c>
      <c r="Q54" s="23">
        <f>IF($A54="","",IFERROR(INDEX('Materiais e Regras'!$D$11:$D$30,MATCH($H54,'Materiais e Regras'!$A$11:$A$30,0)),""))</f>
        <v/>
      </c>
      <c r="R54" s="23">
        <f>IF($A54="","",IFERROR(INDEX('Materiais e Regras'!$E$11:$E$30,MATCH($H54,'Materiais e Regras'!$A$11:$A$30,0)),""))</f>
        <v/>
      </c>
      <c r="S54" s="23">
        <f>IF($A54="","",IFERROR(INDEX('Materiais e Regras'!$F$11:$F$30,MATCH($H54,'Materiais e Regras'!$A$11:$A$30,0)),""))</f>
        <v/>
      </c>
      <c r="T54" s="43">
        <f>IF($A54="","",IFERROR(INDEX('Materiais e Regras'!$G$11:$G$30,MATCH($H54,'Materiais e Regras'!$A$11:$A$30,0)),""))</f>
        <v/>
      </c>
      <c r="U54" s="25">
        <f>IF($A54="","",IFERROR(INDEX('Materiais e Regras'!$H$11:$H$30,MATCH($H54,'Materiais e Regras'!$A$11:$A$30,0)),""))</f>
        <v/>
      </c>
      <c r="V54" s="26">
        <f>IF($A54="","",IFERROR(INDEX('Materiais e Regras'!$I$11:$I$30,MATCH($H54,'Materiais e Regras'!$A$11:$A$30,0)),""))</f>
        <v/>
      </c>
      <c r="W54" s="22">
        <f>IF($A54="","",IFERROR(INDEX('Materiais e Regras'!$M$11:$M$25,MATCH($J54,'Materiais e Regras'!$L$11:$L$25,0)),""))</f>
        <v/>
      </c>
      <c r="X54" s="25">
        <f>IF($A54="","",IFERROR(INDEX('Materiais e Regras'!$N$11:$N$25,MATCH($J54,'Materiais e Regras'!$L$11:$L$25,0)),""))</f>
        <v/>
      </c>
      <c r="Y54" s="26">
        <f>IF($A54="","",IFERROR(INDEX('Materiais e Regras'!$O$11:$O$25,MATCH($J54,'Materiais e Regras'!$L$11:$L$25,0)),""))</f>
        <v/>
      </c>
      <c r="Z54" s="23">
        <f>IF($A54="","",IFERROR(INDEX('Materiais e Regras'!$B$4:$B$6,MATCH($C54,'Materiais e Regras'!$A$4:$A$6,0)),""))</f>
        <v/>
      </c>
      <c r="AA54" s="25">
        <f>IF($A54="","",IFERROR(INDEX('Materiais e Regras'!$C$4:$C$6,MATCH($C54,'Materiais e Regras'!$A$4:$A$6,0)),""))</f>
        <v/>
      </c>
      <c r="AB54" s="26">
        <f>IF($A54="","",IF($M54="",'Materiais e Regras'!$H$5,IF(ISNUMBER($M54),$M54,"")))</f>
        <v/>
      </c>
      <c r="AC54" s="26">
        <f>IF(OR($A54="",COUNT($I54,$K54)&lt;&gt;2,NOT(ISNUMBER($V54)),NOT(ISNUMBER($Y54)),AND($L54&lt;&gt;"",NOT(ISNUMBER($L54)))),"",ROUND(($I54*$V54+$K54*$Y54+IF($L54="",0,$L54))*(1+'Materiais e Regras'!$H$4),2))</f>
        <v/>
      </c>
      <c r="AD54" s="22">
        <f>IF(OR($A54="",$P54="",$W54="",$I54="",$K54="",$N54=""),"",$P54&amp;" x"&amp;TEXT($I54,"0.##")&amp;IF($J54="ENC-000",""," + "&amp;$W54&amp;" x"&amp;TEXT($K54,"0.##"))&amp;" | "&amp;$N54)</f>
        <v/>
      </c>
      <c r="AE54" s="22">
        <f>IF($A54="","",_xlfn.TEXTJOIN(" | ",TRUE,IF(COUNTIF($A$6:$A$205,$A54)&gt;1,"SKU duplicado",""),IF(OR($B54="",$C54="",$D54="",$E54="",$F54="",$G54="",$H54="",$I54="",$J54="",$K54="",$N54="",$O54=""),"Cadastro incompleto",""),IF(AND($C54&lt;&gt;"",COUNTIF('Materiais e Regras'!$A$4:$A$6,$C54)=0),"Fragilidade inválida",""),IF(OR(AND($D54&lt;&gt;"",NOT(ISNUMBER($D54))),AND($E54&lt;&gt;"",NOT(ISNUMBER($E54))),AND($F54&lt;&gt;"",NOT(ISNUMBER($F54))),AND($G54&lt;&gt;"",NOT(ISNUMBER($G54))),AND($I54&lt;&gt;"",NOT(ISNUMBER($I54))),AND($K54&lt;&gt;"",NOT(ISNUMBER($K54))),AND($L54&lt;&gt;"",NOT(ISNUMBER($L54))),AND($M54&lt;&gt;"",NOT(ISNUMBER($M54)))),"Dados numéricos inválidos",""),IF(OR(AND(ISNUMBER($D54),$D54&lt;=0),AND(ISNUMBER($E54),$E54&lt;=0),AND(ISNUMBER($F54),$F54&lt;=0),AND(ISNUMBER($G54),$G54&lt;=0),AND(ISNUMBER($I54),$I54&lt;=0),AND(ISNUMBER($K54),$K54&lt;0),AND(ISNUMBER($L54),$L54&lt;0),AND(ISNUMBER($M54),$M54&lt;0)),"Medida, peso ou quantidade inválida",""),IF(AND($H54&lt;&gt;"",$P54=""),"Código de embalagem inválido",""),IF(AND($P54&lt;&gt;"",IFERROR(INDEX('Materiais e Regras'!$J$11:$J$30,MATCH($H54,'Materiais e Regras'!$A$11:$A$30,0)),"Não")&lt;&gt;"Sim"),"Embalagem inativa",""),IF(AND($J54&lt;&gt;"",$W54=""),"Código de enchimento inválido",""),IF(AND($W54&lt;&gt;"",IFERROR(INDEX('Materiais e Regras'!$P$11:$P$25,MATCH($J54,'Materiais e Regras'!$L$11:$L$25,0)),"Não")&lt;&gt;"Sim"),"Enchimento inativo",""),IF(AND(COUNT($D54:$F54)=3,ISNUMBER($Z54),COUNT($Q54:$S54)=3,OR($D54+2*$Z54&gt;$Q54,$E54+2*$Z54&gt;$R54,$F54+2*$Z54&gt;$S54)),"Dimensões incompatíveis",""),IF(AND(ISNUMBER($G54),ISNUMBER($T54),$G54&gt;$T54),"Peso acima do limite",""),IF(AND(ISNUMBER($U54),ISNUMBER($X54),ISNUMBER($AA54),MIN(3,$U54+$X54)&lt;$AA54),"Proteção insuficiente",""),IF(AND($C54="Alta",OR($J54="ENC-000",$K54&lt;=0)),"Enchimento obrigatório",""),IF(AND($J54&lt;&gt;"",$J54&lt;&gt;"ENC-000",OR($K54="",$K54&lt;=0)),"Quantidade de enchimento inválida",""),IF(AND(ISNUMBER($AC54),ISNUMBER($AB54),$AC54&gt;$AB54),"Custo acima do limite",""),IF(AND($O54&lt;&gt;"",NOT(ISNUMBER($O54))),"Data de revisão inválida",""),IF(AND(ISNUMBER($O54),$O54&gt;TODAY()),"Data de revisão futura",""),IF(AND(ISNUMBER($O54),$O54&lt;=TODAY(),TODAY()-$O54&gt;'Materiais e Regras'!$H$6),"Revisão vencida","")))</f>
        <v/>
      </c>
      <c r="AF54" s="27">
        <f>IF($A54="","",IF($AE54="","OK","REVISAR"))</f>
        <v/>
      </c>
    </row>
    <row r="55" ht="22" customHeight="1">
      <c r="A55" s="16" t="n"/>
      <c r="B55" s="16" t="n"/>
      <c r="C55" s="17" t="n"/>
      <c r="D55" s="18" t="n"/>
      <c r="E55" s="18" t="n"/>
      <c r="F55" s="18" t="n"/>
      <c r="G55" s="41" t="n"/>
      <c r="H55" s="17" t="n"/>
      <c r="I55" s="18" t="n"/>
      <c r="J55" s="17" t="n"/>
      <c r="K55" s="18" t="n"/>
      <c r="L55" s="20" t="n"/>
      <c r="M55" s="20" t="n"/>
      <c r="N55" s="16" t="n"/>
      <c r="O55" s="42" t="n"/>
      <c r="P55" s="22">
        <f>IF($A55="","",IFERROR(INDEX('Materiais e Regras'!$B$11:$B$30,MATCH($H55,'Materiais e Regras'!$A$11:$A$30,0)),""))</f>
        <v/>
      </c>
      <c r="Q55" s="23">
        <f>IF($A55="","",IFERROR(INDEX('Materiais e Regras'!$D$11:$D$30,MATCH($H55,'Materiais e Regras'!$A$11:$A$30,0)),""))</f>
        <v/>
      </c>
      <c r="R55" s="23">
        <f>IF($A55="","",IFERROR(INDEX('Materiais e Regras'!$E$11:$E$30,MATCH($H55,'Materiais e Regras'!$A$11:$A$30,0)),""))</f>
        <v/>
      </c>
      <c r="S55" s="23">
        <f>IF($A55="","",IFERROR(INDEX('Materiais e Regras'!$F$11:$F$30,MATCH($H55,'Materiais e Regras'!$A$11:$A$30,0)),""))</f>
        <v/>
      </c>
      <c r="T55" s="43">
        <f>IF($A55="","",IFERROR(INDEX('Materiais e Regras'!$G$11:$G$30,MATCH($H55,'Materiais e Regras'!$A$11:$A$30,0)),""))</f>
        <v/>
      </c>
      <c r="U55" s="25">
        <f>IF($A55="","",IFERROR(INDEX('Materiais e Regras'!$H$11:$H$30,MATCH($H55,'Materiais e Regras'!$A$11:$A$30,0)),""))</f>
        <v/>
      </c>
      <c r="V55" s="26">
        <f>IF($A55="","",IFERROR(INDEX('Materiais e Regras'!$I$11:$I$30,MATCH($H55,'Materiais e Regras'!$A$11:$A$30,0)),""))</f>
        <v/>
      </c>
      <c r="W55" s="22">
        <f>IF($A55="","",IFERROR(INDEX('Materiais e Regras'!$M$11:$M$25,MATCH($J55,'Materiais e Regras'!$L$11:$L$25,0)),""))</f>
        <v/>
      </c>
      <c r="X55" s="25">
        <f>IF($A55="","",IFERROR(INDEX('Materiais e Regras'!$N$11:$N$25,MATCH($J55,'Materiais e Regras'!$L$11:$L$25,0)),""))</f>
        <v/>
      </c>
      <c r="Y55" s="26">
        <f>IF($A55="","",IFERROR(INDEX('Materiais e Regras'!$O$11:$O$25,MATCH($J55,'Materiais e Regras'!$L$11:$L$25,0)),""))</f>
        <v/>
      </c>
      <c r="Z55" s="23">
        <f>IF($A55="","",IFERROR(INDEX('Materiais e Regras'!$B$4:$B$6,MATCH($C55,'Materiais e Regras'!$A$4:$A$6,0)),""))</f>
        <v/>
      </c>
      <c r="AA55" s="25">
        <f>IF($A55="","",IFERROR(INDEX('Materiais e Regras'!$C$4:$C$6,MATCH($C55,'Materiais e Regras'!$A$4:$A$6,0)),""))</f>
        <v/>
      </c>
      <c r="AB55" s="26">
        <f>IF($A55="","",IF($M55="",'Materiais e Regras'!$H$5,IF(ISNUMBER($M55),$M55,"")))</f>
        <v/>
      </c>
      <c r="AC55" s="26">
        <f>IF(OR($A55="",COUNT($I55,$K55)&lt;&gt;2,NOT(ISNUMBER($V55)),NOT(ISNUMBER($Y55)),AND($L55&lt;&gt;"",NOT(ISNUMBER($L55)))),"",ROUND(($I55*$V55+$K55*$Y55+IF($L55="",0,$L55))*(1+'Materiais e Regras'!$H$4),2))</f>
        <v/>
      </c>
      <c r="AD55" s="22">
        <f>IF(OR($A55="",$P55="",$W55="",$I55="",$K55="",$N55=""),"",$P55&amp;" x"&amp;TEXT($I55,"0.##")&amp;IF($J55="ENC-000",""," + "&amp;$W55&amp;" x"&amp;TEXT($K55,"0.##"))&amp;" | "&amp;$N55)</f>
        <v/>
      </c>
      <c r="AE55" s="22">
        <f>IF($A55="","",_xlfn.TEXTJOIN(" | ",TRUE,IF(COUNTIF($A$6:$A$205,$A55)&gt;1,"SKU duplicado",""),IF(OR($B55="",$C55="",$D55="",$E55="",$F55="",$G55="",$H55="",$I55="",$J55="",$K55="",$N55="",$O55=""),"Cadastro incompleto",""),IF(AND($C55&lt;&gt;"",COUNTIF('Materiais e Regras'!$A$4:$A$6,$C55)=0),"Fragilidade inválida",""),IF(OR(AND($D55&lt;&gt;"",NOT(ISNUMBER($D55))),AND($E55&lt;&gt;"",NOT(ISNUMBER($E55))),AND($F55&lt;&gt;"",NOT(ISNUMBER($F55))),AND($G55&lt;&gt;"",NOT(ISNUMBER($G55))),AND($I55&lt;&gt;"",NOT(ISNUMBER($I55))),AND($K55&lt;&gt;"",NOT(ISNUMBER($K55))),AND($L55&lt;&gt;"",NOT(ISNUMBER($L55))),AND($M55&lt;&gt;"",NOT(ISNUMBER($M55)))),"Dados numéricos inválidos",""),IF(OR(AND(ISNUMBER($D55),$D55&lt;=0),AND(ISNUMBER($E55),$E55&lt;=0),AND(ISNUMBER($F55),$F55&lt;=0),AND(ISNUMBER($G55),$G55&lt;=0),AND(ISNUMBER($I55),$I55&lt;=0),AND(ISNUMBER($K55),$K55&lt;0),AND(ISNUMBER($L55),$L55&lt;0),AND(ISNUMBER($M55),$M55&lt;0)),"Medida, peso ou quantidade inválida",""),IF(AND($H55&lt;&gt;"",$P55=""),"Código de embalagem inválido",""),IF(AND($P55&lt;&gt;"",IFERROR(INDEX('Materiais e Regras'!$J$11:$J$30,MATCH($H55,'Materiais e Regras'!$A$11:$A$30,0)),"Não")&lt;&gt;"Sim"),"Embalagem inativa",""),IF(AND($J55&lt;&gt;"",$W55=""),"Código de enchimento inválido",""),IF(AND($W55&lt;&gt;"",IFERROR(INDEX('Materiais e Regras'!$P$11:$P$25,MATCH($J55,'Materiais e Regras'!$L$11:$L$25,0)),"Não")&lt;&gt;"Sim"),"Enchimento inativo",""),IF(AND(COUNT($D55:$F55)=3,ISNUMBER($Z55),COUNT($Q55:$S55)=3,OR($D55+2*$Z55&gt;$Q55,$E55+2*$Z55&gt;$R55,$F55+2*$Z55&gt;$S55)),"Dimensões incompatíveis",""),IF(AND(ISNUMBER($G55),ISNUMBER($T55),$G55&gt;$T55),"Peso acima do limite",""),IF(AND(ISNUMBER($U55),ISNUMBER($X55),ISNUMBER($AA55),MIN(3,$U55+$X55)&lt;$AA55),"Proteção insuficiente",""),IF(AND($C55="Alta",OR($J55="ENC-000",$K55&lt;=0)),"Enchimento obrigatório",""),IF(AND($J55&lt;&gt;"",$J55&lt;&gt;"ENC-000",OR($K55="",$K55&lt;=0)),"Quantidade de enchimento inválida",""),IF(AND(ISNUMBER($AC55),ISNUMBER($AB55),$AC55&gt;$AB55),"Custo acima do limite",""),IF(AND($O55&lt;&gt;"",NOT(ISNUMBER($O55))),"Data de revisão inválida",""),IF(AND(ISNUMBER($O55),$O55&gt;TODAY()),"Data de revisão futura",""),IF(AND(ISNUMBER($O55),$O55&lt;=TODAY(),TODAY()-$O55&gt;'Materiais e Regras'!$H$6),"Revisão vencida","")))</f>
        <v/>
      </c>
      <c r="AF55" s="27">
        <f>IF($A55="","",IF($AE55="","OK","REVISAR"))</f>
        <v/>
      </c>
    </row>
    <row r="56" ht="22" customHeight="1">
      <c r="A56" s="16" t="n"/>
      <c r="B56" s="16" t="n"/>
      <c r="C56" s="17" t="n"/>
      <c r="D56" s="18" t="n"/>
      <c r="E56" s="18" t="n"/>
      <c r="F56" s="18" t="n"/>
      <c r="G56" s="41" t="n"/>
      <c r="H56" s="17" t="n"/>
      <c r="I56" s="18" t="n"/>
      <c r="J56" s="17" t="n"/>
      <c r="K56" s="18" t="n"/>
      <c r="L56" s="20" t="n"/>
      <c r="M56" s="20" t="n"/>
      <c r="N56" s="16" t="n"/>
      <c r="O56" s="42" t="n"/>
      <c r="P56" s="22">
        <f>IF($A56="","",IFERROR(INDEX('Materiais e Regras'!$B$11:$B$30,MATCH($H56,'Materiais e Regras'!$A$11:$A$30,0)),""))</f>
        <v/>
      </c>
      <c r="Q56" s="23">
        <f>IF($A56="","",IFERROR(INDEX('Materiais e Regras'!$D$11:$D$30,MATCH($H56,'Materiais e Regras'!$A$11:$A$30,0)),""))</f>
        <v/>
      </c>
      <c r="R56" s="23">
        <f>IF($A56="","",IFERROR(INDEX('Materiais e Regras'!$E$11:$E$30,MATCH($H56,'Materiais e Regras'!$A$11:$A$30,0)),""))</f>
        <v/>
      </c>
      <c r="S56" s="23">
        <f>IF($A56="","",IFERROR(INDEX('Materiais e Regras'!$F$11:$F$30,MATCH($H56,'Materiais e Regras'!$A$11:$A$30,0)),""))</f>
        <v/>
      </c>
      <c r="T56" s="43">
        <f>IF($A56="","",IFERROR(INDEX('Materiais e Regras'!$G$11:$G$30,MATCH($H56,'Materiais e Regras'!$A$11:$A$30,0)),""))</f>
        <v/>
      </c>
      <c r="U56" s="25">
        <f>IF($A56="","",IFERROR(INDEX('Materiais e Regras'!$H$11:$H$30,MATCH($H56,'Materiais e Regras'!$A$11:$A$30,0)),""))</f>
        <v/>
      </c>
      <c r="V56" s="26">
        <f>IF($A56="","",IFERROR(INDEX('Materiais e Regras'!$I$11:$I$30,MATCH($H56,'Materiais e Regras'!$A$11:$A$30,0)),""))</f>
        <v/>
      </c>
      <c r="W56" s="22">
        <f>IF($A56="","",IFERROR(INDEX('Materiais e Regras'!$M$11:$M$25,MATCH($J56,'Materiais e Regras'!$L$11:$L$25,0)),""))</f>
        <v/>
      </c>
      <c r="X56" s="25">
        <f>IF($A56="","",IFERROR(INDEX('Materiais e Regras'!$N$11:$N$25,MATCH($J56,'Materiais e Regras'!$L$11:$L$25,0)),""))</f>
        <v/>
      </c>
      <c r="Y56" s="26">
        <f>IF($A56="","",IFERROR(INDEX('Materiais e Regras'!$O$11:$O$25,MATCH($J56,'Materiais e Regras'!$L$11:$L$25,0)),""))</f>
        <v/>
      </c>
      <c r="Z56" s="23">
        <f>IF($A56="","",IFERROR(INDEX('Materiais e Regras'!$B$4:$B$6,MATCH($C56,'Materiais e Regras'!$A$4:$A$6,0)),""))</f>
        <v/>
      </c>
      <c r="AA56" s="25">
        <f>IF($A56="","",IFERROR(INDEX('Materiais e Regras'!$C$4:$C$6,MATCH($C56,'Materiais e Regras'!$A$4:$A$6,0)),""))</f>
        <v/>
      </c>
      <c r="AB56" s="26">
        <f>IF($A56="","",IF($M56="",'Materiais e Regras'!$H$5,IF(ISNUMBER($M56),$M56,"")))</f>
        <v/>
      </c>
      <c r="AC56" s="26">
        <f>IF(OR($A56="",COUNT($I56,$K56)&lt;&gt;2,NOT(ISNUMBER($V56)),NOT(ISNUMBER($Y56)),AND($L56&lt;&gt;"",NOT(ISNUMBER($L56)))),"",ROUND(($I56*$V56+$K56*$Y56+IF($L56="",0,$L56))*(1+'Materiais e Regras'!$H$4),2))</f>
        <v/>
      </c>
      <c r="AD56" s="22">
        <f>IF(OR($A56="",$P56="",$W56="",$I56="",$K56="",$N56=""),"",$P56&amp;" x"&amp;TEXT($I56,"0.##")&amp;IF($J56="ENC-000",""," + "&amp;$W56&amp;" x"&amp;TEXT($K56,"0.##"))&amp;" | "&amp;$N56)</f>
        <v/>
      </c>
      <c r="AE56" s="22">
        <f>IF($A56="","",_xlfn.TEXTJOIN(" | ",TRUE,IF(COUNTIF($A$6:$A$205,$A56)&gt;1,"SKU duplicado",""),IF(OR($B56="",$C56="",$D56="",$E56="",$F56="",$G56="",$H56="",$I56="",$J56="",$K56="",$N56="",$O56=""),"Cadastro incompleto",""),IF(AND($C56&lt;&gt;"",COUNTIF('Materiais e Regras'!$A$4:$A$6,$C56)=0),"Fragilidade inválida",""),IF(OR(AND($D56&lt;&gt;"",NOT(ISNUMBER($D56))),AND($E56&lt;&gt;"",NOT(ISNUMBER($E56))),AND($F56&lt;&gt;"",NOT(ISNUMBER($F56))),AND($G56&lt;&gt;"",NOT(ISNUMBER($G56))),AND($I56&lt;&gt;"",NOT(ISNUMBER($I56))),AND($K56&lt;&gt;"",NOT(ISNUMBER($K56))),AND($L56&lt;&gt;"",NOT(ISNUMBER($L56))),AND($M56&lt;&gt;"",NOT(ISNUMBER($M56)))),"Dados numéricos inválidos",""),IF(OR(AND(ISNUMBER($D56),$D56&lt;=0),AND(ISNUMBER($E56),$E56&lt;=0),AND(ISNUMBER($F56),$F56&lt;=0),AND(ISNUMBER($G56),$G56&lt;=0),AND(ISNUMBER($I56),$I56&lt;=0),AND(ISNUMBER($K56),$K56&lt;0),AND(ISNUMBER($L56),$L56&lt;0),AND(ISNUMBER($M56),$M56&lt;0)),"Medida, peso ou quantidade inválida",""),IF(AND($H56&lt;&gt;"",$P56=""),"Código de embalagem inválido",""),IF(AND($P56&lt;&gt;"",IFERROR(INDEX('Materiais e Regras'!$J$11:$J$30,MATCH($H56,'Materiais e Regras'!$A$11:$A$30,0)),"Não")&lt;&gt;"Sim"),"Embalagem inativa",""),IF(AND($J56&lt;&gt;"",$W56=""),"Código de enchimento inválido",""),IF(AND($W56&lt;&gt;"",IFERROR(INDEX('Materiais e Regras'!$P$11:$P$25,MATCH($J56,'Materiais e Regras'!$L$11:$L$25,0)),"Não")&lt;&gt;"Sim"),"Enchimento inativo",""),IF(AND(COUNT($D56:$F56)=3,ISNUMBER($Z56),COUNT($Q56:$S56)=3,OR($D56+2*$Z56&gt;$Q56,$E56+2*$Z56&gt;$R56,$F56+2*$Z56&gt;$S56)),"Dimensões incompatíveis",""),IF(AND(ISNUMBER($G56),ISNUMBER($T56),$G56&gt;$T56),"Peso acima do limite",""),IF(AND(ISNUMBER($U56),ISNUMBER($X56),ISNUMBER($AA56),MIN(3,$U56+$X56)&lt;$AA56),"Proteção insuficiente",""),IF(AND($C56="Alta",OR($J56="ENC-000",$K56&lt;=0)),"Enchimento obrigatório",""),IF(AND($J56&lt;&gt;"",$J56&lt;&gt;"ENC-000",OR($K56="",$K56&lt;=0)),"Quantidade de enchimento inválida",""),IF(AND(ISNUMBER($AC56),ISNUMBER($AB56),$AC56&gt;$AB56),"Custo acima do limite",""),IF(AND($O56&lt;&gt;"",NOT(ISNUMBER($O56))),"Data de revisão inválida",""),IF(AND(ISNUMBER($O56),$O56&gt;TODAY()),"Data de revisão futura",""),IF(AND(ISNUMBER($O56),$O56&lt;=TODAY(),TODAY()-$O56&gt;'Materiais e Regras'!$H$6),"Revisão vencida","")))</f>
        <v/>
      </c>
      <c r="AF56" s="27">
        <f>IF($A56="","",IF($AE56="","OK","REVISAR"))</f>
        <v/>
      </c>
    </row>
    <row r="57" ht="22" customHeight="1">
      <c r="A57" s="16" t="n"/>
      <c r="B57" s="16" t="n"/>
      <c r="C57" s="17" t="n"/>
      <c r="D57" s="18" t="n"/>
      <c r="E57" s="18" t="n"/>
      <c r="F57" s="18" t="n"/>
      <c r="G57" s="41" t="n"/>
      <c r="H57" s="17" t="n"/>
      <c r="I57" s="18" t="n"/>
      <c r="J57" s="17" t="n"/>
      <c r="K57" s="18" t="n"/>
      <c r="L57" s="20" t="n"/>
      <c r="M57" s="20" t="n"/>
      <c r="N57" s="16" t="n"/>
      <c r="O57" s="42" t="n"/>
      <c r="P57" s="22">
        <f>IF($A57="","",IFERROR(INDEX('Materiais e Regras'!$B$11:$B$30,MATCH($H57,'Materiais e Regras'!$A$11:$A$30,0)),""))</f>
        <v/>
      </c>
      <c r="Q57" s="23">
        <f>IF($A57="","",IFERROR(INDEX('Materiais e Regras'!$D$11:$D$30,MATCH($H57,'Materiais e Regras'!$A$11:$A$30,0)),""))</f>
        <v/>
      </c>
      <c r="R57" s="23">
        <f>IF($A57="","",IFERROR(INDEX('Materiais e Regras'!$E$11:$E$30,MATCH($H57,'Materiais e Regras'!$A$11:$A$30,0)),""))</f>
        <v/>
      </c>
      <c r="S57" s="23">
        <f>IF($A57="","",IFERROR(INDEX('Materiais e Regras'!$F$11:$F$30,MATCH($H57,'Materiais e Regras'!$A$11:$A$30,0)),""))</f>
        <v/>
      </c>
      <c r="T57" s="43">
        <f>IF($A57="","",IFERROR(INDEX('Materiais e Regras'!$G$11:$G$30,MATCH($H57,'Materiais e Regras'!$A$11:$A$30,0)),""))</f>
        <v/>
      </c>
      <c r="U57" s="25">
        <f>IF($A57="","",IFERROR(INDEX('Materiais e Regras'!$H$11:$H$30,MATCH($H57,'Materiais e Regras'!$A$11:$A$30,0)),""))</f>
        <v/>
      </c>
      <c r="V57" s="26">
        <f>IF($A57="","",IFERROR(INDEX('Materiais e Regras'!$I$11:$I$30,MATCH($H57,'Materiais e Regras'!$A$11:$A$30,0)),""))</f>
        <v/>
      </c>
      <c r="W57" s="22">
        <f>IF($A57="","",IFERROR(INDEX('Materiais e Regras'!$M$11:$M$25,MATCH($J57,'Materiais e Regras'!$L$11:$L$25,0)),""))</f>
        <v/>
      </c>
      <c r="X57" s="25">
        <f>IF($A57="","",IFERROR(INDEX('Materiais e Regras'!$N$11:$N$25,MATCH($J57,'Materiais e Regras'!$L$11:$L$25,0)),""))</f>
        <v/>
      </c>
      <c r="Y57" s="26">
        <f>IF($A57="","",IFERROR(INDEX('Materiais e Regras'!$O$11:$O$25,MATCH($J57,'Materiais e Regras'!$L$11:$L$25,0)),""))</f>
        <v/>
      </c>
      <c r="Z57" s="23">
        <f>IF($A57="","",IFERROR(INDEX('Materiais e Regras'!$B$4:$B$6,MATCH($C57,'Materiais e Regras'!$A$4:$A$6,0)),""))</f>
        <v/>
      </c>
      <c r="AA57" s="25">
        <f>IF($A57="","",IFERROR(INDEX('Materiais e Regras'!$C$4:$C$6,MATCH($C57,'Materiais e Regras'!$A$4:$A$6,0)),""))</f>
        <v/>
      </c>
      <c r="AB57" s="26">
        <f>IF($A57="","",IF($M57="",'Materiais e Regras'!$H$5,IF(ISNUMBER($M57),$M57,"")))</f>
        <v/>
      </c>
      <c r="AC57" s="26">
        <f>IF(OR($A57="",COUNT($I57,$K57)&lt;&gt;2,NOT(ISNUMBER($V57)),NOT(ISNUMBER($Y57)),AND($L57&lt;&gt;"",NOT(ISNUMBER($L57)))),"",ROUND(($I57*$V57+$K57*$Y57+IF($L57="",0,$L57))*(1+'Materiais e Regras'!$H$4),2))</f>
        <v/>
      </c>
      <c r="AD57" s="22">
        <f>IF(OR($A57="",$P57="",$W57="",$I57="",$K57="",$N57=""),"",$P57&amp;" x"&amp;TEXT($I57,"0.##")&amp;IF($J57="ENC-000",""," + "&amp;$W57&amp;" x"&amp;TEXT($K57,"0.##"))&amp;" | "&amp;$N57)</f>
        <v/>
      </c>
      <c r="AE57" s="22">
        <f>IF($A57="","",_xlfn.TEXTJOIN(" | ",TRUE,IF(COUNTIF($A$6:$A$205,$A57)&gt;1,"SKU duplicado",""),IF(OR($B57="",$C57="",$D57="",$E57="",$F57="",$G57="",$H57="",$I57="",$J57="",$K57="",$N57="",$O57=""),"Cadastro incompleto",""),IF(AND($C57&lt;&gt;"",COUNTIF('Materiais e Regras'!$A$4:$A$6,$C57)=0),"Fragilidade inválida",""),IF(OR(AND($D57&lt;&gt;"",NOT(ISNUMBER($D57))),AND($E57&lt;&gt;"",NOT(ISNUMBER($E57))),AND($F57&lt;&gt;"",NOT(ISNUMBER($F57))),AND($G57&lt;&gt;"",NOT(ISNUMBER($G57))),AND($I57&lt;&gt;"",NOT(ISNUMBER($I57))),AND($K57&lt;&gt;"",NOT(ISNUMBER($K57))),AND($L57&lt;&gt;"",NOT(ISNUMBER($L57))),AND($M57&lt;&gt;"",NOT(ISNUMBER($M57)))),"Dados numéricos inválidos",""),IF(OR(AND(ISNUMBER($D57),$D57&lt;=0),AND(ISNUMBER($E57),$E57&lt;=0),AND(ISNUMBER($F57),$F57&lt;=0),AND(ISNUMBER($G57),$G57&lt;=0),AND(ISNUMBER($I57),$I57&lt;=0),AND(ISNUMBER($K57),$K57&lt;0),AND(ISNUMBER($L57),$L57&lt;0),AND(ISNUMBER($M57),$M57&lt;0)),"Medida, peso ou quantidade inválida",""),IF(AND($H57&lt;&gt;"",$P57=""),"Código de embalagem inválido",""),IF(AND($P57&lt;&gt;"",IFERROR(INDEX('Materiais e Regras'!$J$11:$J$30,MATCH($H57,'Materiais e Regras'!$A$11:$A$30,0)),"Não")&lt;&gt;"Sim"),"Embalagem inativa",""),IF(AND($J57&lt;&gt;"",$W57=""),"Código de enchimento inválido",""),IF(AND($W57&lt;&gt;"",IFERROR(INDEX('Materiais e Regras'!$P$11:$P$25,MATCH($J57,'Materiais e Regras'!$L$11:$L$25,0)),"Não")&lt;&gt;"Sim"),"Enchimento inativo",""),IF(AND(COUNT($D57:$F57)=3,ISNUMBER($Z57),COUNT($Q57:$S57)=3,OR($D57+2*$Z57&gt;$Q57,$E57+2*$Z57&gt;$R57,$F57+2*$Z57&gt;$S57)),"Dimensões incompatíveis",""),IF(AND(ISNUMBER($G57),ISNUMBER($T57),$G57&gt;$T57),"Peso acima do limite",""),IF(AND(ISNUMBER($U57),ISNUMBER($X57),ISNUMBER($AA57),MIN(3,$U57+$X57)&lt;$AA57),"Proteção insuficiente",""),IF(AND($C57="Alta",OR($J57="ENC-000",$K57&lt;=0)),"Enchimento obrigatório",""),IF(AND($J57&lt;&gt;"",$J57&lt;&gt;"ENC-000",OR($K57="",$K57&lt;=0)),"Quantidade de enchimento inválida",""),IF(AND(ISNUMBER($AC57),ISNUMBER($AB57),$AC57&gt;$AB57),"Custo acima do limite",""),IF(AND($O57&lt;&gt;"",NOT(ISNUMBER($O57))),"Data de revisão inválida",""),IF(AND(ISNUMBER($O57),$O57&gt;TODAY()),"Data de revisão futura",""),IF(AND(ISNUMBER($O57),$O57&lt;=TODAY(),TODAY()-$O57&gt;'Materiais e Regras'!$H$6),"Revisão vencida","")))</f>
        <v/>
      </c>
      <c r="AF57" s="27">
        <f>IF($A57="","",IF($AE57="","OK","REVISAR"))</f>
        <v/>
      </c>
    </row>
    <row r="58" ht="22" customHeight="1">
      <c r="A58" s="16" t="n"/>
      <c r="B58" s="16" t="n"/>
      <c r="C58" s="17" t="n"/>
      <c r="D58" s="18" t="n"/>
      <c r="E58" s="18" t="n"/>
      <c r="F58" s="18" t="n"/>
      <c r="G58" s="41" t="n"/>
      <c r="H58" s="17" t="n"/>
      <c r="I58" s="18" t="n"/>
      <c r="J58" s="17" t="n"/>
      <c r="K58" s="18" t="n"/>
      <c r="L58" s="20" t="n"/>
      <c r="M58" s="20" t="n"/>
      <c r="N58" s="16" t="n"/>
      <c r="O58" s="42" t="n"/>
      <c r="P58" s="22">
        <f>IF($A58="","",IFERROR(INDEX('Materiais e Regras'!$B$11:$B$30,MATCH($H58,'Materiais e Regras'!$A$11:$A$30,0)),""))</f>
        <v/>
      </c>
      <c r="Q58" s="23">
        <f>IF($A58="","",IFERROR(INDEX('Materiais e Regras'!$D$11:$D$30,MATCH($H58,'Materiais e Regras'!$A$11:$A$30,0)),""))</f>
        <v/>
      </c>
      <c r="R58" s="23">
        <f>IF($A58="","",IFERROR(INDEX('Materiais e Regras'!$E$11:$E$30,MATCH($H58,'Materiais e Regras'!$A$11:$A$30,0)),""))</f>
        <v/>
      </c>
      <c r="S58" s="23">
        <f>IF($A58="","",IFERROR(INDEX('Materiais e Regras'!$F$11:$F$30,MATCH($H58,'Materiais e Regras'!$A$11:$A$30,0)),""))</f>
        <v/>
      </c>
      <c r="T58" s="43">
        <f>IF($A58="","",IFERROR(INDEX('Materiais e Regras'!$G$11:$G$30,MATCH($H58,'Materiais e Regras'!$A$11:$A$30,0)),""))</f>
        <v/>
      </c>
      <c r="U58" s="25">
        <f>IF($A58="","",IFERROR(INDEX('Materiais e Regras'!$H$11:$H$30,MATCH($H58,'Materiais e Regras'!$A$11:$A$30,0)),""))</f>
        <v/>
      </c>
      <c r="V58" s="26">
        <f>IF($A58="","",IFERROR(INDEX('Materiais e Regras'!$I$11:$I$30,MATCH($H58,'Materiais e Regras'!$A$11:$A$30,0)),""))</f>
        <v/>
      </c>
      <c r="W58" s="22">
        <f>IF($A58="","",IFERROR(INDEX('Materiais e Regras'!$M$11:$M$25,MATCH($J58,'Materiais e Regras'!$L$11:$L$25,0)),""))</f>
        <v/>
      </c>
      <c r="X58" s="25">
        <f>IF($A58="","",IFERROR(INDEX('Materiais e Regras'!$N$11:$N$25,MATCH($J58,'Materiais e Regras'!$L$11:$L$25,0)),""))</f>
        <v/>
      </c>
      <c r="Y58" s="26">
        <f>IF($A58="","",IFERROR(INDEX('Materiais e Regras'!$O$11:$O$25,MATCH($J58,'Materiais e Regras'!$L$11:$L$25,0)),""))</f>
        <v/>
      </c>
      <c r="Z58" s="23">
        <f>IF($A58="","",IFERROR(INDEX('Materiais e Regras'!$B$4:$B$6,MATCH($C58,'Materiais e Regras'!$A$4:$A$6,0)),""))</f>
        <v/>
      </c>
      <c r="AA58" s="25">
        <f>IF($A58="","",IFERROR(INDEX('Materiais e Regras'!$C$4:$C$6,MATCH($C58,'Materiais e Regras'!$A$4:$A$6,0)),""))</f>
        <v/>
      </c>
      <c r="AB58" s="26">
        <f>IF($A58="","",IF($M58="",'Materiais e Regras'!$H$5,IF(ISNUMBER($M58),$M58,"")))</f>
        <v/>
      </c>
      <c r="AC58" s="26">
        <f>IF(OR($A58="",COUNT($I58,$K58)&lt;&gt;2,NOT(ISNUMBER($V58)),NOT(ISNUMBER($Y58)),AND($L58&lt;&gt;"",NOT(ISNUMBER($L58)))),"",ROUND(($I58*$V58+$K58*$Y58+IF($L58="",0,$L58))*(1+'Materiais e Regras'!$H$4),2))</f>
        <v/>
      </c>
      <c r="AD58" s="22">
        <f>IF(OR($A58="",$P58="",$W58="",$I58="",$K58="",$N58=""),"",$P58&amp;" x"&amp;TEXT($I58,"0.##")&amp;IF($J58="ENC-000",""," + "&amp;$W58&amp;" x"&amp;TEXT($K58,"0.##"))&amp;" | "&amp;$N58)</f>
        <v/>
      </c>
      <c r="AE58" s="22">
        <f>IF($A58="","",_xlfn.TEXTJOIN(" | ",TRUE,IF(COUNTIF($A$6:$A$205,$A58)&gt;1,"SKU duplicado",""),IF(OR($B58="",$C58="",$D58="",$E58="",$F58="",$G58="",$H58="",$I58="",$J58="",$K58="",$N58="",$O58=""),"Cadastro incompleto",""),IF(AND($C58&lt;&gt;"",COUNTIF('Materiais e Regras'!$A$4:$A$6,$C58)=0),"Fragilidade inválida",""),IF(OR(AND($D58&lt;&gt;"",NOT(ISNUMBER($D58))),AND($E58&lt;&gt;"",NOT(ISNUMBER($E58))),AND($F58&lt;&gt;"",NOT(ISNUMBER($F58))),AND($G58&lt;&gt;"",NOT(ISNUMBER($G58))),AND($I58&lt;&gt;"",NOT(ISNUMBER($I58))),AND($K58&lt;&gt;"",NOT(ISNUMBER($K58))),AND($L58&lt;&gt;"",NOT(ISNUMBER($L58))),AND($M58&lt;&gt;"",NOT(ISNUMBER($M58)))),"Dados numéricos inválidos",""),IF(OR(AND(ISNUMBER($D58),$D58&lt;=0),AND(ISNUMBER($E58),$E58&lt;=0),AND(ISNUMBER($F58),$F58&lt;=0),AND(ISNUMBER($G58),$G58&lt;=0),AND(ISNUMBER($I58),$I58&lt;=0),AND(ISNUMBER($K58),$K58&lt;0),AND(ISNUMBER($L58),$L58&lt;0),AND(ISNUMBER($M58),$M58&lt;0)),"Medida, peso ou quantidade inválida",""),IF(AND($H58&lt;&gt;"",$P58=""),"Código de embalagem inválido",""),IF(AND($P58&lt;&gt;"",IFERROR(INDEX('Materiais e Regras'!$J$11:$J$30,MATCH($H58,'Materiais e Regras'!$A$11:$A$30,0)),"Não")&lt;&gt;"Sim"),"Embalagem inativa",""),IF(AND($J58&lt;&gt;"",$W58=""),"Código de enchimento inválido",""),IF(AND($W58&lt;&gt;"",IFERROR(INDEX('Materiais e Regras'!$P$11:$P$25,MATCH($J58,'Materiais e Regras'!$L$11:$L$25,0)),"Não")&lt;&gt;"Sim"),"Enchimento inativo",""),IF(AND(COUNT($D58:$F58)=3,ISNUMBER($Z58),COUNT($Q58:$S58)=3,OR($D58+2*$Z58&gt;$Q58,$E58+2*$Z58&gt;$R58,$F58+2*$Z58&gt;$S58)),"Dimensões incompatíveis",""),IF(AND(ISNUMBER($G58),ISNUMBER($T58),$G58&gt;$T58),"Peso acima do limite",""),IF(AND(ISNUMBER($U58),ISNUMBER($X58),ISNUMBER($AA58),MIN(3,$U58+$X58)&lt;$AA58),"Proteção insuficiente",""),IF(AND($C58="Alta",OR($J58="ENC-000",$K58&lt;=0)),"Enchimento obrigatório",""),IF(AND($J58&lt;&gt;"",$J58&lt;&gt;"ENC-000",OR($K58="",$K58&lt;=0)),"Quantidade de enchimento inválida",""),IF(AND(ISNUMBER($AC58),ISNUMBER($AB58),$AC58&gt;$AB58),"Custo acima do limite",""),IF(AND($O58&lt;&gt;"",NOT(ISNUMBER($O58))),"Data de revisão inválida",""),IF(AND(ISNUMBER($O58),$O58&gt;TODAY()),"Data de revisão futura",""),IF(AND(ISNUMBER($O58),$O58&lt;=TODAY(),TODAY()-$O58&gt;'Materiais e Regras'!$H$6),"Revisão vencida","")))</f>
        <v/>
      </c>
      <c r="AF58" s="27">
        <f>IF($A58="","",IF($AE58="","OK","REVISAR"))</f>
        <v/>
      </c>
    </row>
    <row r="59" ht="22" customHeight="1">
      <c r="A59" s="16" t="n"/>
      <c r="B59" s="16" t="n"/>
      <c r="C59" s="17" t="n"/>
      <c r="D59" s="18" t="n"/>
      <c r="E59" s="18" t="n"/>
      <c r="F59" s="18" t="n"/>
      <c r="G59" s="41" t="n"/>
      <c r="H59" s="17" t="n"/>
      <c r="I59" s="18" t="n"/>
      <c r="J59" s="17" t="n"/>
      <c r="K59" s="18" t="n"/>
      <c r="L59" s="20" t="n"/>
      <c r="M59" s="20" t="n"/>
      <c r="N59" s="16" t="n"/>
      <c r="O59" s="42" t="n"/>
      <c r="P59" s="22">
        <f>IF($A59="","",IFERROR(INDEX('Materiais e Regras'!$B$11:$B$30,MATCH($H59,'Materiais e Regras'!$A$11:$A$30,0)),""))</f>
        <v/>
      </c>
      <c r="Q59" s="23">
        <f>IF($A59="","",IFERROR(INDEX('Materiais e Regras'!$D$11:$D$30,MATCH($H59,'Materiais e Regras'!$A$11:$A$30,0)),""))</f>
        <v/>
      </c>
      <c r="R59" s="23">
        <f>IF($A59="","",IFERROR(INDEX('Materiais e Regras'!$E$11:$E$30,MATCH($H59,'Materiais e Regras'!$A$11:$A$30,0)),""))</f>
        <v/>
      </c>
      <c r="S59" s="23">
        <f>IF($A59="","",IFERROR(INDEX('Materiais e Regras'!$F$11:$F$30,MATCH($H59,'Materiais e Regras'!$A$11:$A$30,0)),""))</f>
        <v/>
      </c>
      <c r="T59" s="43">
        <f>IF($A59="","",IFERROR(INDEX('Materiais e Regras'!$G$11:$G$30,MATCH($H59,'Materiais e Regras'!$A$11:$A$30,0)),""))</f>
        <v/>
      </c>
      <c r="U59" s="25">
        <f>IF($A59="","",IFERROR(INDEX('Materiais e Regras'!$H$11:$H$30,MATCH($H59,'Materiais e Regras'!$A$11:$A$30,0)),""))</f>
        <v/>
      </c>
      <c r="V59" s="26">
        <f>IF($A59="","",IFERROR(INDEX('Materiais e Regras'!$I$11:$I$30,MATCH($H59,'Materiais e Regras'!$A$11:$A$30,0)),""))</f>
        <v/>
      </c>
      <c r="W59" s="22">
        <f>IF($A59="","",IFERROR(INDEX('Materiais e Regras'!$M$11:$M$25,MATCH($J59,'Materiais e Regras'!$L$11:$L$25,0)),""))</f>
        <v/>
      </c>
      <c r="X59" s="25">
        <f>IF($A59="","",IFERROR(INDEX('Materiais e Regras'!$N$11:$N$25,MATCH($J59,'Materiais e Regras'!$L$11:$L$25,0)),""))</f>
        <v/>
      </c>
      <c r="Y59" s="26">
        <f>IF($A59="","",IFERROR(INDEX('Materiais e Regras'!$O$11:$O$25,MATCH($J59,'Materiais e Regras'!$L$11:$L$25,0)),""))</f>
        <v/>
      </c>
      <c r="Z59" s="23">
        <f>IF($A59="","",IFERROR(INDEX('Materiais e Regras'!$B$4:$B$6,MATCH($C59,'Materiais e Regras'!$A$4:$A$6,0)),""))</f>
        <v/>
      </c>
      <c r="AA59" s="25">
        <f>IF($A59="","",IFERROR(INDEX('Materiais e Regras'!$C$4:$C$6,MATCH($C59,'Materiais e Regras'!$A$4:$A$6,0)),""))</f>
        <v/>
      </c>
      <c r="AB59" s="26">
        <f>IF($A59="","",IF($M59="",'Materiais e Regras'!$H$5,IF(ISNUMBER($M59),$M59,"")))</f>
        <v/>
      </c>
      <c r="AC59" s="26">
        <f>IF(OR($A59="",COUNT($I59,$K59)&lt;&gt;2,NOT(ISNUMBER($V59)),NOT(ISNUMBER($Y59)),AND($L59&lt;&gt;"",NOT(ISNUMBER($L59)))),"",ROUND(($I59*$V59+$K59*$Y59+IF($L59="",0,$L59))*(1+'Materiais e Regras'!$H$4),2))</f>
        <v/>
      </c>
      <c r="AD59" s="22">
        <f>IF(OR($A59="",$P59="",$W59="",$I59="",$K59="",$N59=""),"",$P59&amp;" x"&amp;TEXT($I59,"0.##")&amp;IF($J59="ENC-000",""," + "&amp;$W59&amp;" x"&amp;TEXT($K59,"0.##"))&amp;" | "&amp;$N59)</f>
        <v/>
      </c>
      <c r="AE59" s="22">
        <f>IF($A59="","",_xlfn.TEXTJOIN(" | ",TRUE,IF(COUNTIF($A$6:$A$205,$A59)&gt;1,"SKU duplicado",""),IF(OR($B59="",$C59="",$D59="",$E59="",$F59="",$G59="",$H59="",$I59="",$J59="",$K59="",$N59="",$O59=""),"Cadastro incompleto",""),IF(AND($C59&lt;&gt;"",COUNTIF('Materiais e Regras'!$A$4:$A$6,$C59)=0),"Fragilidade inválida",""),IF(OR(AND($D59&lt;&gt;"",NOT(ISNUMBER($D59))),AND($E59&lt;&gt;"",NOT(ISNUMBER($E59))),AND($F59&lt;&gt;"",NOT(ISNUMBER($F59))),AND($G59&lt;&gt;"",NOT(ISNUMBER($G59))),AND($I59&lt;&gt;"",NOT(ISNUMBER($I59))),AND($K59&lt;&gt;"",NOT(ISNUMBER($K59))),AND($L59&lt;&gt;"",NOT(ISNUMBER($L59))),AND($M59&lt;&gt;"",NOT(ISNUMBER($M59)))),"Dados numéricos inválidos",""),IF(OR(AND(ISNUMBER($D59),$D59&lt;=0),AND(ISNUMBER($E59),$E59&lt;=0),AND(ISNUMBER($F59),$F59&lt;=0),AND(ISNUMBER($G59),$G59&lt;=0),AND(ISNUMBER($I59),$I59&lt;=0),AND(ISNUMBER($K59),$K59&lt;0),AND(ISNUMBER($L59),$L59&lt;0),AND(ISNUMBER($M59),$M59&lt;0)),"Medida, peso ou quantidade inválida",""),IF(AND($H59&lt;&gt;"",$P59=""),"Código de embalagem inválido",""),IF(AND($P59&lt;&gt;"",IFERROR(INDEX('Materiais e Regras'!$J$11:$J$30,MATCH($H59,'Materiais e Regras'!$A$11:$A$30,0)),"Não")&lt;&gt;"Sim"),"Embalagem inativa",""),IF(AND($J59&lt;&gt;"",$W59=""),"Código de enchimento inválido",""),IF(AND($W59&lt;&gt;"",IFERROR(INDEX('Materiais e Regras'!$P$11:$P$25,MATCH($J59,'Materiais e Regras'!$L$11:$L$25,0)),"Não")&lt;&gt;"Sim"),"Enchimento inativo",""),IF(AND(COUNT($D59:$F59)=3,ISNUMBER($Z59),COUNT($Q59:$S59)=3,OR($D59+2*$Z59&gt;$Q59,$E59+2*$Z59&gt;$R59,$F59+2*$Z59&gt;$S59)),"Dimensões incompatíveis",""),IF(AND(ISNUMBER($G59),ISNUMBER($T59),$G59&gt;$T59),"Peso acima do limite",""),IF(AND(ISNUMBER($U59),ISNUMBER($X59),ISNUMBER($AA59),MIN(3,$U59+$X59)&lt;$AA59),"Proteção insuficiente",""),IF(AND($C59="Alta",OR($J59="ENC-000",$K59&lt;=0)),"Enchimento obrigatório",""),IF(AND($J59&lt;&gt;"",$J59&lt;&gt;"ENC-000",OR($K59="",$K59&lt;=0)),"Quantidade de enchimento inválida",""),IF(AND(ISNUMBER($AC59),ISNUMBER($AB59),$AC59&gt;$AB59),"Custo acima do limite",""),IF(AND($O59&lt;&gt;"",NOT(ISNUMBER($O59))),"Data de revisão inválida",""),IF(AND(ISNUMBER($O59),$O59&gt;TODAY()),"Data de revisão futura",""),IF(AND(ISNUMBER($O59),$O59&lt;=TODAY(),TODAY()-$O59&gt;'Materiais e Regras'!$H$6),"Revisão vencida","")))</f>
        <v/>
      </c>
      <c r="AF59" s="27">
        <f>IF($A59="","",IF($AE59="","OK","REVISAR"))</f>
        <v/>
      </c>
    </row>
    <row r="60" ht="22" customHeight="1">
      <c r="A60" s="16" t="n"/>
      <c r="B60" s="16" t="n"/>
      <c r="C60" s="17" t="n"/>
      <c r="D60" s="18" t="n"/>
      <c r="E60" s="18" t="n"/>
      <c r="F60" s="18" t="n"/>
      <c r="G60" s="41" t="n"/>
      <c r="H60" s="17" t="n"/>
      <c r="I60" s="18" t="n"/>
      <c r="J60" s="17" t="n"/>
      <c r="K60" s="18" t="n"/>
      <c r="L60" s="20" t="n"/>
      <c r="M60" s="20" t="n"/>
      <c r="N60" s="16" t="n"/>
      <c r="O60" s="42" t="n"/>
      <c r="P60" s="22">
        <f>IF($A60="","",IFERROR(INDEX('Materiais e Regras'!$B$11:$B$30,MATCH($H60,'Materiais e Regras'!$A$11:$A$30,0)),""))</f>
        <v/>
      </c>
      <c r="Q60" s="23">
        <f>IF($A60="","",IFERROR(INDEX('Materiais e Regras'!$D$11:$D$30,MATCH($H60,'Materiais e Regras'!$A$11:$A$30,0)),""))</f>
        <v/>
      </c>
      <c r="R60" s="23">
        <f>IF($A60="","",IFERROR(INDEX('Materiais e Regras'!$E$11:$E$30,MATCH($H60,'Materiais e Regras'!$A$11:$A$30,0)),""))</f>
        <v/>
      </c>
      <c r="S60" s="23">
        <f>IF($A60="","",IFERROR(INDEX('Materiais e Regras'!$F$11:$F$30,MATCH($H60,'Materiais e Regras'!$A$11:$A$30,0)),""))</f>
        <v/>
      </c>
      <c r="T60" s="43">
        <f>IF($A60="","",IFERROR(INDEX('Materiais e Regras'!$G$11:$G$30,MATCH($H60,'Materiais e Regras'!$A$11:$A$30,0)),""))</f>
        <v/>
      </c>
      <c r="U60" s="25">
        <f>IF($A60="","",IFERROR(INDEX('Materiais e Regras'!$H$11:$H$30,MATCH($H60,'Materiais e Regras'!$A$11:$A$30,0)),""))</f>
        <v/>
      </c>
      <c r="V60" s="26">
        <f>IF($A60="","",IFERROR(INDEX('Materiais e Regras'!$I$11:$I$30,MATCH($H60,'Materiais e Regras'!$A$11:$A$30,0)),""))</f>
        <v/>
      </c>
      <c r="W60" s="22">
        <f>IF($A60="","",IFERROR(INDEX('Materiais e Regras'!$M$11:$M$25,MATCH($J60,'Materiais e Regras'!$L$11:$L$25,0)),""))</f>
        <v/>
      </c>
      <c r="X60" s="25">
        <f>IF($A60="","",IFERROR(INDEX('Materiais e Regras'!$N$11:$N$25,MATCH($J60,'Materiais e Regras'!$L$11:$L$25,0)),""))</f>
        <v/>
      </c>
      <c r="Y60" s="26">
        <f>IF($A60="","",IFERROR(INDEX('Materiais e Regras'!$O$11:$O$25,MATCH($J60,'Materiais e Regras'!$L$11:$L$25,0)),""))</f>
        <v/>
      </c>
      <c r="Z60" s="23">
        <f>IF($A60="","",IFERROR(INDEX('Materiais e Regras'!$B$4:$B$6,MATCH($C60,'Materiais e Regras'!$A$4:$A$6,0)),""))</f>
        <v/>
      </c>
      <c r="AA60" s="25">
        <f>IF($A60="","",IFERROR(INDEX('Materiais e Regras'!$C$4:$C$6,MATCH($C60,'Materiais e Regras'!$A$4:$A$6,0)),""))</f>
        <v/>
      </c>
      <c r="AB60" s="26">
        <f>IF($A60="","",IF($M60="",'Materiais e Regras'!$H$5,IF(ISNUMBER($M60),$M60,"")))</f>
        <v/>
      </c>
      <c r="AC60" s="26">
        <f>IF(OR($A60="",COUNT($I60,$K60)&lt;&gt;2,NOT(ISNUMBER($V60)),NOT(ISNUMBER($Y60)),AND($L60&lt;&gt;"",NOT(ISNUMBER($L60)))),"",ROUND(($I60*$V60+$K60*$Y60+IF($L60="",0,$L60))*(1+'Materiais e Regras'!$H$4),2))</f>
        <v/>
      </c>
      <c r="AD60" s="22">
        <f>IF(OR($A60="",$P60="",$W60="",$I60="",$K60="",$N60=""),"",$P60&amp;" x"&amp;TEXT($I60,"0.##")&amp;IF($J60="ENC-000",""," + "&amp;$W60&amp;" x"&amp;TEXT($K60,"0.##"))&amp;" | "&amp;$N60)</f>
        <v/>
      </c>
      <c r="AE60" s="22">
        <f>IF($A60="","",_xlfn.TEXTJOIN(" | ",TRUE,IF(COUNTIF($A$6:$A$205,$A60)&gt;1,"SKU duplicado",""),IF(OR($B60="",$C60="",$D60="",$E60="",$F60="",$G60="",$H60="",$I60="",$J60="",$K60="",$N60="",$O60=""),"Cadastro incompleto",""),IF(AND($C60&lt;&gt;"",COUNTIF('Materiais e Regras'!$A$4:$A$6,$C60)=0),"Fragilidade inválida",""),IF(OR(AND($D60&lt;&gt;"",NOT(ISNUMBER($D60))),AND($E60&lt;&gt;"",NOT(ISNUMBER($E60))),AND($F60&lt;&gt;"",NOT(ISNUMBER($F60))),AND($G60&lt;&gt;"",NOT(ISNUMBER($G60))),AND($I60&lt;&gt;"",NOT(ISNUMBER($I60))),AND($K60&lt;&gt;"",NOT(ISNUMBER($K60))),AND($L60&lt;&gt;"",NOT(ISNUMBER($L60))),AND($M60&lt;&gt;"",NOT(ISNUMBER($M60)))),"Dados numéricos inválidos",""),IF(OR(AND(ISNUMBER($D60),$D60&lt;=0),AND(ISNUMBER($E60),$E60&lt;=0),AND(ISNUMBER($F60),$F60&lt;=0),AND(ISNUMBER($G60),$G60&lt;=0),AND(ISNUMBER($I60),$I60&lt;=0),AND(ISNUMBER($K60),$K60&lt;0),AND(ISNUMBER($L60),$L60&lt;0),AND(ISNUMBER($M60),$M60&lt;0)),"Medida, peso ou quantidade inválida",""),IF(AND($H60&lt;&gt;"",$P60=""),"Código de embalagem inválido",""),IF(AND($P60&lt;&gt;"",IFERROR(INDEX('Materiais e Regras'!$J$11:$J$30,MATCH($H60,'Materiais e Regras'!$A$11:$A$30,0)),"Não")&lt;&gt;"Sim"),"Embalagem inativa",""),IF(AND($J60&lt;&gt;"",$W60=""),"Código de enchimento inválido",""),IF(AND($W60&lt;&gt;"",IFERROR(INDEX('Materiais e Regras'!$P$11:$P$25,MATCH($J60,'Materiais e Regras'!$L$11:$L$25,0)),"Não")&lt;&gt;"Sim"),"Enchimento inativo",""),IF(AND(COUNT($D60:$F60)=3,ISNUMBER($Z60),COUNT($Q60:$S60)=3,OR($D60+2*$Z60&gt;$Q60,$E60+2*$Z60&gt;$R60,$F60+2*$Z60&gt;$S60)),"Dimensões incompatíveis",""),IF(AND(ISNUMBER($G60),ISNUMBER($T60),$G60&gt;$T60),"Peso acima do limite",""),IF(AND(ISNUMBER($U60),ISNUMBER($X60),ISNUMBER($AA60),MIN(3,$U60+$X60)&lt;$AA60),"Proteção insuficiente",""),IF(AND($C60="Alta",OR($J60="ENC-000",$K60&lt;=0)),"Enchimento obrigatório",""),IF(AND($J60&lt;&gt;"",$J60&lt;&gt;"ENC-000",OR($K60="",$K60&lt;=0)),"Quantidade de enchimento inválida",""),IF(AND(ISNUMBER($AC60),ISNUMBER($AB60),$AC60&gt;$AB60),"Custo acima do limite",""),IF(AND($O60&lt;&gt;"",NOT(ISNUMBER($O60))),"Data de revisão inválida",""),IF(AND(ISNUMBER($O60),$O60&gt;TODAY()),"Data de revisão futura",""),IF(AND(ISNUMBER($O60),$O60&lt;=TODAY(),TODAY()-$O60&gt;'Materiais e Regras'!$H$6),"Revisão vencida","")))</f>
        <v/>
      </c>
      <c r="AF60" s="27">
        <f>IF($A60="","",IF($AE60="","OK","REVISAR"))</f>
        <v/>
      </c>
    </row>
    <row r="61" ht="22" customHeight="1">
      <c r="A61" s="16" t="n"/>
      <c r="B61" s="16" t="n"/>
      <c r="C61" s="17" t="n"/>
      <c r="D61" s="18" t="n"/>
      <c r="E61" s="18" t="n"/>
      <c r="F61" s="18" t="n"/>
      <c r="G61" s="41" t="n"/>
      <c r="H61" s="17" t="n"/>
      <c r="I61" s="18" t="n"/>
      <c r="J61" s="17" t="n"/>
      <c r="K61" s="18" t="n"/>
      <c r="L61" s="20" t="n"/>
      <c r="M61" s="20" t="n"/>
      <c r="N61" s="16" t="n"/>
      <c r="O61" s="42" t="n"/>
      <c r="P61" s="22">
        <f>IF($A61="","",IFERROR(INDEX('Materiais e Regras'!$B$11:$B$30,MATCH($H61,'Materiais e Regras'!$A$11:$A$30,0)),""))</f>
        <v/>
      </c>
      <c r="Q61" s="23">
        <f>IF($A61="","",IFERROR(INDEX('Materiais e Regras'!$D$11:$D$30,MATCH($H61,'Materiais e Regras'!$A$11:$A$30,0)),""))</f>
        <v/>
      </c>
      <c r="R61" s="23">
        <f>IF($A61="","",IFERROR(INDEX('Materiais e Regras'!$E$11:$E$30,MATCH($H61,'Materiais e Regras'!$A$11:$A$30,0)),""))</f>
        <v/>
      </c>
      <c r="S61" s="23">
        <f>IF($A61="","",IFERROR(INDEX('Materiais e Regras'!$F$11:$F$30,MATCH($H61,'Materiais e Regras'!$A$11:$A$30,0)),""))</f>
        <v/>
      </c>
      <c r="T61" s="43">
        <f>IF($A61="","",IFERROR(INDEX('Materiais e Regras'!$G$11:$G$30,MATCH($H61,'Materiais e Regras'!$A$11:$A$30,0)),""))</f>
        <v/>
      </c>
      <c r="U61" s="25">
        <f>IF($A61="","",IFERROR(INDEX('Materiais e Regras'!$H$11:$H$30,MATCH($H61,'Materiais e Regras'!$A$11:$A$30,0)),""))</f>
        <v/>
      </c>
      <c r="V61" s="26">
        <f>IF($A61="","",IFERROR(INDEX('Materiais e Regras'!$I$11:$I$30,MATCH($H61,'Materiais e Regras'!$A$11:$A$30,0)),""))</f>
        <v/>
      </c>
      <c r="W61" s="22">
        <f>IF($A61="","",IFERROR(INDEX('Materiais e Regras'!$M$11:$M$25,MATCH($J61,'Materiais e Regras'!$L$11:$L$25,0)),""))</f>
        <v/>
      </c>
      <c r="X61" s="25">
        <f>IF($A61="","",IFERROR(INDEX('Materiais e Regras'!$N$11:$N$25,MATCH($J61,'Materiais e Regras'!$L$11:$L$25,0)),""))</f>
        <v/>
      </c>
      <c r="Y61" s="26">
        <f>IF($A61="","",IFERROR(INDEX('Materiais e Regras'!$O$11:$O$25,MATCH($J61,'Materiais e Regras'!$L$11:$L$25,0)),""))</f>
        <v/>
      </c>
      <c r="Z61" s="23">
        <f>IF($A61="","",IFERROR(INDEX('Materiais e Regras'!$B$4:$B$6,MATCH($C61,'Materiais e Regras'!$A$4:$A$6,0)),""))</f>
        <v/>
      </c>
      <c r="AA61" s="25">
        <f>IF($A61="","",IFERROR(INDEX('Materiais e Regras'!$C$4:$C$6,MATCH($C61,'Materiais e Regras'!$A$4:$A$6,0)),""))</f>
        <v/>
      </c>
      <c r="AB61" s="26">
        <f>IF($A61="","",IF($M61="",'Materiais e Regras'!$H$5,IF(ISNUMBER($M61),$M61,"")))</f>
        <v/>
      </c>
      <c r="AC61" s="26">
        <f>IF(OR($A61="",COUNT($I61,$K61)&lt;&gt;2,NOT(ISNUMBER($V61)),NOT(ISNUMBER($Y61)),AND($L61&lt;&gt;"",NOT(ISNUMBER($L61)))),"",ROUND(($I61*$V61+$K61*$Y61+IF($L61="",0,$L61))*(1+'Materiais e Regras'!$H$4),2))</f>
        <v/>
      </c>
      <c r="AD61" s="22">
        <f>IF(OR($A61="",$P61="",$W61="",$I61="",$K61="",$N61=""),"",$P61&amp;" x"&amp;TEXT($I61,"0.##")&amp;IF($J61="ENC-000",""," + "&amp;$W61&amp;" x"&amp;TEXT($K61,"0.##"))&amp;" | "&amp;$N61)</f>
        <v/>
      </c>
      <c r="AE61" s="22">
        <f>IF($A61="","",_xlfn.TEXTJOIN(" | ",TRUE,IF(COUNTIF($A$6:$A$205,$A61)&gt;1,"SKU duplicado",""),IF(OR($B61="",$C61="",$D61="",$E61="",$F61="",$G61="",$H61="",$I61="",$J61="",$K61="",$N61="",$O61=""),"Cadastro incompleto",""),IF(AND($C61&lt;&gt;"",COUNTIF('Materiais e Regras'!$A$4:$A$6,$C61)=0),"Fragilidade inválida",""),IF(OR(AND($D61&lt;&gt;"",NOT(ISNUMBER($D61))),AND($E61&lt;&gt;"",NOT(ISNUMBER($E61))),AND($F61&lt;&gt;"",NOT(ISNUMBER($F61))),AND($G61&lt;&gt;"",NOT(ISNUMBER($G61))),AND($I61&lt;&gt;"",NOT(ISNUMBER($I61))),AND($K61&lt;&gt;"",NOT(ISNUMBER($K61))),AND($L61&lt;&gt;"",NOT(ISNUMBER($L61))),AND($M61&lt;&gt;"",NOT(ISNUMBER($M61)))),"Dados numéricos inválidos",""),IF(OR(AND(ISNUMBER($D61),$D61&lt;=0),AND(ISNUMBER($E61),$E61&lt;=0),AND(ISNUMBER($F61),$F61&lt;=0),AND(ISNUMBER($G61),$G61&lt;=0),AND(ISNUMBER($I61),$I61&lt;=0),AND(ISNUMBER($K61),$K61&lt;0),AND(ISNUMBER($L61),$L61&lt;0),AND(ISNUMBER($M61),$M61&lt;0)),"Medida, peso ou quantidade inválida",""),IF(AND($H61&lt;&gt;"",$P61=""),"Código de embalagem inválido",""),IF(AND($P61&lt;&gt;"",IFERROR(INDEX('Materiais e Regras'!$J$11:$J$30,MATCH($H61,'Materiais e Regras'!$A$11:$A$30,0)),"Não")&lt;&gt;"Sim"),"Embalagem inativa",""),IF(AND($J61&lt;&gt;"",$W61=""),"Código de enchimento inválido",""),IF(AND($W61&lt;&gt;"",IFERROR(INDEX('Materiais e Regras'!$P$11:$P$25,MATCH($J61,'Materiais e Regras'!$L$11:$L$25,0)),"Não")&lt;&gt;"Sim"),"Enchimento inativo",""),IF(AND(COUNT($D61:$F61)=3,ISNUMBER($Z61),COUNT($Q61:$S61)=3,OR($D61+2*$Z61&gt;$Q61,$E61+2*$Z61&gt;$R61,$F61+2*$Z61&gt;$S61)),"Dimensões incompatíveis",""),IF(AND(ISNUMBER($G61),ISNUMBER($T61),$G61&gt;$T61),"Peso acima do limite",""),IF(AND(ISNUMBER($U61),ISNUMBER($X61),ISNUMBER($AA61),MIN(3,$U61+$X61)&lt;$AA61),"Proteção insuficiente",""),IF(AND($C61="Alta",OR($J61="ENC-000",$K61&lt;=0)),"Enchimento obrigatório",""),IF(AND($J61&lt;&gt;"",$J61&lt;&gt;"ENC-000",OR($K61="",$K61&lt;=0)),"Quantidade de enchimento inválida",""),IF(AND(ISNUMBER($AC61),ISNUMBER($AB61),$AC61&gt;$AB61),"Custo acima do limite",""),IF(AND($O61&lt;&gt;"",NOT(ISNUMBER($O61))),"Data de revisão inválida",""),IF(AND(ISNUMBER($O61),$O61&gt;TODAY()),"Data de revisão futura",""),IF(AND(ISNUMBER($O61),$O61&lt;=TODAY(),TODAY()-$O61&gt;'Materiais e Regras'!$H$6),"Revisão vencida","")))</f>
        <v/>
      </c>
      <c r="AF61" s="27">
        <f>IF($A61="","",IF($AE61="","OK","REVISAR"))</f>
        <v/>
      </c>
    </row>
    <row r="62" ht="22" customHeight="1">
      <c r="A62" s="16" t="n"/>
      <c r="B62" s="16" t="n"/>
      <c r="C62" s="17" t="n"/>
      <c r="D62" s="18" t="n"/>
      <c r="E62" s="18" t="n"/>
      <c r="F62" s="18" t="n"/>
      <c r="G62" s="41" t="n"/>
      <c r="H62" s="17" t="n"/>
      <c r="I62" s="18" t="n"/>
      <c r="J62" s="17" t="n"/>
      <c r="K62" s="18" t="n"/>
      <c r="L62" s="20" t="n"/>
      <c r="M62" s="20" t="n"/>
      <c r="N62" s="16" t="n"/>
      <c r="O62" s="42" t="n"/>
      <c r="P62" s="22">
        <f>IF($A62="","",IFERROR(INDEX('Materiais e Regras'!$B$11:$B$30,MATCH($H62,'Materiais e Regras'!$A$11:$A$30,0)),""))</f>
        <v/>
      </c>
      <c r="Q62" s="23">
        <f>IF($A62="","",IFERROR(INDEX('Materiais e Regras'!$D$11:$D$30,MATCH($H62,'Materiais e Regras'!$A$11:$A$30,0)),""))</f>
        <v/>
      </c>
      <c r="R62" s="23">
        <f>IF($A62="","",IFERROR(INDEX('Materiais e Regras'!$E$11:$E$30,MATCH($H62,'Materiais e Regras'!$A$11:$A$30,0)),""))</f>
        <v/>
      </c>
      <c r="S62" s="23">
        <f>IF($A62="","",IFERROR(INDEX('Materiais e Regras'!$F$11:$F$30,MATCH($H62,'Materiais e Regras'!$A$11:$A$30,0)),""))</f>
        <v/>
      </c>
      <c r="T62" s="43">
        <f>IF($A62="","",IFERROR(INDEX('Materiais e Regras'!$G$11:$G$30,MATCH($H62,'Materiais e Regras'!$A$11:$A$30,0)),""))</f>
        <v/>
      </c>
      <c r="U62" s="25">
        <f>IF($A62="","",IFERROR(INDEX('Materiais e Regras'!$H$11:$H$30,MATCH($H62,'Materiais e Regras'!$A$11:$A$30,0)),""))</f>
        <v/>
      </c>
      <c r="V62" s="26">
        <f>IF($A62="","",IFERROR(INDEX('Materiais e Regras'!$I$11:$I$30,MATCH($H62,'Materiais e Regras'!$A$11:$A$30,0)),""))</f>
        <v/>
      </c>
      <c r="W62" s="22">
        <f>IF($A62="","",IFERROR(INDEX('Materiais e Regras'!$M$11:$M$25,MATCH($J62,'Materiais e Regras'!$L$11:$L$25,0)),""))</f>
        <v/>
      </c>
      <c r="X62" s="25">
        <f>IF($A62="","",IFERROR(INDEX('Materiais e Regras'!$N$11:$N$25,MATCH($J62,'Materiais e Regras'!$L$11:$L$25,0)),""))</f>
        <v/>
      </c>
      <c r="Y62" s="26">
        <f>IF($A62="","",IFERROR(INDEX('Materiais e Regras'!$O$11:$O$25,MATCH($J62,'Materiais e Regras'!$L$11:$L$25,0)),""))</f>
        <v/>
      </c>
      <c r="Z62" s="23">
        <f>IF($A62="","",IFERROR(INDEX('Materiais e Regras'!$B$4:$B$6,MATCH($C62,'Materiais e Regras'!$A$4:$A$6,0)),""))</f>
        <v/>
      </c>
      <c r="AA62" s="25">
        <f>IF($A62="","",IFERROR(INDEX('Materiais e Regras'!$C$4:$C$6,MATCH($C62,'Materiais e Regras'!$A$4:$A$6,0)),""))</f>
        <v/>
      </c>
      <c r="AB62" s="26">
        <f>IF($A62="","",IF($M62="",'Materiais e Regras'!$H$5,IF(ISNUMBER($M62),$M62,"")))</f>
        <v/>
      </c>
      <c r="AC62" s="26">
        <f>IF(OR($A62="",COUNT($I62,$K62)&lt;&gt;2,NOT(ISNUMBER($V62)),NOT(ISNUMBER($Y62)),AND($L62&lt;&gt;"",NOT(ISNUMBER($L62)))),"",ROUND(($I62*$V62+$K62*$Y62+IF($L62="",0,$L62))*(1+'Materiais e Regras'!$H$4),2))</f>
        <v/>
      </c>
      <c r="AD62" s="22">
        <f>IF(OR($A62="",$P62="",$W62="",$I62="",$K62="",$N62=""),"",$P62&amp;" x"&amp;TEXT($I62,"0.##")&amp;IF($J62="ENC-000",""," + "&amp;$W62&amp;" x"&amp;TEXT($K62,"0.##"))&amp;" | "&amp;$N62)</f>
        <v/>
      </c>
      <c r="AE62" s="22">
        <f>IF($A62="","",_xlfn.TEXTJOIN(" | ",TRUE,IF(COUNTIF($A$6:$A$205,$A62)&gt;1,"SKU duplicado",""),IF(OR($B62="",$C62="",$D62="",$E62="",$F62="",$G62="",$H62="",$I62="",$J62="",$K62="",$N62="",$O62=""),"Cadastro incompleto",""),IF(AND($C62&lt;&gt;"",COUNTIF('Materiais e Regras'!$A$4:$A$6,$C62)=0),"Fragilidade inválida",""),IF(OR(AND($D62&lt;&gt;"",NOT(ISNUMBER($D62))),AND($E62&lt;&gt;"",NOT(ISNUMBER($E62))),AND($F62&lt;&gt;"",NOT(ISNUMBER($F62))),AND($G62&lt;&gt;"",NOT(ISNUMBER($G62))),AND($I62&lt;&gt;"",NOT(ISNUMBER($I62))),AND($K62&lt;&gt;"",NOT(ISNUMBER($K62))),AND($L62&lt;&gt;"",NOT(ISNUMBER($L62))),AND($M62&lt;&gt;"",NOT(ISNUMBER($M62)))),"Dados numéricos inválidos",""),IF(OR(AND(ISNUMBER($D62),$D62&lt;=0),AND(ISNUMBER($E62),$E62&lt;=0),AND(ISNUMBER($F62),$F62&lt;=0),AND(ISNUMBER($G62),$G62&lt;=0),AND(ISNUMBER($I62),$I62&lt;=0),AND(ISNUMBER($K62),$K62&lt;0),AND(ISNUMBER($L62),$L62&lt;0),AND(ISNUMBER($M62),$M62&lt;0)),"Medida, peso ou quantidade inválida",""),IF(AND($H62&lt;&gt;"",$P62=""),"Código de embalagem inválido",""),IF(AND($P62&lt;&gt;"",IFERROR(INDEX('Materiais e Regras'!$J$11:$J$30,MATCH($H62,'Materiais e Regras'!$A$11:$A$30,0)),"Não")&lt;&gt;"Sim"),"Embalagem inativa",""),IF(AND($J62&lt;&gt;"",$W62=""),"Código de enchimento inválido",""),IF(AND($W62&lt;&gt;"",IFERROR(INDEX('Materiais e Regras'!$P$11:$P$25,MATCH($J62,'Materiais e Regras'!$L$11:$L$25,0)),"Não")&lt;&gt;"Sim"),"Enchimento inativo",""),IF(AND(COUNT($D62:$F62)=3,ISNUMBER($Z62),COUNT($Q62:$S62)=3,OR($D62+2*$Z62&gt;$Q62,$E62+2*$Z62&gt;$R62,$F62+2*$Z62&gt;$S62)),"Dimensões incompatíveis",""),IF(AND(ISNUMBER($G62),ISNUMBER($T62),$G62&gt;$T62),"Peso acima do limite",""),IF(AND(ISNUMBER($U62),ISNUMBER($X62),ISNUMBER($AA62),MIN(3,$U62+$X62)&lt;$AA62),"Proteção insuficiente",""),IF(AND($C62="Alta",OR($J62="ENC-000",$K62&lt;=0)),"Enchimento obrigatório",""),IF(AND($J62&lt;&gt;"",$J62&lt;&gt;"ENC-000",OR($K62="",$K62&lt;=0)),"Quantidade de enchimento inválida",""),IF(AND(ISNUMBER($AC62),ISNUMBER($AB62),$AC62&gt;$AB62),"Custo acima do limite",""),IF(AND($O62&lt;&gt;"",NOT(ISNUMBER($O62))),"Data de revisão inválida",""),IF(AND(ISNUMBER($O62),$O62&gt;TODAY()),"Data de revisão futura",""),IF(AND(ISNUMBER($O62),$O62&lt;=TODAY(),TODAY()-$O62&gt;'Materiais e Regras'!$H$6),"Revisão vencida","")))</f>
        <v/>
      </c>
      <c r="AF62" s="27">
        <f>IF($A62="","",IF($AE62="","OK","REVISAR"))</f>
        <v/>
      </c>
    </row>
    <row r="63" ht="22" customHeight="1">
      <c r="A63" s="16" t="n"/>
      <c r="B63" s="16" t="n"/>
      <c r="C63" s="17" t="n"/>
      <c r="D63" s="18" t="n"/>
      <c r="E63" s="18" t="n"/>
      <c r="F63" s="18" t="n"/>
      <c r="G63" s="41" t="n"/>
      <c r="H63" s="17" t="n"/>
      <c r="I63" s="18" t="n"/>
      <c r="J63" s="17" t="n"/>
      <c r="K63" s="18" t="n"/>
      <c r="L63" s="20" t="n"/>
      <c r="M63" s="20" t="n"/>
      <c r="N63" s="16" t="n"/>
      <c r="O63" s="42" t="n"/>
      <c r="P63" s="22">
        <f>IF($A63="","",IFERROR(INDEX('Materiais e Regras'!$B$11:$B$30,MATCH($H63,'Materiais e Regras'!$A$11:$A$30,0)),""))</f>
        <v/>
      </c>
      <c r="Q63" s="23">
        <f>IF($A63="","",IFERROR(INDEX('Materiais e Regras'!$D$11:$D$30,MATCH($H63,'Materiais e Regras'!$A$11:$A$30,0)),""))</f>
        <v/>
      </c>
      <c r="R63" s="23">
        <f>IF($A63="","",IFERROR(INDEX('Materiais e Regras'!$E$11:$E$30,MATCH($H63,'Materiais e Regras'!$A$11:$A$30,0)),""))</f>
        <v/>
      </c>
      <c r="S63" s="23">
        <f>IF($A63="","",IFERROR(INDEX('Materiais e Regras'!$F$11:$F$30,MATCH($H63,'Materiais e Regras'!$A$11:$A$30,0)),""))</f>
        <v/>
      </c>
      <c r="T63" s="43">
        <f>IF($A63="","",IFERROR(INDEX('Materiais e Regras'!$G$11:$G$30,MATCH($H63,'Materiais e Regras'!$A$11:$A$30,0)),""))</f>
        <v/>
      </c>
      <c r="U63" s="25">
        <f>IF($A63="","",IFERROR(INDEX('Materiais e Regras'!$H$11:$H$30,MATCH($H63,'Materiais e Regras'!$A$11:$A$30,0)),""))</f>
        <v/>
      </c>
      <c r="V63" s="26">
        <f>IF($A63="","",IFERROR(INDEX('Materiais e Regras'!$I$11:$I$30,MATCH($H63,'Materiais e Regras'!$A$11:$A$30,0)),""))</f>
        <v/>
      </c>
      <c r="W63" s="22">
        <f>IF($A63="","",IFERROR(INDEX('Materiais e Regras'!$M$11:$M$25,MATCH($J63,'Materiais e Regras'!$L$11:$L$25,0)),""))</f>
        <v/>
      </c>
      <c r="X63" s="25">
        <f>IF($A63="","",IFERROR(INDEX('Materiais e Regras'!$N$11:$N$25,MATCH($J63,'Materiais e Regras'!$L$11:$L$25,0)),""))</f>
        <v/>
      </c>
      <c r="Y63" s="26">
        <f>IF($A63="","",IFERROR(INDEX('Materiais e Regras'!$O$11:$O$25,MATCH($J63,'Materiais e Regras'!$L$11:$L$25,0)),""))</f>
        <v/>
      </c>
      <c r="Z63" s="23">
        <f>IF($A63="","",IFERROR(INDEX('Materiais e Regras'!$B$4:$B$6,MATCH($C63,'Materiais e Regras'!$A$4:$A$6,0)),""))</f>
        <v/>
      </c>
      <c r="AA63" s="25">
        <f>IF($A63="","",IFERROR(INDEX('Materiais e Regras'!$C$4:$C$6,MATCH($C63,'Materiais e Regras'!$A$4:$A$6,0)),""))</f>
        <v/>
      </c>
      <c r="AB63" s="26">
        <f>IF($A63="","",IF($M63="",'Materiais e Regras'!$H$5,IF(ISNUMBER($M63),$M63,"")))</f>
        <v/>
      </c>
      <c r="AC63" s="26">
        <f>IF(OR($A63="",COUNT($I63,$K63)&lt;&gt;2,NOT(ISNUMBER($V63)),NOT(ISNUMBER($Y63)),AND($L63&lt;&gt;"",NOT(ISNUMBER($L63)))),"",ROUND(($I63*$V63+$K63*$Y63+IF($L63="",0,$L63))*(1+'Materiais e Regras'!$H$4),2))</f>
        <v/>
      </c>
      <c r="AD63" s="22">
        <f>IF(OR($A63="",$P63="",$W63="",$I63="",$K63="",$N63=""),"",$P63&amp;" x"&amp;TEXT($I63,"0.##")&amp;IF($J63="ENC-000",""," + "&amp;$W63&amp;" x"&amp;TEXT($K63,"0.##"))&amp;" | "&amp;$N63)</f>
        <v/>
      </c>
      <c r="AE63" s="22">
        <f>IF($A63="","",_xlfn.TEXTJOIN(" | ",TRUE,IF(COUNTIF($A$6:$A$205,$A63)&gt;1,"SKU duplicado",""),IF(OR($B63="",$C63="",$D63="",$E63="",$F63="",$G63="",$H63="",$I63="",$J63="",$K63="",$N63="",$O63=""),"Cadastro incompleto",""),IF(AND($C63&lt;&gt;"",COUNTIF('Materiais e Regras'!$A$4:$A$6,$C63)=0),"Fragilidade inválida",""),IF(OR(AND($D63&lt;&gt;"",NOT(ISNUMBER($D63))),AND($E63&lt;&gt;"",NOT(ISNUMBER($E63))),AND($F63&lt;&gt;"",NOT(ISNUMBER($F63))),AND($G63&lt;&gt;"",NOT(ISNUMBER($G63))),AND($I63&lt;&gt;"",NOT(ISNUMBER($I63))),AND($K63&lt;&gt;"",NOT(ISNUMBER($K63))),AND($L63&lt;&gt;"",NOT(ISNUMBER($L63))),AND($M63&lt;&gt;"",NOT(ISNUMBER($M63)))),"Dados numéricos inválidos",""),IF(OR(AND(ISNUMBER($D63),$D63&lt;=0),AND(ISNUMBER($E63),$E63&lt;=0),AND(ISNUMBER($F63),$F63&lt;=0),AND(ISNUMBER($G63),$G63&lt;=0),AND(ISNUMBER($I63),$I63&lt;=0),AND(ISNUMBER($K63),$K63&lt;0),AND(ISNUMBER($L63),$L63&lt;0),AND(ISNUMBER($M63),$M63&lt;0)),"Medida, peso ou quantidade inválida",""),IF(AND($H63&lt;&gt;"",$P63=""),"Código de embalagem inválido",""),IF(AND($P63&lt;&gt;"",IFERROR(INDEX('Materiais e Regras'!$J$11:$J$30,MATCH($H63,'Materiais e Regras'!$A$11:$A$30,0)),"Não")&lt;&gt;"Sim"),"Embalagem inativa",""),IF(AND($J63&lt;&gt;"",$W63=""),"Código de enchimento inválido",""),IF(AND($W63&lt;&gt;"",IFERROR(INDEX('Materiais e Regras'!$P$11:$P$25,MATCH($J63,'Materiais e Regras'!$L$11:$L$25,0)),"Não")&lt;&gt;"Sim"),"Enchimento inativo",""),IF(AND(COUNT($D63:$F63)=3,ISNUMBER($Z63),COUNT($Q63:$S63)=3,OR($D63+2*$Z63&gt;$Q63,$E63+2*$Z63&gt;$R63,$F63+2*$Z63&gt;$S63)),"Dimensões incompatíveis",""),IF(AND(ISNUMBER($G63),ISNUMBER($T63),$G63&gt;$T63),"Peso acima do limite",""),IF(AND(ISNUMBER($U63),ISNUMBER($X63),ISNUMBER($AA63),MIN(3,$U63+$X63)&lt;$AA63),"Proteção insuficiente",""),IF(AND($C63="Alta",OR($J63="ENC-000",$K63&lt;=0)),"Enchimento obrigatório",""),IF(AND($J63&lt;&gt;"",$J63&lt;&gt;"ENC-000",OR($K63="",$K63&lt;=0)),"Quantidade de enchimento inválida",""),IF(AND(ISNUMBER($AC63),ISNUMBER($AB63),$AC63&gt;$AB63),"Custo acima do limite",""),IF(AND($O63&lt;&gt;"",NOT(ISNUMBER($O63))),"Data de revisão inválida",""),IF(AND(ISNUMBER($O63),$O63&gt;TODAY()),"Data de revisão futura",""),IF(AND(ISNUMBER($O63),$O63&lt;=TODAY(),TODAY()-$O63&gt;'Materiais e Regras'!$H$6),"Revisão vencida","")))</f>
        <v/>
      </c>
      <c r="AF63" s="27">
        <f>IF($A63="","",IF($AE63="","OK","REVISAR"))</f>
        <v/>
      </c>
    </row>
    <row r="64" ht="22" customHeight="1">
      <c r="A64" s="16" t="n"/>
      <c r="B64" s="16" t="n"/>
      <c r="C64" s="17" t="n"/>
      <c r="D64" s="18" t="n"/>
      <c r="E64" s="18" t="n"/>
      <c r="F64" s="18" t="n"/>
      <c r="G64" s="41" t="n"/>
      <c r="H64" s="17" t="n"/>
      <c r="I64" s="18" t="n"/>
      <c r="J64" s="17" t="n"/>
      <c r="K64" s="18" t="n"/>
      <c r="L64" s="20" t="n"/>
      <c r="M64" s="20" t="n"/>
      <c r="N64" s="16" t="n"/>
      <c r="O64" s="42" t="n"/>
      <c r="P64" s="22">
        <f>IF($A64="","",IFERROR(INDEX('Materiais e Regras'!$B$11:$B$30,MATCH($H64,'Materiais e Regras'!$A$11:$A$30,0)),""))</f>
        <v/>
      </c>
      <c r="Q64" s="23">
        <f>IF($A64="","",IFERROR(INDEX('Materiais e Regras'!$D$11:$D$30,MATCH($H64,'Materiais e Regras'!$A$11:$A$30,0)),""))</f>
        <v/>
      </c>
      <c r="R64" s="23">
        <f>IF($A64="","",IFERROR(INDEX('Materiais e Regras'!$E$11:$E$30,MATCH($H64,'Materiais e Regras'!$A$11:$A$30,0)),""))</f>
        <v/>
      </c>
      <c r="S64" s="23">
        <f>IF($A64="","",IFERROR(INDEX('Materiais e Regras'!$F$11:$F$30,MATCH($H64,'Materiais e Regras'!$A$11:$A$30,0)),""))</f>
        <v/>
      </c>
      <c r="T64" s="43">
        <f>IF($A64="","",IFERROR(INDEX('Materiais e Regras'!$G$11:$G$30,MATCH($H64,'Materiais e Regras'!$A$11:$A$30,0)),""))</f>
        <v/>
      </c>
      <c r="U64" s="25">
        <f>IF($A64="","",IFERROR(INDEX('Materiais e Regras'!$H$11:$H$30,MATCH($H64,'Materiais e Regras'!$A$11:$A$30,0)),""))</f>
        <v/>
      </c>
      <c r="V64" s="26">
        <f>IF($A64="","",IFERROR(INDEX('Materiais e Regras'!$I$11:$I$30,MATCH($H64,'Materiais e Regras'!$A$11:$A$30,0)),""))</f>
        <v/>
      </c>
      <c r="W64" s="22">
        <f>IF($A64="","",IFERROR(INDEX('Materiais e Regras'!$M$11:$M$25,MATCH($J64,'Materiais e Regras'!$L$11:$L$25,0)),""))</f>
        <v/>
      </c>
      <c r="X64" s="25">
        <f>IF($A64="","",IFERROR(INDEX('Materiais e Regras'!$N$11:$N$25,MATCH($J64,'Materiais e Regras'!$L$11:$L$25,0)),""))</f>
        <v/>
      </c>
      <c r="Y64" s="26">
        <f>IF($A64="","",IFERROR(INDEX('Materiais e Regras'!$O$11:$O$25,MATCH($J64,'Materiais e Regras'!$L$11:$L$25,0)),""))</f>
        <v/>
      </c>
      <c r="Z64" s="23">
        <f>IF($A64="","",IFERROR(INDEX('Materiais e Regras'!$B$4:$B$6,MATCH($C64,'Materiais e Regras'!$A$4:$A$6,0)),""))</f>
        <v/>
      </c>
      <c r="AA64" s="25">
        <f>IF($A64="","",IFERROR(INDEX('Materiais e Regras'!$C$4:$C$6,MATCH($C64,'Materiais e Regras'!$A$4:$A$6,0)),""))</f>
        <v/>
      </c>
      <c r="AB64" s="26">
        <f>IF($A64="","",IF($M64="",'Materiais e Regras'!$H$5,IF(ISNUMBER($M64),$M64,"")))</f>
        <v/>
      </c>
      <c r="AC64" s="26">
        <f>IF(OR($A64="",COUNT($I64,$K64)&lt;&gt;2,NOT(ISNUMBER($V64)),NOT(ISNUMBER($Y64)),AND($L64&lt;&gt;"",NOT(ISNUMBER($L64)))),"",ROUND(($I64*$V64+$K64*$Y64+IF($L64="",0,$L64))*(1+'Materiais e Regras'!$H$4),2))</f>
        <v/>
      </c>
      <c r="AD64" s="22">
        <f>IF(OR($A64="",$P64="",$W64="",$I64="",$K64="",$N64=""),"",$P64&amp;" x"&amp;TEXT($I64,"0.##")&amp;IF($J64="ENC-000",""," + "&amp;$W64&amp;" x"&amp;TEXT($K64,"0.##"))&amp;" | "&amp;$N64)</f>
        <v/>
      </c>
      <c r="AE64" s="22">
        <f>IF($A64="","",_xlfn.TEXTJOIN(" | ",TRUE,IF(COUNTIF($A$6:$A$205,$A64)&gt;1,"SKU duplicado",""),IF(OR($B64="",$C64="",$D64="",$E64="",$F64="",$G64="",$H64="",$I64="",$J64="",$K64="",$N64="",$O64=""),"Cadastro incompleto",""),IF(AND($C64&lt;&gt;"",COUNTIF('Materiais e Regras'!$A$4:$A$6,$C64)=0),"Fragilidade inválida",""),IF(OR(AND($D64&lt;&gt;"",NOT(ISNUMBER($D64))),AND($E64&lt;&gt;"",NOT(ISNUMBER($E64))),AND($F64&lt;&gt;"",NOT(ISNUMBER($F64))),AND($G64&lt;&gt;"",NOT(ISNUMBER($G64))),AND($I64&lt;&gt;"",NOT(ISNUMBER($I64))),AND($K64&lt;&gt;"",NOT(ISNUMBER($K64))),AND($L64&lt;&gt;"",NOT(ISNUMBER($L64))),AND($M64&lt;&gt;"",NOT(ISNUMBER($M64)))),"Dados numéricos inválidos",""),IF(OR(AND(ISNUMBER($D64),$D64&lt;=0),AND(ISNUMBER($E64),$E64&lt;=0),AND(ISNUMBER($F64),$F64&lt;=0),AND(ISNUMBER($G64),$G64&lt;=0),AND(ISNUMBER($I64),$I64&lt;=0),AND(ISNUMBER($K64),$K64&lt;0),AND(ISNUMBER($L64),$L64&lt;0),AND(ISNUMBER($M64),$M64&lt;0)),"Medida, peso ou quantidade inválida",""),IF(AND($H64&lt;&gt;"",$P64=""),"Código de embalagem inválido",""),IF(AND($P64&lt;&gt;"",IFERROR(INDEX('Materiais e Regras'!$J$11:$J$30,MATCH($H64,'Materiais e Regras'!$A$11:$A$30,0)),"Não")&lt;&gt;"Sim"),"Embalagem inativa",""),IF(AND($J64&lt;&gt;"",$W64=""),"Código de enchimento inválido",""),IF(AND($W64&lt;&gt;"",IFERROR(INDEX('Materiais e Regras'!$P$11:$P$25,MATCH($J64,'Materiais e Regras'!$L$11:$L$25,0)),"Não")&lt;&gt;"Sim"),"Enchimento inativo",""),IF(AND(COUNT($D64:$F64)=3,ISNUMBER($Z64),COUNT($Q64:$S64)=3,OR($D64+2*$Z64&gt;$Q64,$E64+2*$Z64&gt;$R64,$F64+2*$Z64&gt;$S64)),"Dimensões incompatíveis",""),IF(AND(ISNUMBER($G64),ISNUMBER($T64),$G64&gt;$T64),"Peso acima do limite",""),IF(AND(ISNUMBER($U64),ISNUMBER($X64),ISNUMBER($AA64),MIN(3,$U64+$X64)&lt;$AA64),"Proteção insuficiente",""),IF(AND($C64="Alta",OR($J64="ENC-000",$K64&lt;=0)),"Enchimento obrigatório",""),IF(AND($J64&lt;&gt;"",$J64&lt;&gt;"ENC-000",OR($K64="",$K64&lt;=0)),"Quantidade de enchimento inválida",""),IF(AND(ISNUMBER($AC64),ISNUMBER($AB64),$AC64&gt;$AB64),"Custo acima do limite",""),IF(AND($O64&lt;&gt;"",NOT(ISNUMBER($O64))),"Data de revisão inválida",""),IF(AND(ISNUMBER($O64),$O64&gt;TODAY()),"Data de revisão futura",""),IF(AND(ISNUMBER($O64),$O64&lt;=TODAY(),TODAY()-$O64&gt;'Materiais e Regras'!$H$6),"Revisão vencida","")))</f>
        <v/>
      </c>
      <c r="AF64" s="27">
        <f>IF($A64="","",IF($AE64="","OK","REVISAR"))</f>
        <v/>
      </c>
    </row>
    <row r="65" ht="22" customHeight="1">
      <c r="A65" s="16" t="n"/>
      <c r="B65" s="16" t="n"/>
      <c r="C65" s="17" t="n"/>
      <c r="D65" s="18" t="n"/>
      <c r="E65" s="18" t="n"/>
      <c r="F65" s="18" t="n"/>
      <c r="G65" s="41" t="n"/>
      <c r="H65" s="17" t="n"/>
      <c r="I65" s="18" t="n"/>
      <c r="J65" s="17" t="n"/>
      <c r="K65" s="18" t="n"/>
      <c r="L65" s="20" t="n"/>
      <c r="M65" s="20" t="n"/>
      <c r="N65" s="16" t="n"/>
      <c r="O65" s="42" t="n"/>
      <c r="P65" s="22">
        <f>IF($A65="","",IFERROR(INDEX('Materiais e Regras'!$B$11:$B$30,MATCH($H65,'Materiais e Regras'!$A$11:$A$30,0)),""))</f>
        <v/>
      </c>
      <c r="Q65" s="23">
        <f>IF($A65="","",IFERROR(INDEX('Materiais e Regras'!$D$11:$D$30,MATCH($H65,'Materiais e Regras'!$A$11:$A$30,0)),""))</f>
        <v/>
      </c>
      <c r="R65" s="23">
        <f>IF($A65="","",IFERROR(INDEX('Materiais e Regras'!$E$11:$E$30,MATCH($H65,'Materiais e Regras'!$A$11:$A$30,0)),""))</f>
        <v/>
      </c>
      <c r="S65" s="23">
        <f>IF($A65="","",IFERROR(INDEX('Materiais e Regras'!$F$11:$F$30,MATCH($H65,'Materiais e Regras'!$A$11:$A$30,0)),""))</f>
        <v/>
      </c>
      <c r="T65" s="43">
        <f>IF($A65="","",IFERROR(INDEX('Materiais e Regras'!$G$11:$G$30,MATCH($H65,'Materiais e Regras'!$A$11:$A$30,0)),""))</f>
        <v/>
      </c>
      <c r="U65" s="25">
        <f>IF($A65="","",IFERROR(INDEX('Materiais e Regras'!$H$11:$H$30,MATCH($H65,'Materiais e Regras'!$A$11:$A$30,0)),""))</f>
        <v/>
      </c>
      <c r="V65" s="26">
        <f>IF($A65="","",IFERROR(INDEX('Materiais e Regras'!$I$11:$I$30,MATCH($H65,'Materiais e Regras'!$A$11:$A$30,0)),""))</f>
        <v/>
      </c>
      <c r="W65" s="22">
        <f>IF($A65="","",IFERROR(INDEX('Materiais e Regras'!$M$11:$M$25,MATCH($J65,'Materiais e Regras'!$L$11:$L$25,0)),""))</f>
        <v/>
      </c>
      <c r="X65" s="25">
        <f>IF($A65="","",IFERROR(INDEX('Materiais e Regras'!$N$11:$N$25,MATCH($J65,'Materiais e Regras'!$L$11:$L$25,0)),""))</f>
        <v/>
      </c>
      <c r="Y65" s="26">
        <f>IF($A65="","",IFERROR(INDEX('Materiais e Regras'!$O$11:$O$25,MATCH($J65,'Materiais e Regras'!$L$11:$L$25,0)),""))</f>
        <v/>
      </c>
      <c r="Z65" s="23">
        <f>IF($A65="","",IFERROR(INDEX('Materiais e Regras'!$B$4:$B$6,MATCH($C65,'Materiais e Regras'!$A$4:$A$6,0)),""))</f>
        <v/>
      </c>
      <c r="AA65" s="25">
        <f>IF($A65="","",IFERROR(INDEX('Materiais e Regras'!$C$4:$C$6,MATCH($C65,'Materiais e Regras'!$A$4:$A$6,0)),""))</f>
        <v/>
      </c>
      <c r="AB65" s="26">
        <f>IF($A65="","",IF($M65="",'Materiais e Regras'!$H$5,IF(ISNUMBER($M65),$M65,"")))</f>
        <v/>
      </c>
      <c r="AC65" s="26">
        <f>IF(OR($A65="",COUNT($I65,$K65)&lt;&gt;2,NOT(ISNUMBER($V65)),NOT(ISNUMBER($Y65)),AND($L65&lt;&gt;"",NOT(ISNUMBER($L65)))),"",ROUND(($I65*$V65+$K65*$Y65+IF($L65="",0,$L65))*(1+'Materiais e Regras'!$H$4),2))</f>
        <v/>
      </c>
      <c r="AD65" s="22">
        <f>IF(OR($A65="",$P65="",$W65="",$I65="",$K65="",$N65=""),"",$P65&amp;" x"&amp;TEXT($I65,"0.##")&amp;IF($J65="ENC-000",""," + "&amp;$W65&amp;" x"&amp;TEXT($K65,"0.##"))&amp;" | "&amp;$N65)</f>
        <v/>
      </c>
      <c r="AE65" s="22">
        <f>IF($A65="","",_xlfn.TEXTJOIN(" | ",TRUE,IF(COUNTIF($A$6:$A$205,$A65)&gt;1,"SKU duplicado",""),IF(OR($B65="",$C65="",$D65="",$E65="",$F65="",$G65="",$H65="",$I65="",$J65="",$K65="",$N65="",$O65=""),"Cadastro incompleto",""),IF(AND($C65&lt;&gt;"",COUNTIF('Materiais e Regras'!$A$4:$A$6,$C65)=0),"Fragilidade inválida",""),IF(OR(AND($D65&lt;&gt;"",NOT(ISNUMBER($D65))),AND($E65&lt;&gt;"",NOT(ISNUMBER($E65))),AND($F65&lt;&gt;"",NOT(ISNUMBER($F65))),AND($G65&lt;&gt;"",NOT(ISNUMBER($G65))),AND($I65&lt;&gt;"",NOT(ISNUMBER($I65))),AND($K65&lt;&gt;"",NOT(ISNUMBER($K65))),AND($L65&lt;&gt;"",NOT(ISNUMBER($L65))),AND($M65&lt;&gt;"",NOT(ISNUMBER($M65)))),"Dados numéricos inválidos",""),IF(OR(AND(ISNUMBER($D65),$D65&lt;=0),AND(ISNUMBER($E65),$E65&lt;=0),AND(ISNUMBER($F65),$F65&lt;=0),AND(ISNUMBER($G65),$G65&lt;=0),AND(ISNUMBER($I65),$I65&lt;=0),AND(ISNUMBER($K65),$K65&lt;0),AND(ISNUMBER($L65),$L65&lt;0),AND(ISNUMBER($M65),$M65&lt;0)),"Medida, peso ou quantidade inválida",""),IF(AND($H65&lt;&gt;"",$P65=""),"Código de embalagem inválido",""),IF(AND($P65&lt;&gt;"",IFERROR(INDEX('Materiais e Regras'!$J$11:$J$30,MATCH($H65,'Materiais e Regras'!$A$11:$A$30,0)),"Não")&lt;&gt;"Sim"),"Embalagem inativa",""),IF(AND($J65&lt;&gt;"",$W65=""),"Código de enchimento inválido",""),IF(AND($W65&lt;&gt;"",IFERROR(INDEX('Materiais e Regras'!$P$11:$P$25,MATCH($J65,'Materiais e Regras'!$L$11:$L$25,0)),"Não")&lt;&gt;"Sim"),"Enchimento inativo",""),IF(AND(COUNT($D65:$F65)=3,ISNUMBER($Z65),COUNT($Q65:$S65)=3,OR($D65+2*$Z65&gt;$Q65,$E65+2*$Z65&gt;$R65,$F65+2*$Z65&gt;$S65)),"Dimensões incompatíveis",""),IF(AND(ISNUMBER($G65),ISNUMBER($T65),$G65&gt;$T65),"Peso acima do limite",""),IF(AND(ISNUMBER($U65),ISNUMBER($X65),ISNUMBER($AA65),MIN(3,$U65+$X65)&lt;$AA65),"Proteção insuficiente",""),IF(AND($C65="Alta",OR($J65="ENC-000",$K65&lt;=0)),"Enchimento obrigatório",""),IF(AND($J65&lt;&gt;"",$J65&lt;&gt;"ENC-000",OR($K65="",$K65&lt;=0)),"Quantidade de enchimento inválida",""),IF(AND(ISNUMBER($AC65),ISNUMBER($AB65),$AC65&gt;$AB65),"Custo acima do limite",""),IF(AND($O65&lt;&gt;"",NOT(ISNUMBER($O65))),"Data de revisão inválida",""),IF(AND(ISNUMBER($O65),$O65&gt;TODAY()),"Data de revisão futura",""),IF(AND(ISNUMBER($O65),$O65&lt;=TODAY(),TODAY()-$O65&gt;'Materiais e Regras'!$H$6),"Revisão vencida","")))</f>
        <v/>
      </c>
      <c r="AF65" s="27">
        <f>IF($A65="","",IF($AE65="","OK","REVISAR"))</f>
        <v/>
      </c>
    </row>
    <row r="66" ht="22" customHeight="1">
      <c r="A66" s="16" t="n"/>
      <c r="B66" s="16" t="n"/>
      <c r="C66" s="17" t="n"/>
      <c r="D66" s="18" t="n"/>
      <c r="E66" s="18" t="n"/>
      <c r="F66" s="18" t="n"/>
      <c r="G66" s="41" t="n"/>
      <c r="H66" s="17" t="n"/>
      <c r="I66" s="18" t="n"/>
      <c r="J66" s="17" t="n"/>
      <c r="K66" s="18" t="n"/>
      <c r="L66" s="20" t="n"/>
      <c r="M66" s="20" t="n"/>
      <c r="N66" s="16" t="n"/>
      <c r="O66" s="42" t="n"/>
      <c r="P66" s="22">
        <f>IF($A66="","",IFERROR(INDEX('Materiais e Regras'!$B$11:$B$30,MATCH($H66,'Materiais e Regras'!$A$11:$A$30,0)),""))</f>
        <v/>
      </c>
      <c r="Q66" s="23">
        <f>IF($A66="","",IFERROR(INDEX('Materiais e Regras'!$D$11:$D$30,MATCH($H66,'Materiais e Regras'!$A$11:$A$30,0)),""))</f>
        <v/>
      </c>
      <c r="R66" s="23">
        <f>IF($A66="","",IFERROR(INDEX('Materiais e Regras'!$E$11:$E$30,MATCH($H66,'Materiais e Regras'!$A$11:$A$30,0)),""))</f>
        <v/>
      </c>
      <c r="S66" s="23">
        <f>IF($A66="","",IFERROR(INDEX('Materiais e Regras'!$F$11:$F$30,MATCH($H66,'Materiais e Regras'!$A$11:$A$30,0)),""))</f>
        <v/>
      </c>
      <c r="T66" s="43">
        <f>IF($A66="","",IFERROR(INDEX('Materiais e Regras'!$G$11:$G$30,MATCH($H66,'Materiais e Regras'!$A$11:$A$30,0)),""))</f>
        <v/>
      </c>
      <c r="U66" s="25">
        <f>IF($A66="","",IFERROR(INDEX('Materiais e Regras'!$H$11:$H$30,MATCH($H66,'Materiais e Regras'!$A$11:$A$30,0)),""))</f>
        <v/>
      </c>
      <c r="V66" s="26">
        <f>IF($A66="","",IFERROR(INDEX('Materiais e Regras'!$I$11:$I$30,MATCH($H66,'Materiais e Regras'!$A$11:$A$30,0)),""))</f>
        <v/>
      </c>
      <c r="W66" s="22">
        <f>IF($A66="","",IFERROR(INDEX('Materiais e Regras'!$M$11:$M$25,MATCH($J66,'Materiais e Regras'!$L$11:$L$25,0)),""))</f>
        <v/>
      </c>
      <c r="X66" s="25">
        <f>IF($A66="","",IFERROR(INDEX('Materiais e Regras'!$N$11:$N$25,MATCH($J66,'Materiais e Regras'!$L$11:$L$25,0)),""))</f>
        <v/>
      </c>
      <c r="Y66" s="26">
        <f>IF($A66="","",IFERROR(INDEX('Materiais e Regras'!$O$11:$O$25,MATCH($J66,'Materiais e Regras'!$L$11:$L$25,0)),""))</f>
        <v/>
      </c>
      <c r="Z66" s="23">
        <f>IF($A66="","",IFERROR(INDEX('Materiais e Regras'!$B$4:$B$6,MATCH($C66,'Materiais e Regras'!$A$4:$A$6,0)),""))</f>
        <v/>
      </c>
      <c r="AA66" s="25">
        <f>IF($A66="","",IFERROR(INDEX('Materiais e Regras'!$C$4:$C$6,MATCH($C66,'Materiais e Regras'!$A$4:$A$6,0)),""))</f>
        <v/>
      </c>
      <c r="AB66" s="26">
        <f>IF($A66="","",IF($M66="",'Materiais e Regras'!$H$5,IF(ISNUMBER($M66),$M66,"")))</f>
        <v/>
      </c>
      <c r="AC66" s="26">
        <f>IF(OR($A66="",COUNT($I66,$K66)&lt;&gt;2,NOT(ISNUMBER($V66)),NOT(ISNUMBER($Y66)),AND($L66&lt;&gt;"",NOT(ISNUMBER($L66)))),"",ROUND(($I66*$V66+$K66*$Y66+IF($L66="",0,$L66))*(1+'Materiais e Regras'!$H$4),2))</f>
        <v/>
      </c>
      <c r="AD66" s="22">
        <f>IF(OR($A66="",$P66="",$W66="",$I66="",$K66="",$N66=""),"",$P66&amp;" x"&amp;TEXT($I66,"0.##")&amp;IF($J66="ENC-000",""," + "&amp;$W66&amp;" x"&amp;TEXT($K66,"0.##"))&amp;" | "&amp;$N66)</f>
        <v/>
      </c>
      <c r="AE66" s="22">
        <f>IF($A66="","",_xlfn.TEXTJOIN(" | ",TRUE,IF(COUNTIF($A$6:$A$205,$A66)&gt;1,"SKU duplicado",""),IF(OR($B66="",$C66="",$D66="",$E66="",$F66="",$G66="",$H66="",$I66="",$J66="",$K66="",$N66="",$O66=""),"Cadastro incompleto",""),IF(AND($C66&lt;&gt;"",COUNTIF('Materiais e Regras'!$A$4:$A$6,$C66)=0),"Fragilidade inválida",""),IF(OR(AND($D66&lt;&gt;"",NOT(ISNUMBER($D66))),AND($E66&lt;&gt;"",NOT(ISNUMBER($E66))),AND($F66&lt;&gt;"",NOT(ISNUMBER($F66))),AND($G66&lt;&gt;"",NOT(ISNUMBER($G66))),AND($I66&lt;&gt;"",NOT(ISNUMBER($I66))),AND($K66&lt;&gt;"",NOT(ISNUMBER($K66))),AND($L66&lt;&gt;"",NOT(ISNUMBER($L66))),AND($M66&lt;&gt;"",NOT(ISNUMBER($M66)))),"Dados numéricos inválidos",""),IF(OR(AND(ISNUMBER($D66),$D66&lt;=0),AND(ISNUMBER($E66),$E66&lt;=0),AND(ISNUMBER($F66),$F66&lt;=0),AND(ISNUMBER($G66),$G66&lt;=0),AND(ISNUMBER($I66),$I66&lt;=0),AND(ISNUMBER($K66),$K66&lt;0),AND(ISNUMBER($L66),$L66&lt;0),AND(ISNUMBER($M66),$M66&lt;0)),"Medida, peso ou quantidade inválida",""),IF(AND($H66&lt;&gt;"",$P66=""),"Código de embalagem inválido",""),IF(AND($P66&lt;&gt;"",IFERROR(INDEX('Materiais e Regras'!$J$11:$J$30,MATCH($H66,'Materiais e Regras'!$A$11:$A$30,0)),"Não")&lt;&gt;"Sim"),"Embalagem inativa",""),IF(AND($J66&lt;&gt;"",$W66=""),"Código de enchimento inválido",""),IF(AND($W66&lt;&gt;"",IFERROR(INDEX('Materiais e Regras'!$P$11:$P$25,MATCH($J66,'Materiais e Regras'!$L$11:$L$25,0)),"Não")&lt;&gt;"Sim"),"Enchimento inativo",""),IF(AND(COUNT($D66:$F66)=3,ISNUMBER($Z66),COUNT($Q66:$S66)=3,OR($D66+2*$Z66&gt;$Q66,$E66+2*$Z66&gt;$R66,$F66+2*$Z66&gt;$S66)),"Dimensões incompatíveis",""),IF(AND(ISNUMBER($G66),ISNUMBER($T66),$G66&gt;$T66),"Peso acima do limite",""),IF(AND(ISNUMBER($U66),ISNUMBER($X66),ISNUMBER($AA66),MIN(3,$U66+$X66)&lt;$AA66),"Proteção insuficiente",""),IF(AND($C66="Alta",OR($J66="ENC-000",$K66&lt;=0)),"Enchimento obrigatório",""),IF(AND($J66&lt;&gt;"",$J66&lt;&gt;"ENC-000",OR($K66="",$K66&lt;=0)),"Quantidade de enchimento inválida",""),IF(AND(ISNUMBER($AC66),ISNUMBER($AB66),$AC66&gt;$AB66),"Custo acima do limite",""),IF(AND($O66&lt;&gt;"",NOT(ISNUMBER($O66))),"Data de revisão inválida",""),IF(AND(ISNUMBER($O66),$O66&gt;TODAY()),"Data de revisão futura",""),IF(AND(ISNUMBER($O66),$O66&lt;=TODAY(),TODAY()-$O66&gt;'Materiais e Regras'!$H$6),"Revisão vencida","")))</f>
        <v/>
      </c>
      <c r="AF66" s="27">
        <f>IF($A66="","",IF($AE66="","OK","REVISAR"))</f>
        <v/>
      </c>
    </row>
    <row r="67" ht="22" customHeight="1">
      <c r="A67" s="16" t="n"/>
      <c r="B67" s="16" t="n"/>
      <c r="C67" s="17" t="n"/>
      <c r="D67" s="18" t="n"/>
      <c r="E67" s="18" t="n"/>
      <c r="F67" s="18" t="n"/>
      <c r="G67" s="41" t="n"/>
      <c r="H67" s="17" t="n"/>
      <c r="I67" s="18" t="n"/>
      <c r="J67" s="17" t="n"/>
      <c r="K67" s="18" t="n"/>
      <c r="L67" s="20" t="n"/>
      <c r="M67" s="20" t="n"/>
      <c r="N67" s="16" t="n"/>
      <c r="O67" s="42" t="n"/>
      <c r="P67" s="22">
        <f>IF($A67="","",IFERROR(INDEX('Materiais e Regras'!$B$11:$B$30,MATCH($H67,'Materiais e Regras'!$A$11:$A$30,0)),""))</f>
        <v/>
      </c>
      <c r="Q67" s="23">
        <f>IF($A67="","",IFERROR(INDEX('Materiais e Regras'!$D$11:$D$30,MATCH($H67,'Materiais e Regras'!$A$11:$A$30,0)),""))</f>
        <v/>
      </c>
      <c r="R67" s="23">
        <f>IF($A67="","",IFERROR(INDEX('Materiais e Regras'!$E$11:$E$30,MATCH($H67,'Materiais e Regras'!$A$11:$A$30,0)),""))</f>
        <v/>
      </c>
      <c r="S67" s="23">
        <f>IF($A67="","",IFERROR(INDEX('Materiais e Regras'!$F$11:$F$30,MATCH($H67,'Materiais e Regras'!$A$11:$A$30,0)),""))</f>
        <v/>
      </c>
      <c r="T67" s="43">
        <f>IF($A67="","",IFERROR(INDEX('Materiais e Regras'!$G$11:$G$30,MATCH($H67,'Materiais e Regras'!$A$11:$A$30,0)),""))</f>
        <v/>
      </c>
      <c r="U67" s="25">
        <f>IF($A67="","",IFERROR(INDEX('Materiais e Regras'!$H$11:$H$30,MATCH($H67,'Materiais e Regras'!$A$11:$A$30,0)),""))</f>
        <v/>
      </c>
      <c r="V67" s="26">
        <f>IF($A67="","",IFERROR(INDEX('Materiais e Regras'!$I$11:$I$30,MATCH($H67,'Materiais e Regras'!$A$11:$A$30,0)),""))</f>
        <v/>
      </c>
      <c r="W67" s="22">
        <f>IF($A67="","",IFERROR(INDEX('Materiais e Regras'!$M$11:$M$25,MATCH($J67,'Materiais e Regras'!$L$11:$L$25,0)),""))</f>
        <v/>
      </c>
      <c r="X67" s="25">
        <f>IF($A67="","",IFERROR(INDEX('Materiais e Regras'!$N$11:$N$25,MATCH($J67,'Materiais e Regras'!$L$11:$L$25,0)),""))</f>
        <v/>
      </c>
      <c r="Y67" s="26">
        <f>IF($A67="","",IFERROR(INDEX('Materiais e Regras'!$O$11:$O$25,MATCH($J67,'Materiais e Regras'!$L$11:$L$25,0)),""))</f>
        <v/>
      </c>
      <c r="Z67" s="23">
        <f>IF($A67="","",IFERROR(INDEX('Materiais e Regras'!$B$4:$B$6,MATCH($C67,'Materiais e Regras'!$A$4:$A$6,0)),""))</f>
        <v/>
      </c>
      <c r="AA67" s="25">
        <f>IF($A67="","",IFERROR(INDEX('Materiais e Regras'!$C$4:$C$6,MATCH($C67,'Materiais e Regras'!$A$4:$A$6,0)),""))</f>
        <v/>
      </c>
      <c r="AB67" s="26">
        <f>IF($A67="","",IF($M67="",'Materiais e Regras'!$H$5,IF(ISNUMBER($M67),$M67,"")))</f>
        <v/>
      </c>
      <c r="AC67" s="26">
        <f>IF(OR($A67="",COUNT($I67,$K67)&lt;&gt;2,NOT(ISNUMBER($V67)),NOT(ISNUMBER($Y67)),AND($L67&lt;&gt;"",NOT(ISNUMBER($L67)))),"",ROUND(($I67*$V67+$K67*$Y67+IF($L67="",0,$L67))*(1+'Materiais e Regras'!$H$4),2))</f>
        <v/>
      </c>
      <c r="AD67" s="22">
        <f>IF(OR($A67="",$P67="",$W67="",$I67="",$K67="",$N67=""),"",$P67&amp;" x"&amp;TEXT($I67,"0.##")&amp;IF($J67="ENC-000",""," + "&amp;$W67&amp;" x"&amp;TEXT($K67,"0.##"))&amp;" | "&amp;$N67)</f>
        <v/>
      </c>
      <c r="AE67" s="22">
        <f>IF($A67="","",_xlfn.TEXTJOIN(" | ",TRUE,IF(COUNTIF($A$6:$A$205,$A67)&gt;1,"SKU duplicado",""),IF(OR($B67="",$C67="",$D67="",$E67="",$F67="",$G67="",$H67="",$I67="",$J67="",$K67="",$N67="",$O67=""),"Cadastro incompleto",""),IF(AND($C67&lt;&gt;"",COUNTIF('Materiais e Regras'!$A$4:$A$6,$C67)=0),"Fragilidade inválida",""),IF(OR(AND($D67&lt;&gt;"",NOT(ISNUMBER($D67))),AND($E67&lt;&gt;"",NOT(ISNUMBER($E67))),AND($F67&lt;&gt;"",NOT(ISNUMBER($F67))),AND($G67&lt;&gt;"",NOT(ISNUMBER($G67))),AND($I67&lt;&gt;"",NOT(ISNUMBER($I67))),AND($K67&lt;&gt;"",NOT(ISNUMBER($K67))),AND($L67&lt;&gt;"",NOT(ISNUMBER($L67))),AND($M67&lt;&gt;"",NOT(ISNUMBER($M67)))),"Dados numéricos inválidos",""),IF(OR(AND(ISNUMBER($D67),$D67&lt;=0),AND(ISNUMBER($E67),$E67&lt;=0),AND(ISNUMBER($F67),$F67&lt;=0),AND(ISNUMBER($G67),$G67&lt;=0),AND(ISNUMBER($I67),$I67&lt;=0),AND(ISNUMBER($K67),$K67&lt;0),AND(ISNUMBER($L67),$L67&lt;0),AND(ISNUMBER($M67),$M67&lt;0)),"Medida, peso ou quantidade inválida",""),IF(AND($H67&lt;&gt;"",$P67=""),"Código de embalagem inválido",""),IF(AND($P67&lt;&gt;"",IFERROR(INDEX('Materiais e Regras'!$J$11:$J$30,MATCH($H67,'Materiais e Regras'!$A$11:$A$30,0)),"Não")&lt;&gt;"Sim"),"Embalagem inativa",""),IF(AND($J67&lt;&gt;"",$W67=""),"Código de enchimento inválido",""),IF(AND($W67&lt;&gt;"",IFERROR(INDEX('Materiais e Regras'!$P$11:$P$25,MATCH($J67,'Materiais e Regras'!$L$11:$L$25,0)),"Não")&lt;&gt;"Sim"),"Enchimento inativo",""),IF(AND(COUNT($D67:$F67)=3,ISNUMBER($Z67),COUNT($Q67:$S67)=3,OR($D67+2*$Z67&gt;$Q67,$E67+2*$Z67&gt;$R67,$F67+2*$Z67&gt;$S67)),"Dimensões incompatíveis",""),IF(AND(ISNUMBER($G67),ISNUMBER($T67),$G67&gt;$T67),"Peso acima do limite",""),IF(AND(ISNUMBER($U67),ISNUMBER($X67),ISNUMBER($AA67),MIN(3,$U67+$X67)&lt;$AA67),"Proteção insuficiente",""),IF(AND($C67="Alta",OR($J67="ENC-000",$K67&lt;=0)),"Enchimento obrigatório",""),IF(AND($J67&lt;&gt;"",$J67&lt;&gt;"ENC-000",OR($K67="",$K67&lt;=0)),"Quantidade de enchimento inválida",""),IF(AND(ISNUMBER($AC67),ISNUMBER($AB67),$AC67&gt;$AB67),"Custo acima do limite",""),IF(AND($O67&lt;&gt;"",NOT(ISNUMBER($O67))),"Data de revisão inválida",""),IF(AND(ISNUMBER($O67),$O67&gt;TODAY()),"Data de revisão futura",""),IF(AND(ISNUMBER($O67),$O67&lt;=TODAY(),TODAY()-$O67&gt;'Materiais e Regras'!$H$6),"Revisão vencida","")))</f>
        <v/>
      </c>
      <c r="AF67" s="27">
        <f>IF($A67="","",IF($AE67="","OK","REVISAR"))</f>
        <v/>
      </c>
    </row>
    <row r="68" ht="22" customHeight="1">
      <c r="A68" s="16" t="n"/>
      <c r="B68" s="16" t="n"/>
      <c r="C68" s="17" t="n"/>
      <c r="D68" s="18" t="n"/>
      <c r="E68" s="18" t="n"/>
      <c r="F68" s="18" t="n"/>
      <c r="G68" s="41" t="n"/>
      <c r="H68" s="17" t="n"/>
      <c r="I68" s="18" t="n"/>
      <c r="J68" s="17" t="n"/>
      <c r="K68" s="18" t="n"/>
      <c r="L68" s="20" t="n"/>
      <c r="M68" s="20" t="n"/>
      <c r="N68" s="16" t="n"/>
      <c r="O68" s="42" t="n"/>
      <c r="P68" s="22">
        <f>IF($A68="","",IFERROR(INDEX('Materiais e Regras'!$B$11:$B$30,MATCH($H68,'Materiais e Regras'!$A$11:$A$30,0)),""))</f>
        <v/>
      </c>
      <c r="Q68" s="23">
        <f>IF($A68="","",IFERROR(INDEX('Materiais e Regras'!$D$11:$D$30,MATCH($H68,'Materiais e Regras'!$A$11:$A$30,0)),""))</f>
        <v/>
      </c>
      <c r="R68" s="23">
        <f>IF($A68="","",IFERROR(INDEX('Materiais e Regras'!$E$11:$E$30,MATCH($H68,'Materiais e Regras'!$A$11:$A$30,0)),""))</f>
        <v/>
      </c>
      <c r="S68" s="23">
        <f>IF($A68="","",IFERROR(INDEX('Materiais e Regras'!$F$11:$F$30,MATCH($H68,'Materiais e Regras'!$A$11:$A$30,0)),""))</f>
        <v/>
      </c>
      <c r="T68" s="43">
        <f>IF($A68="","",IFERROR(INDEX('Materiais e Regras'!$G$11:$G$30,MATCH($H68,'Materiais e Regras'!$A$11:$A$30,0)),""))</f>
        <v/>
      </c>
      <c r="U68" s="25">
        <f>IF($A68="","",IFERROR(INDEX('Materiais e Regras'!$H$11:$H$30,MATCH($H68,'Materiais e Regras'!$A$11:$A$30,0)),""))</f>
        <v/>
      </c>
      <c r="V68" s="26">
        <f>IF($A68="","",IFERROR(INDEX('Materiais e Regras'!$I$11:$I$30,MATCH($H68,'Materiais e Regras'!$A$11:$A$30,0)),""))</f>
        <v/>
      </c>
      <c r="W68" s="22">
        <f>IF($A68="","",IFERROR(INDEX('Materiais e Regras'!$M$11:$M$25,MATCH($J68,'Materiais e Regras'!$L$11:$L$25,0)),""))</f>
        <v/>
      </c>
      <c r="X68" s="25">
        <f>IF($A68="","",IFERROR(INDEX('Materiais e Regras'!$N$11:$N$25,MATCH($J68,'Materiais e Regras'!$L$11:$L$25,0)),""))</f>
        <v/>
      </c>
      <c r="Y68" s="26">
        <f>IF($A68="","",IFERROR(INDEX('Materiais e Regras'!$O$11:$O$25,MATCH($J68,'Materiais e Regras'!$L$11:$L$25,0)),""))</f>
        <v/>
      </c>
      <c r="Z68" s="23">
        <f>IF($A68="","",IFERROR(INDEX('Materiais e Regras'!$B$4:$B$6,MATCH($C68,'Materiais e Regras'!$A$4:$A$6,0)),""))</f>
        <v/>
      </c>
      <c r="AA68" s="25">
        <f>IF($A68="","",IFERROR(INDEX('Materiais e Regras'!$C$4:$C$6,MATCH($C68,'Materiais e Regras'!$A$4:$A$6,0)),""))</f>
        <v/>
      </c>
      <c r="AB68" s="26">
        <f>IF($A68="","",IF($M68="",'Materiais e Regras'!$H$5,IF(ISNUMBER($M68),$M68,"")))</f>
        <v/>
      </c>
      <c r="AC68" s="26">
        <f>IF(OR($A68="",COUNT($I68,$K68)&lt;&gt;2,NOT(ISNUMBER($V68)),NOT(ISNUMBER($Y68)),AND($L68&lt;&gt;"",NOT(ISNUMBER($L68)))),"",ROUND(($I68*$V68+$K68*$Y68+IF($L68="",0,$L68))*(1+'Materiais e Regras'!$H$4),2))</f>
        <v/>
      </c>
      <c r="AD68" s="22">
        <f>IF(OR($A68="",$P68="",$W68="",$I68="",$K68="",$N68=""),"",$P68&amp;" x"&amp;TEXT($I68,"0.##")&amp;IF($J68="ENC-000",""," + "&amp;$W68&amp;" x"&amp;TEXT($K68,"0.##"))&amp;" | "&amp;$N68)</f>
        <v/>
      </c>
      <c r="AE68" s="22">
        <f>IF($A68="","",_xlfn.TEXTJOIN(" | ",TRUE,IF(COUNTIF($A$6:$A$205,$A68)&gt;1,"SKU duplicado",""),IF(OR($B68="",$C68="",$D68="",$E68="",$F68="",$G68="",$H68="",$I68="",$J68="",$K68="",$N68="",$O68=""),"Cadastro incompleto",""),IF(AND($C68&lt;&gt;"",COUNTIF('Materiais e Regras'!$A$4:$A$6,$C68)=0),"Fragilidade inválida",""),IF(OR(AND($D68&lt;&gt;"",NOT(ISNUMBER($D68))),AND($E68&lt;&gt;"",NOT(ISNUMBER($E68))),AND($F68&lt;&gt;"",NOT(ISNUMBER($F68))),AND($G68&lt;&gt;"",NOT(ISNUMBER($G68))),AND($I68&lt;&gt;"",NOT(ISNUMBER($I68))),AND($K68&lt;&gt;"",NOT(ISNUMBER($K68))),AND($L68&lt;&gt;"",NOT(ISNUMBER($L68))),AND($M68&lt;&gt;"",NOT(ISNUMBER($M68)))),"Dados numéricos inválidos",""),IF(OR(AND(ISNUMBER($D68),$D68&lt;=0),AND(ISNUMBER($E68),$E68&lt;=0),AND(ISNUMBER($F68),$F68&lt;=0),AND(ISNUMBER($G68),$G68&lt;=0),AND(ISNUMBER($I68),$I68&lt;=0),AND(ISNUMBER($K68),$K68&lt;0),AND(ISNUMBER($L68),$L68&lt;0),AND(ISNUMBER($M68),$M68&lt;0)),"Medida, peso ou quantidade inválida",""),IF(AND($H68&lt;&gt;"",$P68=""),"Código de embalagem inválido",""),IF(AND($P68&lt;&gt;"",IFERROR(INDEX('Materiais e Regras'!$J$11:$J$30,MATCH($H68,'Materiais e Regras'!$A$11:$A$30,0)),"Não")&lt;&gt;"Sim"),"Embalagem inativa",""),IF(AND($J68&lt;&gt;"",$W68=""),"Código de enchimento inválido",""),IF(AND($W68&lt;&gt;"",IFERROR(INDEX('Materiais e Regras'!$P$11:$P$25,MATCH($J68,'Materiais e Regras'!$L$11:$L$25,0)),"Não")&lt;&gt;"Sim"),"Enchimento inativo",""),IF(AND(COUNT($D68:$F68)=3,ISNUMBER($Z68),COUNT($Q68:$S68)=3,OR($D68+2*$Z68&gt;$Q68,$E68+2*$Z68&gt;$R68,$F68+2*$Z68&gt;$S68)),"Dimensões incompatíveis",""),IF(AND(ISNUMBER($G68),ISNUMBER($T68),$G68&gt;$T68),"Peso acima do limite",""),IF(AND(ISNUMBER($U68),ISNUMBER($X68),ISNUMBER($AA68),MIN(3,$U68+$X68)&lt;$AA68),"Proteção insuficiente",""),IF(AND($C68="Alta",OR($J68="ENC-000",$K68&lt;=0)),"Enchimento obrigatório",""),IF(AND($J68&lt;&gt;"",$J68&lt;&gt;"ENC-000",OR($K68="",$K68&lt;=0)),"Quantidade de enchimento inválida",""),IF(AND(ISNUMBER($AC68),ISNUMBER($AB68),$AC68&gt;$AB68),"Custo acima do limite",""),IF(AND($O68&lt;&gt;"",NOT(ISNUMBER($O68))),"Data de revisão inválida",""),IF(AND(ISNUMBER($O68),$O68&gt;TODAY()),"Data de revisão futura",""),IF(AND(ISNUMBER($O68),$O68&lt;=TODAY(),TODAY()-$O68&gt;'Materiais e Regras'!$H$6),"Revisão vencida","")))</f>
        <v/>
      </c>
      <c r="AF68" s="27">
        <f>IF($A68="","",IF($AE68="","OK","REVISAR"))</f>
        <v/>
      </c>
    </row>
    <row r="69" ht="22" customHeight="1">
      <c r="A69" s="16" t="n"/>
      <c r="B69" s="16" t="n"/>
      <c r="C69" s="17" t="n"/>
      <c r="D69" s="18" t="n"/>
      <c r="E69" s="18" t="n"/>
      <c r="F69" s="18" t="n"/>
      <c r="G69" s="41" t="n"/>
      <c r="H69" s="17" t="n"/>
      <c r="I69" s="18" t="n"/>
      <c r="J69" s="17" t="n"/>
      <c r="K69" s="18" t="n"/>
      <c r="L69" s="20" t="n"/>
      <c r="M69" s="20" t="n"/>
      <c r="N69" s="16" t="n"/>
      <c r="O69" s="42" t="n"/>
      <c r="P69" s="22">
        <f>IF($A69="","",IFERROR(INDEX('Materiais e Regras'!$B$11:$B$30,MATCH($H69,'Materiais e Regras'!$A$11:$A$30,0)),""))</f>
        <v/>
      </c>
      <c r="Q69" s="23">
        <f>IF($A69="","",IFERROR(INDEX('Materiais e Regras'!$D$11:$D$30,MATCH($H69,'Materiais e Regras'!$A$11:$A$30,0)),""))</f>
        <v/>
      </c>
      <c r="R69" s="23">
        <f>IF($A69="","",IFERROR(INDEX('Materiais e Regras'!$E$11:$E$30,MATCH($H69,'Materiais e Regras'!$A$11:$A$30,0)),""))</f>
        <v/>
      </c>
      <c r="S69" s="23">
        <f>IF($A69="","",IFERROR(INDEX('Materiais e Regras'!$F$11:$F$30,MATCH($H69,'Materiais e Regras'!$A$11:$A$30,0)),""))</f>
        <v/>
      </c>
      <c r="T69" s="43">
        <f>IF($A69="","",IFERROR(INDEX('Materiais e Regras'!$G$11:$G$30,MATCH($H69,'Materiais e Regras'!$A$11:$A$30,0)),""))</f>
        <v/>
      </c>
      <c r="U69" s="25">
        <f>IF($A69="","",IFERROR(INDEX('Materiais e Regras'!$H$11:$H$30,MATCH($H69,'Materiais e Regras'!$A$11:$A$30,0)),""))</f>
        <v/>
      </c>
      <c r="V69" s="26">
        <f>IF($A69="","",IFERROR(INDEX('Materiais e Regras'!$I$11:$I$30,MATCH($H69,'Materiais e Regras'!$A$11:$A$30,0)),""))</f>
        <v/>
      </c>
      <c r="W69" s="22">
        <f>IF($A69="","",IFERROR(INDEX('Materiais e Regras'!$M$11:$M$25,MATCH($J69,'Materiais e Regras'!$L$11:$L$25,0)),""))</f>
        <v/>
      </c>
      <c r="X69" s="25">
        <f>IF($A69="","",IFERROR(INDEX('Materiais e Regras'!$N$11:$N$25,MATCH($J69,'Materiais e Regras'!$L$11:$L$25,0)),""))</f>
        <v/>
      </c>
      <c r="Y69" s="26">
        <f>IF($A69="","",IFERROR(INDEX('Materiais e Regras'!$O$11:$O$25,MATCH($J69,'Materiais e Regras'!$L$11:$L$25,0)),""))</f>
        <v/>
      </c>
      <c r="Z69" s="23">
        <f>IF($A69="","",IFERROR(INDEX('Materiais e Regras'!$B$4:$B$6,MATCH($C69,'Materiais e Regras'!$A$4:$A$6,0)),""))</f>
        <v/>
      </c>
      <c r="AA69" s="25">
        <f>IF($A69="","",IFERROR(INDEX('Materiais e Regras'!$C$4:$C$6,MATCH($C69,'Materiais e Regras'!$A$4:$A$6,0)),""))</f>
        <v/>
      </c>
      <c r="AB69" s="26">
        <f>IF($A69="","",IF($M69="",'Materiais e Regras'!$H$5,IF(ISNUMBER($M69),$M69,"")))</f>
        <v/>
      </c>
      <c r="AC69" s="26">
        <f>IF(OR($A69="",COUNT($I69,$K69)&lt;&gt;2,NOT(ISNUMBER($V69)),NOT(ISNUMBER($Y69)),AND($L69&lt;&gt;"",NOT(ISNUMBER($L69)))),"",ROUND(($I69*$V69+$K69*$Y69+IF($L69="",0,$L69))*(1+'Materiais e Regras'!$H$4),2))</f>
        <v/>
      </c>
      <c r="AD69" s="22">
        <f>IF(OR($A69="",$P69="",$W69="",$I69="",$K69="",$N69=""),"",$P69&amp;" x"&amp;TEXT($I69,"0.##")&amp;IF($J69="ENC-000",""," + "&amp;$W69&amp;" x"&amp;TEXT($K69,"0.##"))&amp;" | "&amp;$N69)</f>
        <v/>
      </c>
      <c r="AE69" s="22">
        <f>IF($A69="","",_xlfn.TEXTJOIN(" | ",TRUE,IF(COUNTIF($A$6:$A$205,$A69)&gt;1,"SKU duplicado",""),IF(OR($B69="",$C69="",$D69="",$E69="",$F69="",$G69="",$H69="",$I69="",$J69="",$K69="",$N69="",$O69=""),"Cadastro incompleto",""),IF(AND($C69&lt;&gt;"",COUNTIF('Materiais e Regras'!$A$4:$A$6,$C69)=0),"Fragilidade inválida",""),IF(OR(AND($D69&lt;&gt;"",NOT(ISNUMBER($D69))),AND($E69&lt;&gt;"",NOT(ISNUMBER($E69))),AND($F69&lt;&gt;"",NOT(ISNUMBER($F69))),AND($G69&lt;&gt;"",NOT(ISNUMBER($G69))),AND($I69&lt;&gt;"",NOT(ISNUMBER($I69))),AND($K69&lt;&gt;"",NOT(ISNUMBER($K69))),AND($L69&lt;&gt;"",NOT(ISNUMBER($L69))),AND($M69&lt;&gt;"",NOT(ISNUMBER($M69)))),"Dados numéricos inválidos",""),IF(OR(AND(ISNUMBER($D69),$D69&lt;=0),AND(ISNUMBER($E69),$E69&lt;=0),AND(ISNUMBER($F69),$F69&lt;=0),AND(ISNUMBER($G69),$G69&lt;=0),AND(ISNUMBER($I69),$I69&lt;=0),AND(ISNUMBER($K69),$K69&lt;0),AND(ISNUMBER($L69),$L69&lt;0),AND(ISNUMBER($M69),$M69&lt;0)),"Medida, peso ou quantidade inválida",""),IF(AND($H69&lt;&gt;"",$P69=""),"Código de embalagem inválido",""),IF(AND($P69&lt;&gt;"",IFERROR(INDEX('Materiais e Regras'!$J$11:$J$30,MATCH($H69,'Materiais e Regras'!$A$11:$A$30,0)),"Não")&lt;&gt;"Sim"),"Embalagem inativa",""),IF(AND($J69&lt;&gt;"",$W69=""),"Código de enchimento inválido",""),IF(AND($W69&lt;&gt;"",IFERROR(INDEX('Materiais e Regras'!$P$11:$P$25,MATCH($J69,'Materiais e Regras'!$L$11:$L$25,0)),"Não")&lt;&gt;"Sim"),"Enchimento inativo",""),IF(AND(COUNT($D69:$F69)=3,ISNUMBER($Z69),COUNT($Q69:$S69)=3,OR($D69+2*$Z69&gt;$Q69,$E69+2*$Z69&gt;$R69,$F69+2*$Z69&gt;$S69)),"Dimensões incompatíveis",""),IF(AND(ISNUMBER($G69),ISNUMBER($T69),$G69&gt;$T69),"Peso acima do limite",""),IF(AND(ISNUMBER($U69),ISNUMBER($X69),ISNUMBER($AA69),MIN(3,$U69+$X69)&lt;$AA69),"Proteção insuficiente",""),IF(AND($C69="Alta",OR($J69="ENC-000",$K69&lt;=0)),"Enchimento obrigatório",""),IF(AND($J69&lt;&gt;"",$J69&lt;&gt;"ENC-000",OR($K69="",$K69&lt;=0)),"Quantidade de enchimento inválida",""),IF(AND(ISNUMBER($AC69),ISNUMBER($AB69),$AC69&gt;$AB69),"Custo acima do limite",""),IF(AND($O69&lt;&gt;"",NOT(ISNUMBER($O69))),"Data de revisão inválida",""),IF(AND(ISNUMBER($O69),$O69&gt;TODAY()),"Data de revisão futura",""),IF(AND(ISNUMBER($O69),$O69&lt;=TODAY(),TODAY()-$O69&gt;'Materiais e Regras'!$H$6),"Revisão vencida","")))</f>
        <v/>
      </c>
      <c r="AF69" s="27">
        <f>IF($A69="","",IF($AE69="","OK","REVISAR"))</f>
        <v/>
      </c>
    </row>
    <row r="70" ht="22" customHeight="1">
      <c r="A70" s="16" t="n"/>
      <c r="B70" s="16" t="n"/>
      <c r="C70" s="17" t="n"/>
      <c r="D70" s="18" t="n"/>
      <c r="E70" s="18" t="n"/>
      <c r="F70" s="18" t="n"/>
      <c r="G70" s="41" t="n"/>
      <c r="H70" s="17" t="n"/>
      <c r="I70" s="18" t="n"/>
      <c r="J70" s="17" t="n"/>
      <c r="K70" s="18" t="n"/>
      <c r="L70" s="20" t="n"/>
      <c r="M70" s="20" t="n"/>
      <c r="N70" s="16" t="n"/>
      <c r="O70" s="42" t="n"/>
      <c r="P70" s="22">
        <f>IF($A70="","",IFERROR(INDEX('Materiais e Regras'!$B$11:$B$30,MATCH($H70,'Materiais e Regras'!$A$11:$A$30,0)),""))</f>
        <v/>
      </c>
      <c r="Q70" s="23">
        <f>IF($A70="","",IFERROR(INDEX('Materiais e Regras'!$D$11:$D$30,MATCH($H70,'Materiais e Regras'!$A$11:$A$30,0)),""))</f>
        <v/>
      </c>
      <c r="R70" s="23">
        <f>IF($A70="","",IFERROR(INDEX('Materiais e Regras'!$E$11:$E$30,MATCH($H70,'Materiais e Regras'!$A$11:$A$30,0)),""))</f>
        <v/>
      </c>
      <c r="S70" s="23">
        <f>IF($A70="","",IFERROR(INDEX('Materiais e Regras'!$F$11:$F$30,MATCH($H70,'Materiais e Regras'!$A$11:$A$30,0)),""))</f>
        <v/>
      </c>
      <c r="T70" s="43">
        <f>IF($A70="","",IFERROR(INDEX('Materiais e Regras'!$G$11:$G$30,MATCH($H70,'Materiais e Regras'!$A$11:$A$30,0)),""))</f>
        <v/>
      </c>
      <c r="U70" s="25">
        <f>IF($A70="","",IFERROR(INDEX('Materiais e Regras'!$H$11:$H$30,MATCH($H70,'Materiais e Regras'!$A$11:$A$30,0)),""))</f>
        <v/>
      </c>
      <c r="V70" s="26">
        <f>IF($A70="","",IFERROR(INDEX('Materiais e Regras'!$I$11:$I$30,MATCH($H70,'Materiais e Regras'!$A$11:$A$30,0)),""))</f>
        <v/>
      </c>
      <c r="W70" s="22">
        <f>IF($A70="","",IFERROR(INDEX('Materiais e Regras'!$M$11:$M$25,MATCH($J70,'Materiais e Regras'!$L$11:$L$25,0)),""))</f>
        <v/>
      </c>
      <c r="X70" s="25">
        <f>IF($A70="","",IFERROR(INDEX('Materiais e Regras'!$N$11:$N$25,MATCH($J70,'Materiais e Regras'!$L$11:$L$25,0)),""))</f>
        <v/>
      </c>
      <c r="Y70" s="26">
        <f>IF($A70="","",IFERROR(INDEX('Materiais e Regras'!$O$11:$O$25,MATCH($J70,'Materiais e Regras'!$L$11:$L$25,0)),""))</f>
        <v/>
      </c>
      <c r="Z70" s="23">
        <f>IF($A70="","",IFERROR(INDEX('Materiais e Regras'!$B$4:$B$6,MATCH($C70,'Materiais e Regras'!$A$4:$A$6,0)),""))</f>
        <v/>
      </c>
      <c r="AA70" s="25">
        <f>IF($A70="","",IFERROR(INDEX('Materiais e Regras'!$C$4:$C$6,MATCH($C70,'Materiais e Regras'!$A$4:$A$6,0)),""))</f>
        <v/>
      </c>
      <c r="AB70" s="26">
        <f>IF($A70="","",IF($M70="",'Materiais e Regras'!$H$5,IF(ISNUMBER($M70),$M70,"")))</f>
        <v/>
      </c>
      <c r="AC70" s="26">
        <f>IF(OR($A70="",COUNT($I70,$K70)&lt;&gt;2,NOT(ISNUMBER($V70)),NOT(ISNUMBER($Y70)),AND($L70&lt;&gt;"",NOT(ISNUMBER($L70)))),"",ROUND(($I70*$V70+$K70*$Y70+IF($L70="",0,$L70))*(1+'Materiais e Regras'!$H$4),2))</f>
        <v/>
      </c>
      <c r="AD70" s="22">
        <f>IF(OR($A70="",$P70="",$W70="",$I70="",$K70="",$N70=""),"",$P70&amp;" x"&amp;TEXT($I70,"0.##")&amp;IF($J70="ENC-000",""," + "&amp;$W70&amp;" x"&amp;TEXT($K70,"0.##"))&amp;" | "&amp;$N70)</f>
        <v/>
      </c>
      <c r="AE70" s="22">
        <f>IF($A70="","",_xlfn.TEXTJOIN(" | ",TRUE,IF(COUNTIF($A$6:$A$205,$A70)&gt;1,"SKU duplicado",""),IF(OR($B70="",$C70="",$D70="",$E70="",$F70="",$G70="",$H70="",$I70="",$J70="",$K70="",$N70="",$O70=""),"Cadastro incompleto",""),IF(AND($C70&lt;&gt;"",COUNTIF('Materiais e Regras'!$A$4:$A$6,$C70)=0),"Fragilidade inválida",""),IF(OR(AND($D70&lt;&gt;"",NOT(ISNUMBER($D70))),AND($E70&lt;&gt;"",NOT(ISNUMBER($E70))),AND($F70&lt;&gt;"",NOT(ISNUMBER($F70))),AND($G70&lt;&gt;"",NOT(ISNUMBER($G70))),AND($I70&lt;&gt;"",NOT(ISNUMBER($I70))),AND($K70&lt;&gt;"",NOT(ISNUMBER($K70))),AND($L70&lt;&gt;"",NOT(ISNUMBER($L70))),AND($M70&lt;&gt;"",NOT(ISNUMBER($M70)))),"Dados numéricos inválidos",""),IF(OR(AND(ISNUMBER($D70),$D70&lt;=0),AND(ISNUMBER($E70),$E70&lt;=0),AND(ISNUMBER($F70),$F70&lt;=0),AND(ISNUMBER($G70),$G70&lt;=0),AND(ISNUMBER($I70),$I70&lt;=0),AND(ISNUMBER($K70),$K70&lt;0),AND(ISNUMBER($L70),$L70&lt;0),AND(ISNUMBER($M70),$M70&lt;0)),"Medida, peso ou quantidade inválida",""),IF(AND($H70&lt;&gt;"",$P70=""),"Código de embalagem inválido",""),IF(AND($P70&lt;&gt;"",IFERROR(INDEX('Materiais e Regras'!$J$11:$J$30,MATCH($H70,'Materiais e Regras'!$A$11:$A$30,0)),"Não")&lt;&gt;"Sim"),"Embalagem inativa",""),IF(AND($J70&lt;&gt;"",$W70=""),"Código de enchimento inválido",""),IF(AND($W70&lt;&gt;"",IFERROR(INDEX('Materiais e Regras'!$P$11:$P$25,MATCH($J70,'Materiais e Regras'!$L$11:$L$25,0)),"Não")&lt;&gt;"Sim"),"Enchimento inativo",""),IF(AND(COUNT($D70:$F70)=3,ISNUMBER($Z70),COUNT($Q70:$S70)=3,OR($D70+2*$Z70&gt;$Q70,$E70+2*$Z70&gt;$R70,$F70+2*$Z70&gt;$S70)),"Dimensões incompatíveis",""),IF(AND(ISNUMBER($G70),ISNUMBER($T70),$G70&gt;$T70),"Peso acima do limite",""),IF(AND(ISNUMBER($U70),ISNUMBER($X70),ISNUMBER($AA70),MIN(3,$U70+$X70)&lt;$AA70),"Proteção insuficiente",""),IF(AND($C70="Alta",OR($J70="ENC-000",$K70&lt;=0)),"Enchimento obrigatório",""),IF(AND($J70&lt;&gt;"",$J70&lt;&gt;"ENC-000",OR($K70="",$K70&lt;=0)),"Quantidade de enchimento inválida",""),IF(AND(ISNUMBER($AC70),ISNUMBER($AB70),$AC70&gt;$AB70),"Custo acima do limite",""),IF(AND($O70&lt;&gt;"",NOT(ISNUMBER($O70))),"Data de revisão inválida",""),IF(AND(ISNUMBER($O70),$O70&gt;TODAY()),"Data de revisão futura",""),IF(AND(ISNUMBER($O70),$O70&lt;=TODAY(),TODAY()-$O70&gt;'Materiais e Regras'!$H$6),"Revisão vencida","")))</f>
        <v/>
      </c>
      <c r="AF70" s="27">
        <f>IF($A70="","",IF($AE70="","OK","REVISAR"))</f>
        <v/>
      </c>
    </row>
    <row r="71" ht="22" customHeight="1">
      <c r="A71" s="16" t="n"/>
      <c r="B71" s="16" t="n"/>
      <c r="C71" s="17" t="n"/>
      <c r="D71" s="18" t="n"/>
      <c r="E71" s="18" t="n"/>
      <c r="F71" s="18" t="n"/>
      <c r="G71" s="41" t="n"/>
      <c r="H71" s="17" t="n"/>
      <c r="I71" s="18" t="n"/>
      <c r="J71" s="17" t="n"/>
      <c r="K71" s="18" t="n"/>
      <c r="L71" s="20" t="n"/>
      <c r="M71" s="20" t="n"/>
      <c r="N71" s="16" t="n"/>
      <c r="O71" s="42" t="n"/>
      <c r="P71" s="22">
        <f>IF($A71="","",IFERROR(INDEX('Materiais e Regras'!$B$11:$B$30,MATCH($H71,'Materiais e Regras'!$A$11:$A$30,0)),""))</f>
        <v/>
      </c>
      <c r="Q71" s="23">
        <f>IF($A71="","",IFERROR(INDEX('Materiais e Regras'!$D$11:$D$30,MATCH($H71,'Materiais e Regras'!$A$11:$A$30,0)),""))</f>
        <v/>
      </c>
      <c r="R71" s="23">
        <f>IF($A71="","",IFERROR(INDEX('Materiais e Regras'!$E$11:$E$30,MATCH($H71,'Materiais e Regras'!$A$11:$A$30,0)),""))</f>
        <v/>
      </c>
      <c r="S71" s="23">
        <f>IF($A71="","",IFERROR(INDEX('Materiais e Regras'!$F$11:$F$30,MATCH($H71,'Materiais e Regras'!$A$11:$A$30,0)),""))</f>
        <v/>
      </c>
      <c r="T71" s="43">
        <f>IF($A71="","",IFERROR(INDEX('Materiais e Regras'!$G$11:$G$30,MATCH($H71,'Materiais e Regras'!$A$11:$A$30,0)),""))</f>
        <v/>
      </c>
      <c r="U71" s="25">
        <f>IF($A71="","",IFERROR(INDEX('Materiais e Regras'!$H$11:$H$30,MATCH($H71,'Materiais e Regras'!$A$11:$A$30,0)),""))</f>
        <v/>
      </c>
      <c r="V71" s="26">
        <f>IF($A71="","",IFERROR(INDEX('Materiais e Regras'!$I$11:$I$30,MATCH($H71,'Materiais e Regras'!$A$11:$A$30,0)),""))</f>
        <v/>
      </c>
      <c r="W71" s="22">
        <f>IF($A71="","",IFERROR(INDEX('Materiais e Regras'!$M$11:$M$25,MATCH($J71,'Materiais e Regras'!$L$11:$L$25,0)),""))</f>
        <v/>
      </c>
      <c r="X71" s="25">
        <f>IF($A71="","",IFERROR(INDEX('Materiais e Regras'!$N$11:$N$25,MATCH($J71,'Materiais e Regras'!$L$11:$L$25,0)),""))</f>
        <v/>
      </c>
      <c r="Y71" s="26">
        <f>IF($A71="","",IFERROR(INDEX('Materiais e Regras'!$O$11:$O$25,MATCH($J71,'Materiais e Regras'!$L$11:$L$25,0)),""))</f>
        <v/>
      </c>
      <c r="Z71" s="23">
        <f>IF($A71="","",IFERROR(INDEX('Materiais e Regras'!$B$4:$B$6,MATCH($C71,'Materiais e Regras'!$A$4:$A$6,0)),""))</f>
        <v/>
      </c>
      <c r="AA71" s="25">
        <f>IF($A71="","",IFERROR(INDEX('Materiais e Regras'!$C$4:$C$6,MATCH($C71,'Materiais e Regras'!$A$4:$A$6,0)),""))</f>
        <v/>
      </c>
      <c r="AB71" s="26">
        <f>IF($A71="","",IF($M71="",'Materiais e Regras'!$H$5,IF(ISNUMBER($M71),$M71,"")))</f>
        <v/>
      </c>
      <c r="AC71" s="26">
        <f>IF(OR($A71="",COUNT($I71,$K71)&lt;&gt;2,NOT(ISNUMBER($V71)),NOT(ISNUMBER($Y71)),AND($L71&lt;&gt;"",NOT(ISNUMBER($L71)))),"",ROUND(($I71*$V71+$K71*$Y71+IF($L71="",0,$L71))*(1+'Materiais e Regras'!$H$4),2))</f>
        <v/>
      </c>
      <c r="AD71" s="22">
        <f>IF(OR($A71="",$P71="",$W71="",$I71="",$K71="",$N71=""),"",$P71&amp;" x"&amp;TEXT($I71,"0.##")&amp;IF($J71="ENC-000",""," + "&amp;$W71&amp;" x"&amp;TEXT($K71,"0.##"))&amp;" | "&amp;$N71)</f>
        <v/>
      </c>
      <c r="AE71" s="22">
        <f>IF($A71="","",_xlfn.TEXTJOIN(" | ",TRUE,IF(COUNTIF($A$6:$A$205,$A71)&gt;1,"SKU duplicado",""),IF(OR($B71="",$C71="",$D71="",$E71="",$F71="",$G71="",$H71="",$I71="",$J71="",$K71="",$N71="",$O71=""),"Cadastro incompleto",""),IF(AND($C71&lt;&gt;"",COUNTIF('Materiais e Regras'!$A$4:$A$6,$C71)=0),"Fragilidade inválida",""),IF(OR(AND($D71&lt;&gt;"",NOT(ISNUMBER($D71))),AND($E71&lt;&gt;"",NOT(ISNUMBER($E71))),AND($F71&lt;&gt;"",NOT(ISNUMBER($F71))),AND($G71&lt;&gt;"",NOT(ISNUMBER($G71))),AND($I71&lt;&gt;"",NOT(ISNUMBER($I71))),AND($K71&lt;&gt;"",NOT(ISNUMBER($K71))),AND($L71&lt;&gt;"",NOT(ISNUMBER($L71))),AND($M71&lt;&gt;"",NOT(ISNUMBER($M71)))),"Dados numéricos inválidos",""),IF(OR(AND(ISNUMBER($D71),$D71&lt;=0),AND(ISNUMBER($E71),$E71&lt;=0),AND(ISNUMBER($F71),$F71&lt;=0),AND(ISNUMBER($G71),$G71&lt;=0),AND(ISNUMBER($I71),$I71&lt;=0),AND(ISNUMBER($K71),$K71&lt;0),AND(ISNUMBER($L71),$L71&lt;0),AND(ISNUMBER($M71),$M71&lt;0)),"Medida, peso ou quantidade inválida",""),IF(AND($H71&lt;&gt;"",$P71=""),"Código de embalagem inválido",""),IF(AND($P71&lt;&gt;"",IFERROR(INDEX('Materiais e Regras'!$J$11:$J$30,MATCH($H71,'Materiais e Regras'!$A$11:$A$30,0)),"Não")&lt;&gt;"Sim"),"Embalagem inativa",""),IF(AND($J71&lt;&gt;"",$W71=""),"Código de enchimento inválido",""),IF(AND($W71&lt;&gt;"",IFERROR(INDEX('Materiais e Regras'!$P$11:$P$25,MATCH($J71,'Materiais e Regras'!$L$11:$L$25,0)),"Não")&lt;&gt;"Sim"),"Enchimento inativo",""),IF(AND(COUNT($D71:$F71)=3,ISNUMBER($Z71),COUNT($Q71:$S71)=3,OR($D71+2*$Z71&gt;$Q71,$E71+2*$Z71&gt;$R71,$F71+2*$Z71&gt;$S71)),"Dimensões incompatíveis",""),IF(AND(ISNUMBER($G71),ISNUMBER($T71),$G71&gt;$T71),"Peso acima do limite",""),IF(AND(ISNUMBER($U71),ISNUMBER($X71),ISNUMBER($AA71),MIN(3,$U71+$X71)&lt;$AA71),"Proteção insuficiente",""),IF(AND($C71="Alta",OR($J71="ENC-000",$K71&lt;=0)),"Enchimento obrigatório",""),IF(AND($J71&lt;&gt;"",$J71&lt;&gt;"ENC-000",OR($K71="",$K71&lt;=0)),"Quantidade de enchimento inválida",""),IF(AND(ISNUMBER($AC71),ISNUMBER($AB71),$AC71&gt;$AB71),"Custo acima do limite",""),IF(AND($O71&lt;&gt;"",NOT(ISNUMBER($O71))),"Data de revisão inválida",""),IF(AND(ISNUMBER($O71),$O71&gt;TODAY()),"Data de revisão futura",""),IF(AND(ISNUMBER($O71),$O71&lt;=TODAY(),TODAY()-$O71&gt;'Materiais e Regras'!$H$6),"Revisão vencida","")))</f>
        <v/>
      </c>
      <c r="AF71" s="27">
        <f>IF($A71="","",IF($AE71="","OK","REVISAR"))</f>
        <v/>
      </c>
    </row>
    <row r="72" ht="22" customHeight="1">
      <c r="A72" s="16" t="n"/>
      <c r="B72" s="16" t="n"/>
      <c r="C72" s="17" t="n"/>
      <c r="D72" s="18" t="n"/>
      <c r="E72" s="18" t="n"/>
      <c r="F72" s="18" t="n"/>
      <c r="G72" s="41" t="n"/>
      <c r="H72" s="17" t="n"/>
      <c r="I72" s="18" t="n"/>
      <c r="J72" s="17" t="n"/>
      <c r="K72" s="18" t="n"/>
      <c r="L72" s="20" t="n"/>
      <c r="M72" s="20" t="n"/>
      <c r="N72" s="16" t="n"/>
      <c r="O72" s="42" t="n"/>
      <c r="P72" s="22">
        <f>IF($A72="","",IFERROR(INDEX('Materiais e Regras'!$B$11:$B$30,MATCH($H72,'Materiais e Regras'!$A$11:$A$30,0)),""))</f>
        <v/>
      </c>
      <c r="Q72" s="23">
        <f>IF($A72="","",IFERROR(INDEX('Materiais e Regras'!$D$11:$D$30,MATCH($H72,'Materiais e Regras'!$A$11:$A$30,0)),""))</f>
        <v/>
      </c>
      <c r="R72" s="23">
        <f>IF($A72="","",IFERROR(INDEX('Materiais e Regras'!$E$11:$E$30,MATCH($H72,'Materiais e Regras'!$A$11:$A$30,0)),""))</f>
        <v/>
      </c>
      <c r="S72" s="23">
        <f>IF($A72="","",IFERROR(INDEX('Materiais e Regras'!$F$11:$F$30,MATCH($H72,'Materiais e Regras'!$A$11:$A$30,0)),""))</f>
        <v/>
      </c>
      <c r="T72" s="43">
        <f>IF($A72="","",IFERROR(INDEX('Materiais e Regras'!$G$11:$G$30,MATCH($H72,'Materiais e Regras'!$A$11:$A$30,0)),""))</f>
        <v/>
      </c>
      <c r="U72" s="25">
        <f>IF($A72="","",IFERROR(INDEX('Materiais e Regras'!$H$11:$H$30,MATCH($H72,'Materiais e Regras'!$A$11:$A$30,0)),""))</f>
        <v/>
      </c>
      <c r="V72" s="26">
        <f>IF($A72="","",IFERROR(INDEX('Materiais e Regras'!$I$11:$I$30,MATCH($H72,'Materiais e Regras'!$A$11:$A$30,0)),""))</f>
        <v/>
      </c>
      <c r="W72" s="22">
        <f>IF($A72="","",IFERROR(INDEX('Materiais e Regras'!$M$11:$M$25,MATCH($J72,'Materiais e Regras'!$L$11:$L$25,0)),""))</f>
        <v/>
      </c>
      <c r="X72" s="25">
        <f>IF($A72="","",IFERROR(INDEX('Materiais e Regras'!$N$11:$N$25,MATCH($J72,'Materiais e Regras'!$L$11:$L$25,0)),""))</f>
        <v/>
      </c>
      <c r="Y72" s="26">
        <f>IF($A72="","",IFERROR(INDEX('Materiais e Regras'!$O$11:$O$25,MATCH($J72,'Materiais e Regras'!$L$11:$L$25,0)),""))</f>
        <v/>
      </c>
      <c r="Z72" s="23">
        <f>IF($A72="","",IFERROR(INDEX('Materiais e Regras'!$B$4:$B$6,MATCH($C72,'Materiais e Regras'!$A$4:$A$6,0)),""))</f>
        <v/>
      </c>
      <c r="AA72" s="25">
        <f>IF($A72="","",IFERROR(INDEX('Materiais e Regras'!$C$4:$C$6,MATCH($C72,'Materiais e Regras'!$A$4:$A$6,0)),""))</f>
        <v/>
      </c>
      <c r="AB72" s="26">
        <f>IF($A72="","",IF($M72="",'Materiais e Regras'!$H$5,IF(ISNUMBER($M72),$M72,"")))</f>
        <v/>
      </c>
      <c r="AC72" s="26">
        <f>IF(OR($A72="",COUNT($I72,$K72)&lt;&gt;2,NOT(ISNUMBER($V72)),NOT(ISNUMBER($Y72)),AND($L72&lt;&gt;"",NOT(ISNUMBER($L72)))),"",ROUND(($I72*$V72+$K72*$Y72+IF($L72="",0,$L72))*(1+'Materiais e Regras'!$H$4),2))</f>
        <v/>
      </c>
      <c r="AD72" s="22">
        <f>IF(OR($A72="",$P72="",$W72="",$I72="",$K72="",$N72=""),"",$P72&amp;" x"&amp;TEXT($I72,"0.##")&amp;IF($J72="ENC-000",""," + "&amp;$W72&amp;" x"&amp;TEXT($K72,"0.##"))&amp;" | "&amp;$N72)</f>
        <v/>
      </c>
      <c r="AE72" s="22">
        <f>IF($A72="","",_xlfn.TEXTJOIN(" | ",TRUE,IF(COUNTIF($A$6:$A$205,$A72)&gt;1,"SKU duplicado",""),IF(OR($B72="",$C72="",$D72="",$E72="",$F72="",$G72="",$H72="",$I72="",$J72="",$K72="",$N72="",$O72=""),"Cadastro incompleto",""),IF(AND($C72&lt;&gt;"",COUNTIF('Materiais e Regras'!$A$4:$A$6,$C72)=0),"Fragilidade inválida",""),IF(OR(AND($D72&lt;&gt;"",NOT(ISNUMBER($D72))),AND($E72&lt;&gt;"",NOT(ISNUMBER($E72))),AND($F72&lt;&gt;"",NOT(ISNUMBER($F72))),AND($G72&lt;&gt;"",NOT(ISNUMBER($G72))),AND($I72&lt;&gt;"",NOT(ISNUMBER($I72))),AND($K72&lt;&gt;"",NOT(ISNUMBER($K72))),AND($L72&lt;&gt;"",NOT(ISNUMBER($L72))),AND($M72&lt;&gt;"",NOT(ISNUMBER($M72)))),"Dados numéricos inválidos",""),IF(OR(AND(ISNUMBER($D72),$D72&lt;=0),AND(ISNUMBER($E72),$E72&lt;=0),AND(ISNUMBER($F72),$F72&lt;=0),AND(ISNUMBER($G72),$G72&lt;=0),AND(ISNUMBER($I72),$I72&lt;=0),AND(ISNUMBER($K72),$K72&lt;0),AND(ISNUMBER($L72),$L72&lt;0),AND(ISNUMBER($M72),$M72&lt;0)),"Medida, peso ou quantidade inválida",""),IF(AND($H72&lt;&gt;"",$P72=""),"Código de embalagem inválido",""),IF(AND($P72&lt;&gt;"",IFERROR(INDEX('Materiais e Regras'!$J$11:$J$30,MATCH($H72,'Materiais e Regras'!$A$11:$A$30,0)),"Não")&lt;&gt;"Sim"),"Embalagem inativa",""),IF(AND($J72&lt;&gt;"",$W72=""),"Código de enchimento inválido",""),IF(AND($W72&lt;&gt;"",IFERROR(INDEX('Materiais e Regras'!$P$11:$P$25,MATCH($J72,'Materiais e Regras'!$L$11:$L$25,0)),"Não")&lt;&gt;"Sim"),"Enchimento inativo",""),IF(AND(COUNT($D72:$F72)=3,ISNUMBER($Z72),COUNT($Q72:$S72)=3,OR($D72+2*$Z72&gt;$Q72,$E72+2*$Z72&gt;$R72,$F72+2*$Z72&gt;$S72)),"Dimensões incompatíveis",""),IF(AND(ISNUMBER($G72),ISNUMBER($T72),$G72&gt;$T72),"Peso acima do limite",""),IF(AND(ISNUMBER($U72),ISNUMBER($X72),ISNUMBER($AA72),MIN(3,$U72+$X72)&lt;$AA72),"Proteção insuficiente",""),IF(AND($C72="Alta",OR($J72="ENC-000",$K72&lt;=0)),"Enchimento obrigatório",""),IF(AND($J72&lt;&gt;"",$J72&lt;&gt;"ENC-000",OR($K72="",$K72&lt;=0)),"Quantidade de enchimento inválida",""),IF(AND(ISNUMBER($AC72),ISNUMBER($AB72),$AC72&gt;$AB72),"Custo acima do limite",""),IF(AND($O72&lt;&gt;"",NOT(ISNUMBER($O72))),"Data de revisão inválida",""),IF(AND(ISNUMBER($O72),$O72&gt;TODAY()),"Data de revisão futura",""),IF(AND(ISNUMBER($O72),$O72&lt;=TODAY(),TODAY()-$O72&gt;'Materiais e Regras'!$H$6),"Revisão vencida","")))</f>
        <v/>
      </c>
      <c r="AF72" s="27">
        <f>IF($A72="","",IF($AE72="","OK","REVISAR"))</f>
        <v/>
      </c>
    </row>
    <row r="73" ht="22" customHeight="1">
      <c r="A73" s="16" t="n"/>
      <c r="B73" s="16" t="n"/>
      <c r="C73" s="17" t="n"/>
      <c r="D73" s="18" t="n"/>
      <c r="E73" s="18" t="n"/>
      <c r="F73" s="18" t="n"/>
      <c r="G73" s="41" t="n"/>
      <c r="H73" s="17" t="n"/>
      <c r="I73" s="18" t="n"/>
      <c r="J73" s="17" t="n"/>
      <c r="K73" s="18" t="n"/>
      <c r="L73" s="20" t="n"/>
      <c r="M73" s="20" t="n"/>
      <c r="N73" s="16" t="n"/>
      <c r="O73" s="42" t="n"/>
      <c r="P73" s="22">
        <f>IF($A73="","",IFERROR(INDEX('Materiais e Regras'!$B$11:$B$30,MATCH($H73,'Materiais e Regras'!$A$11:$A$30,0)),""))</f>
        <v/>
      </c>
      <c r="Q73" s="23">
        <f>IF($A73="","",IFERROR(INDEX('Materiais e Regras'!$D$11:$D$30,MATCH($H73,'Materiais e Regras'!$A$11:$A$30,0)),""))</f>
        <v/>
      </c>
      <c r="R73" s="23">
        <f>IF($A73="","",IFERROR(INDEX('Materiais e Regras'!$E$11:$E$30,MATCH($H73,'Materiais e Regras'!$A$11:$A$30,0)),""))</f>
        <v/>
      </c>
      <c r="S73" s="23">
        <f>IF($A73="","",IFERROR(INDEX('Materiais e Regras'!$F$11:$F$30,MATCH($H73,'Materiais e Regras'!$A$11:$A$30,0)),""))</f>
        <v/>
      </c>
      <c r="T73" s="43">
        <f>IF($A73="","",IFERROR(INDEX('Materiais e Regras'!$G$11:$G$30,MATCH($H73,'Materiais e Regras'!$A$11:$A$30,0)),""))</f>
        <v/>
      </c>
      <c r="U73" s="25">
        <f>IF($A73="","",IFERROR(INDEX('Materiais e Regras'!$H$11:$H$30,MATCH($H73,'Materiais e Regras'!$A$11:$A$30,0)),""))</f>
        <v/>
      </c>
      <c r="V73" s="26">
        <f>IF($A73="","",IFERROR(INDEX('Materiais e Regras'!$I$11:$I$30,MATCH($H73,'Materiais e Regras'!$A$11:$A$30,0)),""))</f>
        <v/>
      </c>
      <c r="W73" s="22">
        <f>IF($A73="","",IFERROR(INDEX('Materiais e Regras'!$M$11:$M$25,MATCH($J73,'Materiais e Regras'!$L$11:$L$25,0)),""))</f>
        <v/>
      </c>
      <c r="X73" s="25">
        <f>IF($A73="","",IFERROR(INDEX('Materiais e Regras'!$N$11:$N$25,MATCH($J73,'Materiais e Regras'!$L$11:$L$25,0)),""))</f>
        <v/>
      </c>
      <c r="Y73" s="26">
        <f>IF($A73="","",IFERROR(INDEX('Materiais e Regras'!$O$11:$O$25,MATCH($J73,'Materiais e Regras'!$L$11:$L$25,0)),""))</f>
        <v/>
      </c>
      <c r="Z73" s="23">
        <f>IF($A73="","",IFERROR(INDEX('Materiais e Regras'!$B$4:$B$6,MATCH($C73,'Materiais e Regras'!$A$4:$A$6,0)),""))</f>
        <v/>
      </c>
      <c r="AA73" s="25">
        <f>IF($A73="","",IFERROR(INDEX('Materiais e Regras'!$C$4:$C$6,MATCH($C73,'Materiais e Regras'!$A$4:$A$6,0)),""))</f>
        <v/>
      </c>
      <c r="AB73" s="26">
        <f>IF($A73="","",IF($M73="",'Materiais e Regras'!$H$5,IF(ISNUMBER($M73),$M73,"")))</f>
        <v/>
      </c>
      <c r="AC73" s="26">
        <f>IF(OR($A73="",COUNT($I73,$K73)&lt;&gt;2,NOT(ISNUMBER($V73)),NOT(ISNUMBER($Y73)),AND($L73&lt;&gt;"",NOT(ISNUMBER($L73)))),"",ROUND(($I73*$V73+$K73*$Y73+IF($L73="",0,$L73))*(1+'Materiais e Regras'!$H$4),2))</f>
        <v/>
      </c>
      <c r="AD73" s="22">
        <f>IF(OR($A73="",$P73="",$W73="",$I73="",$K73="",$N73=""),"",$P73&amp;" x"&amp;TEXT($I73,"0.##")&amp;IF($J73="ENC-000",""," + "&amp;$W73&amp;" x"&amp;TEXT($K73,"0.##"))&amp;" | "&amp;$N73)</f>
        <v/>
      </c>
      <c r="AE73" s="22">
        <f>IF($A73="","",_xlfn.TEXTJOIN(" | ",TRUE,IF(COUNTIF($A$6:$A$205,$A73)&gt;1,"SKU duplicado",""),IF(OR($B73="",$C73="",$D73="",$E73="",$F73="",$G73="",$H73="",$I73="",$J73="",$K73="",$N73="",$O73=""),"Cadastro incompleto",""),IF(AND($C73&lt;&gt;"",COUNTIF('Materiais e Regras'!$A$4:$A$6,$C73)=0),"Fragilidade inválida",""),IF(OR(AND($D73&lt;&gt;"",NOT(ISNUMBER($D73))),AND($E73&lt;&gt;"",NOT(ISNUMBER($E73))),AND($F73&lt;&gt;"",NOT(ISNUMBER($F73))),AND($G73&lt;&gt;"",NOT(ISNUMBER($G73))),AND($I73&lt;&gt;"",NOT(ISNUMBER($I73))),AND($K73&lt;&gt;"",NOT(ISNUMBER($K73))),AND($L73&lt;&gt;"",NOT(ISNUMBER($L73))),AND($M73&lt;&gt;"",NOT(ISNUMBER($M73)))),"Dados numéricos inválidos",""),IF(OR(AND(ISNUMBER($D73),$D73&lt;=0),AND(ISNUMBER($E73),$E73&lt;=0),AND(ISNUMBER($F73),$F73&lt;=0),AND(ISNUMBER($G73),$G73&lt;=0),AND(ISNUMBER($I73),$I73&lt;=0),AND(ISNUMBER($K73),$K73&lt;0),AND(ISNUMBER($L73),$L73&lt;0),AND(ISNUMBER($M73),$M73&lt;0)),"Medida, peso ou quantidade inválida",""),IF(AND($H73&lt;&gt;"",$P73=""),"Código de embalagem inválido",""),IF(AND($P73&lt;&gt;"",IFERROR(INDEX('Materiais e Regras'!$J$11:$J$30,MATCH($H73,'Materiais e Regras'!$A$11:$A$30,0)),"Não")&lt;&gt;"Sim"),"Embalagem inativa",""),IF(AND($J73&lt;&gt;"",$W73=""),"Código de enchimento inválido",""),IF(AND($W73&lt;&gt;"",IFERROR(INDEX('Materiais e Regras'!$P$11:$P$25,MATCH($J73,'Materiais e Regras'!$L$11:$L$25,0)),"Não")&lt;&gt;"Sim"),"Enchimento inativo",""),IF(AND(COUNT($D73:$F73)=3,ISNUMBER($Z73),COUNT($Q73:$S73)=3,OR($D73+2*$Z73&gt;$Q73,$E73+2*$Z73&gt;$R73,$F73+2*$Z73&gt;$S73)),"Dimensões incompatíveis",""),IF(AND(ISNUMBER($G73),ISNUMBER($T73),$G73&gt;$T73),"Peso acima do limite",""),IF(AND(ISNUMBER($U73),ISNUMBER($X73),ISNUMBER($AA73),MIN(3,$U73+$X73)&lt;$AA73),"Proteção insuficiente",""),IF(AND($C73="Alta",OR($J73="ENC-000",$K73&lt;=0)),"Enchimento obrigatório",""),IF(AND($J73&lt;&gt;"",$J73&lt;&gt;"ENC-000",OR($K73="",$K73&lt;=0)),"Quantidade de enchimento inválida",""),IF(AND(ISNUMBER($AC73),ISNUMBER($AB73),$AC73&gt;$AB73),"Custo acima do limite",""),IF(AND($O73&lt;&gt;"",NOT(ISNUMBER($O73))),"Data de revisão inválida",""),IF(AND(ISNUMBER($O73),$O73&gt;TODAY()),"Data de revisão futura",""),IF(AND(ISNUMBER($O73),$O73&lt;=TODAY(),TODAY()-$O73&gt;'Materiais e Regras'!$H$6),"Revisão vencida","")))</f>
        <v/>
      </c>
      <c r="AF73" s="27">
        <f>IF($A73="","",IF($AE73="","OK","REVISAR"))</f>
        <v/>
      </c>
    </row>
    <row r="74" ht="22" customHeight="1">
      <c r="A74" s="16" t="n"/>
      <c r="B74" s="16" t="n"/>
      <c r="C74" s="17" t="n"/>
      <c r="D74" s="18" t="n"/>
      <c r="E74" s="18" t="n"/>
      <c r="F74" s="18" t="n"/>
      <c r="G74" s="41" t="n"/>
      <c r="H74" s="17" t="n"/>
      <c r="I74" s="18" t="n"/>
      <c r="J74" s="17" t="n"/>
      <c r="K74" s="18" t="n"/>
      <c r="L74" s="20" t="n"/>
      <c r="M74" s="20" t="n"/>
      <c r="N74" s="16" t="n"/>
      <c r="O74" s="42" t="n"/>
      <c r="P74" s="22">
        <f>IF($A74="","",IFERROR(INDEX('Materiais e Regras'!$B$11:$B$30,MATCH($H74,'Materiais e Regras'!$A$11:$A$30,0)),""))</f>
        <v/>
      </c>
      <c r="Q74" s="23">
        <f>IF($A74="","",IFERROR(INDEX('Materiais e Regras'!$D$11:$D$30,MATCH($H74,'Materiais e Regras'!$A$11:$A$30,0)),""))</f>
        <v/>
      </c>
      <c r="R74" s="23">
        <f>IF($A74="","",IFERROR(INDEX('Materiais e Regras'!$E$11:$E$30,MATCH($H74,'Materiais e Regras'!$A$11:$A$30,0)),""))</f>
        <v/>
      </c>
      <c r="S74" s="23">
        <f>IF($A74="","",IFERROR(INDEX('Materiais e Regras'!$F$11:$F$30,MATCH($H74,'Materiais e Regras'!$A$11:$A$30,0)),""))</f>
        <v/>
      </c>
      <c r="T74" s="43">
        <f>IF($A74="","",IFERROR(INDEX('Materiais e Regras'!$G$11:$G$30,MATCH($H74,'Materiais e Regras'!$A$11:$A$30,0)),""))</f>
        <v/>
      </c>
      <c r="U74" s="25">
        <f>IF($A74="","",IFERROR(INDEX('Materiais e Regras'!$H$11:$H$30,MATCH($H74,'Materiais e Regras'!$A$11:$A$30,0)),""))</f>
        <v/>
      </c>
      <c r="V74" s="26">
        <f>IF($A74="","",IFERROR(INDEX('Materiais e Regras'!$I$11:$I$30,MATCH($H74,'Materiais e Regras'!$A$11:$A$30,0)),""))</f>
        <v/>
      </c>
      <c r="W74" s="22">
        <f>IF($A74="","",IFERROR(INDEX('Materiais e Regras'!$M$11:$M$25,MATCH($J74,'Materiais e Regras'!$L$11:$L$25,0)),""))</f>
        <v/>
      </c>
      <c r="X74" s="25">
        <f>IF($A74="","",IFERROR(INDEX('Materiais e Regras'!$N$11:$N$25,MATCH($J74,'Materiais e Regras'!$L$11:$L$25,0)),""))</f>
        <v/>
      </c>
      <c r="Y74" s="26">
        <f>IF($A74="","",IFERROR(INDEX('Materiais e Regras'!$O$11:$O$25,MATCH($J74,'Materiais e Regras'!$L$11:$L$25,0)),""))</f>
        <v/>
      </c>
      <c r="Z74" s="23">
        <f>IF($A74="","",IFERROR(INDEX('Materiais e Regras'!$B$4:$B$6,MATCH($C74,'Materiais e Regras'!$A$4:$A$6,0)),""))</f>
        <v/>
      </c>
      <c r="AA74" s="25">
        <f>IF($A74="","",IFERROR(INDEX('Materiais e Regras'!$C$4:$C$6,MATCH($C74,'Materiais e Regras'!$A$4:$A$6,0)),""))</f>
        <v/>
      </c>
      <c r="AB74" s="26">
        <f>IF($A74="","",IF($M74="",'Materiais e Regras'!$H$5,IF(ISNUMBER($M74),$M74,"")))</f>
        <v/>
      </c>
      <c r="AC74" s="26">
        <f>IF(OR($A74="",COUNT($I74,$K74)&lt;&gt;2,NOT(ISNUMBER($V74)),NOT(ISNUMBER($Y74)),AND($L74&lt;&gt;"",NOT(ISNUMBER($L74)))),"",ROUND(($I74*$V74+$K74*$Y74+IF($L74="",0,$L74))*(1+'Materiais e Regras'!$H$4),2))</f>
        <v/>
      </c>
      <c r="AD74" s="22">
        <f>IF(OR($A74="",$P74="",$W74="",$I74="",$K74="",$N74=""),"",$P74&amp;" x"&amp;TEXT($I74,"0.##")&amp;IF($J74="ENC-000",""," + "&amp;$W74&amp;" x"&amp;TEXT($K74,"0.##"))&amp;" | "&amp;$N74)</f>
        <v/>
      </c>
      <c r="AE74" s="22">
        <f>IF($A74="","",_xlfn.TEXTJOIN(" | ",TRUE,IF(COUNTIF($A$6:$A$205,$A74)&gt;1,"SKU duplicado",""),IF(OR($B74="",$C74="",$D74="",$E74="",$F74="",$G74="",$H74="",$I74="",$J74="",$K74="",$N74="",$O74=""),"Cadastro incompleto",""),IF(AND($C74&lt;&gt;"",COUNTIF('Materiais e Regras'!$A$4:$A$6,$C74)=0),"Fragilidade inválida",""),IF(OR(AND($D74&lt;&gt;"",NOT(ISNUMBER($D74))),AND($E74&lt;&gt;"",NOT(ISNUMBER($E74))),AND($F74&lt;&gt;"",NOT(ISNUMBER($F74))),AND($G74&lt;&gt;"",NOT(ISNUMBER($G74))),AND($I74&lt;&gt;"",NOT(ISNUMBER($I74))),AND($K74&lt;&gt;"",NOT(ISNUMBER($K74))),AND($L74&lt;&gt;"",NOT(ISNUMBER($L74))),AND($M74&lt;&gt;"",NOT(ISNUMBER($M74)))),"Dados numéricos inválidos",""),IF(OR(AND(ISNUMBER($D74),$D74&lt;=0),AND(ISNUMBER($E74),$E74&lt;=0),AND(ISNUMBER($F74),$F74&lt;=0),AND(ISNUMBER($G74),$G74&lt;=0),AND(ISNUMBER($I74),$I74&lt;=0),AND(ISNUMBER($K74),$K74&lt;0),AND(ISNUMBER($L74),$L74&lt;0),AND(ISNUMBER($M74),$M74&lt;0)),"Medida, peso ou quantidade inválida",""),IF(AND($H74&lt;&gt;"",$P74=""),"Código de embalagem inválido",""),IF(AND($P74&lt;&gt;"",IFERROR(INDEX('Materiais e Regras'!$J$11:$J$30,MATCH($H74,'Materiais e Regras'!$A$11:$A$30,0)),"Não")&lt;&gt;"Sim"),"Embalagem inativa",""),IF(AND($J74&lt;&gt;"",$W74=""),"Código de enchimento inválido",""),IF(AND($W74&lt;&gt;"",IFERROR(INDEX('Materiais e Regras'!$P$11:$P$25,MATCH($J74,'Materiais e Regras'!$L$11:$L$25,0)),"Não")&lt;&gt;"Sim"),"Enchimento inativo",""),IF(AND(COUNT($D74:$F74)=3,ISNUMBER($Z74),COUNT($Q74:$S74)=3,OR($D74+2*$Z74&gt;$Q74,$E74+2*$Z74&gt;$R74,$F74+2*$Z74&gt;$S74)),"Dimensões incompatíveis",""),IF(AND(ISNUMBER($G74),ISNUMBER($T74),$G74&gt;$T74),"Peso acima do limite",""),IF(AND(ISNUMBER($U74),ISNUMBER($X74),ISNUMBER($AA74),MIN(3,$U74+$X74)&lt;$AA74),"Proteção insuficiente",""),IF(AND($C74="Alta",OR($J74="ENC-000",$K74&lt;=0)),"Enchimento obrigatório",""),IF(AND($J74&lt;&gt;"",$J74&lt;&gt;"ENC-000",OR($K74="",$K74&lt;=0)),"Quantidade de enchimento inválida",""),IF(AND(ISNUMBER($AC74),ISNUMBER($AB74),$AC74&gt;$AB74),"Custo acima do limite",""),IF(AND($O74&lt;&gt;"",NOT(ISNUMBER($O74))),"Data de revisão inválida",""),IF(AND(ISNUMBER($O74),$O74&gt;TODAY()),"Data de revisão futura",""),IF(AND(ISNUMBER($O74),$O74&lt;=TODAY(),TODAY()-$O74&gt;'Materiais e Regras'!$H$6),"Revisão vencida","")))</f>
        <v/>
      </c>
      <c r="AF74" s="27">
        <f>IF($A74="","",IF($AE74="","OK","REVISAR"))</f>
        <v/>
      </c>
    </row>
    <row r="75" ht="22" customHeight="1">
      <c r="A75" s="16" t="n"/>
      <c r="B75" s="16" t="n"/>
      <c r="C75" s="17" t="n"/>
      <c r="D75" s="18" t="n"/>
      <c r="E75" s="18" t="n"/>
      <c r="F75" s="18" t="n"/>
      <c r="G75" s="41" t="n"/>
      <c r="H75" s="17" t="n"/>
      <c r="I75" s="18" t="n"/>
      <c r="J75" s="17" t="n"/>
      <c r="K75" s="18" t="n"/>
      <c r="L75" s="20" t="n"/>
      <c r="M75" s="20" t="n"/>
      <c r="N75" s="16" t="n"/>
      <c r="O75" s="42" t="n"/>
      <c r="P75" s="22">
        <f>IF($A75="","",IFERROR(INDEX('Materiais e Regras'!$B$11:$B$30,MATCH($H75,'Materiais e Regras'!$A$11:$A$30,0)),""))</f>
        <v/>
      </c>
      <c r="Q75" s="23">
        <f>IF($A75="","",IFERROR(INDEX('Materiais e Regras'!$D$11:$D$30,MATCH($H75,'Materiais e Regras'!$A$11:$A$30,0)),""))</f>
        <v/>
      </c>
      <c r="R75" s="23">
        <f>IF($A75="","",IFERROR(INDEX('Materiais e Regras'!$E$11:$E$30,MATCH($H75,'Materiais e Regras'!$A$11:$A$30,0)),""))</f>
        <v/>
      </c>
      <c r="S75" s="23">
        <f>IF($A75="","",IFERROR(INDEX('Materiais e Regras'!$F$11:$F$30,MATCH($H75,'Materiais e Regras'!$A$11:$A$30,0)),""))</f>
        <v/>
      </c>
      <c r="T75" s="43">
        <f>IF($A75="","",IFERROR(INDEX('Materiais e Regras'!$G$11:$G$30,MATCH($H75,'Materiais e Regras'!$A$11:$A$30,0)),""))</f>
        <v/>
      </c>
      <c r="U75" s="25">
        <f>IF($A75="","",IFERROR(INDEX('Materiais e Regras'!$H$11:$H$30,MATCH($H75,'Materiais e Regras'!$A$11:$A$30,0)),""))</f>
        <v/>
      </c>
      <c r="V75" s="26">
        <f>IF($A75="","",IFERROR(INDEX('Materiais e Regras'!$I$11:$I$30,MATCH($H75,'Materiais e Regras'!$A$11:$A$30,0)),""))</f>
        <v/>
      </c>
      <c r="W75" s="22">
        <f>IF($A75="","",IFERROR(INDEX('Materiais e Regras'!$M$11:$M$25,MATCH($J75,'Materiais e Regras'!$L$11:$L$25,0)),""))</f>
        <v/>
      </c>
      <c r="X75" s="25">
        <f>IF($A75="","",IFERROR(INDEX('Materiais e Regras'!$N$11:$N$25,MATCH($J75,'Materiais e Regras'!$L$11:$L$25,0)),""))</f>
        <v/>
      </c>
      <c r="Y75" s="26">
        <f>IF($A75="","",IFERROR(INDEX('Materiais e Regras'!$O$11:$O$25,MATCH($J75,'Materiais e Regras'!$L$11:$L$25,0)),""))</f>
        <v/>
      </c>
      <c r="Z75" s="23">
        <f>IF($A75="","",IFERROR(INDEX('Materiais e Regras'!$B$4:$B$6,MATCH($C75,'Materiais e Regras'!$A$4:$A$6,0)),""))</f>
        <v/>
      </c>
      <c r="AA75" s="25">
        <f>IF($A75="","",IFERROR(INDEX('Materiais e Regras'!$C$4:$C$6,MATCH($C75,'Materiais e Regras'!$A$4:$A$6,0)),""))</f>
        <v/>
      </c>
      <c r="AB75" s="26">
        <f>IF($A75="","",IF($M75="",'Materiais e Regras'!$H$5,IF(ISNUMBER($M75),$M75,"")))</f>
        <v/>
      </c>
      <c r="AC75" s="26">
        <f>IF(OR($A75="",COUNT($I75,$K75)&lt;&gt;2,NOT(ISNUMBER($V75)),NOT(ISNUMBER($Y75)),AND($L75&lt;&gt;"",NOT(ISNUMBER($L75)))),"",ROUND(($I75*$V75+$K75*$Y75+IF($L75="",0,$L75))*(1+'Materiais e Regras'!$H$4),2))</f>
        <v/>
      </c>
      <c r="AD75" s="22">
        <f>IF(OR($A75="",$P75="",$W75="",$I75="",$K75="",$N75=""),"",$P75&amp;" x"&amp;TEXT($I75,"0.##")&amp;IF($J75="ENC-000",""," + "&amp;$W75&amp;" x"&amp;TEXT($K75,"0.##"))&amp;" | "&amp;$N75)</f>
        <v/>
      </c>
      <c r="AE75" s="22">
        <f>IF($A75="","",_xlfn.TEXTJOIN(" | ",TRUE,IF(COUNTIF($A$6:$A$205,$A75)&gt;1,"SKU duplicado",""),IF(OR($B75="",$C75="",$D75="",$E75="",$F75="",$G75="",$H75="",$I75="",$J75="",$K75="",$N75="",$O75=""),"Cadastro incompleto",""),IF(AND($C75&lt;&gt;"",COUNTIF('Materiais e Regras'!$A$4:$A$6,$C75)=0),"Fragilidade inválida",""),IF(OR(AND($D75&lt;&gt;"",NOT(ISNUMBER($D75))),AND($E75&lt;&gt;"",NOT(ISNUMBER($E75))),AND($F75&lt;&gt;"",NOT(ISNUMBER($F75))),AND($G75&lt;&gt;"",NOT(ISNUMBER($G75))),AND($I75&lt;&gt;"",NOT(ISNUMBER($I75))),AND($K75&lt;&gt;"",NOT(ISNUMBER($K75))),AND($L75&lt;&gt;"",NOT(ISNUMBER($L75))),AND($M75&lt;&gt;"",NOT(ISNUMBER($M75)))),"Dados numéricos inválidos",""),IF(OR(AND(ISNUMBER($D75),$D75&lt;=0),AND(ISNUMBER($E75),$E75&lt;=0),AND(ISNUMBER($F75),$F75&lt;=0),AND(ISNUMBER($G75),$G75&lt;=0),AND(ISNUMBER($I75),$I75&lt;=0),AND(ISNUMBER($K75),$K75&lt;0),AND(ISNUMBER($L75),$L75&lt;0),AND(ISNUMBER($M75),$M75&lt;0)),"Medida, peso ou quantidade inválida",""),IF(AND($H75&lt;&gt;"",$P75=""),"Código de embalagem inválido",""),IF(AND($P75&lt;&gt;"",IFERROR(INDEX('Materiais e Regras'!$J$11:$J$30,MATCH($H75,'Materiais e Regras'!$A$11:$A$30,0)),"Não")&lt;&gt;"Sim"),"Embalagem inativa",""),IF(AND($J75&lt;&gt;"",$W75=""),"Código de enchimento inválido",""),IF(AND($W75&lt;&gt;"",IFERROR(INDEX('Materiais e Regras'!$P$11:$P$25,MATCH($J75,'Materiais e Regras'!$L$11:$L$25,0)),"Não")&lt;&gt;"Sim"),"Enchimento inativo",""),IF(AND(COUNT($D75:$F75)=3,ISNUMBER($Z75),COUNT($Q75:$S75)=3,OR($D75+2*$Z75&gt;$Q75,$E75+2*$Z75&gt;$R75,$F75+2*$Z75&gt;$S75)),"Dimensões incompatíveis",""),IF(AND(ISNUMBER($G75),ISNUMBER($T75),$G75&gt;$T75),"Peso acima do limite",""),IF(AND(ISNUMBER($U75),ISNUMBER($X75),ISNUMBER($AA75),MIN(3,$U75+$X75)&lt;$AA75),"Proteção insuficiente",""),IF(AND($C75="Alta",OR($J75="ENC-000",$K75&lt;=0)),"Enchimento obrigatório",""),IF(AND($J75&lt;&gt;"",$J75&lt;&gt;"ENC-000",OR($K75="",$K75&lt;=0)),"Quantidade de enchimento inválida",""),IF(AND(ISNUMBER($AC75),ISNUMBER($AB75),$AC75&gt;$AB75),"Custo acima do limite",""),IF(AND($O75&lt;&gt;"",NOT(ISNUMBER($O75))),"Data de revisão inválida",""),IF(AND(ISNUMBER($O75),$O75&gt;TODAY()),"Data de revisão futura",""),IF(AND(ISNUMBER($O75),$O75&lt;=TODAY(),TODAY()-$O75&gt;'Materiais e Regras'!$H$6),"Revisão vencida","")))</f>
        <v/>
      </c>
      <c r="AF75" s="27">
        <f>IF($A75="","",IF($AE75="","OK","REVISAR"))</f>
        <v/>
      </c>
    </row>
    <row r="76" ht="22" customHeight="1">
      <c r="A76" s="16" t="n"/>
      <c r="B76" s="16" t="n"/>
      <c r="C76" s="17" t="n"/>
      <c r="D76" s="18" t="n"/>
      <c r="E76" s="18" t="n"/>
      <c r="F76" s="18" t="n"/>
      <c r="G76" s="41" t="n"/>
      <c r="H76" s="17" t="n"/>
      <c r="I76" s="18" t="n"/>
      <c r="J76" s="17" t="n"/>
      <c r="K76" s="18" t="n"/>
      <c r="L76" s="20" t="n"/>
      <c r="M76" s="20" t="n"/>
      <c r="N76" s="16" t="n"/>
      <c r="O76" s="42" t="n"/>
      <c r="P76" s="22">
        <f>IF($A76="","",IFERROR(INDEX('Materiais e Regras'!$B$11:$B$30,MATCH($H76,'Materiais e Regras'!$A$11:$A$30,0)),""))</f>
        <v/>
      </c>
      <c r="Q76" s="23">
        <f>IF($A76="","",IFERROR(INDEX('Materiais e Regras'!$D$11:$D$30,MATCH($H76,'Materiais e Regras'!$A$11:$A$30,0)),""))</f>
        <v/>
      </c>
      <c r="R76" s="23">
        <f>IF($A76="","",IFERROR(INDEX('Materiais e Regras'!$E$11:$E$30,MATCH($H76,'Materiais e Regras'!$A$11:$A$30,0)),""))</f>
        <v/>
      </c>
      <c r="S76" s="23">
        <f>IF($A76="","",IFERROR(INDEX('Materiais e Regras'!$F$11:$F$30,MATCH($H76,'Materiais e Regras'!$A$11:$A$30,0)),""))</f>
        <v/>
      </c>
      <c r="T76" s="43">
        <f>IF($A76="","",IFERROR(INDEX('Materiais e Regras'!$G$11:$G$30,MATCH($H76,'Materiais e Regras'!$A$11:$A$30,0)),""))</f>
        <v/>
      </c>
      <c r="U76" s="25">
        <f>IF($A76="","",IFERROR(INDEX('Materiais e Regras'!$H$11:$H$30,MATCH($H76,'Materiais e Regras'!$A$11:$A$30,0)),""))</f>
        <v/>
      </c>
      <c r="V76" s="26">
        <f>IF($A76="","",IFERROR(INDEX('Materiais e Regras'!$I$11:$I$30,MATCH($H76,'Materiais e Regras'!$A$11:$A$30,0)),""))</f>
        <v/>
      </c>
      <c r="W76" s="22">
        <f>IF($A76="","",IFERROR(INDEX('Materiais e Regras'!$M$11:$M$25,MATCH($J76,'Materiais e Regras'!$L$11:$L$25,0)),""))</f>
        <v/>
      </c>
      <c r="X76" s="25">
        <f>IF($A76="","",IFERROR(INDEX('Materiais e Regras'!$N$11:$N$25,MATCH($J76,'Materiais e Regras'!$L$11:$L$25,0)),""))</f>
        <v/>
      </c>
      <c r="Y76" s="26">
        <f>IF($A76="","",IFERROR(INDEX('Materiais e Regras'!$O$11:$O$25,MATCH($J76,'Materiais e Regras'!$L$11:$L$25,0)),""))</f>
        <v/>
      </c>
      <c r="Z76" s="23">
        <f>IF($A76="","",IFERROR(INDEX('Materiais e Regras'!$B$4:$B$6,MATCH($C76,'Materiais e Regras'!$A$4:$A$6,0)),""))</f>
        <v/>
      </c>
      <c r="AA76" s="25">
        <f>IF($A76="","",IFERROR(INDEX('Materiais e Regras'!$C$4:$C$6,MATCH($C76,'Materiais e Regras'!$A$4:$A$6,0)),""))</f>
        <v/>
      </c>
      <c r="AB76" s="26">
        <f>IF($A76="","",IF($M76="",'Materiais e Regras'!$H$5,IF(ISNUMBER($M76),$M76,"")))</f>
        <v/>
      </c>
      <c r="AC76" s="26">
        <f>IF(OR($A76="",COUNT($I76,$K76)&lt;&gt;2,NOT(ISNUMBER($V76)),NOT(ISNUMBER($Y76)),AND($L76&lt;&gt;"",NOT(ISNUMBER($L76)))),"",ROUND(($I76*$V76+$K76*$Y76+IF($L76="",0,$L76))*(1+'Materiais e Regras'!$H$4),2))</f>
        <v/>
      </c>
      <c r="AD76" s="22">
        <f>IF(OR($A76="",$P76="",$W76="",$I76="",$K76="",$N76=""),"",$P76&amp;" x"&amp;TEXT($I76,"0.##")&amp;IF($J76="ENC-000",""," + "&amp;$W76&amp;" x"&amp;TEXT($K76,"0.##"))&amp;" | "&amp;$N76)</f>
        <v/>
      </c>
      <c r="AE76" s="22">
        <f>IF($A76="","",_xlfn.TEXTJOIN(" | ",TRUE,IF(COUNTIF($A$6:$A$205,$A76)&gt;1,"SKU duplicado",""),IF(OR($B76="",$C76="",$D76="",$E76="",$F76="",$G76="",$H76="",$I76="",$J76="",$K76="",$N76="",$O76=""),"Cadastro incompleto",""),IF(AND($C76&lt;&gt;"",COUNTIF('Materiais e Regras'!$A$4:$A$6,$C76)=0),"Fragilidade inválida",""),IF(OR(AND($D76&lt;&gt;"",NOT(ISNUMBER($D76))),AND($E76&lt;&gt;"",NOT(ISNUMBER($E76))),AND($F76&lt;&gt;"",NOT(ISNUMBER($F76))),AND($G76&lt;&gt;"",NOT(ISNUMBER($G76))),AND($I76&lt;&gt;"",NOT(ISNUMBER($I76))),AND($K76&lt;&gt;"",NOT(ISNUMBER($K76))),AND($L76&lt;&gt;"",NOT(ISNUMBER($L76))),AND($M76&lt;&gt;"",NOT(ISNUMBER($M76)))),"Dados numéricos inválidos",""),IF(OR(AND(ISNUMBER($D76),$D76&lt;=0),AND(ISNUMBER($E76),$E76&lt;=0),AND(ISNUMBER($F76),$F76&lt;=0),AND(ISNUMBER($G76),$G76&lt;=0),AND(ISNUMBER($I76),$I76&lt;=0),AND(ISNUMBER($K76),$K76&lt;0),AND(ISNUMBER($L76),$L76&lt;0),AND(ISNUMBER($M76),$M76&lt;0)),"Medida, peso ou quantidade inválida",""),IF(AND($H76&lt;&gt;"",$P76=""),"Código de embalagem inválido",""),IF(AND($P76&lt;&gt;"",IFERROR(INDEX('Materiais e Regras'!$J$11:$J$30,MATCH($H76,'Materiais e Regras'!$A$11:$A$30,0)),"Não")&lt;&gt;"Sim"),"Embalagem inativa",""),IF(AND($J76&lt;&gt;"",$W76=""),"Código de enchimento inválido",""),IF(AND($W76&lt;&gt;"",IFERROR(INDEX('Materiais e Regras'!$P$11:$P$25,MATCH($J76,'Materiais e Regras'!$L$11:$L$25,0)),"Não")&lt;&gt;"Sim"),"Enchimento inativo",""),IF(AND(COUNT($D76:$F76)=3,ISNUMBER($Z76),COUNT($Q76:$S76)=3,OR($D76+2*$Z76&gt;$Q76,$E76+2*$Z76&gt;$R76,$F76+2*$Z76&gt;$S76)),"Dimensões incompatíveis",""),IF(AND(ISNUMBER($G76),ISNUMBER($T76),$G76&gt;$T76),"Peso acima do limite",""),IF(AND(ISNUMBER($U76),ISNUMBER($X76),ISNUMBER($AA76),MIN(3,$U76+$X76)&lt;$AA76),"Proteção insuficiente",""),IF(AND($C76="Alta",OR($J76="ENC-000",$K76&lt;=0)),"Enchimento obrigatório",""),IF(AND($J76&lt;&gt;"",$J76&lt;&gt;"ENC-000",OR($K76="",$K76&lt;=0)),"Quantidade de enchimento inválida",""),IF(AND(ISNUMBER($AC76),ISNUMBER($AB76),$AC76&gt;$AB76),"Custo acima do limite",""),IF(AND($O76&lt;&gt;"",NOT(ISNUMBER($O76))),"Data de revisão inválida",""),IF(AND(ISNUMBER($O76),$O76&gt;TODAY()),"Data de revisão futura",""),IF(AND(ISNUMBER($O76),$O76&lt;=TODAY(),TODAY()-$O76&gt;'Materiais e Regras'!$H$6),"Revisão vencida","")))</f>
        <v/>
      </c>
      <c r="AF76" s="27">
        <f>IF($A76="","",IF($AE76="","OK","REVISAR"))</f>
        <v/>
      </c>
    </row>
    <row r="77" ht="22" customHeight="1">
      <c r="A77" s="16" t="n"/>
      <c r="B77" s="16" t="n"/>
      <c r="C77" s="17" t="n"/>
      <c r="D77" s="18" t="n"/>
      <c r="E77" s="18" t="n"/>
      <c r="F77" s="18" t="n"/>
      <c r="G77" s="41" t="n"/>
      <c r="H77" s="17" t="n"/>
      <c r="I77" s="18" t="n"/>
      <c r="J77" s="17" t="n"/>
      <c r="K77" s="18" t="n"/>
      <c r="L77" s="20" t="n"/>
      <c r="M77" s="20" t="n"/>
      <c r="N77" s="16" t="n"/>
      <c r="O77" s="42" t="n"/>
      <c r="P77" s="22">
        <f>IF($A77="","",IFERROR(INDEX('Materiais e Regras'!$B$11:$B$30,MATCH($H77,'Materiais e Regras'!$A$11:$A$30,0)),""))</f>
        <v/>
      </c>
      <c r="Q77" s="23">
        <f>IF($A77="","",IFERROR(INDEX('Materiais e Regras'!$D$11:$D$30,MATCH($H77,'Materiais e Regras'!$A$11:$A$30,0)),""))</f>
        <v/>
      </c>
      <c r="R77" s="23">
        <f>IF($A77="","",IFERROR(INDEX('Materiais e Regras'!$E$11:$E$30,MATCH($H77,'Materiais e Regras'!$A$11:$A$30,0)),""))</f>
        <v/>
      </c>
      <c r="S77" s="23">
        <f>IF($A77="","",IFERROR(INDEX('Materiais e Regras'!$F$11:$F$30,MATCH($H77,'Materiais e Regras'!$A$11:$A$30,0)),""))</f>
        <v/>
      </c>
      <c r="T77" s="43">
        <f>IF($A77="","",IFERROR(INDEX('Materiais e Regras'!$G$11:$G$30,MATCH($H77,'Materiais e Regras'!$A$11:$A$30,0)),""))</f>
        <v/>
      </c>
      <c r="U77" s="25">
        <f>IF($A77="","",IFERROR(INDEX('Materiais e Regras'!$H$11:$H$30,MATCH($H77,'Materiais e Regras'!$A$11:$A$30,0)),""))</f>
        <v/>
      </c>
      <c r="V77" s="26">
        <f>IF($A77="","",IFERROR(INDEX('Materiais e Regras'!$I$11:$I$30,MATCH($H77,'Materiais e Regras'!$A$11:$A$30,0)),""))</f>
        <v/>
      </c>
      <c r="W77" s="22">
        <f>IF($A77="","",IFERROR(INDEX('Materiais e Regras'!$M$11:$M$25,MATCH($J77,'Materiais e Regras'!$L$11:$L$25,0)),""))</f>
        <v/>
      </c>
      <c r="X77" s="25">
        <f>IF($A77="","",IFERROR(INDEX('Materiais e Regras'!$N$11:$N$25,MATCH($J77,'Materiais e Regras'!$L$11:$L$25,0)),""))</f>
        <v/>
      </c>
      <c r="Y77" s="26">
        <f>IF($A77="","",IFERROR(INDEX('Materiais e Regras'!$O$11:$O$25,MATCH($J77,'Materiais e Regras'!$L$11:$L$25,0)),""))</f>
        <v/>
      </c>
      <c r="Z77" s="23">
        <f>IF($A77="","",IFERROR(INDEX('Materiais e Regras'!$B$4:$B$6,MATCH($C77,'Materiais e Regras'!$A$4:$A$6,0)),""))</f>
        <v/>
      </c>
      <c r="AA77" s="25">
        <f>IF($A77="","",IFERROR(INDEX('Materiais e Regras'!$C$4:$C$6,MATCH($C77,'Materiais e Regras'!$A$4:$A$6,0)),""))</f>
        <v/>
      </c>
      <c r="AB77" s="26">
        <f>IF($A77="","",IF($M77="",'Materiais e Regras'!$H$5,IF(ISNUMBER($M77),$M77,"")))</f>
        <v/>
      </c>
      <c r="AC77" s="26">
        <f>IF(OR($A77="",COUNT($I77,$K77)&lt;&gt;2,NOT(ISNUMBER($V77)),NOT(ISNUMBER($Y77)),AND($L77&lt;&gt;"",NOT(ISNUMBER($L77)))),"",ROUND(($I77*$V77+$K77*$Y77+IF($L77="",0,$L77))*(1+'Materiais e Regras'!$H$4),2))</f>
        <v/>
      </c>
      <c r="AD77" s="22">
        <f>IF(OR($A77="",$P77="",$W77="",$I77="",$K77="",$N77=""),"",$P77&amp;" x"&amp;TEXT($I77,"0.##")&amp;IF($J77="ENC-000",""," + "&amp;$W77&amp;" x"&amp;TEXT($K77,"0.##"))&amp;" | "&amp;$N77)</f>
        <v/>
      </c>
      <c r="AE77" s="22">
        <f>IF($A77="","",_xlfn.TEXTJOIN(" | ",TRUE,IF(COUNTIF($A$6:$A$205,$A77)&gt;1,"SKU duplicado",""),IF(OR($B77="",$C77="",$D77="",$E77="",$F77="",$G77="",$H77="",$I77="",$J77="",$K77="",$N77="",$O77=""),"Cadastro incompleto",""),IF(AND($C77&lt;&gt;"",COUNTIF('Materiais e Regras'!$A$4:$A$6,$C77)=0),"Fragilidade inválida",""),IF(OR(AND($D77&lt;&gt;"",NOT(ISNUMBER($D77))),AND($E77&lt;&gt;"",NOT(ISNUMBER($E77))),AND($F77&lt;&gt;"",NOT(ISNUMBER($F77))),AND($G77&lt;&gt;"",NOT(ISNUMBER($G77))),AND($I77&lt;&gt;"",NOT(ISNUMBER($I77))),AND($K77&lt;&gt;"",NOT(ISNUMBER($K77))),AND($L77&lt;&gt;"",NOT(ISNUMBER($L77))),AND($M77&lt;&gt;"",NOT(ISNUMBER($M77)))),"Dados numéricos inválidos",""),IF(OR(AND(ISNUMBER($D77),$D77&lt;=0),AND(ISNUMBER($E77),$E77&lt;=0),AND(ISNUMBER($F77),$F77&lt;=0),AND(ISNUMBER($G77),$G77&lt;=0),AND(ISNUMBER($I77),$I77&lt;=0),AND(ISNUMBER($K77),$K77&lt;0),AND(ISNUMBER($L77),$L77&lt;0),AND(ISNUMBER($M77),$M77&lt;0)),"Medida, peso ou quantidade inválida",""),IF(AND($H77&lt;&gt;"",$P77=""),"Código de embalagem inválido",""),IF(AND($P77&lt;&gt;"",IFERROR(INDEX('Materiais e Regras'!$J$11:$J$30,MATCH($H77,'Materiais e Regras'!$A$11:$A$30,0)),"Não")&lt;&gt;"Sim"),"Embalagem inativa",""),IF(AND($J77&lt;&gt;"",$W77=""),"Código de enchimento inválido",""),IF(AND($W77&lt;&gt;"",IFERROR(INDEX('Materiais e Regras'!$P$11:$P$25,MATCH($J77,'Materiais e Regras'!$L$11:$L$25,0)),"Não")&lt;&gt;"Sim"),"Enchimento inativo",""),IF(AND(COUNT($D77:$F77)=3,ISNUMBER($Z77),COUNT($Q77:$S77)=3,OR($D77+2*$Z77&gt;$Q77,$E77+2*$Z77&gt;$R77,$F77+2*$Z77&gt;$S77)),"Dimensões incompatíveis",""),IF(AND(ISNUMBER($G77),ISNUMBER($T77),$G77&gt;$T77),"Peso acima do limite",""),IF(AND(ISNUMBER($U77),ISNUMBER($X77),ISNUMBER($AA77),MIN(3,$U77+$X77)&lt;$AA77),"Proteção insuficiente",""),IF(AND($C77="Alta",OR($J77="ENC-000",$K77&lt;=0)),"Enchimento obrigatório",""),IF(AND($J77&lt;&gt;"",$J77&lt;&gt;"ENC-000",OR($K77="",$K77&lt;=0)),"Quantidade de enchimento inválida",""),IF(AND(ISNUMBER($AC77),ISNUMBER($AB77),$AC77&gt;$AB77),"Custo acima do limite",""),IF(AND($O77&lt;&gt;"",NOT(ISNUMBER($O77))),"Data de revisão inválida",""),IF(AND(ISNUMBER($O77),$O77&gt;TODAY()),"Data de revisão futura",""),IF(AND(ISNUMBER($O77),$O77&lt;=TODAY(),TODAY()-$O77&gt;'Materiais e Regras'!$H$6),"Revisão vencida","")))</f>
        <v/>
      </c>
      <c r="AF77" s="27">
        <f>IF($A77="","",IF($AE77="","OK","REVISAR"))</f>
        <v/>
      </c>
    </row>
    <row r="78" ht="22" customHeight="1">
      <c r="A78" s="16" t="n"/>
      <c r="B78" s="16" t="n"/>
      <c r="C78" s="17" t="n"/>
      <c r="D78" s="18" t="n"/>
      <c r="E78" s="18" t="n"/>
      <c r="F78" s="18" t="n"/>
      <c r="G78" s="41" t="n"/>
      <c r="H78" s="17" t="n"/>
      <c r="I78" s="18" t="n"/>
      <c r="J78" s="17" t="n"/>
      <c r="K78" s="18" t="n"/>
      <c r="L78" s="20" t="n"/>
      <c r="M78" s="20" t="n"/>
      <c r="N78" s="16" t="n"/>
      <c r="O78" s="42" t="n"/>
      <c r="P78" s="22">
        <f>IF($A78="","",IFERROR(INDEX('Materiais e Regras'!$B$11:$B$30,MATCH($H78,'Materiais e Regras'!$A$11:$A$30,0)),""))</f>
        <v/>
      </c>
      <c r="Q78" s="23">
        <f>IF($A78="","",IFERROR(INDEX('Materiais e Regras'!$D$11:$D$30,MATCH($H78,'Materiais e Regras'!$A$11:$A$30,0)),""))</f>
        <v/>
      </c>
      <c r="R78" s="23">
        <f>IF($A78="","",IFERROR(INDEX('Materiais e Regras'!$E$11:$E$30,MATCH($H78,'Materiais e Regras'!$A$11:$A$30,0)),""))</f>
        <v/>
      </c>
      <c r="S78" s="23">
        <f>IF($A78="","",IFERROR(INDEX('Materiais e Regras'!$F$11:$F$30,MATCH($H78,'Materiais e Regras'!$A$11:$A$30,0)),""))</f>
        <v/>
      </c>
      <c r="T78" s="43">
        <f>IF($A78="","",IFERROR(INDEX('Materiais e Regras'!$G$11:$G$30,MATCH($H78,'Materiais e Regras'!$A$11:$A$30,0)),""))</f>
        <v/>
      </c>
      <c r="U78" s="25">
        <f>IF($A78="","",IFERROR(INDEX('Materiais e Regras'!$H$11:$H$30,MATCH($H78,'Materiais e Regras'!$A$11:$A$30,0)),""))</f>
        <v/>
      </c>
      <c r="V78" s="26">
        <f>IF($A78="","",IFERROR(INDEX('Materiais e Regras'!$I$11:$I$30,MATCH($H78,'Materiais e Regras'!$A$11:$A$30,0)),""))</f>
        <v/>
      </c>
      <c r="W78" s="22">
        <f>IF($A78="","",IFERROR(INDEX('Materiais e Regras'!$M$11:$M$25,MATCH($J78,'Materiais e Regras'!$L$11:$L$25,0)),""))</f>
        <v/>
      </c>
      <c r="X78" s="25">
        <f>IF($A78="","",IFERROR(INDEX('Materiais e Regras'!$N$11:$N$25,MATCH($J78,'Materiais e Regras'!$L$11:$L$25,0)),""))</f>
        <v/>
      </c>
      <c r="Y78" s="26">
        <f>IF($A78="","",IFERROR(INDEX('Materiais e Regras'!$O$11:$O$25,MATCH($J78,'Materiais e Regras'!$L$11:$L$25,0)),""))</f>
        <v/>
      </c>
      <c r="Z78" s="23">
        <f>IF($A78="","",IFERROR(INDEX('Materiais e Regras'!$B$4:$B$6,MATCH($C78,'Materiais e Regras'!$A$4:$A$6,0)),""))</f>
        <v/>
      </c>
      <c r="AA78" s="25">
        <f>IF($A78="","",IFERROR(INDEX('Materiais e Regras'!$C$4:$C$6,MATCH($C78,'Materiais e Regras'!$A$4:$A$6,0)),""))</f>
        <v/>
      </c>
      <c r="AB78" s="26">
        <f>IF($A78="","",IF($M78="",'Materiais e Regras'!$H$5,IF(ISNUMBER($M78),$M78,"")))</f>
        <v/>
      </c>
      <c r="AC78" s="26">
        <f>IF(OR($A78="",COUNT($I78,$K78)&lt;&gt;2,NOT(ISNUMBER($V78)),NOT(ISNUMBER($Y78)),AND($L78&lt;&gt;"",NOT(ISNUMBER($L78)))),"",ROUND(($I78*$V78+$K78*$Y78+IF($L78="",0,$L78))*(1+'Materiais e Regras'!$H$4),2))</f>
        <v/>
      </c>
      <c r="AD78" s="22">
        <f>IF(OR($A78="",$P78="",$W78="",$I78="",$K78="",$N78=""),"",$P78&amp;" x"&amp;TEXT($I78,"0.##")&amp;IF($J78="ENC-000",""," + "&amp;$W78&amp;" x"&amp;TEXT($K78,"0.##"))&amp;" | "&amp;$N78)</f>
        <v/>
      </c>
      <c r="AE78" s="22">
        <f>IF($A78="","",_xlfn.TEXTJOIN(" | ",TRUE,IF(COUNTIF($A$6:$A$205,$A78)&gt;1,"SKU duplicado",""),IF(OR($B78="",$C78="",$D78="",$E78="",$F78="",$G78="",$H78="",$I78="",$J78="",$K78="",$N78="",$O78=""),"Cadastro incompleto",""),IF(AND($C78&lt;&gt;"",COUNTIF('Materiais e Regras'!$A$4:$A$6,$C78)=0),"Fragilidade inválida",""),IF(OR(AND($D78&lt;&gt;"",NOT(ISNUMBER($D78))),AND($E78&lt;&gt;"",NOT(ISNUMBER($E78))),AND($F78&lt;&gt;"",NOT(ISNUMBER($F78))),AND($G78&lt;&gt;"",NOT(ISNUMBER($G78))),AND($I78&lt;&gt;"",NOT(ISNUMBER($I78))),AND($K78&lt;&gt;"",NOT(ISNUMBER($K78))),AND($L78&lt;&gt;"",NOT(ISNUMBER($L78))),AND($M78&lt;&gt;"",NOT(ISNUMBER($M78)))),"Dados numéricos inválidos",""),IF(OR(AND(ISNUMBER($D78),$D78&lt;=0),AND(ISNUMBER($E78),$E78&lt;=0),AND(ISNUMBER($F78),$F78&lt;=0),AND(ISNUMBER($G78),$G78&lt;=0),AND(ISNUMBER($I78),$I78&lt;=0),AND(ISNUMBER($K78),$K78&lt;0),AND(ISNUMBER($L78),$L78&lt;0),AND(ISNUMBER($M78),$M78&lt;0)),"Medida, peso ou quantidade inválida",""),IF(AND($H78&lt;&gt;"",$P78=""),"Código de embalagem inválido",""),IF(AND($P78&lt;&gt;"",IFERROR(INDEX('Materiais e Regras'!$J$11:$J$30,MATCH($H78,'Materiais e Regras'!$A$11:$A$30,0)),"Não")&lt;&gt;"Sim"),"Embalagem inativa",""),IF(AND($J78&lt;&gt;"",$W78=""),"Código de enchimento inválido",""),IF(AND($W78&lt;&gt;"",IFERROR(INDEX('Materiais e Regras'!$P$11:$P$25,MATCH($J78,'Materiais e Regras'!$L$11:$L$25,0)),"Não")&lt;&gt;"Sim"),"Enchimento inativo",""),IF(AND(COUNT($D78:$F78)=3,ISNUMBER($Z78),COUNT($Q78:$S78)=3,OR($D78+2*$Z78&gt;$Q78,$E78+2*$Z78&gt;$R78,$F78+2*$Z78&gt;$S78)),"Dimensões incompatíveis",""),IF(AND(ISNUMBER($G78),ISNUMBER($T78),$G78&gt;$T78),"Peso acima do limite",""),IF(AND(ISNUMBER($U78),ISNUMBER($X78),ISNUMBER($AA78),MIN(3,$U78+$X78)&lt;$AA78),"Proteção insuficiente",""),IF(AND($C78="Alta",OR($J78="ENC-000",$K78&lt;=0)),"Enchimento obrigatório",""),IF(AND($J78&lt;&gt;"",$J78&lt;&gt;"ENC-000",OR($K78="",$K78&lt;=0)),"Quantidade de enchimento inválida",""),IF(AND(ISNUMBER($AC78),ISNUMBER($AB78),$AC78&gt;$AB78),"Custo acima do limite",""),IF(AND($O78&lt;&gt;"",NOT(ISNUMBER($O78))),"Data de revisão inválida",""),IF(AND(ISNUMBER($O78),$O78&gt;TODAY()),"Data de revisão futura",""),IF(AND(ISNUMBER($O78),$O78&lt;=TODAY(),TODAY()-$O78&gt;'Materiais e Regras'!$H$6),"Revisão vencida","")))</f>
        <v/>
      </c>
      <c r="AF78" s="27">
        <f>IF($A78="","",IF($AE78="","OK","REVISAR"))</f>
        <v/>
      </c>
    </row>
    <row r="79" ht="22" customHeight="1">
      <c r="A79" s="16" t="n"/>
      <c r="B79" s="16" t="n"/>
      <c r="C79" s="17" t="n"/>
      <c r="D79" s="18" t="n"/>
      <c r="E79" s="18" t="n"/>
      <c r="F79" s="18" t="n"/>
      <c r="G79" s="41" t="n"/>
      <c r="H79" s="17" t="n"/>
      <c r="I79" s="18" t="n"/>
      <c r="J79" s="17" t="n"/>
      <c r="K79" s="18" t="n"/>
      <c r="L79" s="20" t="n"/>
      <c r="M79" s="20" t="n"/>
      <c r="N79" s="16" t="n"/>
      <c r="O79" s="42" t="n"/>
      <c r="P79" s="22">
        <f>IF($A79="","",IFERROR(INDEX('Materiais e Regras'!$B$11:$B$30,MATCH($H79,'Materiais e Regras'!$A$11:$A$30,0)),""))</f>
        <v/>
      </c>
      <c r="Q79" s="23">
        <f>IF($A79="","",IFERROR(INDEX('Materiais e Regras'!$D$11:$D$30,MATCH($H79,'Materiais e Regras'!$A$11:$A$30,0)),""))</f>
        <v/>
      </c>
      <c r="R79" s="23">
        <f>IF($A79="","",IFERROR(INDEX('Materiais e Regras'!$E$11:$E$30,MATCH($H79,'Materiais e Regras'!$A$11:$A$30,0)),""))</f>
        <v/>
      </c>
      <c r="S79" s="23">
        <f>IF($A79="","",IFERROR(INDEX('Materiais e Regras'!$F$11:$F$30,MATCH($H79,'Materiais e Regras'!$A$11:$A$30,0)),""))</f>
        <v/>
      </c>
      <c r="T79" s="43">
        <f>IF($A79="","",IFERROR(INDEX('Materiais e Regras'!$G$11:$G$30,MATCH($H79,'Materiais e Regras'!$A$11:$A$30,0)),""))</f>
        <v/>
      </c>
      <c r="U79" s="25">
        <f>IF($A79="","",IFERROR(INDEX('Materiais e Regras'!$H$11:$H$30,MATCH($H79,'Materiais e Regras'!$A$11:$A$30,0)),""))</f>
        <v/>
      </c>
      <c r="V79" s="26">
        <f>IF($A79="","",IFERROR(INDEX('Materiais e Regras'!$I$11:$I$30,MATCH($H79,'Materiais e Regras'!$A$11:$A$30,0)),""))</f>
        <v/>
      </c>
      <c r="W79" s="22">
        <f>IF($A79="","",IFERROR(INDEX('Materiais e Regras'!$M$11:$M$25,MATCH($J79,'Materiais e Regras'!$L$11:$L$25,0)),""))</f>
        <v/>
      </c>
      <c r="X79" s="25">
        <f>IF($A79="","",IFERROR(INDEX('Materiais e Regras'!$N$11:$N$25,MATCH($J79,'Materiais e Regras'!$L$11:$L$25,0)),""))</f>
        <v/>
      </c>
      <c r="Y79" s="26">
        <f>IF($A79="","",IFERROR(INDEX('Materiais e Regras'!$O$11:$O$25,MATCH($J79,'Materiais e Regras'!$L$11:$L$25,0)),""))</f>
        <v/>
      </c>
      <c r="Z79" s="23">
        <f>IF($A79="","",IFERROR(INDEX('Materiais e Regras'!$B$4:$B$6,MATCH($C79,'Materiais e Regras'!$A$4:$A$6,0)),""))</f>
        <v/>
      </c>
      <c r="AA79" s="25">
        <f>IF($A79="","",IFERROR(INDEX('Materiais e Regras'!$C$4:$C$6,MATCH($C79,'Materiais e Regras'!$A$4:$A$6,0)),""))</f>
        <v/>
      </c>
      <c r="AB79" s="26">
        <f>IF($A79="","",IF($M79="",'Materiais e Regras'!$H$5,IF(ISNUMBER($M79),$M79,"")))</f>
        <v/>
      </c>
      <c r="AC79" s="26">
        <f>IF(OR($A79="",COUNT($I79,$K79)&lt;&gt;2,NOT(ISNUMBER($V79)),NOT(ISNUMBER($Y79)),AND($L79&lt;&gt;"",NOT(ISNUMBER($L79)))),"",ROUND(($I79*$V79+$K79*$Y79+IF($L79="",0,$L79))*(1+'Materiais e Regras'!$H$4),2))</f>
        <v/>
      </c>
      <c r="AD79" s="22">
        <f>IF(OR($A79="",$P79="",$W79="",$I79="",$K79="",$N79=""),"",$P79&amp;" x"&amp;TEXT($I79,"0.##")&amp;IF($J79="ENC-000",""," + "&amp;$W79&amp;" x"&amp;TEXT($K79,"0.##"))&amp;" | "&amp;$N79)</f>
        <v/>
      </c>
      <c r="AE79" s="22">
        <f>IF($A79="","",_xlfn.TEXTJOIN(" | ",TRUE,IF(COUNTIF($A$6:$A$205,$A79)&gt;1,"SKU duplicado",""),IF(OR($B79="",$C79="",$D79="",$E79="",$F79="",$G79="",$H79="",$I79="",$J79="",$K79="",$N79="",$O79=""),"Cadastro incompleto",""),IF(AND($C79&lt;&gt;"",COUNTIF('Materiais e Regras'!$A$4:$A$6,$C79)=0),"Fragilidade inválida",""),IF(OR(AND($D79&lt;&gt;"",NOT(ISNUMBER($D79))),AND($E79&lt;&gt;"",NOT(ISNUMBER($E79))),AND($F79&lt;&gt;"",NOT(ISNUMBER($F79))),AND($G79&lt;&gt;"",NOT(ISNUMBER($G79))),AND($I79&lt;&gt;"",NOT(ISNUMBER($I79))),AND($K79&lt;&gt;"",NOT(ISNUMBER($K79))),AND($L79&lt;&gt;"",NOT(ISNUMBER($L79))),AND($M79&lt;&gt;"",NOT(ISNUMBER($M79)))),"Dados numéricos inválidos",""),IF(OR(AND(ISNUMBER($D79),$D79&lt;=0),AND(ISNUMBER($E79),$E79&lt;=0),AND(ISNUMBER($F79),$F79&lt;=0),AND(ISNUMBER($G79),$G79&lt;=0),AND(ISNUMBER($I79),$I79&lt;=0),AND(ISNUMBER($K79),$K79&lt;0),AND(ISNUMBER($L79),$L79&lt;0),AND(ISNUMBER($M79),$M79&lt;0)),"Medida, peso ou quantidade inválida",""),IF(AND($H79&lt;&gt;"",$P79=""),"Código de embalagem inválido",""),IF(AND($P79&lt;&gt;"",IFERROR(INDEX('Materiais e Regras'!$J$11:$J$30,MATCH($H79,'Materiais e Regras'!$A$11:$A$30,0)),"Não")&lt;&gt;"Sim"),"Embalagem inativa",""),IF(AND($J79&lt;&gt;"",$W79=""),"Código de enchimento inválido",""),IF(AND($W79&lt;&gt;"",IFERROR(INDEX('Materiais e Regras'!$P$11:$P$25,MATCH($J79,'Materiais e Regras'!$L$11:$L$25,0)),"Não")&lt;&gt;"Sim"),"Enchimento inativo",""),IF(AND(COUNT($D79:$F79)=3,ISNUMBER($Z79),COUNT($Q79:$S79)=3,OR($D79+2*$Z79&gt;$Q79,$E79+2*$Z79&gt;$R79,$F79+2*$Z79&gt;$S79)),"Dimensões incompatíveis",""),IF(AND(ISNUMBER($G79),ISNUMBER($T79),$G79&gt;$T79),"Peso acima do limite",""),IF(AND(ISNUMBER($U79),ISNUMBER($X79),ISNUMBER($AA79),MIN(3,$U79+$X79)&lt;$AA79),"Proteção insuficiente",""),IF(AND($C79="Alta",OR($J79="ENC-000",$K79&lt;=0)),"Enchimento obrigatório",""),IF(AND($J79&lt;&gt;"",$J79&lt;&gt;"ENC-000",OR($K79="",$K79&lt;=0)),"Quantidade de enchimento inválida",""),IF(AND(ISNUMBER($AC79),ISNUMBER($AB79),$AC79&gt;$AB79),"Custo acima do limite",""),IF(AND($O79&lt;&gt;"",NOT(ISNUMBER($O79))),"Data de revisão inválida",""),IF(AND(ISNUMBER($O79),$O79&gt;TODAY()),"Data de revisão futura",""),IF(AND(ISNUMBER($O79),$O79&lt;=TODAY(),TODAY()-$O79&gt;'Materiais e Regras'!$H$6),"Revisão vencida","")))</f>
        <v/>
      </c>
      <c r="AF79" s="27">
        <f>IF($A79="","",IF($AE79="","OK","REVISAR"))</f>
        <v/>
      </c>
    </row>
    <row r="80" ht="22" customHeight="1">
      <c r="A80" s="16" t="n"/>
      <c r="B80" s="16" t="n"/>
      <c r="C80" s="17" t="n"/>
      <c r="D80" s="18" t="n"/>
      <c r="E80" s="18" t="n"/>
      <c r="F80" s="18" t="n"/>
      <c r="G80" s="41" t="n"/>
      <c r="H80" s="17" t="n"/>
      <c r="I80" s="18" t="n"/>
      <c r="J80" s="17" t="n"/>
      <c r="K80" s="18" t="n"/>
      <c r="L80" s="20" t="n"/>
      <c r="M80" s="20" t="n"/>
      <c r="N80" s="16" t="n"/>
      <c r="O80" s="42" t="n"/>
      <c r="P80" s="22">
        <f>IF($A80="","",IFERROR(INDEX('Materiais e Regras'!$B$11:$B$30,MATCH($H80,'Materiais e Regras'!$A$11:$A$30,0)),""))</f>
        <v/>
      </c>
      <c r="Q80" s="23">
        <f>IF($A80="","",IFERROR(INDEX('Materiais e Regras'!$D$11:$D$30,MATCH($H80,'Materiais e Regras'!$A$11:$A$30,0)),""))</f>
        <v/>
      </c>
      <c r="R80" s="23">
        <f>IF($A80="","",IFERROR(INDEX('Materiais e Regras'!$E$11:$E$30,MATCH($H80,'Materiais e Regras'!$A$11:$A$30,0)),""))</f>
        <v/>
      </c>
      <c r="S80" s="23">
        <f>IF($A80="","",IFERROR(INDEX('Materiais e Regras'!$F$11:$F$30,MATCH($H80,'Materiais e Regras'!$A$11:$A$30,0)),""))</f>
        <v/>
      </c>
      <c r="T80" s="43">
        <f>IF($A80="","",IFERROR(INDEX('Materiais e Regras'!$G$11:$G$30,MATCH($H80,'Materiais e Regras'!$A$11:$A$30,0)),""))</f>
        <v/>
      </c>
      <c r="U80" s="25">
        <f>IF($A80="","",IFERROR(INDEX('Materiais e Regras'!$H$11:$H$30,MATCH($H80,'Materiais e Regras'!$A$11:$A$30,0)),""))</f>
        <v/>
      </c>
      <c r="V80" s="26">
        <f>IF($A80="","",IFERROR(INDEX('Materiais e Regras'!$I$11:$I$30,MATCH($H80,'Materiais e Regras'!$A$11:$A$30,0)),""))</f>
        <v/>
      </c>
      <c r="W80" s="22">
        <f>IF($A80="","",IFERROR(INDEX('Materiais e Regras'!$M$11:$M$25,MATCH($J80,'Materiais e Regras'!$L$11:$L$25,0)),""))</f>
        <v/>
      </c>
      <c r="X80" s="25">
        <f>IF($A80="","",IFERROR(INDEX('Materiais e Regras'!$N$11:$N$25,MATCH($J80,'Materiais e Regras'!$L$11:$L$25,0)),""))</f>
        <v/>
      </c>
      <c r="Y80" s="26">
        <f>IF($A80="","",IFERROR(INDEX('Materiais e Regras'!$O$11:$O$25,MATCH($J80,'Materiais e Regras'!$L$11:$L$25,0)),""))</f>
        <v/>
      </c>
      <c r="Z80" s="23">
        <f>IF($A80="","",IFERROR(INDEX('Materiais e Regras'!$B$4:$B$6,MATCH($C80,'Materiais e Regras'!$A$4:$A$6,0)),""))</f>
        <v/>
      </c>
      <c r="AA80" s="25">
        <f>IF($A80="","",IFERROR(INDEX('Materiais e Regras'!$C$4:$C$6,MATCH($C80,'Materiais e Regras'!$A$4:$A$6,0)),""))</f>
        <v/>
      </c>
      <c r="AB80" s="26">
        <f>IF($A80="","",IF($M80="",'Materiais e Regras'!$H$5,IF(ISNUMBER($M80),$M80,"")))</f>
        <v/>
      </c>
      <c r="AC80" s="26">
        <f>IF(OR($A80="",COUNT($I80,$K80)&lt;&gt;2,NOT(ISNUMBER($V80)),NOT(ISNUMBER($Y80)),AND($L80&lt;&gt;"",NOT(ISNUMBER($L80)))),"",ROUND(($I80*$V80+$K80*$Y80+IF($L80="",0,$L80))*(1+'Materiais e Regras'!$H$4),2))</f>
        <v/>
      </c>
      <c r="AD80" s="22">
        <f>IF(OR($A80="",$P80="",$W80="",$I80="",$K80="",$N80=""),"",$P80&amp;" x"&amp;TEXT($I80,"0.##")&amp;IF($J80="ENC-000",""," + "&amp;$W80&amp;" x"&amp;TEXT($K80,"0.##"))&amp;" | "&amp;$N80)</f>
        <v/>
      </c>
      <c r="AE80" s="22">
        <f>IF($A80="","",_xlfn.TEXTJOIN(" | ",TRUE,IF(COUNTIF($A$6:$A$205,$A80)&gt;1,"SKU duplicado",""),IF(OR($B80="",$C80="",$D80="",$E80="",$F80="",$G80="",$H80="",$I80="",$J80="",$K80="",$N80="",$O80=""),"Cadastro incompleto",""),IF(AND($C80&lt;&gt;"",COUNTIF('Materiais e Regras'!$A$4:$A$6,$C80)=0),"Fragilidade inválida",""),IF(OR(AND($D80&lt;&gt;"",NOT(ISNUMBER($D80))),AND($E80&lt;&gt;"",NOT(ISNUMBER($E80))),AND($F80&lt;&gt;"",NOT(ISNUMBER($F80))),AND($G80&lt;&gt;"",NOT(ISNUMBER($G80))),AND($I80&lt;&gt;"",NOT(ISNUMBER($I80))),AND($K80&lt;&gt;"",NOT(ISNUMBER($K80))),AND($L80&lt;&gt;"",NOT(ISNUMBER($L80))),AND($M80&lt;&gt;"",NOT(ISNUMBER($M80)))),"Dados numéricos inválidos",""),IF(OR(AND(ISNUMBER($D80),$D80&lt;=0),AND(ISNUMBER($E80),$E80&lt;=0),AND(ISNUMBER($F80),$F80&lt;=0),AND(ISNUMBER($G80),$G80&lt;=0),AND(ISNUMBER($I80),$I80&lt;=0),AND(ISNUMBER($K80),$K80&lt;0),AND(ISNUMBER($L80),$L80&lt;0),AND(ISNUMBER($M80),$M80&lt;0)),"Medida, peso ou quantidade inválida",""),IF(AND($H80&lt;&gt;"",$P80=""),"Código de embalagem inválido",""),IF(AND($P80&lt;&gt;"",IFERROR(INDEX('Materiais e Regras'!$J$11:$J$30,MATCH($H80,'Materiais e Regras'!$A$11:$A$30,0)),"Não")&lt;&gt;"Sim"),"Embalagem inativa",""),IF(AND($J80&lt;&gt;"",$W80=""),"Código de enchimento inválido",""),IF(AND($W80&lt;&gt;"",IFERROR(INDEX('Materiais e Regras'!$P$11:$P$25,MATCH($J80,'Materiais e Regras'!$L$11:$L$25,0)),"Não")&lt;&gt;"Sim"),"Enchimento inativo",""),IF(AND(COUNT($D80:$F80)=3,ISNUMBER($Z80),COUNT($Q80:$S80)=3,OR($D80+2*$Z80&gt;$Q80,$E80+2*$Z80&gt;$R80,$F80+2*$Z80&gt;$S80)),"Dimensões incompatíveis",""),IF(AND(ISNUMBER($G80),ISNUMBER($T80),$G80&gt;$T80),"Peso acima do limite",""),IF(AND(ISNUMBER($U80),ISNUMBER($X80),ISNUMBER($AA80),MIN(3,$U80+$X80)&lt;$AA80),"Proteção insuficiente",""),IF(AND($C80="Alta",OR($J80="ENC-000",$K80&lt;=0)),"Enchimento obrigatório",""),IF(AND($J80&lt;&gt;"",$J80&lt;&gt;"ENC-000",OR($K80="",$K80&lt;=0)),"Quantidade de enchimento inválida",""),IF(AND(ISNUMBER($AC80),ISNUMBER($AB80),$AC80&gt;$AB80),"Custo acima do limite",""),IF(AND($O80&lt;&gt;"",NOT(ISNUMBER($O80))),"Data de revisão inválida",""),IF(AND(ISNUMBER($O80),$O80&gt;TODAY()),"Data de revisão futura",""),IF(AND(ISNUMBER($O80),$O80&lt;=TODAY(),TODAY()-$O80&gt;'Materiais e Regras'!$H$6),"Revisão vencida","")))</f>
        <v/>
      </c>
      <c r="AF80" s="27">
        <f>IF($A80="","",IF($AE80="","OK","REVISAR"))</f>
        <v/>
      </c>
    </row>
    <row r="81" ht="22" customHeight="1">
      <c r="A81" s="16" t="n"/>
      <c r="B81" s="16" t="n"/>
      <c r="C81" s="17" t="n"/>
      <c r="D81" s="18" t="n"/>
      <c r="E81" s="18" t="n"/>
      <c r="F81" s="18" t="n"/>
      <c r="G81" s="41" t="n"/>
      <c r="H81" s="17" t="n"/>
      <c r="I81" s="18" t="n"/>
      <c r="J81" s="17" t="n"/>
      <c r="K81" s="18" t="n"/>
      <c r="L81" s="20" t="n"/>
      <c r="M81" s="20" t="n"/>
      <c r="N81" s="16" t="n"/>
      <c r="O81" s="42" t="n"/>
      <c r="P81" s="22">
        <f>IF($A81="","",IFERROR(INDEX('Materiais e Regras'!$B$11:$B$30,MATCH($H81,'Materiais e Regras'!$A$11:$A$30,0)),""))</f>
        <v/>
      </c>
      <c r="Q81" s="23">
        <f>IF($A81="","",IFERROR(INDEX('Materiais e Regras'!$D$11:$D$30,MATCH($H81,'Materiais e Regras'!$A$11:$A$30,0)),""))</f>
        <v/>
      </c>
      <c r="R81" s="23">
        <f>IF($A81="","",IFERROR(INDEX('Materiais e Regras'!$E$11:$E$30,MATCH($H81,'Materiais e Regras'!$A$11:$A$30,0)),""))</f>
        <v/>
      </c>
      <c r="S81" s="23">
        <f>IF($A81="","",IFERROR(INDEX('Materiais e Regras'!$F$11:$F$30,MATCH($H81,'Materiais e Regras'!$A$11:$A$30,0)),""))</f>
        <v/>
      </c>
      <c r="T81" s="43">
        <f>IF($A81="","",IFERROR(INDEX('Materiais e Regras'!$G$11:$G$30,MATCH($H81,'Materiais e Regras'!$A$11:$A$30,0)),""))</f>
        <v/>
      </c>
      <c r="U81" s="25">
        <f>IF($A81="","",IFERROR(INDEX('Materiais e Regras'!$H$11:$H$30,MATCH($H81,'Materiais e Regras'!$A$11:$A$30,0)),""))</f>
        <v/>
      </c>
      <c r="V81" s="26">
        <f>IF($A81="","",IFERROR(INDEX('Materiais e Regras'!$I$11:$I$30,MATCH($H81,'Materiais e Regras'!$A$11:$A$30,0)),""))</f>
        <v/>
      </c>
      <c r="W81" s="22">
        <f>IF($A81="","",IFERROR(INDEX('Materiais e Regras'!$M$11:$M$25,MATCH($J81,'Materiais e Regras'!$L$11:$L$25,0)),""))</f>
        <v/>
      </c>
      <c r="X81" s="25">
        <f>IF($A81="","",IFERROR(INDEX('Materiais e Regras'!$N$11:$N$25,MATCH($J81,'Materiais e Regras'!$L$11:$L$25,0)),""))</f>
        <v/>
      </c>
      <c r="Y81" s="26">
        <f>IF($A81="","",IFERROR(INDEX('Materiais e Regras'!$O$11:$O$25,MATCH($J81,'Materiais e Regras'!$L$11:$L$25,0)),""))</f>
        <v/>
      </c>
      <c r="Z81" s="23">
        <f>IF($A81="","",IFERROR(INDEX('Materiais e Regras'!$B$4:$B$6,MATCH($C81,'Materiais e Regras'!$A$4:$A$6,0)),""))</f>
        <v/>
      </c>
      <c r="AA81" s="25">
        <f>IF($A81="","",IFERROR(INDEX('Materiais e Regras'!$C$4:$C$6,MATCH($C81,'Materiais e Regras'!$A$4:$A$6,0)),""))</f>
        <v/>
      </c>
      <c r="AB81" s="26">
        <f>IF($A81="","",IF($M81="",'Materiais e Regras'!$H$5,IF(ISNUMBER($M81),$M81,"")))</f>
        <v/>
      </c>
      <c r="AC81" s="26">
        <f>IF(OR($A81="",COUNT($I81,$K81)&lt;&gt;2,NOT(ISNUMBER($V81)),NOT(ISNUMBER($Y81)),AND($L81&lt;&gt;"",NOT(ISNUMBER($L81)))),"",ROUND(($I81*$V81+$K81*$Y81+IF($L81="",0,$L81))*(1+'Materiais e Regras'!$H$4),2))</f>
        <v/>
      </c>
      <c r="AD81" s="22">
        <f>IF(OR($A81="",$P81="",$W81="",$I81="",$K81="",$N81=""),"",$P81&amp;" x"&amp;TEXT($I81,"0.##")&amp;IF($J81="ENC-000",""," + "&amp;$W81&amp;" x"&amp;TEXT($K81,"0.##"))&amp;" | "&amp;$N81)</f>
        <v/>
      </c>
      <c r="AE81" s="22">
        <f>IF($A81="","",_xlfn.TEXTJOIN(" | ",TRUE,IF(COUNTIF($A$6:$A$205,$A81)&gt;1,"SKU duplicado",""),IF(OR($B81="",$C81="",$D81="",$E81="",$F81="",$G81="",$H81="",$I81="",$J81="",$K81="",$N81="",$O81=""),"Cadastro incompleto",""),IF(AND($C81&lt;&gt;"",COUNTIF('Materiais e Regras'!$A$4:$A$6,$C81)=0),"Fragilidade inválida",""),IF(OR(AND($D81&lt;&gt;"",NOT(ISNUMBER($D81))),AND($E81&lt;&gt;"",NOT(ISNUMBER($E81))),AND($F81&lt;&gt;"",NOT(ISNUMBER($F81))),AND($G81&lt;&gt;"",NOT(ISNUMBER($G81))),AND($I81&lt;&gt;"",NOT(ISNUMBER($I81))),AND($K81&lt;&gt;"",NOT(ISNUMBER($K81))),AND($L81&lt;&gt;"",NOT(ISNUMBER($L81))),AND($M81&lt;&gt;"",NOT(ISNUMBER($M81)))),"Dados numéricos inválidos",""),IF(OR(AND(ISNUMBER($D81),$D81&lt;=0),AND(ISNUMBER($E81),$E81&lt;=0),AND(ISNUMBER($F81),$F81&lt;=0),AND(ISNUMBER($G81),$G81&lt;=0),AND(ISNUMBER($I81),$I81&lt;=0),AND(ISNUMBER($K81),$K81&lt;0),AND(ISNUMBER($L81),$L81&lt;0),AND(ISNUMBER($M81),$M81&lt;0)),"Medida, peso ou quantidade inválida",""),IF(AND($H81&lt;&gt;"",$P81=""),"Código de embalagem inválido",""),IF(AND($P81&lt;&gt;"",IFERROR(INDEX('Materiais e Regras'!$J$11:$J$30,MATCH($H81,'Materiais e Regras'!$A$11:$A$30,0)),"Não")&lt;&gt;"Sim"),"Embalagem inativa",""),IF(AND($J81&lt;&gt;"",$W81=""),"Código de enchimento inválido",""),IF(AND($W81&lt;&gt;"",IFERROR(INDEX('Materiais e Regras'!$P$11:$P$25,MATCH($J81,'Materiais e Regras'!$L$11:$L$25,0)),"Não")&lt;&gt;"Sim"),"Enchimento inativo",""),IF(AND(COUNT($D81:$F81)=3,ISNUMBER($Z81),COUNT($Q81:$S81)=3,OR($D81+2*$Z81&gt;$Q81,$E81+2*$Z81&gt;$R81,$F81+2*$Z81&gt;$S81)),"Dimensões incompatíveis",""),IF(AND(ISNUMBER($G81),ISNUMBER($T81),$G81&gt;$T81),"Peso acima do limite",""),IF(AND(ISNUMBER($U81),ISNUMBER($X81),ISNUMBER($AA81),MIN(3,$U81+$X81)&lt;$AA81),"Proteção insuficiente",""),IF(AND($C81="Alta",OR($J81="ENC-000",$K81&lt;=0)),"Enchimento obrigatório",""),IF(AND($J81&lt;&gt;"",$J81&lt;&gt;"ENC-000",OR($K81="",$K81&lt;=0)),"Quantidade de enchimento inválida",""),IF(AND(ISNUMBER($AC81),ISNUMBER($AB81),$AC81&gt;$AB81),"Custo acima do limite",""),IF(AND($O81&lt;&gt;"",NOT(ISNUMBER($O81))),"Data de revisão inválida",""),IF(AND(ISNUMBER($O81),$O81&gt;TODAY()),"Data de revisão futura",""),IF(AND(ISNUMBER($O81),$O81&lt;=TODAY(),TODAY()-$O81&gt;'Materiais e Regras'!$H$6),"Revisão vencida","")))</f>
        <v/>
      </c>
      <c r="AF81" s="27">
        <f>IF($A81="","",IF($AE81="","OK","REVISAR"))</f>
        <v/>
      </c>
    </row>
    <row r="82" ht="22" customHeight="1">
      <c r="A82" s="16" t="n"/>
      <c r="B82" s="16" t="n"/>
      <c r="C82" s="17" t="n"/>
      <c r="D82" s="18" t="n"/>
      <c r="E82" s="18" t="n"/>
      <c r="F82" s="18" t="n"/>
      <c r="G82" s="41" t="n"/>
      <c r="H82" s="17" t="n"/>
      <c r="I82" s="18" t="n"/>
      <c r="J82" s="17" t="n"/>
      <c r="K82" s="18" t="n"/>
      <c r="L82" s="20" t="n"/>
      <c r="M82" s="20" t="n"/>
      <c r="N82" s="16" t="n"/>
      <c r="O82" s="42" t="n"/>
      <c r="P82" s="22">
        <f>IF($A82="","",IFERROR(INDEX('Materiais e Regras'!$B$11:$B$30,MATCH($H82,'Materiais e Regras'!$A$11:$A$30,0)),""))</f>
        <v/>
      </c>
      <c r="Q82" s="23">
        <f>IF($A82="","",IFERROR(INDEX('Materiais e Regras'!$D$11:$D$30,MATCH($H82,'Materiais e Regras'!$A$11:$A$30,0)),""))</f>
        <v/>
      </c>
      <c r="R82" s="23">
        <f>IF($A82="","",IFERROR(INDEX('Materiais e Regras'!$E$11:$E$30,MATCH($H82,'Materiais e Regras'!$A$11:$A$30,0)),""))</f>
        <v/>
      </c>
      <c r="S82" s="23">
        <f>IF($A82="","",IFERROR(INDEX('Materiais e Regras'!$F$11:$F$30,MATCH($H82,'Materiais e Regras'!$A$11:$A$30,0)),""))</f>
        <v/>
      </c>
      <c r="T82" s="43">
        <f>IF($A82="","",IFERROR(INDEX('Materiais e Regras'!$G$11:$G$30,MATCH($H82,'Materiais e Regras'!$A$11:$A$30,0)),""))</f>
        <v/>
      </c>
      <c r="U82" s="25">
        <f>IF($A82="","",IFERROR(INDEX('Materiais e Regras'!$H$11:$H$30,MATCH($H82,'Materiais e Regras'!$A$11:$A$30,0)),""))</f>
        <v/>
      </c>
      <c r="V82" s="26">
        <f>IF($A82="","",IFERROR(INDEX('Materiais e Regras'!$I$11:$I$30,MATCH($H82,'Materiais e Regras'!$A$11:$A$30,0)),""))</f>
        <v/>
      </c>
      <c r="W82" s="22">
        <f>IF($A82="","",IFERROR(INDEX('Materiais e Regras'!$M$11:$M$25,MATCH($J82,'Materiais e Regras'!$L$11:$L$25,0)),""))</f>
        <v/>
      </c>
      <c r="X82" s="25">
        <f>IF($A82="","",IFERROR(INDEX('Materiais e Regras'!$N$11:$N$25,MATCH($J82,'Materiais e Regras'!$L$11:$L$25,0)),""))</f>
        <v/>
      </c>
      <c r="Y82" s="26">
        <f>IF($A82="","",IFERROR(INDEX('Materiais e Regras'!$O$11:$O$25,MATCH($J82,'Materiais e Regras'!$L$11:$L$25,0)),""))</f>
        <v/>
      </c>
      <c r="Z82" s="23">
        <f>IF($A82="","",IFERROR(INDEX('Materiais e Regras'!$B$4:$B$6,MATCH($C82,'Materiais e Regras'!$A$4:$A$6,0)),""))</f>
        <v/>
      </c>
      <c r="AA82" s="25">
        <f>IF($A82="","",IFERROR(INDEX('Materiais e Regras'!$C$4:$C$6,MATCH($C82,'Materiais e Regras'!$A$4:$A$6,0)),""))</f>
        <v/>
      </c>
      <c r="AB82" s="26">
        <f>IF($A82="","",IF($M82="",'Materiais e Regras'!$H$5,IF(ISNUMBER($M82),$M82,"")))</f>
        <v/>
      </c>
      <c r="AC82" s="26">
        <f>IF(OR($A82="",COUNT($I82,$K82)&lt;&gt;2,NOT(ISNUMBER($V82)),NOT(ISNUMBER($Y82)),AND($L82&lt;&gt;"",NOT(ISNUMBER($L82)))),"",ROUND(($I82*$V82+$K82*$Y82+IF($L82="",0,$L82))*(1+'Materiais e Regras'!$H$4),2))</f>
        <v/>
      </c>
      <c r="AD82" s="22">
        <f>IF(OR($A82="",$P82="",$W82="",$I82="",$K82="",$N82=""),"",$P82&amp;" x"&amp;TEXT($I82,"0.##")&amp;IF($J82="ENC-000",""," + "&amp;$W82&amp;" x"&amp;TEXT($K82,"0.##"))&amp;" | "&amp;$N82)</f>
        <v/>
      </c>
      <c r="AE82" s="22">
        <f>IF($A82="","",_xlfn.TEXTJOIN(" | ",TRUE,IF(COUNTIF($A$6:$A$205,$A82)&gt;1,"SKU duplicado",""),IF(OR($B82="",$C82="",$D82="",$E82="",$F82="",$G82="",$H82="",$I82="",$J82="",$K82="",$N82="",$O82=""),"Cadastro incompleto",""),IF(AND($C82&lt;&gt;"",COUNTIF('Materiais e Regras'!$A$4:$A$6,$C82)=0),"Fragilidade inválida",""),IF(OR(AND($D82&lt;&gt;"",NOT(ISNUMBER($D82))),AND($E82&lt;&gt;"",NOT(ISNUMBER($E82))),AND($F82&lt;&gt;"",NOT(ISNUMBER($F82))),AND($G82&lt;&gt;"",NOT(ISNUMBER($G82))),AND($I82&lt;&gt;"",NOT(ISNUMBER($I82))),AND($K82&lt;&gt;"",NOT(ISNUMBER($K82))),AND($L82&lt;&gt;"",NOT(ISNUMBER($L82))),AND($M82&lt;&gt;"",NOT(ISNUMBER($M82)))),"Dados numéricos inválidos",""),IF(OR(AND(ISNUMBER($D82),$D82&lt;=0),AND(ISNUMBER($E82),$E82&lt;=0),AND(ISNUMBER($F82),$F82&lt;=0),AND(ISNUMBER($G82),$G82&lt;=0),AND(ISNUMBER($I82),$I82&lt;=0),AND(ISNUMBER($K82),$K82&lt;0),AND(ISNUMBER($L82),$L82&lt;0),AND(ISNUMBER($M82),$M82&lt;0)),"Medida, peso ou quantidade inválida",""),IF(AND($H82&lt;&gt;"",$P82=""),"Código de embalagem inválido",""),IF(AND($P82&lt;&gt;"",IFERROR(INDEX('Materiais e Regras'!$J$11:$J$30,MATCH($H82,'Materiais e Regras'!$A$11:$A$30,0)),"Não")&lt;&gt;"Sim"),"Embalagem inativa",""),IF(AND($J82&lt;&gt;"",$W82=""),"Código de enchimento inválido",""),IF(AND($W82&lt;&gt;"",IFERROR(INDEX('Materiais e Regras'!$P$11:$P$25,MATCH($J82,'Materiais e Regras'!$L$11:$L$25,0)),"Não")&lt;&gt;"Sim"),"Enchimento inativo",""),IF(AND(COUNT($D82:$F82)=3,ISNUMBER($Z82),COUNT($Q82:$S82)=3,OR($D82+2*$Z82&gt;$Q82,$E82+2*$Z82&gt;$R82,$F82+2*$Z82&gt;$S82)),"Dimensões incompatíveis",""),IF(AND(ISNUMBER($G82),ISNUMBER($T82),$G82&gt;$T82),"Peso acima do limite",""),IF(AND(ISNUMBER($U82),ISNUMBER($X82),ISNUMBER($AA82),MIN(3,$U82+$X82)&lt;$AA82),"Proteção insuficiente",""),IF(AND($C82="Alta",OR($J82="ENC-000",$K82&lt;=0)),"Enchimento obrigatório",""),IF(AND($J82&lt;&gt;"",$J82&lt;&gt;"ENC-000",OR($K82="",$K82&lt;=0)),"Quantidade de enchimento inválida",""),IF(AND(ISNUMBER($AC82),ISNUMBER($AB82),$AC82&gt;$AB82),"Custo acima do limite",""),IF(AND($O82&lt;&gt;"",NOT(ISNUMBER($O82))),"Data de revisão inválida",""),IF(AND(ISNUMBER($O82),$O82&gt;TODAY()),"Data de revisão futura",""),IF(AND(ISNUMBER($O82),$O82&lt;=TODAY(),TODAY()-$O82&gt;'Materiais e Regras'!$H$6),"Revisão vencida","")))</f>
        <v/>
      </c>
      <c r="AF82" s="27">
        <f>IF($A82="","",IF($AE82="","OK","REVISAR"))</f>
        <v/>
      </c>
    </row>
    <row r="83" ht="22" customHeight="1">
      <c r="A83" s="16" t="n"/>
      <c r="B83" s="16" t="n"/>
      <c r="C83" s="17" t="n"/>
      <c r="D83" s="18" t="n"/>
      <c r="E83" s="18" t="n"/>
      <c r="F83" s="18" t="n"/>
      <c r="G83" s="41" t="n"/>
      <c r="H83" s="17" t="n"/>
      <c r="I83" s="18" t="n"/>
      <c r="J83" s="17" t="n"/>
      <c r="K83" s="18" t="n"/>
      <c r="L83" s="20" t="n"/>
      <c r="M83" s="20" t="n"/>
      <c r="N83" s="16" t="n"/>
      <c r="O83" s="42" t="n"/>
      <c r="P83" s="22">
        <f>IF($A83="","",IFERROR(INDEX('Materiais e Regras'!$B$11:$B$30,MATCH($H83,'Materiais e Regras'!$A$11:$A$30,0)),""))</f>
        <v/>
      </c>
      <c r="Q83" s="23">
        <f>IF($A83="","",IFERROR(INDEX('Materiais e Regras'!$D$11:$D$30,MATCH($H83,'Materiais e Regras'!$A$11:$A$30,0)),""))</f>
        <v/>
      </c>
      <c r="R83" s="23">
        <f>IF($A83="","",IFERROR(INDEX('Materiais e Regras'!$E$11:$E$30,MATCH($H83,'Materiais e Regras'!$A$11:$A$30,0)),""))</f>
        <v/>
      </c>
      <c r="S83" s="23">
        <f>IF($A83="","",IFERROR(INDEX('Materiais e Regras'!$F$11:$F$30,MATCH($H83,'Materiais e Regras'!$A$11:$A$30,0)),""))</f>
        <v/>
      </c>
      <c r="T83" s="43">
        <f>IF($A83="","",IFERROR(INDEX('Materiais e Regras'!$G$11:$G$30,MATCH($H83,'Materiais e Regras'!$A$11:$A$30,0)),""))</f>
        <v/>
      </c>
      <c r="U83" s="25">
        <f>IF($A83="","",IFERROR(INDEX('Materiais e Regras'!$H$11:$H$30,MATCH($H83,'Materiais e Regras'!$A$11:$A$30,0)),""))</f>
        <v/>
      </c>
      <c r="V83" s="26">
        <f>IF($A83="","",IFERROR(INDEX('Materiais e Regras'!$I$11:$I$30,MATCH($H83,'Materiais e Regras'!$A$11:$A$30,0)),""))</f>
        <v/>
      </c>
      <c r="W83" s="22">
        <f>IF($A83="","",IFERROR(INDEX('Materiais e Regras'!$M$11:$M$25,MATCH($J83,'Materiais e Regras'!$L$11:$L$25,0)),""))</f>
        <v/>
      </c>
      <c r="X83" s="25">
        <f>IF($A83="","",IFERROR(INDEX('Materiais e Regras'!$N$11:$N$25,MATCH($J83,'Materiais e Regras'!$L$11:$L$25,0)),""))</f>
        <v/>
      </c>
      <c r="Y83" s="26">
        <f>IF($A83="","",IFERROR(INDEX('Materiais e Regras'!$O$11:$O$25,MATCH($J83,'Materiais e Regras'!$L$11:$L$25,0)),""))</f>
        <v/>
      </c>
      <c r="Z83" s="23">
        <f>IF($A83="","",IFERROR(INDEX('Materiais e Regras'!$B$4:$B$6,MATCH($C83,'Materiais e Regras'!$A$4:$A$6,0)),""))</f>
        <v/>
      </c>
      <c r="AA83" s="25">
        <f>IF($A83="","",IFERROR(INDEX('Materiais e Regras'!$C$4:$C$6,MATCH($C83,'Materiais e Regras'!$A$4:$A$6,0)),""))</f>
        <v/>
      </c>
      <c r="AB83" s="26">
        <f>IF($A83="","",IF($M83="",'Materiais e Regras'!$H$5,IF(ISNUMBER($M83),$M83,"")))</f>
        <v/>
      </c>
      <c r="AC83" s="26">
        <f>IF(OR($A83="",COUNT($I83,$K83)&lt;&gt;2,NOT(ISNUMBER($V83)),NOT(ISNUMBER($Y83)),AND($L83&lt;&gt;"",NOT(ISNUMBER($L83)))),"",ROUND(($I83*$V83+$K83*$Y83+IF($L83="",0,$L83))*(1+'Materiais e Regras'!$H$4),2))</f>
        <v/>
      </c>
      <c r="AD83" s="22">
        <f>IF(OR($A83="",$P83="",$W83="",$I83="",$K83="",$N83=""),"",$P83&amp;" x"&amp;TEXT($I83,"0.##")&amp;IF($J83="ENC-000",""," + "&amp;$W83&amp;" x"&amp;TEXT($K83,"0.##"))&amp;" | "&amp;$N83)</f>
        <v/>
      </c>
      <c r="AE83" s="22">
        <f>IF($A83="","",_xlfn.TEXTJOIN(" | ",TRUE,IF(COUNTIF($A$6:$A$205,$A83)&gt;1,"SKU duplicado",""),IF(OR($B83="",$C83="",$D83="",$E83="",$F83="",$G83="",$H83="",$I83="",$J83="",$K83="",$N83="",$O83=""),"Cadastro incompleto",""),IF(AND($C83&lt;&gt;"",COUNTIF('Materiais e Regras'!$A$4:$A$6,$C83)=0),"Fragilidade inválida",""),IF(OR(AND($D83&lt;&gt;"",NOT(ISNUMBER($D83))),AND($E83&lt;&gt;"",NOT(ISNUMBER($E83))),AND($F83&lt;&gt;"",NOT(ISNUMBER($F83))),AND($G83&lt;&gt;"",NOT(ISNUMBER($G83))),AND($I83&lt;&gt;"",NOT(ISNUMBER($I83))),AND($K83&lt;&gt;"",NOT(ISNUMBER($K83))),AND($L83&lt;&gt;"",NOT(ISNUMBER($L83))),AND($M83&lt;&gt;"",NOT(ISNUMBER($M83)))),"Dados numéricos inválidos",""),IF(OR(AND(ISNUMBER($D83),$D83&lt;=0),AND(ISNUMBER($E83),$E83&lt;=0),AND(ISNUMBER($F83),$F83&lt;=0),AND(ISNUMBER($G83),$G83&lt;=0),AND(ISNUMBER($I83),$I83&lt;=0),AND(ISNUMBER($K83),$K83&lt;0),AND(ISNUMBER($L83),$L83&lt;0),AND(ISNUMBER($M83),$M83&lt;0)),"Medida, peso ou quantidade inválida",""),IF(AND($H83&lt;&gt;"",$P83=""),"Código de embalagem inválido",""),IF(AND($P83&lt;&gt;"",IFERROR(INDEX('Materiais e Regras'!$J$11:$J$30,MATCH($H83,'Materiais e Regras'!$A$11:$A$30,0)),"Não")&lt;&gt;"Sim"),"Embalagem inativa",""),IF(AND($J83&lt;&gt;"",$W83=""),"Código de enchimento inválido",""),IF(AND($W83&lt;&gt;"",IFERROR(INDEX('Materiais e Regras'!$P$11:$P$25,MATCH($J83,'Materiais e Regras'!$L$11:$L$25,0)),"Não")&lt;&gt;"Sim"),"Enchimento inativo",""),IF(AND(COUNT($D83:$F83)=3,ISNUMBER($Z83),COUNT($Q83:$S83)=3,OR($D83+2*$Z83&gt;$Q83,$E83+2*$Z83&gt;$R83,$F83+2*$Z83&gt;$S83)),"Dimensões incompatíveis",""),IF(AND(ISNUMBER($G83),ISNUMBER($T83),$G83&gt;$T83),"Peso acima do limite",""),IF(AND(ISNUMBER($U83),ISNUMBER($X83),ISNUMBER($AA83),MIN(3,$U83+$X83)&lt;$AA83),"Proteção insuficiente",""),IF(AND($C83="Alta",OR($J83="ENC-000",$K83&lt;=0)),"Enchimento obrigatório",""),IF(AND($J83&lt;&gt;"",$J83&lt;&gt;"ENC-000",OR($K83="",$K83&lt;=0)),"Quantidade de enchimento inválida",""),IF(AND(ISNUMBER($AC83),ISNUMBER($AB83),$AC83&gt;$AB83),"Custo acima do limite",""),IF(AND($O83&lt;&gt;"",NOT(ISNUMBER($O83))),"Data de revisão inválida",""),IF(AND(ISNUMBER($O83),$O83&gt;TODAY()),"Data de revisão futura",""),IF(AND(ISNUMBER($O83),$O83&lt;=TODAY(),TODAY()-$O83&gt;'Materiais e Regras'!$H$6),"Revisão vencida","")))</f>
        <v/>
      </c>
      <c r="AF83" s="27">
        <f>IF($A83="","",IF($AE83="","OK","REVISAR"))</f>
        <v/>
      </c>
    </row>
    <row r="84" ht="22" customHeight="1">
      <c r="A84" s="16" t="n"/>
      <c r="B84" s="16" t="n"/>
      <c r="C84" s="17" t="n"/>
      <c r="D84" s="18" t="n"/>
      <c r="E84" s="18" t="n"/>
      <c r="F84" s="18" t="n"/>
      <c r="G84" s="41" t="n"/>
      <c r="H84" s="17" t="n"/>
      <c r="I84" s="18" t="n"/>
      <c r="J84" s="17" t="n"/>
      <c r="K84" s="18" t="n"/>
      <c r="L84" s="20" t="n"/>
      <c r="M84" s="20" t="n"/>
      <c r="N84" s="16" t="n"/>
      <c r="O84" s="42" t="n"/>
      <c r="P84" s="22">
        <f>IF($A84="","",IFERROR(INDEX('Materiais e Regras'!$B$11:$B$30,MATCH($H84,'Materiais e Regras'!$A$11:$A$30,0)),""))</f>
        <v/>
      </c>
      <c r="Q84" s="23">
        <f>IF($A84="","",IFERROR(INDEX('Materiais e Regras'!$D$11:$D$30,MATCH($H84,'Materiais e Regras'!$A$11:$A$30,0)),""))</f>
        <v/>
      </c>
      <c r="R84" s="23">
        <f>IF($A84="","",IFERROR(INDEX('Materiais e Regras'!$E$11:$E$30,MATCH($H84,'Materiais e Regras'!$A$11:$A$30,0)),""))</f>
        <v/>
      </c>
      <c r="S84" s="23">
        <f>IF($A84="","",IFERROR(INDEX('Materiais e Regras'!$F$11:$F$30,MATCH($H84,'Materiais e Regras'!$A$11:$A$30,0)),""))</f>
        <v/>
      </c>
      <c r="T84" s="43">
        <f>IF($A84="","",IFERROR(INDEX('Materiais e Regras'!$G$11:$G$30,MATCH($H84,'Materiais e Regras'!$A$11:$A$30,0)),""))</f>
        <v/>
      </c>
      <c r="U84" s="25">
        <f>IF($A84="","",IFERROR(INDEX('Materiais e Regras'!$H$11:$H$30,MATCH($H84,'Materiais e Regras'!$A$11:$A$30,0)),""))</f>
        <v/>
      </c>
      <c r="V84" s="26">
        <f>IF($A84="","",IFERROR(INDEX('Materiais e Regras'!$I$11:$I$30,MATCH($H84,'Materiais e Regras'!$A$11:$A$30,0)),""))</f>
        <v/>
      </c>
      <c r="W84" s="22">
        <f>IF($A84="","",IFERROR(INDEX('Materiais e Regras'!$M$11:$M$25,MATCH($J84,'Materiais e Regras'!$L$11:$L$25,0)),""))</f>
        <v/>
      </c>
      <c r="X84" s="25">
        <f>IF($A84="","",IFERROR(INDEX('Materiais e Regras'!$N$11:$N$25,MATCH($J84,'Materiais e Regras'!$L$11:$L$25,0)),""))</f>
        <v/>
      </c>
      <c r="Y84" s="26">
        <f>IF($A84="","",IFERROR(INDEX('Materiais e Regras'!$O$11:$O$25,MATCH($J84,'Materiais e Regras'!$L$11:$L$25,0)),""))</f>
        <v/>
      </c>
      <c r="Z84" s="23">
        <f>IF($A84="","",IFERROR(INDEX('Materiais e Regras'!$B$4:$B$6,MATCH($C84,'Materiais e Regras'!$A$4:$A$6,0)),""))</f>
        <v/>
      </c>
      <c r="AA84" s="25">
        <f>IF($A84="","",IFERROR(INDEX('Materiais e Regras'!$C$4:$C$6,MATCH($C84,'Materiais e Regras'!$A$4:$A$6,0)),""))</f>
        <v/>
      </c>
      <c r="AB84" s="26">
        <f>IF($A84="","",IF($M84="",'Materiais e Regras'!$H$5,IF(ISNUMBER($M84),$M84,"")))</f>
        <v/>
      </c>
      <c r="AC84" s="26">
        <f>IF(OR($A84="",COUNT($I84,$K84)&lt;&gt;2,NOT(ISNUMBER($V84)),NOT(ISNUMBER($Y84)),AND($L84&lt;&gt;"",NOT(ISNUMBER($L84)))),"",ROUND(($I84*$V84+$K84*$Y84+IF($L84="",0,$L84))*(1+'Materiais e Regras'!$H$4),2))</f>
        <v/>
      </c>
      <c r="AD84" s="22">
        <f>IF(OR($A84="",$P84="",$W84="",$I84="",$K84="",$N84=""),"",$P84&amp;" x"&amp;TEXT($I84,"0.##")&amp;IF($J84="ENC-000",""," + "&amp;$W84&amp;" x"&amp;TEXT($K84,"0.##"))&amp;" | "&amp;$N84)</f>
        <v/>
      </c>
      <c r="AE84" s="22">
        <f>IF($A84="","",_xlfn.TEXTJOIN(" | ",TRUE,IF(COUNTIF($A$6:$A$205,$A84)&gt;1,"SKU duplicado",""),IF(OR($B84="",$C84="",$D84="",$E84="",$F84="",$G84="",$H84="",$I84="",$J84="",$K84="",$N84="",$O84=""),"Cadastro incompleto",""),IF(AND($C84&lt;&gt;"",COUNTIF('Materiais e Regras'!$A$4:$A$6,$C84)=0),"Fragilidade inválida",""),IF(OR(AND($D84&lt;&gt;"",NOT(ISNUMBER($D84))),AND($E84&lt;&gt;"",NOT(ISNUMBER($E84))),AND($F84&lt;&gt;"",NOT(ISNUMBER($F84))),AND($G84&lt;&gt;"",NOT(ISNUMBER($G84))),AND($I84&lt;&gt;"",NOT(ISNUMBER($I84))),AND($K84&lt;&gt;"",NOT(ISNUMBER($K84))),AND($L84&lt;&gt;"",NOT(ISNUMBER($L84))),AND($M84&lt;&gt;"",NOT(ISNUMBER($M84)))),"Dados numéricos inválidos",""),IF(OR(AND(ISNUMBER($D84),$D84&lt;=0),AND(ISNUMBER($E84),$E84&lt;=0),AND(ISNUMBER($F84),$F84&lt;=0),AND(ISNUMBER($G84),$G84&lt;=0),AND(ISNUMBER($I84),$I84&lt;=0),AND(ISNUMBER($K84),$K84&lt;0),AND(ISNUMBER($L84),$L84&lt;0),AND(ISNUMBER($M84),$M84&lt;0)),"Medida, peso ou quantidade inválida",""),IF(AND($H84&lt;&gt;"",$P84=""),"Código de embalagem inválido",""),IF(AND($P84&lt;&gt;"",IFERROR(INDEX('Materiais e Regras'!$J$11:$J$30,MATCH($H84,'Materiais e Regras'!$A$11:$A$30,0)),"Não")&lt;&gt;"Sim"),"Embalagem inativa",""),IF(AND($J84&lt;&gt;"",$W84=""),"Código de enchimento inválido",""),IF(AND($W84&lt;&gt;"",IFERROR(INDEX('Materiais e Regras'!$P$11:$P$25,MATCH($J84,'Materiais e Regras'!$L$11:$L$25,0)),"Não")&lt;&gt;"Sim"),"Enchimento inativo",""),IF(AND(COUNT($D84:$F84)=3,ISNUMBER($Z84),COUNT($Q84:$S84)=3,OR($D84+2*$Z84&gt;$Q84,$E84+2*$Z84&gt;$R84,$F84+2*$Z84&gt;$S84)),"Dimensões incompatíveis",""),IF(AND(ISNUMBER($G84),ISNUMBER($T84),$G84&gt;$T84),"Peso acima do limite",""),IF(AND(ISNUMBER($U84),ISNUMBER($X84),ISNUMBER($AA84),MIN(3,$U84+$X84)&lt;$AA84),"Proteção insuficiente",""),IF(AND($C84="Alta",OR($J84="ENC-000",$K84&lt;=0)),"Enchimento obrigatório",""),IF(AND($J84&lt;&gt;"",$J84&lt;&gt;"ENC-000",OR($K84="",$K84&lt;=0)),"Quantidade de enchimento inválida",""),IF(AND(ISNUMBER($AC84),ISNUMBER($AB84),$AC84&gt;$AB84),"Custo acima do limite",""),IF(AND($O84&lt;&gt;"",NOT(ISNUMBER($O84))),"Data de revisão inválida",""),IF(AND(ISNUMBER($O84),$O84&gt;TODAY()),"Data de revisão futura",""),IF(AND(ISNUMBER($O84),$O84&lt;=TODAY(),TODAY()-$O84&gt;'Materiais e Regras'!$H$6),"Revisão vencida","")))</f>
        <v/>
      </c>
      <c r="AF84" s="27">
        <f>IF($A84="","",IF($AE84="","OK","REVISAR"))</f>
        <v/>
      </c>
    </row>
    <row r="85" ht="22" customHeight="1">
      <c r="A85" s="16" t="n"/>
      <c r="B85" s="16" t="n"/>
      <c r="C85" s="17" t="n"/>
      <c r="D85" s="18" t="n"/>
      <c r="E85" s="18" t="n"/>
      <c r="F85" s="18" t="n"/>
      <c r="G85" s="41" t="n"/>
      <c r="H85" s="17" t="n"/>
      <c r="I85" s="18" t="n"/>
      <c r="J85" s="17" t="n"/>
      <c r="K85" s="18" t="n"/>
      <c r="L85" s="20" t="n"/>
      <c r="M85" s="20" t="n"/>
      <c r="N85" s="16" t="n"/>
      <c r="O85" s="42" t="n"/>
      <c r="P85" s="22">
        <f>IF($A85="","",IFERROR(INDEX('Materiais e Regras'!$B$11:$B$30,MATCH($H85,'Materiais e Regras'!$A$11:$A$30,0)),""))</f>
        <v/>
      </c>
      <c r="Q85" s="23">
        <f>IF($A85="","",IFERROR(INDEX('Materiais e Regras'!$D$11:$D$30,MATCH($H85,'Materiais e Regras'!$A$11:$A$30,0)),""))</f>
        <v/>
      </c>
      <c r="R85" s="23">
        <f>IF($A85="","",IFERROR(INDEX('Materiais e Regras'!$E$11:$E$30,MATCH($H85,'Materiais e Regras'!$A$11:$A$30,0)),""))</f>
        <v/>
      </c>
      <c r="S85" s="23">
        <f>IF($A85="","",IFERROR(INDEX('Materiais e Regras'!$F$11:$F$30,MATCH($H85,'Materiais e Regras'!$A$11:$A$30,0)),""))</f>
        <v/>
      </c>
      <c r="T85" s="43">
        <f>IF($A85="","",IFERROR(INDEX('Materiais e Regras'!$G$11:$G$30,MATCH($H85,'Materiais e Regras'!$A$11:$A$30,0)),""))</f>
        <v/>
      </c>
      <c r="U85" s="25">
        <f>IF($A85="","",IFERROR(INDEX('Materiais e Regras'!$H$11:$H$30,MATCH($H85,'Materiais e Regras'!$A$11:$A$30,0)),""))</f>
        <v/>
      </c>
      <c r="V85" s="26">
        <f>IF($A85="","",IFERROR(INDEX('Materiais e Regras'!$I$11:$I$30,MATCH($H85,'Materiais e Regras'!$A$11:$A$30,0)),""))</f>
        <v/>
      </c>
      <c r="W85" s="22">
        <f>IF($A85="","",IFERROR(INDEX('Materiais e Regras'!$M$11:$M$25,MATCH($J85,'Materiais e Regras'!$L$11:$L$25,0)),""))</f>
        <v/>
      </c>
      <c r="X85" s="25">
        <f>IF($A85="","",IFERROR(INDEX('Materiais e Regras'!$N$11:$N$25,MATCH($J85,'Materiais e Regras'!$L$11:$L$25,0)),""))</f>
        <v/>
      </c>
      <c r="Y85" s="26">
        <f>IF($A85="","",IFERROR(INDEX('Materiais e Regras'!$O$11:$O$25,MATCH($J85,'Materiais e Regras'!$L$11:$L$25,0)),""))</f>
        <v/>
      </c>
      <c r="Z85" s="23">
        <f>IF($A85="","",IFERROR(INDEX('Materiais e Regras'!$B$4:$B$6,MATCH($C85,'Materiais e Regras'!$A$4:$A$6,0)),""))</f>
        <v/>
      </c>
      <c r="AA85" s="25">
        <f>IF($A85="","",IFERROR(INDEX('Materiais e Regras'!$C$4:$C$6,MATCH($C85,'Materiais e Regras'!$A$4:$A$6,0)),""))</f>
        <v/>
      </c>
      <c r="AB85" s="26">
        <f>IF($A85="","",IF($M85="",'Materiais e Regras'!$H$5,IF(ISNUMBER($M85),$M85,"")))</f>
        <v/>
      </c>
      <c r="AC85" s="26">
        <f>IF(OR($A85="",COUNT($I85,$K85)&lt;&gt;2,NOT(ISNUMBER($V85)),NOT(ISNUMBER($Y85)),AND($L85&lt;&gt;"",NOT(ISNUMBER($L85)))),"",ROUND(($I85*$V85+$K85*$Y85+IF($L85="",0,$L85))*(1+'Materiais e Regras'!$H$4),2))</f>
        <v/>
      </c>
      <c r="AD85" s="22">
        <f>IF(OR($A85="",$P85="",$W85="",$I85="",$K85="",$N85=""),"",$P85&amp;" x"&amp;TEXT($I85,"0.##")&amp;IF($J85="ENC-000",""," + "&amp;$W85&amp;" x"&amp;TEXT($K85,"0.##"))&amp;" | "&amp;$N85)</f>
        <v/>
      </c>
      <c r="AE85" s="22">
        <f>IF($A85="","",_xlfn.TEXTJOIN(" | ",TRUE,IF(COUNTIF($A$6:$A$205,$A85)&gt;1,"SKU duplicado",""),IF(OR($B85="",$C85="",$D85="",$E85="",$F85="",$G85="",$H85="",$I85="",$J85="",$K85="",$N85="",$O85=""),"Cadastro incompleto",""),IF(AND($C85&lt;&gt;"",COUNTIF('Materiais e Regras'!$A$4:$A$6,$C85)=0),"Fragilidade inválida",""),IF(OR(AND($D85&lt;&gt;"",NOT(ISNUMBER($D85))),AND($E85&lt;&gt;"",NOT(ISNUMBER($E85))),AND($F85&lt;&gt;"",NOT(ISNUMBER($F85))),AND($G85&lt;&gt;"",NOT(ISNUMBER($G85))),AND($I85&lt;&gt;"",NOT(ISNUMBER($I85))),AND($K85&lt;&gt;"",NOT(ISNUMBER($K85))),AND($L85&lt;&gt;"",NOT(ISNUMBER($L85))),AND($M85&lt;&gt;"",NOT(ISNUMBER($M85)))),"Dados numéricos inválidos",""),IF(OR(AND(ISNUMBER($D85),$D85&lt;=0),AND(ISNUMBER($E85),$E85&lt;=0),AND(ISNUMBER($F85),$F85&lt;=0),AND(ISNUMBER($G85),$G85&lt;=0),AND(ISNUMBER($I85),$I85&lt;=0),AND(ISNUMBER($K85),$K85&lt;0),AND(ISNUMBER($L85),$L85&lt;0),AND(ISNUMBER($M85),$M85&lt;0)),"Medida, peso ou quantidade inválida",""),IF(AND($H85&lt;&gt;"",$P85=""),"Código de embalagem inválido",""),IF(AND($P85&lt;&gt;"",IFERROR(INDEX('Materiais e Regras'!$J$11:$J$30,MATCH($H85,'Materiais e Regras'!$A$11:$A$30,0)),"Não")&lt;&gt;"Sim"),"Embalagem inativa",""),IF(AND($J85&lt;&gt;"",$W85=""),"Código de enchimento inválido",""),IF(AND($W85&lt;&gt;"",IFERROR(INDEX('Materiais e Regras'!$P$11:$P$25,MATCH($J85,'Materiais e Regras'!$L$11:$L$25,0)),"Não")&lt;&gt;"Sim"),"Enchimento inativo",""),IF(AND(COUNT($D85:$F85)=3,ISNUMBER($Z85),COUNT($Q85:$S85)=3,OR($D85+2*$Z85&gt;$Q85,$E85+2*$Z85&gt;$R85,$F85+2*$Z85&gt;$S85)),"Dimensões incompatíveis",""),IF(AND(ISNUMBER($G85),ISNUMBER($T85),$G85&gt;$T85),"Peso acima do limite",""),IF(AND(ISNUMBER($U85),ISNUMBER($X85),ISNUMBER($AA85),MIN(3,$U85+$X85)&lt;$AA85),"Proteção insuficiente",""),IF(AND($C85="Alta",OR($J85="ENC-000",$K85&lt;=0)),"Enchimento obrigatório",""),IF(AND($J85&lt;&gt;"",$J85&lt;&gt;"ENC-000",OR($K85="",$K85&lt;=0)),"Quantidade de enchimento inválida",""),IF(AND(ISNUMBER($AC85),ISNUMBER($AB85),$AC85&gt;$AB85),"Custo acima do limite",""),IF(AND($O85&lt;&gt;"",NOT(ISNUMBER($O85))),"Data de revisão inválida",""),IF(AND(ISNUMBER($O85),$O85&gt;TODAY()),"Data de revisão futura",""),IF(AND(ISNUMBER($O85),$O85&lt;=TODAY(),TODAY()-$O85&gt;'Materiais e Regras'!$H$6),"Revisão vencida","")))</f>
        <v/>
      </c>
      <c r="AF85" s="27">
        <f>IF($A85="","",IF($AE85="","OK","REVISAR"))</f>
        <v/>
      </c>
    </row>
    <row r="86" ht="22" customHeight="1">
      <c r="A86" s="16" t="n"/>
      <c r="B86" s="16" t="n"/>
      <c r="C86" s="17" t="n"/>
      <c r="D86" s="18" t="n"/>
      <c r="E86" s="18" t="n"/>
      <c r="F86" s="18" t="n"/>
      <c r="G86" s="41" t="n"/>
      <c r="H86" s="17" t="n"/>
      <c r="I86" s="18" t="n"/>
      <c r="J86" s="17" t="n"/>
      <c r="K86" s="18" t="n"/>
      <c r="L86" s="20" t="n"/>
      <c r="M86" s="20" t="n"/>
      <c r="N86" s="16" t="n"/>
      <c r="O86" s="42" t="n"/>
      <c r="P86" s="22">
        <f>IF($A86="","",IFERROR(INDEX('Materiais e Regras'!$B$11:$B$30,MATCH($H86,'Materiais e Regras'!$A$11:$A$30,0)),""))</f>
        <v/>
      </c>
      <c r="Q86" s="23">
        <f>IF($A86="","",IFERROR(INDEX('Materiais e Regras'!$D$11:$D$30,MATCH($H86,'Materiais e Regras'!$A$11:$A$30,0)),""))</f>
        <v/>
      </c>
      <c r="R86" s="23">
        <f>IF($A86="","",IFERROR(INDEX('Materiais e Regras'!$E$11:$E$30,MATCH($H86,'Materiais e Regras'!$A$11:$A$30,0)),""))</f>
        <v/>
      </c>
      <c r="S86" s="23">
        <f>IF($A86="","",IFERROR(INDEX('Materiais e Regras'!$F$11:$F$30,MATCH($H86,'Materiais e Regras'!$A$11:$A$30,0)),""))</f>
        <v/>
      </c>
      <c r="T86" s="43">
        <f>IF($A86="","",IFERROR(INDEX('Materiais e Regras'!$G$11:$G$30,MATCH($H86,'Materiais e Regras'!$A$11:$A$30,0)),""))</f>
        <v/>
      </c>
      <c r="U86" s="25">
        <f>IF($A86="","",IFERROR(INDEX('Materiais e Regras'!$H$11:$H$30,MATCH($H86,'Materiais e Regras'!$A$11:$A$30,0)),""))</f>
        <v/>
      </c>
      <c r="V86" s="26">
        <f>IF($A86="","",IFERROR(INDEX('Materiais e Regras'!$I$11:$I$30,MATCH($H86,'Materiais e Regras'!$A$11:$A$30,0)),""))</f>
        <v/>
      </c>
      <c r="W86" s="22">
        <f>IF($A86="","",IFERROR(INDEX('Materiais e Regras'!$M$11:$M$25,MATCH($J86,'Materiais e Regras'!$L$11:$L$25,0)),""))</f>
        <v/>
      </c>
      <c r="X86" s="25">
        <f>IF($A86="","",IFERROR(INDEX('Materiais e Regras'!$N$11:$N$25,MATCH($J86,'Materiais e Regras'!$L$11:$L$25,0)),""))</f>
        <v/>
      </c>
      <c r="Y86" s="26">
        <f>IF($A86="","",IFERROR(INDEX('Materiais e Regras'!$O$11:$O$25,MATCH($J86,'Materiais e Regras'!$L$11:$L$25,0)),""))</f>
        <v/>
      </c>
      <c r="Z86" s="23">
        <f>IF($A86="","",IFERROR(INDEX('Materiais e Regras'!$B$4:$B$6,MATCH($C86,'Materiais e Regras'!$A$4:$A$6,0)),""))</f>
        <v/>
      </c>
      <c r="AA86" s="25">
        <f>IF($A86="","",IFERROR(INDEX('Materiais e Regras'!$C$4:$C$6,MATCH($C86,'Materiais e Regras'!$A$4:$A$6,0)),""))</f>
        <v/>
      </c>
      <c r="AB86" s="26">
        <f>IF($A86="","",IF($M86="",'Materiais e Regras'!$H$5,IF(ISNUMBER($M86),$M86,"")))</f>
        <v/>
      </c>
      <c r="AC86" s="26">
        <f>IF(OR($A86="",COUNT($I86,$K86)&lt;&gt;2,NOT(ISNUMBER($V86)),NOT(ISNUMBER($Y86)),AND($L86&lt;&gt;"",NOT(ISNUMBER($L86)))),"",ROUND(($I86*$V86+$K86*$Y86+IF($L86="",0,$L86))*(1+'Materiais e Regras'!$H$4),2))</f>
        <v/>
      </c>
      <c r="AD86" s="22">
        <f>IF(OR($A86="",$P86="",$W86="",$I86="",$K86="",$N86=""),"",$P86&amp;" x"&amp;TEXT($I86,"0.##")&amp;IF($J86="ENC-000",""," + "&amp;$W86&amp;" x"&amp;TEXT($K86,"0.##"))&amp;" | "&amp;$N86)</f>
        <v/>
      </c>
      <c r="AE86" s="22">
        <f>IF($A86="","",_xlfn.TEXTJOIN(" | ",TRUE,IF(COUNTIF($A$6:$A$205,$A86)&gt;1,"SKU duplicado",""),IF(OR($B86="",$C86="",$D86="",$E86="",$F86="",$G86="",$H86="",$I86="",$J86="",$K86="",$N86="",$O86=""),"Cadastro incompleto",""),IF(AND($C86&lt;&gt;"",COUNTIF('Materiais e Regras'!$A$4:$A$6,$C86)=0),"Fragilidade inválida",""),IF(OR(AND($D86&lt;&gt;"",NOT(ISNUMBER($D86))),AND($E86&lt;&gt;"",NOT(ISNUMBER($E86))),AND($F86&lt;&gt;"",NOT(ISNUMBER($F86))),AND($G86&lt;&gt;"",NOT(ISNUMBER($G86))),AND($I86&lt;&gt;"",NOT(ISNUMBER($I86))),AND($K86&lt;&gt;"",NOT(ISNUMBER($K86))),AND($L86&lt;&gt;"",NOT(ISNUMBER($L86))),AND($M86&lt;&gt;"",NOT(ISNUMBER($M86)))),"Dados numéricos inválidos",""),IF(OR(AND(ISNUMBER($D86),$D86&lt;=0),AND(ISNUMBER($E86),$E86&lt;=0),AND(ISNUMBER($F86),$F86&lt;=0),AND(ISNUMBER($G86),$G86&lt;=0),AND(ISNUMBER($I86),$I86&lt;=0),AND(ISNUMBER($K86),$K86&lt;0),AND(ISNUMBER($L86),$L86&lt;0),AND(ISNUMBER($M86),$M86&lt;0)),"Medida, peso ou quantidade inválida",""),IF(AND($H86&lt;&gt;"",$P86=""),"Código de embalagem inválido",""),IF(AND($P86&lt;&gt;"",IFERROR(INDEX('Materiais e Regras'!$J$11:$J$30,MATCH($H86,'Materiais e Regras'!$A$11:$A$30,0)),"Não")&lt;&gt;"Sim"),"Embalagem inativa",""),IF(AND($J86&lt;&gt;"",$W86=""),"Código de enchimento inválido",""),IF(AND($W86&lt;&gt;"",IFERROR(INDEX('Materiais e Regras'!$P$11:$P$25,MATCH($J86,'Materiais e Regras'!$L$11:$L$25,0)),"Não")&lt;&gt;"Sim"),"Enchimento inativo",""),IF(AND(COUNT($D86:$F86)=3,ISNUMBER($Z86),COUNT($Q86:$S86)=3,OR($D86+2*$Z86&gt;$Q86,$E86+2*$Z86&gt;$R86,$F86+2*$Z86&gt;$S86)),"Dimensões incompatíveis",""),IF(AND(ISNUMBER($G86),ISNUMBER($T86),$G86&gt;$T86),"Peso acima do limite",""),IF(AND(ISNUMBER($U86),ISNUMBER($X86),ISNUMBER($AA86),MIN(3,$U86+$X86)&lt;$AA86),"Proteção insuficiente",""),IF(AND($C86="Alta",OR($J86="ENC-000",$K86&lt;=0)),"Enchimento obrigatório",""),IF(AND($J86&lt;&gt;"",$J86&lt;&gt;"ENC-000",OR($K86="",$K86&lt;=0)),"Quantidade de enchimento inválida",""),IF(AND(ISNUMBER($AC86),ISNUMBER($AB86),$AC86&gt;$AB86),"Custo acima do limite",""),IF(AND($O86&lt;&gt;"",NOT(ISNUMBER($O86))),"Data de revisão inválida",""),IF(AND(ISNUMBER($O86),$O86&gt;TODAY()),"Data de revisão futura",""),IF(AND(ISNUMBER($O86),$O86&lt;=TODAY(),TODAY()-$O86&gt;'Materiais e Regras'!$H$6),"Revisão vencida","")))</f>
        <v/>
      </c>
      <c r="AF86" s="27">
        <f>IF($A86="","",IF($AE86="","OK","REVISAR"))</f>
        <v/>
      </c>
    </row>
    <row r="87" ht="22" customHeight="1">
      <c r="A87" s="16" t="n"/>
      <c r="B87" s="16" t="n"/>
      <c r="C87" s="17" t="n"/>
      <c r="D87" s="18" t="n"/>
      <c r="E87" s="18" t="n"/>
      <c r="F87" s="18" t="n"/>
      <c r="G87" s="41" t="n"/>
      <c r="H87" s="17" t="n"/>
      <c r="I87" s="18" t="n"/>
      <c r="J87" s="17" t="n"/>
      <c r="K87" s="18" t="n"/>
      <c r="L87" s="20" t="n"/>
      <c r="M87" s="20" t="n"/>
      <c r="N87" s="16" t="n"/>
      <c r="O87" s="42" t="n"/>
      <c r="P87" s="22">
        <f>IF($A87="","",IFERROR(INDEX('Materiais e Regras'!$B$11:$B$30,MATCH($H87,'Materiais e Regras'!$A$11:$A$30,0)),""))</f>
        <v/>
      </c>
      <c r="Q87" s="23">
        <f>IF($A87="","",IFERROR(INDEX('Materiais e Regras'!$D$11:$D$30,MATCH($H87,'Materiais e Regras'!$A$11:$A$30,0)),""))</f>
        <v/>
      </c>
      <c r="R87" s="23">
        <f>IF($A87="","",IFERROR(INDEX('Materiais e Regras'!$E$11:$E$30,MATCH($H87,'Materiais e Regras'!$A$11:$A$30,0)),""))</f>
        <v/>
      </c>
      <c r="S87" s="23">
        <f>IF($A87="","",IFERROR(INDEX('Materiais e Regras'!$F$11:$F$30,MATCH($H87,'Materiais e Regras'!$A$11:$A$30,0)),""))</f>
        <v/>
      </c>
      <c r="T87" s="43">
        <f>IF($A87="","",IFERROR(INDEX('Materiais e Regras'!$G$11:$G$30,MATCH($H87,'Materiais e Regras'!$A$11:$A$30,0)),""))</f>
        <v/>
      </c>
      <c r="U87" s="25">
        <f>IF($A87="","",IFERROR(INDEX('Materiais e Regras'!$H$11:$H$30,MATCH($H87,'Materiais e Regras'!$A$11:$A$30,0)),""))</f>
        <v/>
      </c>
      <c r="V87" s="26">
        <f>IF($A87="","",IFERROR(INDEX('Materiais e Regras'!$I$11:$I$30,MATCH($H87,'Materiais e Regras'!$A$11:$A$30,0)),""))</f>
        <v/>
      </c>
      <c r="W87" s="22">
        <f>IF($A87="","",IFERROR(INDEX('Materiais e Regras'!$M$11:$M$25,MATCH($J87,'Materiais e Regras'!$L$11:$L$25,0)),""))</f>
        <v/>
      </c>
      <c r="X87" s="25">
        <f>IF($A87="","",IFERROR(INDEX('Materiais e Regras'!$N$11:$N$25,MATCH($J87,'Materiais e Regras'!$L$11:$L$25,0)),""))</f>
        <v/>
      </c>
      <c r="Y87" s="26">
        <f>IF($A87="","",IFERROR(INDEX('Materiais e Regras'!$O$11:$O$25,MATCH($J87,'Materiais e Regras'!$L$11:$L$25,0)),""))</f>
        <v/>
      </c>
      <c r="Z87" s="23">
        <f>IF($A87="","",IFERROR(INDEX('Materiais e Regras'!$B$4:$B$6,MATCH($C87,'Materiais e Regras'!$A$4:$A$6,0)),""))</f>
        <v/>
      </c>
      <c r="AA87" s="25">
        <f>IF($A87="","",IFERROR(INDEX('Materiais e Regras'!$C$4:$C$6,MATCH($C87,'Materiais e Regras'!$A$4:$A$6,0)),""))</f>
        <v/>
      </c>
      <c r="AB87" s="26">
        <f>IF($A87="","",IF($M87="",'Materiais e Regras'!$H$5,IF(ISNUMBER($M87),$M87,"")))</f>
        <v/>
      </c>
      <c r="AC87" s="26">
        <f>IF(OR($A87="",COUNT($I87,$K87)&lt;&gt;2,NOT(ISNUMBER($V87)),NOT(ISNUMBER($Y87)),AND($L87&lt;&gt;"",NOT(ISNUMBER($L87)))),"",ROUND(($I87*$V87+$K87*$Y87+IF($L87="",0,$L87))*(1+'Materiais e Regras'!$H$4),2))</f>
        <v/>
      </c>
      <c r="AD87" s="22">
        <f>IF(OR($A87="",$P87="",$W87="",$I87="",$K87="",$N87=""),"",$P87&amp;" x"&amp;TEXT($I87,"0.##")&amp;IF($J87="ENC-000",""," + "&amp;$W87&amp;" x"&amp;TEXT($K87,"0.##"))&amp;" | "&amp;$N87)</f>
        <v/>
      </c>
      <c r="AE87" s="22">
        <f>IF($A87="","",_xlfn.TEXTJOIN(" | ",TRUE,IF(COUNTIF($A$6:$A$205,$A87)&gt;1,"SKU duplicado",""),IF(OR($B87="",$C87="",$D87="",$E87="",$F87="",$G87="",$H87="",$I87="",$J87="",$K87="",$N87="",$O87=""),"Cadastro incompleto",""),IF(AND($C87&lt;&gt;"",COUNTIF('Materiais e Regras'!$A$4:$A$6,$C87)=0),"Fragilidade inválida",""),IF(OR(AND($D87&lt;&gt;"",NOT(ISNUMBER($D87))),AND($E87&lt;&gt;"",NOT(ISNUMBER($E87))),AND($F87&lt;&gt;"",NOT(ISNUMBER($F87))),AND($G87&lt;&gt;"",NOT(ISNUMBER($G87))),AND($I87&lt;&gt;"",NOT(ISNUMBER($I87))),AND($K87&lt;&gt;"",NOT(ISNUMBER($K87))),AND($L87&lt;&gt;"",NOT(ISNUMBER($L87))),AND($M87&lt;&gt;"",NOT(ISNUMBER($M87)))),"Dados numéricos inválidos",""),IF(OR(AND(ISNUMBER($D87),$D87&lt;=0),AND(ISNUMBER($E87),$E87&lt;=0),AND(ISNUMBER($F87),$F87&lt;=0),AND(ISNUMBER($G87),$G87&lt;=0),AND(ISNUMBER($I87),$I87&lt;=0),AND(ISNUMBER($K87),$K87&lt;0),AND(ISNUMBER($L87),$L87&lt;0),AND(ISNUMBER($M87),$M87&lt;0)),"Medida, peso ou quantidade inválida",""),IF(AND($H87&lt;&gt;"",$P87=""),"Código de embalagem inválido",""),IF(AND($P87&lt;&gt;"",IFERROR(INDEX('Materiais e Regras'!$J$11:$J$30,MATCH($H87,'Materiais e Regras'!$A$11:$A$30,0)),"Não")&lt;&gt;"Sim"),"Embalagem inativa",""),IF(AND($J87&lt;&gt;"",$W87=""),"Código de enchimento inválido",""),IF(AND($W87&lt;&gt;"",IFERROR(INDEX('Materiais e Regras'!$P$11:$P$25,MATCH($J87,'Materiais e Regras'!$L$11:$L$25,0)),"Não")&lt;&gt;"Sim"),"Enchimento inativo",""),IF(AND(COUNT($D87:$F87)=3,ISNUMBER($Z87),COUNT($Q87:$S87)=3,OR($D87+2*$Z87&gt;$Q87,$E87+2*$Z87&gt;$R87,$F87+2*$Z87&gt;$S87)),"Dimensões incompatíveis",""),IF(AND(ISNUMBER($G87),ISNUMBER($T87),$G87&gt;$T87),"Peso acima do limite",""),IF(AND(ISNUMBER($U87),ISNUMBER($X87),ISNUMBER($AA87),MIN(3,$U87+$X87)&lt;$AA87),"Proteção insuficiente",""),IF(AND($C87="Alta",OR($J87="ENC-000",$K87&lt;=0)),"Enchimento obrigatório",""),IF(AND($J87&lt;&gt;"",$J87&lt;&gt;"ENC-000",OR($K87="",$K87&lt;=0)),"Quantidade de enchimento inválida",""),IF(AND(ISNUMBER($AC87),ISNUMBER($AB87),$AC87&gt;$AB87),"Custo acima do limite",""),IF(AND($O87&lt;&gt;"",NOT(ISNUMBER($O87))),"Data de revisão inválida",""),IF(AND(ISNUMBER($O87),$O87&gt;TODAY()),"Data de revisão futura",""),IF(AND(ISNUMBER($O87),$O87&lt;=TODAY(),TODAY()-$O87&gt;'Materiais e Regras'!$H$6),"Revisão vencida","")))</f>
        <v/>
      </c>
      <c r="AF87" s="27">
        <f>IF($A87="","",IF($AE87="","OK","REVISAR"))</f>
        <v/>
      </c>
    </row>
    <row r="88" ht="22" customHeight="1">
      <c r="A88" s="16" t="n"/>
      <c r="B88" s="16" t="n"/>
      <c r="C88" s="17" t="n"/>
      <c r="D88" s="18" t="n"/>
      <c r="E88" s="18" t="n"/>
      <c r="F88" s="18" t="n"/>
      <c r="G88" s="41" t="n"/>
      <c r="H88" s="17" t="n"/>
      <c r="I88" s="18" t="n"/>
      <c r="J88" s="17" t="n"/>
      <c r="K88" s="18" t="n"/>
      <c r="L88" s="20" t="n"/>
      <c r="M88" s="20" t="n"/>
      <c r="N88" s="16" t="n"/>
      <c r="O88" s="42" t="n"/>
      <c r="P88" s="22">
        <f>IF($A88="","",IFERROR(INDEX('Materiais e Regras'!$B$11:$B$30,MATCH($H88,'Materiais e Regras'!$A$11:$A$30,0)),""))</f>
        <v/>
      </c>
      <c r="Q88" s="23">
        <f>IF($A88="","",IFERROR(INDEX('Materiais e Regras'!$D$11:$D$30,MATCH($H88,'Materiais e Regras'!$A$11:$A$30,0)),""))</f>
        <v/>
      </c>
      <c r="R88" s="23">
        <f>IF($A88="","",IFERROR(INDEX('Materiais e Regras'!$E$11:$E$30,MATCH($H88,'Materiais e Regras'!$A$11:$A$30,0)),""))</f>
        <v/>
      </c>
      <c r="S88" s="23">
        <f>IF($A88="","",IFERROR(INDEX('Materiais e Regras'!$F$11:$F$30,MATCH($H88,'Materiais e Regras'!$A$11:$A$30,0)),""))</f>
        <v/>
      </c>
      <c r="T88" s="43">
        <f>IF($A88="","",IFERROR(INDEX('Materiais e Regras'!$G$11:$G$30,MATCH($H88,'Materiais e Regras'!$A$11:$A$30,0)),""))</f>
        <v/>
      </c>
      <c r="U88" s="25">
        <f>IF($A88="","",IFERROR(INDEX('Materiais e Regras'!$H$11:$H$30,MATCH($H88,'Materiais e Regras'!$A$11:$A$30,0)),""))</f>
        <v/>
      </c>
      <c r="V88" s="26">
        <f>IF($A88="","",IFERROR(INDEX('Materiais e Regras'!$I$11:$I$30,MATCH($H88,'Materiais e Regras'!$A$11:$A$30,0)),""))</f>
        <v/>
      </c>
      <c r="W88" s="22">
        <f>IF($A88="","",IFERROR(INDEX('Materiais e Regras'!$M$11:$M$25,MATCH($J88,'Materiais e Regras'!$L$11:$L$25,0)),""))</f>
        <v/>
      </c>
      <c r="X88" s="25">
        <f>IF($A88="","",IFERROR(INDEX('Materiais e Regras'!$N$11:$N$25,MATCH($J88,'Materiais e Regras'!$L$11:$L$25,0)),""))</f>
        <v/>
      </c>
      <c r="Y88" s="26">
        <f>IF($A88="","",IFERROR(INDEX('Materiais e Regras'!$O$11:$O$25,MATCH($J88,'Materiais e Regras'!$L$11:$L$25,0)),""))</f>
        <v/>
      </c>
      <c r="Z88" s="23">
        <f>IF($A88="","",IFERROR(INDEX('Materiais e Regras'!$B$4:$B$6,MATCH($C88,'Materiais e Regras'!$A$4:$A$6,0)),""))</f>
        <v/>
      </c>
      <c r="AA88" s="25">
        <f>IF($A88="","",IFERROR(INDEX('Materiais e Regras'!$C$4:$C$6,MATCH($C88,'Materiais e Regras'!$A$4:$A$6,0)),""))</f>
        <v/>
      </c>
      <c r="AB88" s="26">
        <f>IF($A88="","",IF($M88="",'Materiais e Regras'!$H$5,IF(ISNUMBER($M88),$M88,"")))</f>
        <v/>
      </c>
      <c r="AC88" s="26">
        <f>IF(OR($A88="",COUNT($I88,$K88)&lt;&gt;2,NOT(ISNUMBER($V88)),NOT(ISNUMBER($Y88)),AND($L88&lt;&gt;"",NOT(ISNUMBER($L88)))),"",ROUND(($I88*$V88+$K88*$Y88+IF($L88="",0,$L88))*(1+'Materiais e Regras'!$H$4),2))</f>
        <v/>
      </c>
      <c r="AD88" s="22">
        <f>IF(OR($A88="",$P88="",$W88="",$I88="",$K88="",$N88=""),"",$P88&amp;" x"&amp;TEXT($I88,"0.##")&amp;IF($J88="ENC-000",""," + "&amp;$W88&amp;" x"&amp;TEXT($K88,"0.##"))&amp;" | "&amp;$N88)</f>
        <v/>
      </c>
      <c r="AE88" s="22">
        <f>IF($A88="","",_xlfn.TEXTJOIN(" | ",TRUE,IF(COUNTIF($A$6:$A$205,$A88)&gt;1,"SKU duplicado",""),IF(OR($B88="",$C88="",$D88="",$E88="",$F88="",$G88="",$H88="",$I88="",$J88="",$K88="",$N88="",$O88=""),"Cadastro incompleto",""),IF(AND($C88&lt;&gt;"",COUNTIF('Materiais e Regras'!$A$4:$A$6,$C88)=0),"Fragilidade inválida",""),IF(OR(AND($D88&lt;&gt;"",NOT(ISNUMBER($D88))),AND($E88&lt;&gt;"",NOT(ISNUMBER($E88))),AND($F88&lt;&gt;"",NOT(ISNUMBER($F88))),AND($G88&lt;&gt;"",NOT(ISNUMBER($G88))),AND($I88&lt;&gt;"",NOT(ISNUMBER($I88))),AND($K88&lt;&gt;"",NOT(ISNUMBER($K88))),AND($L88&lt;&gt;"",NOT(ISNUMBER($L88))),AND($M88&lt;&gt;"",NOT(ISNUMBER($M88)))),"Dados numéricos inválidos",""),IF(OR(AND(ISNUMBER($D88),$D88&lt;=0),AND(ISNUMBER($E88),$E88&lt;=0),AND(ISNUMBER($F88),$F88&lt;=0),AND(ISNUMBER($G88),$G88&lt;=0),AND(ISNUMBER($I88),$I88&lt;=0),AND(ISNUMBER($K88),$K88&lt;0),AND(ISNUMBER($L88),$L88&lt;0),AND(ISNUMBER($M88),$M88&lt;0)),"Medida, peso ou quantidade inválida",""),IF(AND($H88&lt;&gt;"",$P88=""),"Código de embalagem inválido",""),IF(AND($P88&lt;&gt;"",IFERROR(INDEX('Materiais e Regras'!$J$11:$J$30,MATCH($H88,'Materiais e Regras'!$A$11:$A$30,0)),"Não")&lt;&gt;"Sim"),"Embalagem inativa",""),IF(AND($J88&lt;&gt;"",$W88=""),"Código de enchimento inválido",""),IF(AND($W88&lt;&gt;"",IFERROR(INDEX('Materiais e Regras'!$P$11:$P$25,MATCH($J88,'Materiais e Regras'!$L$11:$L$25,0)),"Não")&lt;&gt;"Sim"),"Enchimento inativo",""),IF(AND(COUNT($D88:$F88)=3,ISNUMBER($Z88),COUNT($Q88:$S88)=3,OR($D88+2*$Z88&gt;$Q88,$E88+2*$Z88&gt;$R88,$F88+2*$Z88&gt;$S88)),"Dimensões incompatíveis",""),IF(AND(ISNUMBER($G88),ISNUMBER($T88),$G88&gt;$T88),"Peso acima do limite",""),IF(AND(ISNUMBER($U88),ISNUMBER($X88),ISNUMBER($AA88),MIN(3,$U88+$X88)&lt;$AA88),"Proteção insuficiente",""),IF(AND($C88="Alta",OR($J88="ENC-000",$K88&lt;=0)),"Enchimento obrigatório",""),IF(AND($J88&lt;&gt;"",$J88&lt;&gt;"ENC-000",OR($K88="",$K88&lt;=0)),"Quantidade de enchimento inválida",""),IF(AND(ISNUMBER($AC88),ISNUMBER($AB88),$AC88&gt;$AB88),"Custo acima do limite",""),IF(AND($O88&lt;&gt;"",NOT(ISNUMBER($O88))),"Data de revisão inválida",""),IF(AND(ISNUMBER($O88),$O88&gt;TODAY()),"Data de revisão futura",""),IF(AND(ISNUMBER($O88),$O88&lt;=TODAY(),TODAY()-$O88&gt;'Materiais e Regras'!$H$6),"Revisão vencida","")))</f>
        <v/>
      </c>
      <c r="AF88" s="27">
        <f>IF($A88="","",IF($AE88="","OK","REVISAR"))</f>
        <v/>
      </c>
    </row>
    <row r="89" ht="22" customHeight="1">
      <c r="A89" s="16" t="n"/>
      <c r="B89" s="16" t="n"/>
      <c r="C89" s="17" t="n"/>
      <c r="D89" s="18" t="n"/>
      <c r="E89" s="18" t="n"/>
      <c r="F89" s="18" t="n"/>
      <c r="G89" s="41" t="n"/>
      <c r="H89" s="17" t="n"/>
      <c r="I89" s="18" t="n"/>
      <c r="J89" s="17" t="n"/>
      <c r="K89" s="18" t="n"/>
      <c r="L89" s="20" t="n"/>
      <c r="M89" s="20" t="n"/>
      <c r="N89" s="16" t="n"/>
      <c r="O89" s="42" t="n"/>
      <c r="P89" s="22">
        <f>IF($A89="","",IFERROR(INDEX('Materiais e Regras'!$B$11:$B$30,MATCH($H89,'Materiais e Regras'!$A$11:$A$30,0)),""))</f>
        <v/>
      </c>
      <c r="Q89" s="23">
        <f>IF($A89="","",IFERROR(INDEX('Materiais e Regras'!$D$11:$D$30,MATCH($H89,'Materiais e Regras'!$A$11:$A$30,0)),""))</f>
        <v/>
      </c>
      <c r="R89" s="23">
        <f>IF($A89="","",IFERROR(INDEX('Materiais e Regras'!$E$11:$E$30,MATCH($H89,'Materiais e Regras'!$A$11:$A$30,0)),""))</f>
        <v/>
      </c>
      <c r="S89" s="23">
        <f>IF($A89="","",IFERROR(INDEX('Materiais e Regras'!$F$11:$F$30,MATCH($H89,'Materiais e Regras'!$A$11:$A$30,0)),""))</f>
        <v/>
      </c>
      <c r="T89" s="43">
        <f>IF($A89="","",IFERROR(INDEX('Materiais e Regras'!$G$11:$G$30,MATCH($H89,'Materiais e Regras'!$A$11:$A$30,0)),""))</f>
        <v/>
      </c>
      <c r="U89" s="25">
        <f>IF($A89="","",IFERROR(INDEX('Materiais e Regras'!$H$11:$H$30,MATCH($H89,'Materiais e Regras'!$A$11:$A$30,0)),""))</f>
        <v/>
      </c>
      <c r="V89" s="26">
        <f>IF($A89="","",IFERROR(INDEX('Materiais e Regras'!$I$11:$I$30,MATCH($H89,'Materiais e Regras'!$A$11:$A$30,0)),""))</f>
        <v/>
      </c>
      <c r="W89" s="22">
        <f>IF($A89="","",IFERROR(INDEX('Materiais e Regras'!$M$11:$M$25,MATCH($J89,'Materiais e Regras'!$L$11:$L$25,0)),""))</f>
        <v/>
      </c>
      <c r="X89" s="25">
        <f>IF($A89="","",IFERROR(INDEX('Materiais e Regras'!$N$11:$N$25,MATCH($J89,'Materiais e Regras'!$L$11:$L$25,0)),""))</f>
        <v/>
      </c>
      <c r="Y89" s="26">
        <f>IF($A89="","",IFERROR(INDEX('Materiais e Regras'!$O$11:$O$25,MATCH($J89,'Materiais e Regras'!$L$11:$L$25,0)),""))</f>
        <v/>
      </c>
      <c r="Z89" s="23">
        <f>IF($A89="","",IFERROR(INDEX('Materiais e Regras'!$B$4:$B$6,MATCH($C89,'Materiais e Regras'!$A$4:$A$6,0)),""))</f>
        <v/>
      </c>
      <c r="AA89" s="25">
        <f>IF($A89="","",IFERROR(INDEX('Materiais e Regras'!$C$4:$C$6,MATCH($C89,'Materiais e Regras'!$A$4:$A$6,0)),""))</f>
        <v/>
      </c>
      <c r="AB89" s="26">
        <f>IF($A89="","",IF($M89="",'Materiais e Regras'!$H$5,IF(ISNUMBER($M89),$M89,"")))</f>
        <v/>
      </c>
      <c r="AC89" s="26">
        <f>IF(OR($A89="",COUNT($I89,$K89)&lt;&gt;2,NOT(ISNUMBER($V89)),NOT(ISNUMBER($Y89)),AND($L89&lt;&gt;"",NOT(ISNUMBER($L89)))),"",ROUND(($I89*$V89+$K89*$Y89+IF($L89="",0,$L89))*(1+'Materiais e Regras'!$H$4),2))</f>
        <v/>
      </c>
      <c r="AD89" s="22">
        <f>IF(OR($A89="",$P89="",$W89="",$I89="",$K89="",$N89=""),"",$P89&amp;" x"&amp;TEXT($I89,"0.##")&amp;IF($J89="ENC-000",""," + "&amp;$W89&amp;" x"&amp;TEXT($K89,"0.##"))&amp;" | "&amp;$N89)</f>
        <v/>
      </c>
      <c r="AE89" s="22">
        <f>IF($A89="","",_xlfn.TEXTJOIN(" | ",TRUE,IF(COUNTIF($A$6:$A$205,$A89)&gt;1,"SKU duplicado",""),IF(OR($B89="",$C89="",$D89="",$E89="",$F89="",$G89="",$H89="",$I89="",$J89="",$K89="",$N89="",$O89=""),"Cadastro incompleto",""),IF(AND($C89&lt;&gt;"",COUNTIF('Materiais e Regras'!$A$4:$A$6,$C89)=0),"Fragilidade inválida",""),IF(OR(AND($D89&lt;&gt;"",NOT(ISNUMBER($D89))),AND($E89&lt;&gt;"",NOT(ISNUMBER($E89))),AND($F89&lt;&gt;"",NOT(ISNUMBER($F89))),AND($G89&lt;&gt;"",NOT(ISNUMBER($G89))),AND($I89&lt;&gt;"",NOT(ISNUMBER($I89))),AND($K89&lt;&gt;"",NOT(ISNUMBER($K89))),AND($L89&lt;&gt;"",NOT(ISNUMBER($L89))),AND($M89&lt;&gt;"",NOT(ISNUMBER($M89)))),"Dados numéricos inválidos",""),IF(OR(AND(ISNUMBER($D89),$D89&lt;=0),AND(ISNUMBER($E89),$E89&lt;=0),AND(ISNUMBER($F89),$F89&lt;=0),AND(ISNUMBER($G89),$G89&lt;=0),AND(ISNUMBER($I89),$I89&lt;=0),AND(ISNUMBER($K89),$K89&lt;0),AND(ISNUMBER($L89),$L89&lt;0),AND(ISNUMBER($M89),$M89&lt;0)),"Medida, peso ou quantidade inválida",""),IF(AND($H89&lt;&gt;"",$P89=""),"Código de embalagem inválido",""),IF(AND($P89&lt;&gt;"",IFERROR(INDEX('Materiais e Regras'!$J$11:$J$30,MATCH($H89,'Materiais e Regras'!$A$11:$A$30,0)),"Não")&lt;&gt;"Sim"),"Embalagem inativa",""),IF(AND($J89&lt;&gt;"",$W89=""),"Código de enchimento inválido",""),IF(AND($W89&lt;&gt;"",IFERROR(INDEX('Materiais e Regras'!$P$11:$P$25,MATCH($J89,'Materiais e Regras'!$L$11:$L$25,0)),"Não")&lt;&gt;"Sim"),"Enchimento inativo",""),IF(AND(COUNT($D89:$F89)=3,ISNUMBER($Z89),COUNT($Q89:$S89)=3,OR($D89+2*$Z89&gt;$Q89,$E89+2*$Z89&gt;$R89,$F89+2*$Z89&gt;$S89)),"Dimensões incompatíveis",""),IF(AND(ISNUMBER($G89),ISNUMBER($T89),$G89&gt;$T89),"Peso acima do limite",""),IF(AND(ISNUMBER($U89),ISNUMBER($X89),ISNUMBER($AA89),MIN(3,$U89+$X89)&lt;$AA89),"Proteção insuficiente",""),IF(AND($C89="Alta",OR($J89="ENC-000",$K89&lt;=0)),"Enchimento obrigatório",""),IF(AND($J89&lt;&gt;"",$J89&lt;&gt;"ENC-000",OR($K89="",$K89&lt;=0)),"Quantidade de enchimento inválida",""),IF(AND(ISNUMBER($AC89),ISNUMBER($AB89),$AC89&gt;$AB89),"Custo acima do limite",""),IF(AND($O89&lt;&gt;"",NOT(ISNUMBER($O89))),"Data de revisão inválida",""),IF(AND(ISNUMBER($O89),$O89&gt;TODAY()),"Data de revisão futura",""),IF(AND(ISNUMBER($O89),$O89&lt;=TODAY(),TODAY()-$O89&gt;'Materiais e Regras'!$H$6),"Revisão vencida","")))</f>
        <v/>
      </c>
      <c r="AF89" s="27">
        <f>IF($A89="","",IF($AE89="","OK","REVISAR"))</f>
        <v/>
      </c>
    </row>
    <row r="90" ht="22" customHeight="1">
      <c r="A90" s="16" t="n"/>
      <c r="B90" s="16" t="n"/>
      <c r="C90" s="17" t="n"/>
      <c r="D90" s="18" t="n"/>
      <c r="E90" s="18" t="n"/>
      <c r="F90" s="18" t="n"/>
      <c r="G90" s="41" t="n"/>
      <c r="H90" s="17" t="n"/>
      <c r="I90" s="18" t="n"/>
      <c r="J90" s="17" t="n"/>
      <c r="K90" s="18" t="n"/>
      <c r="L90" s="20" t="n"/>
      <c r="M90" s="20" t="n"/>
      <c r="N90" s="16" t="n"/>
      <c r="O90" s="42" t="n"/>
      <c r="P90" s="22">
        <f>IF($A90="","",IFERROR(INDEX('Materiais e Regras'!$B$11:$B$30,MATCH($H90,'Materiais e Regras'!$A$11:$A$30,0)),""))</f>
        <v/>
      </c>
      <c r="Q90" s="23">
        <f>IF($A90="","",IFERROR(INDEX('Materiais e Regras'!$D$11:$D$30,MATCH($H90,'Materiais e Regras'!$A$11:$A$30,0)),""))</f>
        <v/>
      </c>
      <c r="R90" s="23">
        <f>IF($A90="","",IFERROR(INDEX('Materiais e Regras'!$E$11:$E$30,MATCH($H90,'Materiais e Regras'!$A$11:$A$30,0)),""))</f>
        <v/>
      </c>
      <c r="S90" s="23">
        <f>IF($A90="","",IFERROR(INDEX('Materiais e Regras'!$F$11:$F$30,MATCH($H90,'Materiais e Regras'!$A$11:$A$30,0)),""))</f>
        <v/>
      </c>
      <c r="T90" s="43">
        <f>IF($A90="","",IFERROR(INDEX('Materiais e Regras'!$G$11:$G$30,MATCH($H90,'Materiais e Regras'!$A$11:$A$30,0)),""))</f>
        <v/>
      </c>
      <c r="U90" s="25">
        <f>IF($A90="","",IFERROR(INDEX('Materiais e Regras'!$H$11:$H$30,MATCH($H90,'Materiais e Regras'!$A$11:$A$30,0)),""))</f>
        <v/>
      </c>
      <c r="V90" s="26">
        <f>IF($A90="","",IFERROR(INDEX('Materiais e Regras'!$I$11:$I$30,MATCH($H90,'Materiais e Regras'!$A$11:$A$30,0)),""))</f>
        <v/>
      </c>
      <c r="W90" s="22">
        <f>IF($A90="","",IFERROR(INDEX('Materiais e Regras'!$M$11:$M$25,MATCH($J90,'Materiais e Regras'!$L$11:$L$25,0)),""))</f>
        <v/>
      </c>
      <c r="X90" s="25">
        <f>IF($A90="","",IFERROR(INDEX('Materiais e Regras'!$N$11:$N$25,MATCH($J90,'Materiais e Regras'!$L$11:$L$25,0)),""))</f>
        <v/>
      </c>
      <c r="Y90" s="26">
        <f>IF($A90="","",IFERROR(INDEX('Materiais e Regras'!$O$11:$O$25,MATCH($J90,'Materiais e Regras'!$L$11:$L$25,0)),""))</f>
        <v/>
      </c>
      <c r="Z90" s="23">
        <f>IF($A90="","",IFERROR(INDEX('Materiais e Regras'!$B$4:$B$6,MATCH($C90,'Materiais e Regras'!$A$4:$A$6,0)),""))</f>
        <v/>
      </c>
      <c r="AA90" s="25">
        <f>IF($A90="","",IFERROR(INDEX('Materiais e Regras'!$C$4:$C$6,MATCH($C90,'Materiais e Regras'!$A$4:$A$6,0)),""))</f>
        <v/>
      </c>
      <c r="AB90" s="26">
        <f>IF($A90="","",IF($M90="",'Materiais e Regras'!$H$5,IF(ISNUMBER($M90),$M90,"")))</f>
        <v/>
      </c>
      <c r="AC90" s="26">
        <f>IF(OR($A90="",COUNT($I90,$K90)&lt;&gt;2,NOT(ISNUMBER($V90)),NOT(ISNUMBER($Y90)),AND($L90&lt;&gt;"",NOT(ISNUMBER($L90)))),"",ROUND(($I90*$V90+$K90*$Y90+IF($L90="",0,$L90))*(1+'Materiais e Regras'!$H$4),2))</f>
        <v/>
      </c>
      <c r="AD90" s="22">
        <f>IF(OR($A90="",$P90="",$W90="",$I90="",$K90="",$N90=""),"",$P90&amp;" x"&amp;TEXT($I90,"0.##")&amp;IF($J90="ENC-000",""," + "&amp;$W90&amp;" x"&amp;TEXT($K90,"0.##"))&amp;" | "&amp;$N90)</f>
        <v/>
      </c>
      <c r="AE90" s="22">
        <f>IF($A90="","",_xlfn.TEXTJOIN(" | ",TRUE,IF(COUNTIF($A$6:$A$205,$A90)&gt;1,"SKU duplicado",""),IF(OR($B90="",$C90="",$D90="",$E90="",$F90="",$G90="",$H90="",$I90="",$J90="",$K90="",$N90="",$O90=""),"Cadastro incompleto",""),IF(AND($C90&lt;&gt;"",COUNTIF('Materiais e Regras'!$A$4:$A$6,$C90)=0),"Fragilidade inválida",""),IF(OR(AND($D90&lt;&gt;"",NOT(ISNUMBER($D90))),AND($E90&lt;&gt;"",NOT(ISNUMBER($E90))),AND($F90&lt;&gt;"",NOT(ISNUMBER($F90))),AND($G90&lt;&gt;"",NOT(ISNUMBER($G90))),AND($I90&lt;&gt;"",NOT(ISNUMBER($I90))),AND($K90&lt;&gt;"",NOT(ISNUMBER($K90))),AND($L90&lt;&gt;"",NOT(ISNUMBER($L90))),AND($M90&lt;&gt;"",NOT(ISNUMBER($M90)))),"Dados numéricos inválidos",""),IF(OR(AND(ISNUMBER($D90),$D90&lt;=0),AND(ISNUMBER($E90),$E90&lt;=0),AND(ISNUMBER($F90),$F90&lt;=0),AND(ISNUMBER($G90),$G90&lt;=0),AND(ISNUMBER($I90),$I90&lt;=0),AND(ISNUMBER($K90),$K90&lt;0),AND(ISNUMBER($L90),$L90&lt;0),AND(ISNUMBER($M90),$M90&lt;0)),"Medida, peso ou quantidade inválida",""),IF(AND($H90&lt;&gt;"",$P90=""),"Código de embalagem inválido",""),IF(AND($P90&lt;&gt;"",IFERROR(INDEX('Materiais e Regras'!$J$11:$J$30,MATCH($H90,'Materiais e Regras'!$A$11:$A$30,0)),"Não")&lt;&gt;"Sim"),"Embalagem inativa",""),IF(AND($J90&lt;&gt;"",$W90=""),"Código de enchimento inválido",""),IF(AND($W90&lt;&gt;"",IFERROR(INDEX('Materiais e Regras'!$P$11:$P$25,MATCH($J90,'Materiais e Regras'!$L$11:$L$25,0)),"Não")&lt;&gt;"Sim"),"Enchimento inativo",""),IF(AND(COUNT($D90:$F90)=3,ISNUMBER($Z90),COUNT($Q90:$S90)=3,OR($D90+2*$Z90&gt;$Q90,$E90+2*$Z90&gt;$R90,$F90+2*$Z90&gt;$S90)),"Dimensões incompatíveis",""),IF(AND(ISNUMBER($G90),ISNUMBER($T90),$G90&gt;$T90),"Peso acima do limite",""),IF(AND(ISNUMBER($U90),ISNUMBER($X90),ISNUMBER($AA90),MIN(3,$U90+$X90)&lt;$AA90),"Proteção insuficiente",""),IF(AND($C90="Alta",OR($J90="ENC-000",$K90&lt;=0)),"Enchimento obrigatório",""),IF(AND($J90&lt;&gt;"",$J90&lt;&gt;"ENC-000",OR($K90="",$K90&lt;=0)),"Quantidade de enchimento inválida",""),IF(AND(ISNUMBER($AC90),ISNUMBER($AB90),$AC90&gt;$AB90),"Custo acima do limite",""),IF(AND($O90&lt;&gt;"",NOT(ISNUMBER($O90))),"Data de revisão inválida",""),IF(AND(ISNUMBER($O90),$O90&gt;TODAY()),"Data de revisão futura",""),IF(AND(ISNUMBER($O90),$O90&lt;=TODAY(),TODAY()-$O90&gt;'Materiais e Regras'!$H$6),"Revisão vencida","")))</f>
        <v/>
      </c>
      <c r="AF90" s="27">
        <f>IF($A90="","",IF($AE90="","OK","REVISAR"))</f>
        <v/>
      </c>
    </row>
    <row r="91" ht="22" customHeight="1">
      <c r="A91" s="16" t="n"/>
      <c r="B91" s="16" t="n"/>
      <c r="C91" s="17" t="n"/>
      <c r="D91" s="18" t="n"/>
      <c r="E91" s="18" t="n"/>
      <c r="F91" s="18" t="n"/>
      <c r="G91" s="41" t="n"/>
      <c r="H91" s="17" t="n"/>
      <c r="I91" s="18" t="n"/>
      <c r="J91" s="17" t="n"/>
      <c r="K91" s="18" t="n"/>
      <c r="L91" s="20" t="n"/>
      <c r="M91" s="20" t="n"/>
      <c r="N91" s="16" t="n"/>
      <c r="O91" s="42" t="n"/>
      <c r="P91" s="22">
        <f>IF($A91="","",IFERROR(INDEX('Materiais e Regras'!$B$11:$B$30,MATCH($H91,'Materiais e Regras'!$A$11:$A$30,0)),""))</f>
        <v/>
      </c>
      <c r="Q91" s="23">
        <f>IF($A91="","",IFERROR(INDEX('Materiais e Regras'!$D$11:$D$30,MATCH($H91,'Materiais e Regras'!$A$11:$A$30,0)),""))</f>
        <v/>
      </c>
      <c r="R91" s="23">
        <f>IF($A91="","",IFERROR(INDEX('Materiais e Regras'!$E$11:$E$30,MATCH($H91,'Materiais e Regras'!$A$11:$A$30,0)),""))</f>
        <v/>
      </c>
      <c r="S91" s="23">
        <f>IF($A91="","",IFERROR(INDEX('Materiais e Regras'!$F$11:$F$30,MATCH($H91,'Materiais e Regras'!$A$11:$A$30,0)),""))</f>
        <v/>
      </c>
      <c r="T91" s="43">
        <f>IF($A91="","",IFERROR(INDEX('Materiais e Regras'!$G$11:$G$30,MATCH($H91,'Materiais e Regras'!$A$11:$A$30,0)),""))</f>
        <v/>
      </c>
      <c r="U91" s="25">
        <f>IF($A91="","",IFERROR(INDEX('Materiais e Regras'!$H$11:$H$30,MATCH($H91,'Materiais e Regras'!$A$11:$A$30,0)),""))</f>
        <v/>
      </c>
      <c r="V91" s="26">
        <f>IF($A91="","",IFERROR(INDEX('Materiais e Regras'!$I$11:$I$30,MATCH($H91,'Materiais e Regras'!$A$11:$A$30,0)),""))</f>
        <v/>
      </c>
      <c r="W91" s="22">
        <f>IF($A91="","",IFERROR(INDEX('Materiais e Regras'!$M$11:$M$25,MATCH($J91,'Materiais e Regras'!$L$11:$L$25,0)),""))</f>
        <v/>
      </c>
      <c r="X91" s="25">
        <f>IF($A91="","",IFERROR(INDEX('Materiais e Regras'!$N$11:$N$25,MATCH($J91,'Materiais e Regras'!$L$11:$L$25,0)),""))</f>
        <v/>
      </c>
      <c r="Y91" s="26">
        <f>IF($A91="","",IFERROR(INDEX('Materiais e Regras'!$O$11:$O$25,MATCH($J91,'Materiais e Regras'!$L$11:$L$25,0)),""))</f>
        <v/>
      </c>
      <c r="Z91" s="23">
        <f>IF($A91="","",IFERROR(INDEX('Materiais e Regras'!$B$4:$B$6,MATCH($C91,'Materiais e Regras'!$A$4:$A$6,0)),""))</f>
        <v/>
      </c>
      <c r="AA91" s="25">
        <f>IF($A91="","",IFERROR(INDEX('Materiais e Regras'!$C$4:$C$6,MATCH($C91,'Materiais e Regras'!$A$4:$A$6,0)),""))</f>
        <v/>
      </c>
      <c r="AB91" s="26">
        <f>IF($A91="","",IF($M91="",'Materiais e Regras'!$H$5,IF(ISNUMBER($M91),$M91,"")))</f>
        <v/>
      </c>
      <c r="AC91" s="26">
        <f>IF(OR($A91="",COUNT($I91,$K91)&lt;&gt;2,NOT(ISNUMBER($V91)),NOT(ISNUMBER($Y91)),AND($L91&lt;&gt;"",NOT(ISNUMBER($L91)))),"",ROUND(($I91*$V91+$K91*$Y91+IF($L91="",0,$L91))*(1+'Materiais e Regras'!$H$4),2))</f>
        <v/>
      </c>
      <c r="AD91" s="22">
        <f>IF(OR($A91="",$P91="",$W91="",$I91="",$K91="",$N91=""),"",$P91&amp;" x"&amp;TEXT($I91,"0.##")&amp;IF($J91="ENC-000",""," + "&amp;$W91&amp;" x"&amp;TEXT($K91,"0.##"))&amp;" | "&amp;$N91)</f>
        <v/>
      </c>
      <c r="AE91" s="22">
        <f>IF($A91="","",_xlfn.TEXTJOIN(" | ",TRUE,IF(COUNTIF($A$6:$A$205,$A91)&gt;1,"SKU duplicado",""),IF(OR($B91="",$C91="",$D91="",$E91="",$F91="",$G91="",$H91="",$I91="",$J91="",$K91="",$N91="",$O91=""),"Cadastro incompleto",""),IF(AND($C91&lt;&gt;"",COUNTIF('Materiais e Regras'!$A$4:$A$6,$C91)=0),"Fragilidade inválida",""),IF(OR(AND($D91&lt;&gt;"",NOT(ISNUMBER($D91))),AND($E91&lt;&gt;"",NOT(ISNUMBER($E91))),AND($F91&lt;&gt;"",NOT(ISNUMBER($F91))),AND($G91&lt;&gt;"",NOT(ISNUMBER($G91))),AND($I91&lt;&gt;"",NOT(ISNUMBER($I91))),AND($K91&lt;&gt;"",NOT(ISNUMBER($K91))),AND($L91&lt;&gt;"",NOT(ISNUMBER($L91))),AND($M91&lt;&gt;"",NOT(ISNUMBER($M91)))),"Dados numéricos inválidos",""),IF(OR(AND(ISNUMBER($D91),$D91&lt;=0),AND(ISNUMBER($E91),$E91&lt;=0),AND(ISNUMBER($F91),$F91&lt;=0),AND(ISNUMBER($G91),$G91&lt;=0),AND(ISNUMBER($I91),$I91&lt;=0),AND(ISNUMBER($K91),$K91&lt;0),AND(ISNUMBER($L91),$L91&lt;0),AND(ISNUMBER($M91),$M91&lt;0)),"Medida, peso ou quantidade inválida",""),IF(AND($H91&lt;&gt;"",$P91=""),"Código de embalagem inválido",""),IF(AND($P91&lt;&gt;"",IFERROR(INDEX('Materiais e Regras'!$J$11:$J$30,MATCH($H91,'Materiais e Regras'!$A$11:$A$30,0)),"Não")&lt;&gt;"Sim"),"Embalagem inativa",""),IF(AND($J91&lt;&gt;"",$W91=""),"Código de enchimento inválido",""),IF(AND($W91&lt;&gt;"",IFERROR(INDEX('Materiais e Regras'!$P$11:$P$25,MATCH($J91,'Materiais e Regras'!$L$11:$L$25,0)),"Não")&lt;&gt;"Sim"),"Enchimento inativo",""),IF(AND(COUNT($D91:$F91)=3,ISNUMBER($Z91),COUNT($Q91:$S91)=3,OR($D91+2*$Z91&gt;$Q91,$E91+2*$Z91&gt;$R91,$F91+2*$Z91&gt;$S91)),"Dimensões incompatíveis",""),IF(AND(ISNUMBER($G91),ISNUMBER($T91),$G91&gt;$T91),"Peso acima do limite",""),IF(AND(ISNUMBER($U91),ISNUMBER($X91),ISNUMBER($AA91),MIN(3,$U91+$X91)&lt;$AA91),"Proteção insuficiente",""),IF(AND($C91="Alta",OR($J91="ENC-000",$K91&lt;=0)),"Enchimento obrigatório",""),IF(AND($J91&lt;&gt;"",$J91&lt;&gt;"ENC-000",OR($K91="",$K91&lt;=0)),"Quantidade de enchimento inválida",""),IF(AND(ISNUMBER($AC91),ISNUMBER($AB91),$AC91&gt;$AB91),"Custo acima do limite",""),IF(AND($O91&lt;&gt;"",NOT(ISNUMBER($O91))),"Data de revisão inválida",""),IF(AND(ISNUMBER($O91),$O91&gt;TODAY()),"Data de revisão futura",""),IF(AND(ISNUMBER($O91),$O91&lt;=TODAY(),TODAY()-$O91&gt;'Materiais e Regras'!$H$6),"Revisão vencida","")))</f>
        <v/>
      </c>
      <c r="AF91" s="27">
        <f>IF($A91="","",IF($AE91="","OK","REVISAR"))</f>
        <v/>
      </c>
    </row>
    <row r="92" ht="22" customHeight="1">
      <c r="A92" s="16" t="n"/>
      <c r="B92" s="16" t="n"/>
      <c r="C92" s="17" t="n"/>
      <c r="D92" s="18" t="n"/>
      <c r="E92" s="18" t="n"/>
      <c r="F92" s="18" t="n"/>
      <c r="G92" s="41" t="n"/>
      <c r="H92" s="17" t="n"/>
      <c r="I92" s="18" t="n"/>
      <c r="J92" s="17" t="n"/>
      <c r="K92" s="18" t="n"/>
      <c r="L92" s="20" t="n"/>
      <c r="M92" s="20" t="n"/>
      <c r="N92" s="16" t="n"/>
      <c r="O92" s="42" t="n"/>
      <c r="P92" s="22">
        <f>IF($A92="","",IFERROR(INDEX('Materiais e Regras'!$B$11:$B$30,MATCH($H92,'Materiais e Regras'!$A$11:$A$30,0)),""))</f>
        <v/>
      </c>
      <c r="Q92" s="23">
        <f>IF($A92="","",IFERROR(INDEX('Materiais e Regras'!$D$11:$D$30,MATCH($H92,'Materiais e Regras'!$A$11:$A$30,0)),""))</f>
        <v/>
      </c>
      <c r="R92" s="23">
        <f>IF($A92="","",IFERROR(INDEX('Materiais e Regras'!$E$11:$E$30,MATCH($H92,'Materiais e Regras'!$A$11:$A$30,0)),""))</f>
        <v/>
      </c>
      <c r="S92" s="23">
        <f>IF($A92="","",IFERROR(INDEX('Materiais e Regras'!$F$11:$F$30,MATCH($H92,'Materiais e Regras'!$A$11:$A$30,0)),""))</f>
        <v/>
      </c>
      <c r="T92" s="43">
        <f>IF($A92="","",IFERROR(INDEX('Materiais e Regras'!$G$11:$G$30,MATCH($H92,'Materiais e Regras'!$A$11:$A$30,0)),""))</f>
        <v/>
      </c>
      <c r="U92" s="25">
        <f>IF($A92="","",IFERROR(INDEX('Materiais e Regras'!$H$11:$H$30,MATCH($H92,'Materiais e Regras'!$A$11:$A$30,0)),""))</f>
        <v/>
      </c>
      <c r="V92" s="26">
        <f>IF($A92="","",IFERROR(INDEX('Materiais e Regras'!$I$11:$I$30,MATCH($H92,'Materiais e Regras'!$A$11:$A$30,0)),""))</f>
        <v/>
      </c>
      <c r="W92" s="22">
        <f>IF($A92="","",IFERROR(INDEX('Materiais e Regras'!$M$11:$M$25,MATCH($J92,'Materiais e Regras'!$L$11:$L$25,0)),""))</f>
        <v/>
      </c>
      <c r="X92" s="25">
        <f>IF($A92="","",IFERROR(INDEX('Materiais e Regras'!$N$11:$N$25,MATCH($J92,'Materiais e Regras'!$L$11:$L$25,0)),""))</f>
        <v/>
      </c>
      <c r="Y92" s="26">
        <f>IF($A92="","",IFERROR(INDEX('Materiais e Regras'!$O$11:$O$25,MATCH($J92,'Materiais e Regras'!$L$11:$L$25,0)),""))</f>
        <v/>
      </c>
      <c r="Z92" s="23">
        <f>IF($A92="","",IFERROR(INDEX('Materiais e Regras'!$B$4:$B$6,MATCH($C92,'Materiais e Regras'!$A$4:$A$6,0)),""))</f>
        <v/>
      </c>
      <c r="AA92" s="25">
        <f>IF($A92="","",IFERROR(INDEX('Materiais e Regras'!$C$4:$C$6,MATCH($C92,'Materiais e Regras'!$A$4:$A$6,0)),""))</f>
        <v/>
      </c>
      <c r="AB92" s="26">
        <f>IF($A92="","",IF($M92="",'Materiais e Regras'!$H$5,IF(ISNUMBER($M92),$M92,"")))</f>
        <v/>
      </c>
      <c r="AC92" s="26">
        <f>IF(OR($A92="",COUNT($I92,$K92)&lt;&gt;2,NOT(ISNUMBER($V92)),NOT(ISNUMBER($Y92)),AND($L92&lt;&gt;"",NOT(ISNUMBER($L92)))),"",ROUND(($I92*$V92+$K92*$Y92+IF($L92="",0,$L92))*(1+'Materiais e Regras'!$H$4),2))</f>
        <v/>
      </c>
      <c r="AD92" s="22">
        <f>IF(OR($A92="",$P92="",$W92="",$I92="",$K92="",$N92=""),"",$P92&amp;" x"&amp;TEXT($I92,"0.##")&amp;IF($J92="ENC-000",""," + "&amp;$W92&amp;" x"&amp;TEXT($K92,"0.##"))&amp;" | "&amp;$N92)</f>
        <v/>
      </c>
      <c r="AE92" s="22">
        <f>IF($A92="","",_xlfn.TEXTJOIN(" | ",TRUE,IF(COUNTIF($A$6:$A$205,$A92)&gt;1,"SKU duplicado",""),IF(OR($B92="",$C92="",$D92="",$E92="",$F92="",$G92="",$H92="",$I92="",$J92="",$K92="",$N92="",$O92=""),"Cadastro incompleto",""),IF(AND($C92&lt;&gt;"",COUNTIF('Materiais e Regras'!$A$4:$A$6,$C92)=0),"Fragilidade inválida",""),IF(OR(AND($D92&lt;&gt;"",NOT(ISNUMBER($D92))),AND($E92&lt;&gt;"",NOT(ISNUMBER($E92))),AND($F92&lt;&gt;"",NOT(ISNUMBER($F92))),AND($G92&lt;&gt;"",NOT(ISNUMBER($G92))),AND($I92&lt;&gt;"",NOT(ISNUMBER($I92))),AND($K92&lt;&gt;"",NOT(ISNUMBER($K92))),AND($L92&lt;&gt;"",NOT(ISNUMBER($L92))),AND($M92&lt;&gt;"",NOT(ISNUMBER($M92)))),"Dados numéricos inválidos",""),IF(OR(AND(ISNUMBER($D92),$D92&lt;=0),AND(ISNUMBER($E92),$E92&lt;=0),AND(ISNUMBER($F92),$F92&lt;=0),AND(ISNUMBER($G92),$G92&lt;=0),AND(ISNUMBER($I92),$I92&lt;=0),AND(ISNUMBER($K92),$K92&lt;0),AND(ISNUMBER($L92),$L92&lt;0),AND(ISNUMBER($M92),$M92&lt;0)),"Medida, peso ou quantidade inválida",""),IF(AND($H92&lt;&gt;"",$P92=""),"Código de embalagem inválido",""),IF(AND($P92&lt;&gt;"",IFERROR(INDEX('Materiais e Regras'!$J$11:$J$30,MATCH($H92,'Materiais e Regras'!$A$11:$A$30,0)),"Não")&lt;&gt;"Sim"),"Embalagem inativa",""),IF(AND($J92&lt;&gt;"",$W92=""),"Código de enchimento inválido",""),IF(AND($W92&lt;&gt;"",IFERROR(INDEX('Materiais e Regras'!$P$11:$P$25,MATCH($J92,'Materiais e Regras'!$L$11:$L$25,0)),"Não")&lt;&gt;"Sim"),"Enchimento inativo",""),IF(AND(COUNT($D92:$F92)=3,ISNUMBER($Z92),COUNT($Q92:$S92)=3,OR($D92+2*$Z92&gt;$Q92,$E92+2*$Z92&gt;$R92,$F92+2*$Z92&gt;$S92)),"Dimensões incompatíveis",""),IF(AND(ISNUMBER($G92),ISNUMBER($T92),$G92&gt;$T92),"Peso acima do limite",""),IF(AND(ISNUMBER($U92),ISNUMBER($X92),ISNUMBER($AA92),MIN(3,$U92+$X92)&lt;$AA92),"Proteção insuficiente",""),IF(AND($C92="Alta",OR($J92="ENC-000",$K92&lt;=0)),"Enchimento obrigatório",""),IF(AND($J92&lt;&gt;"",$J92&lt;&gt;"ENC-000",OR($K92="",$K92&lt;=0)),"Quantidade de enchimento inválida",""),IF(AND(ISNUMBER($AC92),ISNUMBER($AB92),$AC92&gt;$AB92),"Custo acima do limite",""),IF(AND($O92&lt;&gt;"",NOT(ISNUMBER($O92))),"Data de revisão inválida",""),IF(AND(ISNUMBER($O92),$O92&gt;TODAY()),"Data de revisão futura",""),IF(AND(ISNUMBER($O92),$O92&lt;=TODAY(),TODAY()-$O92&gt;'Materiais e Regras'!$H$6),"Revisão vencida","")))</f>
        <v/>
      </c>
      <c r="AF92" s="27">
        <f>IF($A92="","",IF($AE92="","OK","REVISAR"))</f>
        <v/>
      </c>
    </row>
    <row r="93" ht="22" customHeight="1">
      <c r="A93" s="16" t="n"/>
      <c r="B93" s="16" t="n"/>
      <c r="C93" s="17" t="n"/>
      <c r="D93" s="18" t="n"/>
      <c r="E93" s="18" t="n"/>
      <c r="F93" s="18" t="n"/>
      <c r="G93" s="41" t="n"/>
      <c r="H93" s="17" t="n"/>
      <c r="I93" s="18" t="n"/>
      <c r="J93" s="17" t="n"/>
      <c r="K93" s="18" t="n"/>
      <c r="L93" s="20" t="n"/>
      <c r="M93" s="20" t="n"/>
      <c r="N93" s="16" t="n"/>
      <c r="O93" s="42" t="n"/>
      <c r="P93" s="22">
        <f>IF($A93="","",IFERROR(INDEX('Materiais e Regras'!$B$11:$B$30,MATCH($H93,'Materiais e Regras'!$A$11:$A$30,0)),""))</f>
        <v/>
      </c>
      <c r="Q93" s="23">
        <f>IF($A93="","",IFERROR(INDEX('Materiais e Regras'!$D$11:$D$30,MATCH($H93,'Materiais e Regras'!$A$11:$A$30,0)),""))</f>
        <v/>
      </c>
      <c r="R93" s="23">
        <f>IF($A93="","",IFERROR(INDEX('Materiais e Regras'!$E$11:$E$30,MATCH($H93,'Materiais e Regras'!$A$11:$A$30,0)),""))</f>
        <v/>
      </c>
      <c r="S93" s="23">
        <f>IF($A93="","",IFERROR(INDEX('Materiais e Regras'!$F$11:$F$30,MATCH($H93,'Materiais e Regras'!$A$11:$A$30,0)),""))</f>
        <v/>
      </c>
      <c r="T93" s="43">
        <f>IF($A93="","",IFERROR(INDEX('Materiais e Regras'!$G$11:$G$30,MATCH($H93,'Materiais e Regras'!$A$11:$A$30,0)),""))</f>
        <v/>
      </c>
      <c r="U93" s="25">
        <f>IF($A93="","",IFERROR(INDEX('Materiais e Regras'!$H$11:$H$30,MATCH($H93,'Materiais e Regras'!$A$11:$A$30,0)),""))</f>
        <v/>
      </c>
      <c r="V93" s="26">
        <f>IF($A93="","",IFERROR(INDEX('Materiais e Regras'!$I$11:$I$30,MATCH($H93,'Materiais e Regras'!$A$11:$A$30,0)),""))</f>
        <v/>
      </c>
      <c r="W93" s="22">
        <f>IF($A93="","",IFERROR(INDEX('Materiais e Regras'!$M$11:$M$25,MATCH($J93,'Materiais e Regras'!$L$11:$L$25,0)),""))</f>
        <v/>
      </c>
      <c r="X93" s="25">
        <f>IF($A93="","",IFERROR(INDEX('Materiais e Regras'!$N$11:$N$25,MATCH($J93,'Materiais e Regras'!$L$11:$L$25,0)),""))</f>
        <v/>
      </c>
      <c r="Y93" s="26">
        <f>IF($A93="","",IFERROR(INDEX('Materiais e Regras'!$O$11:$O$25,MATCH($J93,'Materiais e Regras'!$L$11:$L$25,0)),""))</f>
        <v/>
      </c>
      <c r="Z93" s="23">
        <f>IF($A93="","",IFERROR(INDEX('Materiais e Regras'!$B$4:$B$6,MATCH($C93,'Materiais e Regras'!$A$4:$A$6,0)),""))</f>
        <v/>
      </c>
      <c r="AA93" s="25">
        <f>IF($A93="","",IFERROR(INDEX('Materiais e Regras'!$C$4:$C$6,MATCH($C93,'Materiais e Regras'!$A$4:$A$6,0)),""))</f>
        <v/>
      </c>
      <c r="AB93" s="26">
        <f>IF($A93="","",IF($M93="",'Materiais e Regras'!$H$5,IF(ISNUMBER($M93),$M93,"")))</f>
        <v/>
      </c>
      <c r="AC93" s="26">
        <f>IF(OR($A93="",COUNT($I93,$K93)&lt;&gt;2,NOT(ISNUMBER($V93)),NOT(ISNUMBER($Y93)),AND($L93&lt;&gt;"",NOT(ISNUMBER($L93)))),"",ROUND(($I93*$V93+$K93*$Y93+IF($L93="",0,$L93))*(1+'Materiais e Regras'!$H$4),2))</f>
        <v/>
      </c>
      <c r="AD93" s="22">
        <f>IF(OR($A93="",$P93="",$W93="",$I93="",$K93="",$N93=""),"",$P93&amp;" x"&amp;TEXT($I93,"0.##")&amp;IF($J93="ENC-000",""," + "&amp;$W93&amp;" x"&amp;TEXT($K93,"0.##"))&amp;" | "&amp;$N93)</f>
        <v/>
      </c>
      <c r="AE93" s="22">
        <f>IF($A93="","",_xlfn.TEXTJOIN(" | ",TRUE,IF(COUNTIF($A$6:$A$205,$A93)&gt;1,"SKU duplicado",""),IF(OR($B93="",$C93="",$D93="",$E93="",$F93="",$G93="",$H93="",$I93="",$J93="",$K93="",$N93="",$O93=""),"Cadastro incompleto",""),IF(AND($C93&lt;&gt;"",COUNTIF('Materiais e Regras'!$A$4:$A$6,$C93)=0),"Fragilidade inválida",""),IF(OR(AND($D93&lt;&gt;"",NOT(ISNUMBER($D93))),AND($E93&lt;&gt;"",NOT(ISNUMBER($E93))),AND($F93&lt;&gt;"",NOT(ISNUMBER($F93))),AND($G93&lt;&gt;"",NOT(ISNUMBER($G93))),AND($I93&lt;&gt;"",NOT(ISNUMBER($I93))),AND($K93&lt;&gt;"",NOT(ISNUMBER($K93))),AND($L93&lt;&gt;"",NOT(ISNUMBER($L93))),AND($M93&lt;&gt;"",NOT(ISNUMBER($M93)))),"Dados numéricos inválidos",""),IF(OR(AND(ISNUMBER($D93),$D93&lt;=0),AND(ISNUMBER($E93),$E93&lt;=0),AND(ISNUMBER($F93),$F93&lt;=0),AND(ISNUMBER($G93),$G93&lt;=0),AND(ISNUMBER($I93),$I93&lt;=0),AND(ISNUMBER($K93),$K93&lt;0),AND(ISNUMBER($L93),$L93&lt;0),AND(ISNUMBER($M93),$M93&lt;0)),"Medida, peso ou quantidade inválida",""),IF(AND($H93&lt;&gt;"",$P93=""),"Código de embalagem inválido",""),IF(AND($P93&lt;&gt;"",IFERROR(INDEX('Materiais e Regras'!$J$11:$J$30,MATCH($H93,'Materiais e Regras'!$A$11:$A$30,0)),"Não")&lt;&gt;"Sim"),"Embalagem inativa",""),IF(AND($J93&lt;&gt;"",$W93=""),"Código de enchimento inválido",""),IF(AND($W93&lt;&gt;"",IFERROR(INDEX('Materiais e Regras'!$P$11:$P$25,MATCH($J93,'Materiais e Regras'!$L$11:$L$25,0)),"Não")&lt;&gt;"Sim"),"Enchimento inativo",""),IF(AND(COUNT($D93:$F93)=3,ISNUMBER($Z93),COUNT($Q93:$S93)=3,OR($D93+2*$Z93&gt;$Q93,$E93+2*$Z93&gt;$R93,$F93+2*$Z93&gt;$S93)),"Dimensões incompatíveis",""),IF(AND(ISNUMBER($G93),ISNUMBER($T93),$G93&gt;$T93),"Peso acima do limite",""),IF(AND(ISNUMBER($U93),ISNUMBER($X93),ISNUMBER($AA93),MIN(3,$U93+$X93)&lt;$AA93),"Proteção insuficiente",""),IF(AND($C93="Alta",OR($J93="ENC-000",$K93&lt;=0)),"Enchimento obrigatório",""),IF(AND($J93&lt;&gt;"",$J93&lt;&gt;"ENC-000",OR($K93="",$K93&lt;=0)),"Quantidade de enchimento inválida",""),IF(AND(ISNUMBER($AC93),ISNUMBER($AB93),$AC93&gt;$AB93),"Custo acima do limite",""),IF(AND($O93&lt;&gt;"",NOT(ISNUMBER($O93))),"Data de revisão inválida",""),IF(AND(ISNUMBER($O93),$O93&gt;TODAY()),"Data de revisão futura",""),IF(AND(ISNUMBER($O93),$O93&lt;=TODAY(),TODAY()-$O93&gt;'Materiais e Regras'!$H$6),"Revisão vencida","")))</f>
        <v/>
      </c>
      <c r="AF93" s="27">
        <f>IF($A93="","",IF($AE93="","OK","REVISAR"))</f>
        <v/>
      </c>
    </row>
    <row r="94" ht="22" customHeight="1">
      <c r="A94" s="16" t="n"/>
      <c r="B94" s="16" t="n"/>
      <c r="C94" s="17" t="n"/>
      <c r="D94" s="18" t="n"/>
      <c r="E94" s="18" t="n"/>
      <c r="F94" s="18" t="n"/>
      <c r="G94" s="41" t="n"/>
      <c r="H94" s="17" t="n"/>
      <c r="I94" s="18" t="n"/>
      <c r="J94" s="17" t="n"/>
      <c r="K94" s="18" t="n"/>
      <c r="L94" s="20" t="n"/>
      <c r="M94" s="20" t="n"/>
      <c r="N94" s="16" t="n"/>
      <c r="O94" s="42" t="n"/>
      <c r="P94" s="22">
        <f>IF($A94="","",IFERROR(INDEX('Materiais e Regras'!$B$11:$B$30,MATCH($H94,'Materiais e Regras'!$A$11:$A$30,0)),""))</f>
        <v/>
      </c>
      <c r="Q94" s="23">
        <f>IF($A94="","",IFERROR(INDEX('Materiais e Regras'!$D$11:$D$30,MATCH($H94,'Materiais e Regras'!$A$11:$A$30,0)),""))</f>
        <v/>
      </c>
      <c r="R94" s="23">
        <f>IF($A94="","",IFERROR(INDEX('Materiais e Regras'!$E$11:$E$30,MATCH($H94,'Materiais e Regras'!$A$11:$A$30,0)),""))</f>
        <v/>
      </c>
      <c r="S94" s="23">
        <f>IF($A94="","",IFERROR(INDEX('Materiais e Regras'!$F$11:$F$30,MATCH($H94,'Materiais e Regras'!$A$11:$A$30,0)),""))</f>
        <v/>
      </c>
      <c r="T94" s="43">
        <f>IF($A94="","",IFERROR(INDEX('Materiais e Regras'!$G$11:$G$30,MATCH($H94,'Materiais e Regras'!$A$11:$A$30,0)),""))</f>
        <v/>
      </c>
      <c r="U94" s="25">
        <f>IF($A94="","",IFERROR(INDEX('Materiais e Regras'!$H$11:$H$30,MATCH($H94,'Materiais e Regras'!$A$11:$A$30,0)),""))</f>
        <v/>
      </c>
      <c r="V94" s="26">
        <f>IF($A94="","",IFERROR(INDEX('Materiais e Regras'!$I$11:$I$30,MATCH($H94,'Materiais e Regras'!$A$11:$A$30,0)),""))</f>
        <v/>
      </c>
      <c r="W94" s="22">
        <f>IF($A94="","",IFERROR(INDEX('Materiais e Regras'!$M$11:$M$25,MATCH($J94,'Materiais e Regras'!$L$11:$L$25,0)),""))</f>
        <v/>
      </c>
      <c r="X94" s="25">
        <f>IF($A94="","",IFERROR(INDEX('Materiais e Regras'!$N$11:$N$25,MATCH($J94,'Materiais e Regras'!$L$11:$L$25,0)),""))</f>
        <v/>
      </c>
      <c r="Y94" s="26">
        <f>IF($A94="","",IFERROR(INDEX('Materiais e Regras'!$O$11:$O$25,MATCH($J94,'Materiais e Regras'!$L$11:$L$25,0)),""))</f>
        <v/>
      </c>
      <c r="Z94" s="23">
        <f>IF($A94="","",IFERROR(INDEX('Materiais e Regras'!$B$4:$B$6,MATCH($C94,'Materiais e Regras'!$A$4:$A$6,0)),""))</f>
        <v/>
      </c>
      <c r="AA94" s="25">
        <f>IF($A94="","",IFERROR(INDEX('Materiais e Regras'!$C$4:$C$6,MATCH($C94,'Materiais e Regras'!$A$4:$A$6,0)),""))</f>
        <v/>
      </c>
      <c r="AB94" s="26">
        <f>IF($A94="","",IF($M94="",'Materiais e Regras'!$H$5,IF(ISNUMBER($M94),$M94,"")))</f>
        <v/>
      </c>
      <c r="AC94" s="26">
        <f>IF(OR($A94="",COUNT($I94,$K94)&lt;&gt;2,NOT(ISNUMBER($V94)),NOT(ISNUMBER($Y94)),AND($L94&lt;&gt;"",NOT(ISNUMBER($L94)))),"",ROUND(($I94*$V94+$K94*$Y94+IF($L94="",0,$L94))*(1+'Materiais e Regras'!$H$4),2))</f>
        <v/>
      </c>
      <c r="AD94" s="22">
        <f>IF(OR($A94="",$P94="",$W94="",$I94="",$K94="",$N94=""),"",$P94&amp;" x"&amp;TEXT($I94,"0.##")&amp;IF($J94="ENC-000",""," + "&amp;$W94&amp;" x"&amp;TEXT($K94,"0.##"))&amp;" | "&amp;$N94)</f>
        <v/>
      </c>
      <c r="AE94" s="22">
        <f>IF($A94="","",_xlfn.TEXTJOIN(" | ",TRUE,IF(COUNTIF($A$6:$A$205,$A94)&gt;1,"SKU duplicado",""),IF(OR($B94="",$C94="",$D94="",$E94="",$F94="",$G94="",$H94="",$I94="",$J94="",$K94="",$N94="",$O94=""),"Cadastro incompleto",""),IF(AND($C94&lt;&gt;"",COUNTIF('Materiais e Regras'!$A$4:$A$6,$C94)=0),"Fragilidade inválida",""),IF(OR(AND($D94&lt;&gt;"",NOT(ISNUMBER($D94))),AND($E94&lt;&gt;"",NOT(ISNUMBER($E94))),AND($F94&lt;&gt;"",NOT(ISNUMBER($F94))),AND($G94&lt;&gt;"",NOT(ISNUMBER($G94))),AND($I94&lt;&gt;"",NOT(ISNUMBER($I94))),AND($K94&lt;&gt;"",NOT(ISNUMBER($K94))),AND($L94&lt;&gt;"",NOT(ISNUMBER($L94))),AND($M94&lt;&gt;"",NOT(ISNUMBER($M94)))),"Dados numéricos inválidos",""),IF(OR(AND(ISNUMBER($D94),$D94&lt;=0),AND(ISNUMBER($E94),$E94&lt;=0),AND(ISNUMBER($F94),$F94&lt;=0),AND(ISNUMBER($G94),$G94&lt;=0),AND(ISNUMBER($I94),$I94&lt;=0),AND(ISNUMBER($K94),$K94&lt;0),AND(ISNUMBER($L94),$L94&lt;0),AND(ISNUMBER($M94),$M94&lt;0)),"Medida, peso ou quantidade inválida",""),IF(AND($H94&lt;&gt;"",$P94=""),"Código de embalagem inválido",""),IF(AND($P94&lt;&gt;"",IFERROR(INDEX('Materiais e Regras'!$J$11:$J$30,MATCH($H94,'Materiais e Regras'!$A$11:$A$30,0)),"Não")&lt;&gt;"Sim"),"Embalagem inativa",""),IF(AND($J94&lt;&gt;"",$W94=""),"Código de enchimento inválido",""),IF(AND($W94&lt;&gt;"",IFERROR(INDEX('Materiais e Regras'!$P$11:$P$25,MATCH($J94,'Materiais e Regras'!$L$11:$L$25,0)),"Não")&lt;&gt;"Sim"),"Enchimento inativo",""),IF(AND(COUNT($D94:$F94)=3,ISNUMBER($Z94),COUNT($Q94:$S94)=3,OR($D94+2*$Z94&gt;$Q94,$E94+2*$Z94&gt;$R94,$F94+2*$Z94&gt;$S94)),"Dimensões incompatíveis",""),IF(AND(ISNUMBER($G94),ISNUMBER($T94),$G94&gt;$T94),"Peso acima do limite",""),IF(AND(ISNUMBER($U94),ISNUMBER($X94),ISNUMBER($AA94),MIN(3,$U94+$X94)&lt;$AA94),"Proteção insuficiente",""),IF(AND($C94="Alta",OR($J94="ENC-000",$K94&lt;=0)),"Enchimento obrigatório",""),IF(AND($J94&lt;&gt;"",$J94&lt;&gt;"ENC-000",OR($K94="",$K94&lt;=0)),"Quantidade de enchimento inválida",""),IF(AND(ISNUMBER($AC94),ISNUMBER($AB94),$AC94&gt;$AB94),"Custo acima do limite",""),IF(AND($O94&lt;&gt;"",NOT(ISNUMBER($O94))),"Data de revisão inválida",""),IF(AND(ISNUMBER($O94),$O94&gt;TODAY()),"Data de revisão futura",""),IF(AND(ISNUMBER($O94),$O94&lt;=TODAY(),TODAY()-$O94&gt;'Materiais e Regras'!$H$6),"Revisão vencida","")))</f>
        <v/>
      </c>
      <c r="AF94" s="27">
        <f>IF($A94="","",IF($AE94="","OK","REVISAR"))</f>
        <v/>
      </c>
    </row>
    <row r="95" ht="22" customHeight="1">
      <c r="A95" s="16" t="n"/>
      <c r="B95" s="16" t="n"/>
      <c r="C95" s="17" t="n"/>
      <c r="D95" s="18" t="n"/>
      <c r="E95" s="18" t="n"/>
      <c r="F95" s="18" t="n"/>
      <c r="G95" s="41" t="n"/>
      <c r="H95" s="17" t="n"/>
      <c r="I95" s="18" t="n"/>
      <c r="J95" s="17" t="n"/>
      <c r="K95" s="18" t="n"/>
      <c r="L95" s="20" t="n"/>
      <c r="M95" s="20" t="n"/>
      <c r="N95" s="16" t="n"/>
      <c r="O95" s="42" t="n"/>
      <c r="P95" s="22">
        <f>IF($A95="","",IFERROR(INDEX('Materiais e Regras'!$B$11:$B$30,MATCH($H95,'Materiais e Regras'!$A$11:$A$30,0)),""))</f>
        <v/>
      </c>
      <c r="Q95" s="23">
        <f>IF($A95="","",IFERROR(INDEX('Materiais e Regras'!$D$11:$D$30,MATCH($H95,'Materiais e Regras'!$A$11:$A$30,0)),""))</f>
        <v/>
      </c>
      <c r="R95" s="23">
        <f>IF($A95="","",IFERROR(INDEX('Materiais e Regras'!$E$11:$E$30,MATCH($H95,'Materiais e Regras'!$A$11:$A$30,0)),""))</f>
        <v/>
      </c>
      <c r="S95" s="23">
        <f>IF($A95="","",IFERROR(INDEX('Materiais e Regras'!$F$11:$F$30,MATCH($H95,'Materiais e Regras'!$A$11:$A$30,0)),""))</f>
        <v/>
      </c>
      <c r="T95" s="43">
        <f>IF($A95="","",IFERROR(INDEX('Materiais e Regras'!$G$11:$G$30,MATCH($H95,'Materiais e Regras'!$A$11:$A$30,0)),""))</f>
        <v/>
      </c>
      <c r="U95" s="25">
        <f>IF($A95="","",IFERROR(INDEX('Materiais e Regras'!$H$11:$H$30,MATCH($H95,'Materiais e Regras'!$A$11:$A$30,0)),""))</f>
        <v/>
      </c>
      <c r="V95" s="26">
        <f>IF($A95="","",IFERROR(INDEX('Materiais e Regras'!$I$11:$I$30,MATCH($H95,'Materiais e Regras'!$A$11:$A$30,0)),""))</f>
        <v/>
      </c>
      <c r="W95" s="22">
        <f>IF($A95="","",IFERROR(INDEX('Materiais e Regras'!$M$11:$M$25,MATCH($J95,'Materiais e Regras'!$L$11:$L$25,0)),""))</f>
        <v/>
      </c>
      <c r="X95" s="25">
        <f>IF($A95="","",IFERROR(INDEX('Materiais e Regras'!$N$11:$N$25,MATCH($J95,'Materiais e Regras'!$L$11:$L$25,0)),""))</f>
        <v/>
      </c>
      <c r="Y95" s="26">
        <f>IF($A95="","",IFERROR(INDEX('Materiais e Regras'!$O$11:$O$25,MATCH($J95,'Materiais e Regras'!$L$11:$L$25,0)),""))</f>
        <v/>
      </c>
      <c r="Z95" s="23">
        <f>IF($A95="","",IFERROR(INDEX('Materiais e Regras'!$B$4:$B$6,MATCH($C95,'Materiais e Regras'!$A$4:$A$6,0)),""))</f>
        <v/>
      </c>
      <c r="AA95" s="25">
        <f>IF($A95="","",IFERROR(INDEX('Materiais e Regras'!$C$4:$C$6,MATCH($C95,'Materiais e Regras'!$A$4:$A$6,0)),""))</f>
        <v/>
      </c>
      <c r="AB95" s="26">
        <f>IF($A95="","",IF($M95="",'Materiais e Regras'!$H$5,IF(ISNUMBER($M95),$M95,"")))</f>
        <v/>
      </c>
      <c r="AC95" s="26">
        <f>IF(OR($A95="",COUNT($I95,$K95)&lt;&gt;2,NOT(ISNUMBER($V95)),NOT(ISNUMBER($Y95)),AND($L95&lt;&gt;"",NOT(ISNUMBER($L95)))),"",ROUND(($I95*$V95+$K95*$Y95+IF($L95="",0,$L95))*(1+'Materiais e Regras'!$H$4),2))</f>
        <v/>
      </c>
      <c r="AD95" s="22">
        <f>IF(OR($A95="",$P95="",$W95="",$I95="",$K95="",$N95=""),"",$P95&amp;" x"&amp;TEXT($I95,"0.##")&amp;IF($J95="ENC-000",""," + "&amp;$W95&amp;" x"&amp;TEXT($K95,"0.##"))&amp;" | "&amp;$N95)</f>
        <v/>
      </c>
      <c r="AE95" s="22">
        <f>IF($A95="","",_xlfn.TEXTJOIN(" | ",TRUE,IF(COUNTIF($A$6:$A$205,$A95)&gt;1,"SKU duplicado",""),IF(OR($B95="",$C95="",$D95="",$E95="",$F95="",$G95="",$H95="",$I95="",$J95="",$K95="",$N95="",$O95=""),"Cadastro incompleto",""),IF(AND($C95&lt;&gt;"",COUNTIF('Materiais e Regras'!$A$4:$A$6,$C95)=0),"Fragilidade inválida",""),IF(OR(AND($D95&lt;&gt;"",NOT(ISNUMBER($D95))),AND($E95&lt;&gt;"",NOT(ISNUMBER($E95))),AND($F95&lt;&gt;"",NOT(ISNUMBER($F95))),AND($G95&lt;&gt;"",NOT(ISNUMBER($G95))),AND($I95&lt;&gt;"",NOT(ISNUMBER($I95))),AND($K95&lt;&gt;"",NOT(ISNUMBER($K95))),AND($L95&lt;&gt;"",NOT(ISNUMBER($L95))),AND($M95&lt;&gt;"",NOT(ISNUMBER($M95)))),"Dados numéricos inválidos",""),IF(OR(AND(ISNUMBER($D95),$D95&lt;=0),AND(ISNUMBER($E95),$E95&lt;=0),AND(ISNUMBER($F95),$F95&lt;=0),AND(ISNUMBER($G95),$G95&lt;=0),AND(ISNUMBER($I95),$I95&lt;=0),AND(ISNUMBER($K95),$K95&lt;0),AND(ISNUMBER($L95),$L95&lt;0),AND(ISNUMBER($M95),$M95&lt;0)),"Medida, peso ou quantidade inválida",""),IF(AND($H95&lt;&gt;"",$P95=""),"Código de embalagem inválido",""),IF(AND($P95&lt;&gt;"",IFERROR(INDEX('Materiais e Regras'!$J$11:$J$30,MATCH($H95,'Materiais e Regras'!$A$11:$A$30,0)),"Não")&lt;&gt;"Sim"),"Embalagem inativa",""),IF(AND($J95&lt;&gt;"",$W95=""),"Código de enchimento inválido",""),IF(AND($W95&lt;&gt;"",IFERROR(INDEX('Materiais e Regras'!$P$11:$P$25,MATCH($J95,'Materiais e Regras'!$L$11:$L$25,0)),"Não")&lt;&gt;"Sim"),"Enchimento inativo",""),IF(AND(COUNT($D95:$F95)=3,ISNUMBER($Z95),COUNT($Q95:$S95)=3,OR($D95+2*$Z95&gt;$Q95,$E95+2*$Z95&gt;$R95,$F95+2*$Z95&gt;$S95)),"Dimensões incompatíveis",""),IF(AND(ISNUMBER($G95),ISNUMBER($T95),$G95&gt;$T95),"Peso acima do limite",""),IF(AND(ISNUMBER($U95),ISNUMBER($X95),ISNUMBER($AA95),MIN(3,$U95+$X95)&lt;$AA95),"Proteção insuficiente",""),IF(AND($C95="Alta",OR($J95="ENC-000",$K95&lt;=0)),"Enchimento obrigatório",""),IF(AND($J95&lt;&gt;"",$J95&lt;&gt;"ENC-000",OR($K95="",$K95&lt;=0)),"Quantidade de enchimento inválida",""),IF(AND(ISNUMBER($AC95),ISNUMBER($AB95),$AC95&gt;$AB95),"Custo acima do limite",""),IF(AND($O95&lt;&gt;"",NOT(ISNUMBER($O95))),"Data de revisão inválida",""),IF(AND(ISNUMBER($O95),$O95&gt;TODAY()),"Data de revisão futura",""),IF(AND(ISNUMBER($O95),$O95&lt;=TODAY(),TODAY()-$O95&gt;'Materiais e Regras'!$H$6),"Revisão vencida","")))</f>
        <v/>
      </c>
      <c r="AF95" s="27">
        <f>IF($A95="","",IF($AE95="","OK","REVISAR"))</f>
        <v/>
      </c>
    </row>
    <row r="96" ht="22" customHeight="1">
      <c r="A96" s="16" t="n"/>
      <c r="B96" s="16" t="n"/>
      <c r="C96" s="17" t="n"/>
      <c r="D96" s="18" t="n"/>
      <c r="E96" s="18" t="n"/>
      <c r="F96" s="18" t="n"/>
      <c r="G96" s="41" t="n"/>
      <c r="H96" s="17" t="n"/>
      <c r="I96" s="18" t="n"/>
      <c r="J96" s="17" t="n"/>
      <c r="K96" s="18" t="n"/>
      <c r="L96" s="20" t="n"/>
      <c r="M96" s="20" t="n"/>
      <c r="N96" s="16" t="n"/>
      <c r="O96" s="42" t="n"/>
      <c r="P96" s="22">
        <f>IF($A96="","",IFERROR(INDEX('Materiais e Regras'!$B$11:$B$30,MATCH($H96,'Materiais e Regras'!$A$11:$A$30,0)),""))</f>
        <v/>
      </c>
      <c r="Q96" s="23">
        <f>IF($A96="","",IFERROR(INDEX('Materiais e Regras'!$D$11:$D$30,MATCH($H96,'Materiais e Regras'!$A$11:$A$30,0)),""))</f>
        <v/>
      </c>
      <c r="R96" s="23">
        <f>IF($A96="","",IFERROR(INDEX('Materiais e Regras'!$E$11:$E$30,MATCH($H96,'Materiais e Regras'!$A$11:$A$30,0)),""))</f>
        <v/>
      </c>
      <c r="S96" s="23">
        <f>IF($A96="","",IFERROR(INDEX('Materiais e Regras'!$F$11:$F$30,MATCH($H96,'Materiais e Regras'!$A$11:$A$30,0)),""))</f>
        <v/>
      </c>
      <c r="T96" s="43">
        <f>IF($A96="","",IFERROR(INDEX('Materiais e Regras'!$G$11:$G$30,MATCH($H96,'Materiais e Regras'!$A$11:$A$30,0)),""))</f>
        <v/>
      </c>
      <c r="U96" s="25">
        <f>IF($A96="","",IFERROR(INDEX('Materiais e Regras'!$H$11:$H$30,MATCH($H96,'Materiais e Regras'!$A$11:$A$30,0)),""))</f>
        <v/>
      </c>
      <c r="V96" s="26">
        <f>IF($A96="","",IFERROR(INDEX('Materiais e Regras'!$I$11:$I$30,MATCH($H96,'Materiais e Regras'!$A$11:$A$30,0)),""))</f>
        <v/>
      </c>
      <c r="W96" s="22">
        <f>IF($A96="","",IFERROR(INDEX('Materiais e Regras'!$M$11:$M$25,MATCH($J96,'Materiais e Regras'!$L$11:$L$25,0)),""))</f>
        <v/>
      </c>
      <c r="X96" s="25">
        <f>IF($A96="","",IFERROR(INDEX('Materiais e Regras'!$N$11:$N$25,MATCH($J96,'Materiais e Regras'!$L$11:$L$25,0)),""))</f>
        <v/>
      </c>
      <c r="Y96" s="26">
        <f>IF($A96="","",IFERROR(INDEX('Materiais e Regras'!$O$11:$O$25,MATCH($J96,'Materiais e Regras'!$L$11:$L$25,0)),""))</f>
        <v/>
      </c>
      <c r="Z96" s="23">
        <f>IF($A96="","",IFERROR(INDEX('Materiais e Regras'!$B$4:$B$6,MATCH($C96,'Materiais e Regras'!$A$4:$A$6,0)),""))</f>
        <v/>
      </c>
      <c r="AA96" s="25">
        <f>IF($A96="","",IFERROR(INDEX('Materiais e Regras'!$C$4:$C$6,MATCH($C96,'Materiais e Regras'!$A$4:$A$6,0)),""))</f>
        <v/>
      </c>
      <c r="AB96" s="26">
        <f>IF($A96="","",IF($M96="",'Materiais e Regras'!$H$5,IF(ISNUMBER($M96),$M96,"")))</f>
        <v/>
      </c>
      <c r="AC96" s="26">
        <f>IF(OR($A96="",COUNT($I96,$K96)&lt;&gt;2,NOT(ISNUMBER($V96)),NOT(ISNUMBER($Y96)),AND($L96&lt;&gt;"",NOT(ISNUMBER($L96)))),"",ROUND(($I96*$V96+$K96*$Y96+IF($L96="",0,$L96))*(1+'Materiais e Regras'!$H$4),2))</f>
        <v/>
      </c>
      <c r="AD96" s="22">
        <f>IF(OR($A96="",$P96="",$W96="",$I96="",$K96="",$N96=""),"",$P96&amp;" x"&amp;TEXT($I96,"0.##")&amp;IF($J96="ENC-000",""," + "&amp;$W96&amp;" x"&amp;TEXT($K96,"0.##"))&amp;" | "&amp;$N96)</f>
        <v/>
      </c>
      <c r="AE96" s="22">
        <f>IF($A96="","",_xlfn.TEXTJOIN(" | ",TRUE,IF(COUNTIF($A$6:$A$205,$A96)&gt;1,"SKU duplicado",""),IF(OR($B96="",$C96="",$D96="",$E96="",$F96="",$G96="",$H96="",$I96="",$J96="",$K96="",$N96="",$O96=""),"Cadastro incompleto",""),IF(AND($C96&lt;&gt;"",COUNTIF('Materiais e Regras'!$A$4:$A$6,$C96)=0),"Fragilidade inválida",""),IF(OR(AND($D96&lt;&gt;"",NOT(ISNUMBER($D96))),AND($E96&lt;&gt;"",NOT(ISNUMBER($E96))),AND($F96&lt;&gt;"",NOT(ISNUMBER($F96))),AND($G96&lt;&gt;"",NOT(ISNUMBER($G96))),AND($I96&lt;&gt;"",NOT(ISNUMBER($I96))),AND($K96&lt;&gt;"",NOT(ISNUMBER($K96))),AND($L96&lt;&gt;"",NOT(ISNUMBER($L96))),AND($M96&lt;&gt;"",NOT(ISNUMBER($M96)))),"Dados numéricos inválidos",""),IF(OR(AND(ISNUMBER($D96),$D96&lt;=0),AND(ISNUMBER($E96),$E96&lt;=0),AND(ISNUMBER($F96),$F96&lt;=0),AND(ISNUMBER($G96),$G96&lt;=0),AND(ISNUMBER($I96),$I96&lt;=0),AND(ISNUMBER($K96),$K96&lt;0),AND(ISNUMBER($L96),$L96&lt;0),AND(ISNUMBER($M96),$M96&lt;0)),"Medida, peso ou quantidade inválida",""),IF(AND($H96&lt;&gt;"",$P96=""),"Código de embalagem inválido",""),IF(AND($P96&lt;&gt;"",IFERROR(INDEX('Materiais e Regras'!$J$11:$J$30,MATCH($H96,'Materiais e Regras'!$A$11:$A$30,0)),"Não")&lt;&gt;"Sim"),"Embalagem inativa",""),IF(AND($J96&lt;&gt;"",$W96=""),"Código de enchimento inválido",""),IF(AND($W96&lt;&gt;"",IFERROR(INDEX('Materiais e Regras'!$P$11:$P$25,MATCH($J96,'Materiais e Regras'!$L$11:$L$25,0)),"Não")&lt;&gt;"Sim"),"Enchimento inativo",""),IF(AND(COUNT($D96:$F96)=3,ISNUMBER($Z96),COUNT($Q96:$S96)=3,OR($D96+2*$Z96&gt;$Q96,$E96+2*$Z96&gt;$R96,$F96+2*$Z96&gt;$S96)),"Dimensões incompatíveis",""),IF(AND(ISNUMBER($G96),ISNUMBER($T96),$G96&gt;$T96),"Peso acima do limite",""),IF(AND(ISNUMBER($U96),ISNUMBER($X96),ISNUMBER($AA96),MIN(3,$U96+$X96)&lt;$AA96),"Proteção insuficiente",""),IF(AND($C96="Alta",OR($J96="ENC-000",$K96&lt;=0)),"Enchimento obrigatório",""),IF(AND($J96&lt;&gt;"",$J96&lt;&gt;"ENC-000",OR($K96="",$K96&lt;=0)),"Quantidade de enchimento inválida",""),IF(AND(ISNUMBER($AC96),ISNUMBER($AB96),$AC96&gt;$AB96),"Custo acima do limite",""),IF(AND($O96&lt;&gt;"",NOT(ISNUMBER($O96))),"Data de revisão inválida",""),IF(AND(ISNUMBER($O96),$O96&gt;TODAY()),"Data de revisão futura",""),IF(AND(ISNUMBER($O96),$O96&lt;=TODAY(),TODAY()-$O96&gt;'Materiais e Regras'!$H$6),"Revisão vencida","")))</f>
        <v/>
      </c>
      <c r="AF96" s="27">
        <f>IF($A96="","",IF($AE96="","OK","REVISAR"))</f>
        <v/>
      </c>
    </row>
    <row r="97" ht="22" customHeight="1">
      <c r="A97" s="16" t="n"/>
      <c r="B97" s="16" t="n"/>
      <c r="C97" s="17" t="n"/>
      <c r="D97" s="18" t="n"/>
      <c r="E97" s="18" t="n"/>
      <c r="F97" s="18" t="n"/>
      <c r="G97" s="41" t="n"/>
      <c r="H97" s="17" t="n"/>
      <c r="I97" s="18" t="n"/>
      <c r="J97" s="17" t="n"/>
      <c r="K97" s="18" t="n"/>
      <c r="L97" s="20" t="n"/>
      <c r="M97" s="20" t="n"/>
      <c r="N97" s="16" t="n"/>
      <c r="O97" s="42" t="n"/>
      <c r="P97" s="22">
        <f>IF($A97="","",IFERROR(INDEX('Materiais e Regras'!$B$11:$B$30,MATCH($H97,'Materiais e Regras'!$A$11:$A$30,0)),""))</f>
        <v/>
      </c>
      <c r="Q97" s="23">
        <f>IF($A97="","",IFERROR(INDEX('Materiais e Regras'!$D$11:$D$30,MATCH($H97,'Materiais e Regras'!$A$11:$A$30,0)),""))</f>
        <v/>
      </c>
      <c r="R97" s="23">
        <f>IF($A97="","",IFERROR(INDEX('Materiais e Regras'!$E$11:$E$30,MATCH($H97,'Materiais e Regras'!$A$11:$A$30,0)),""))</f>
        <v/>
      </c>
      <c r="S97" s="23">
        <f>IF($A97="","",IFERROR(INDEX('Materiais e Regras'!$F$11:$F$30,MATCH($H97,'Materiais e Regras'!$A$11:$A$30,0)),""))</f>
        <v/>
      </c>
      <c r="T97" s="43">
        <f>IF($A97="","",IFERROR(INDEX('Materiais e Regras'!$G$11:$G$30,MATCH($H97,'Materiais e Regras'!$A$11:$A$30,0)),""))</f>
        <v/>
      </c>
      <c r="U97" s="25">
        <f>IF($A97="","",IFERROR(INDEX('Materiais e Regras'!$H$11:$H$30,MATCH($H97,'Materiais e Regras'!$A$11:$A$30,0)),""))</f>
        <v/>
      </c>
      <c r="V97" s="26">
        <f>IF($A97="","",IFERROR(INDEX('Materiais e Regras'!$I$11:$I$30,MATCH($H97,'Materiais e Regras'!$A$11:$A$30,0)),""))</f>
        <v/>
      </c>
      <c r="W97" s="22">
        <f>IF($A97="","",IFERROR(INDEX('Materiais e Regras'!$M$11:$M$25,MATCH($J97,'Materiais e Regras'!$L$11:$L$25,0)),""))</f>
        <v/>
      </c>
      <c r="X97" s="25">
        <f>IF($A97="","",IFERROR(INDEX('Materiais e Regras'!$N$11:$N$25,MATCH($J97,'Materiais e Regras'!$L$11:$L$25,0)),""))</f>
        <v/>
      </c>
      <c r="Y97" s="26">
        <f>IF($A97="","",IFERROR(INDEX('Materiais e Regras'!$O$11:$O$25,MATCH($J97,'Materiais e Regras'!$L$11:$L$25,0)),""))</f>
        <v/>
      </c>
      <c r="Z97" s="23">
        <f>IF($A97="","",IFERROR(INDEX('Materiais e Regras'!$B$4:$B$6,MATCH($C97,'Materiais e Regras'!$A$4:$A$6,0)),""))</f>
        <v/>
      </c>
      <c r="AA97" s="25">
        <f>IF($A97="","",IFERROR(INDEX('Materiais e Regras'!$C$4:$C$6,MATCH($C97,'Materiais e Regras'!$A$4:$A$6,0)),""))</f>
        <v/>
      </c>
      <c r="AB97" s="26">
        <f>IF($A97="","",IF($M97="",'Materiais e Regras'!$H$5,IF(ISNUMBER($M97),$M97,"")))</f>
        <v/>
      </c>
      <c r="AC97" s="26">
        <f>IF(OR($A97="",COUNT($I97,$K97)&lt;&gt;2,NOT(ISNUMBER($V97)),NOT(ISNUMBER($Y97)),AND($L97&lt;&gt;"",NOT(ISNUMBER($L97)))),"",ROUND(($I97*$V97+$K97*$Y97+IF($L97="",0,$L97))*(1+'Materiais e Regras'!$H$4),2))</f>
        <v/>
      </c>
      <c r="AD97" s="22">
        <f>IF(OR($A97="",$P97="",$W97="",$I97="",$K97="",$N97=""),"",$P97&amp;" x"&amp;TEXT($I97,"0.##")&amp;IF($J97="ENC-000",""," + "&amp;$W97&amp;" x"&amp;TEXT($K97,"0.##"))&amp;" | "&amp;$N97)</f>
        <v/>
      </c>
      <c r="AE97" s="22">
        <f>IF($A97="","",_xlfn.TEXTJOIN(" | ",TRUE,IF(COUNTIF($A$6:$A$205,$A97)&gt;1,"SKU duplicado",""),IF(OR($B97="",$C97="",$D97="",$E97="",$F97="",$G97="",$H97="",$I97="",$J97="",$K97="",$N97="",$O97=""),"Cadastro incompleto",""),IF(AND($C97&lt;&gt;"",COUNTIF('Materiais e Regras'!$A$4:$A$6,$C97)=0),"Fragilidade inválida",""),IF(OR(AND($D97&lt;&gt;"",NOT(ISNUMBER($D97))),AND($E97&lt;&gt;"",NOT(ISNUMBER($E97))),AND($F97&lt;&gt;"",NOT(ISNUMBER($F97))),AND($G97&lt;&gt;"",NOT(ISNUMBER($G97))),AND($I97&lt;&gt;"",NOT(ISNUMBER($I97))),AND($K97&lt;&gt;"",NOT(ISNUMBER($K97))),AND($L97&lt;&gt;"",NOT(ISNUMBER($L97))),AND($M97&lt;&gt;"",NOT(ISNUMBER($M97)))),"Dados numéricos inválidos",""),IF(OR(AND(ISNUMBER($D97),$D97&lt;=0),AND(ISNUMBER($E97),$E97&lt;=0),AND(ISNUMBER($F97),$F97&lt;=0),AND(ISNUMBER($G97),$G97&lt;=0),AND(ISNUMBER($I97),$I97&lt;=0),AND(ISNUMBER($K97),$K97&lt;0),AND(ISNUMBER($L97),$L97&lt;0),AND(ISNUMBER($M97),$M97&lt;0)),"Medida, peso ou quantidade inválida",""),IF(AND($H97&lt;&gt;"",$P97=""),"Código de embalagem inválido",""),IF(AND($P97&lt;&gt;"",IFERROR(INDEX('Materiais e Regras'!$J$11:$J$30,MATCH($H97,'Materiais e Regras'!$A$11:$A$30,0)),"Não")&lt;&gt;"Sim"),"Embalagem inativa",""),IF(AND($J97&lt;&gt;"",$W97=""),"Código de enchimento inválido",""),IF(AND($W97&lt;&gt;"",IFERROR(INDEX('Materiais e Regras'!$P$11:$P$25,MATCH($J97,'Materiais e Regras'!$L$11:$L$25,0)),"Não")&lt;&gt;"Sim"),"Enchimento inativo",""),IF(AND(COUNT($D97:$F97)=3,ISNUMBER($Z97),COUNT($Q97:$S97)=3,OR($D97+2*$Z97&gt;$Q97,$E97+2*$Z97&gt;$R97,$F97+2*$Z97&gt;$S97)),"Dimensões incompatíveis",""),IF(AND(ISNUMBER($G97),ISNUMBER($T97),$G97&gt;$T97),"Peso acima do limite",""),IF(AND(ISNUMBER($U97),ISNUMBER($X97),ISNUMBER($AA97),MIN(3,$U97+$X97)&lt;$AA97),"Proteção insuficiente",""),IF(AND($C97="Alta",OR($J97="ENC-000",$K97&lt;=0)),"Enchimento obrigatório",""),IF(AND($J97&lt;&gt;"",$J97&lt;&gt;"ENC-000",OR($K97="",$K97&lt;=0)),"Quantidade de enchimento inválida",""),IF(AND(ISNUMBER($AC97),ISNUMBER($AB97),$AC97&gt;$AB97),"Custo acima do limite",""),IF(AND($O97&lt;&gt;"",NOT(ISNUMBER($O97))),"Data de revisão inválida",""),IF(AND(ISNUMBER($O97),$O97&gt;TODAY()),"Data de revisão futura",""),IF(AND(ISNUMBER($O97),$O97&lt;=TODAY(),TODAY()-$O97&gt;'Materiais e Regras'!$H$6),"Revisão vencida","")))</f>
        <v/>
      </c>
      <c r="AF97" s="27">
        <f>IF($A97="","",IF($AE97="","OK","REVISAR"))</f>
        <v/>
      </c>
    </row>
    <row r="98" ht="22" customHeight="1">
      <c r="A98" s="16" t="n"/>
      <c r="B98" s="16" t="n"/>
      <c r="C98" s="17" t="n"/>
      <c r="D98" s="18" t="n"/>
      <c r="E98" s="18" t="n"/>
      <c r="F98" s="18" t="n"/>
      <c r="G98" s="41" t="n"/>
      <c r="H98" s="17" t="n"/>
      <c r="I98" s="18" t="n"/>
      <c r="J98" s="17" t="n"/>
      <c r="K98" s="18" t="n"/>
      <c r="L98" s="20" t="n"/>
      <c r="M98" s="20" t="n"/>
      <c r="N98" s="16" t="n"/>
      <c r="O98" s="42" t="n"/>
      <c r="P98" s="22">
        <f>IF($A98="","",IFERROR(INDEX('Materiais e Regras'!$B$11:$B$30,MATCH($H98,'Materiais e Regras'!$A$11:$A$30,0)),""))</f>
        <v/>
      </c>
      <c r="Q98" s="23">
        <f>IF($A98="","",IFERROR(INDEX('Materiais e Regras'!$D$11:$D$30,MATCH($H98,'Materiais e Regras'!$A$11:$A$30,0)),""))</f>
        <v/>
      </c>
      <c r="R98" s="23">
        <f>IF($A98="","",IFERROR(INDEX('Materiais e Regras'!$E$11:$E$30,MATCH($H98,'Materiais e Regras'!$A$11:$A$30,0)),""))</f>
        <v/>
      </c>
      <c r="S98" s="23">
        <f>IF($A98="","",IFERROR(INDEX('Materiais e Regras'!$F$11:$F$30,MATCH($H98,'Materiais e Regras'!$A$11:$A$30,0)),""))</f>
        <v/>
      </c>
      <c r="T98" s="43">
        <f>IF($A98="","",IFERROR(INDEX('Materiais e Regras'!$G$11:$G$30,MATCH($H98,'Materiais e Regras'!$A$11:$A$30,0)),""))</f>
        <v/>
      </c>
      <c r="U98" s="25">
        <f>IF($A98="","",IFERROR(INDEX('Materiais e Regras'!$H$11:$H$30,MATCH($H98,'Materiais e Regras'!$A$11:$A$30,0)),""))</f>
        <v/>
      </c>
      <c r="V98" s="26">
        <f>IF($A98="","",IFERROR(INDEX('Materiais e Regras'!$I$11:$I$30,MATCH($H98,'Materiais e Regras'!$A$11:$A$30,0)),""))</f>
        <v/>
      </c>
      <c r="W98" s="22">
        <f>IF($A98="","",IFERROR(INDEX('Materiais e Regras'!$M$11:$M$25,MATCH($J98,'Materiais e Regras'!$L$11:$L$25,0)),""))</f>
        <v/>
      </c>
      <c r="X98" s="25">
        <f>IF($A98="","",IFERROR(INDEX('Materiais e Regras'!$N$11:$N$25,MATCH($J98,'Materiais e Regras'!$L$11:$L$25,0)),""))</f>
        <v/>
      </c>
      <c r="Y98" s="26">
        <f>IF($A98="","",IFERROR(INDEX('Materiais e Regras'!$O$11:$O$25,MATCH($J98,'Materiais e Regras'!$L$11:$L$25,0)),""))</f>
        <v/>
      </c>
      <c r="Z98" s="23">
        <f>IF($A98="","",IFERROR(INDEX('Materiais e Regras'!$B$4:$B$6,MATCH($C98,'Materiais e Regras'!$A$4:$A$6,0)),""))</f>
        <v/>
      </c>
      <c r="AA98" s="25">
        <f>IF($A98="","",IFERROR(INDEX('Materiais e Regras'!$C$4:$C$6,MATCH($C98,'Materiais e Regras'!$A$4:$A$6,0)),""))</f>
        <v/>
      </c>
      <c r="AB98" s="26">
        <f>IF($A98="","",IF($M98="",'Materiais e Regras'!$H$5,IF(ISNUMBER($M98),$M98,"")))</f>
        <v/>
      </c>
      <c r="AC98" s="26">
        <f>IF(OR($A98="",COUNT($I98,$K98)&lt;&gt;2,NOT(ISNUMBER($V98)),NOT(ISNUMBER($Y98)),AND($L98&lt;&gt;"",NOT(ISNUMBER($L98)))),"",ROUND(($I98*$V98+$K98*$Y98+IF($L98="",0,$L98))*(1+'Materiais e Regras'!$H$4),2))</f>
        <v/>
      </c>
      <c r="AD98" s="22">
        <f>IF(OR($A98="",$P98="",$W98="",$I98="",$K98="",$N98=""),"",$P98&amp;" x"&amp;TEXT($I98,"0.##")&amp;IF($J98="ENC-000",""," + "&amp;$W98&amp;" x"&amp;TEXT($K98,"0.##"))&amp;" | "&amp;$N98)</f>
        <v/>
      </c>
      <c r="AE98" s="22">
        <f>IF($A98="","",_xlfn.TEXTJOIN(" | ",TRUE,IF(COUNTIF($A$6:$A$205,$A98)&gt;1,"SKU duplicado",""),IF(OR($B98="",$C98="",$D98="",$E98="",$F98="",$G98="",$H98="",$I98="",$J98="",$K98="",$N98="",$O98=""),"Cadastro incompleto",""),IF(AND($C98&lt;&gt;"",COUNTIF('Materiais e Regras'!$A$4:$A$6,$C98)=0),"Fragilidade inválida",""),IF(OR(AND($D98&lt;&gt;"",NOT(ISNUMBER($D98))),AND($E98&lt;&gt;"",NOT(ISNUMBER($E98))),AND($F98&lt;&gt;"",NOT(ISNUMBER($F98))),AND($G98&lt;&gt;"",NOT(ISNUMBER($G98))),AND($I98&lt;&gt;"",NOT(ISNUMBER($I98))),AND($K98&lt;&gt;"",NOT(ISNUMBER($K98))),AND($L98&lt;&gt;"",NOT(ISNUMBER($L98))),AND($M98&lt;&gt;"",NOT(ISNUMBER($M98)))),"Dados numéricos inválidos",""),IF(OR(AND(ISNUMBER($D98),$D98&lt;=0),AND(ISNUMBER($E98),$E98&lt;=0),AND(ISNUMBER($F98),$F98&lt;=0),AND(ISNUMBER($G98),$G98&lt;=0),AND(ISNUMBER($I98),$I98&lt;=0),AND(ISNUMBER($K98),$K98&lt;0),AND(ISNUMBER($L98),$L98&lt;0),AND(ISNUMBER($M98),$M98&lt;0)),"Medida, peso ou quantidade inválida",""),IF(AND($H98&lt;&gt;"",$P98=""),"Código de embalagem inválido",""),IF(AND($P98&lt;&gt;"",IFERROR(INDEX('Materiais e Regras'!$J$11:$J$30,MATCH($H98,'Materiais e Regras'!$A$11:$A$30,0)),"Não")&lt;&gt;"Sim"),"Embalagem inativa",""),IF(AND($J98&lt;&gt;"",$W98=""),"Código de enchimento inválido",""),IF(AND($W98&lt;&gt;"",IFERROR(INDEX('Materiais e Regras'!$P$11:$P$25,MATCH($J98,'Materiais e Regras'!$L$11:$L$25,0)),"Não")&lt;&gt;"Sim"),"Enchimento inativo",""),IF(AND(COUNT($D98:$F98)=3,ISNUMBER($Z98),COUNT($Q98:$S98)=3,OR($D98+2*$Z98&gt;$Q98,$E98+2*$Z98&gt;$R98,$F98+2*$Z98&gt;$S98)),"Dimensões incompatíveis",""),IF(AND(ISNUMBER($G98),ISNUMBER($T98),$G98&gt;$T98),"Peso acima do limite",""),IF(AND(ISNUMBER($U98),ISNUMBER($X98),ISNUMBER($AA98),MIN(3,$U98+$X98)&lt;$AA98),"Proteção insuficiente",""),IF(AND($C98="Alta",OR($J98="ENC-000",$K98&lt;=0)),"Enchimento obrigatório",""),IF(AND($J98&lt;&gt;"",$J98&lt;&gt;"ENC-000",OR($K98="",$K98&lt;=0)),"Quantidade de enchimento inválida",""),IF(AND(ISNUMBER($AC98),ISNUMBER($AB98),$AC98&gt;$AB98),"Custo acima do limite",""),IF(AND($O98&lt;&gt;"",NOT(ISNUMBER($O98))),"Data de revisão inválida",""),IF(AND(ISNUMBER($O98),$O98&gt;TODAY()),"Data de revisão futura",""),IF(AND(ISNUMBER($O98),$O98&lt;=TODAY(),TODAY()-$O98&gt;'Materiais e Regras'!$H$6),"Revisão vencida","")))</f>
        <v/>
      </c>
      <c r="AF98" s="27">
        <f>IF($A98="","",IF($AE98="","OK","REVISAR"))</f>
        <v/>
      </c>
    </row>
    <row r="99" ht="22" customHeight="1">
      <c r="A99" s="16" t="n"/>
      <c r="B99" s="16" t="n"/>
      <c r="C99" s="17" t="n"/>
      <c r="D99" s="18" t="n"/>
      <c r="E99" s="18" t="n"/>
      <c r="F99" s="18" t="n"/>
      <c r="G99" s="41" t="n"/>
      <c r="H99" s="17" t="n"/>
      <c r="I99" s="18" t="n"/>
      <c r="J99" s="17" t="n"/>
      <c r="K99" s="18" t="n"/>
      <c r="L99" s="20" t="n"/>
      <c r="M99" s="20" t="n"/>
      <c r="N99" s="16" t="n"/>
      <c r="O99" s="42" t="n"/>
      <c r="P99" s="22">
        <f>IF($A99="","",IFERROR(INDEX('Materiais e Regras'!$B$11:$B$30,MATCH($H99,'Materiais e Regras'!$A$11:$A$30,0)),""))</f>
        <v/>
      </c>
      <c r="Q99" s="23">
        <f>IF($A99="","",IFERROR(INDEX('Materiais e Regras'!$D$11:$D$30,MATCH($H99,'Materiais e Regras'!$A$11:$A$30,0)),""))</f>
        <v/>
      </c>
      <c r="R99" s="23">
        <f>IF($A99="","",IFERROR(INDEX('Materiais e Regras'!$E$11:$E$30,MATCH($H99,'Materiais e Regras'!$A$11:$A$30,0)),""))</f>
        <v/>
      </c>
      <c r="S99" s="23">
        <f>IF($A99="","",IFERROR(INDEX('Materiais e Regras'!$F$11:$F$30,MATCH($H99,'Materiais e Regras'!$A$11:$A$30,0)),""))</f>
        <v/>
      </c>
      <c r="T99" s="43">
        <f>IF($A99="","",IFERROR(INDEX('Materiais e Regras'!$G$11:$G$30,MATCH($H99,'Materiais e Regras'!$A$11:$A$30,0)),""))</f>
        <v/>
      </c>
      <c r="U99" s="25">
        <f>IF($A99="","",IFERROR(INDEX('Materiais e Regras'!$H$11:$H$30,MATCH($H99,'Materiais e Regras'!$A$11:$A$30,0)),""))</f>
        <v/>
      </c>
      <c r="V99" s="26">
        <f>IF($A99="","",IFERROR(INDEX('Materiais e Regras'!$I$11:$I$30,MATCH($H99,'Materiais e Regras'!$A$11:$A$30,0)),""))</f>
        <v/>
      </c>
      <c r="W99" s="22">
        <f>IF($A99="","",IFERROR(INDEX('Materiais e Regras'!$M$11:$M$25,MATCH($J99,'Materiais e Regras'!$L$11:$L$25,0)),""))</f>
        <v/>
      </c>
      <c r="X99" s="25">
        <f>IF($A99="","",IFERROR(INDEX('Materiais e Regras'!$N$11:$N$25,MATCH($J99,'Materiais e Regras'!$L$11:$L$25,0)),""))</f>
        <v/>
      </c>
      <c r="Y99" s="26">
        <f>IF($A99="","",IFERROR(INDEX('Materiais e Regras'!$O$11:$O$25,MATCH($J99,'Materiais e Regras'!$L$11:$L$25,0)),""))</f>
        <v/>
      </c>
      <c r="Z99" s="23">
        <f>IF($A99="","",IFERROR(INDEX('Materiais e Regras'!$B$4:$B$6,MATCH($C99,'Materiais e Regras'!$A$4:$A$6,0)),""))</f>
        <v/>
      </c>
      <c r="AA99" s="25">
        <f>IF($A99="","",IFERROR(INDEX('Materiais e Regras'!$C$4:$C$6,MATCH($C99,'Materiais e Regras'!$A$4:$A$6,0)),""))</f>
        <v/>
      </c>
      <c r="AB99" s="26">
        <f>IF($A99="","",IF($M99="",'Materiais e Regras'!$H$5,IF(ISNUMBER($M99),$M99,"")))</f>
        <v/>
      </c>
      <c r="AC99" s="26">
        <f>IF(OR($A99="",COUNT($I99,$K99)&lt;&gt;2,NOT(ISNUMBER($V99)),NOT(ISNUMBER($Y99)),AND($L99&lt;&gt;"",NOT(ISNUMBER($L99)))),"",ROUND(($I99*$V99+$K99*$Y99+IF($L99="",0,$L99))*(1+'Materiais e Regras'!$H$4),2))</f>
        <v/>
      </c>
      <c r="AD99" s="22">
        <f>IF(OR($A99="",$P99="",$W99="",$I99="",$K99="",$N99=""),"",$P99&amp;" x"&amp;TEXT($I99,"0.##")&amp;IF($J99="ENC-000",""," + "&amp;$W99&amp;" x"&amp;TEXT($K99,"0.##"))&amp;" | "&amp;$N99)</f>
        <v/>
      </c>
      <c r="AE99" s="22">
        <f>IF($A99="","",_xlfn.TEXTJOIN(" | ",TRUE,IF(COUNTIF($A$6:$A$205,$A99)&gt;1,"SKU duplicado",""),IF(OR($B99="",$C99="",$D99="",$E99="",$F99="",$G99="",$H99="",$I99="",$J99="",$K99="",$N99="",$O99=""),"Cadastro incompleto",""),IF(AND($C99&lt;&gt;"",COUNTIF('Materiais e Regras'!$A$4:$A$6,$C99)=0),"Fragilidade inválida",""),IF(OR(AND($D99&lt;&gt;"",NOT(ISNUMBER($D99))),AND($E99&lt;&gt;"",NOT(ISNUMBER($E99))),AND($F99&lt;&gt;"",NOT(ISNUMBER($F99))),AND($G99&lt;&gt;"",NOT(ISNUMBER($G99))),AND($I99&lt;&gt;"",NOT(ISNUMBER($I99))),AND($K99&lt;&gt;"",NOT(ISNUMBER($K99))),AND($L99&lt;&gt;"",NOT(ISNUMBER($L99))),AND($M99&lt;&gt;"",NOT(ISNUMBER($M99)))),"Dados numéricos inválidos",""),IF(OR(AND(ISNUMBER($D99),$D99&lt;=0),AND(ISNUMBER($E99),$E99&lt;=0),AND(ISNUMBER($F99),$F99&lt;=0),AND(ISNUMBER($G99),$G99&lt;=0),AND(ISNUMBER($I99),$I99&lt;=0),AND(ISNUMBER($K99),$K99&lt;0),AND(ISNUMBER($L99),$L99&lt;0),AND(ISNUMBER($M99),$M99&lt;0)),"Medida, peso ou quantidade inválida",""),IF(AND($H99&lt;&gt;"",$P99=""),"Código de embalagem inválido",""),IF(AND($P99&lt;&gt;"",IFERROR(INDEX('Materiais e Regras'!$J$11:$J$30,MATCH($H99,'Materiais e Regras'!$A$11:$A$30,0)),"Não")&lt;&gt;"Sim"),"Embalagem inativa",""),IF(AND($J99&lt;&gt;"",$W99=""),"Código de enchimento inválido",""),IF(AND($W99&lt;&gt;"",IFERROR(INDEX('Materiais e Regras'!$P$11:$P$25,MATCH($J99,'Materiais e Regras'!$L$11:$L$25,0)),"Não")&lt;&gt;"Sim"),"Enchimento inativo",""),IF(AND(COUNT($D99:$F99)=3,ISNUMBER($Z99),COUNT($Q99:$S99)=3,OR($D99+2*$Z99&gt;$Q99,$E99+2*$Z99&gt;$R99,$F99+2*$Z99&gt;$S99)),"Dimensões incompatíveis",""),IF(AND(ISNUMBER($G99),ISNUMBER($T99),$G99&gt;$T99),"Peso acima do limite",""),IF(AND(ISNUMBER($U99),ISNUMBER($X99),ISNUMBER($AA99),MIN(3,$U99+$X99)&lt;$AA99),"Proteção insuficiente",""),IF(AND($C99="Alta",OR($J99="ENC-000",$K99&lt;=0)),"Enchimento obrigatório",""),IF(AND($J99&lt;&gt;"",$J99&lt;&gt;"ENC-000",OR($K99="",$K99&lt;=0)),"Quantidade de enchimento inválida",""),IF(AND(ISNUMBER($AC99),ISNUMBER($AB99),$AC99&gt;$AB99),"Custo acima do limite",""),IF(AND($O99&lt;&gt;"",NOT(ISNUMBER($O99))),"Data de revisão inválida",""),IF(AND(ISNUMBER($O99),$O99&gt;TODAY()),"Data de revisão futura",""),IF(AND(ISNUMBER($O99),$O99&lt;=TODAY(),TODAY()-$O99&gt;'Materiais e Regras'!$H$6),"Revisão vencida","")))</f>
        <v/>
      </c>
      <c r="AF99" s="27">
        <f>IF($A99="","",IF($AE99="","OK","REVISAR"))</f>
        <v/>
      </c>
    </row>
    <row r="100" ht="22" customHeight="1">
      <c r="A100" s="16" t="n"/>
      <c r="B100" s="16" t="n"/>
      <c r="C100" s="17" t="n"/>
      <c r="D100" s="18" t="n"/>
      <c r="E100" s="18" t="n"/>
      <c r="F100" s="18" t="n"/>
      <c r="G100" s="41" t="n"/>
      <c r="H100" s="17" t="n"/>
      <c r="I100" s="18" t="n"/>
      <c r="J100" s="17" t="n"/>
      <c r="K100" s="18" t="n"/>
      <c r="L100" s="20" t="n"/>
      <c r="M100" s="20" t="n"/>
      <c r="N100" s="16" t="n"/>
      <c r="O100" s="42" t="n"/>
      <c r="P100" s="22">
        <f>IF($A100="","",IFERROR(INDEX('Materiais e Regras'!$B$11:$B$30,MATCH($H100,'Materiais e Regras'!$A$11:$A$30,0)),""))</f>
        <v/>
      </c>
      <c r="Q100" s="23">
        <f>IF($A100="","",IFERROR(INDEX('Materiais e Regras'!$D$11:$D$30,MATCH($H100,'Materiais e Regras'!$A$11:$A$30,0)),""))</f>
        <v/>
      </c>
      <c r="R100" s="23">
        <f>IF($A100="","",IFERROR(INDEX('Materiais e Regras'!$E$11:$E$30,MATCH($H100,'Materiais e Regras'!$A$11:$A$30,0)),""))</f>
        <v/>
      </c>
      <c r="S100" s="23">
        <f>IF($A100="","",IFERROR(INDEX('Materiais e Regras'!$F$11:$F$30,MATCH($H100,'Materiais e Regras'!$A$11:$A$30,0)),""))</f>
        <v/>
      </c>
      <c r="T100" s="43">
        <f>IF($A100="","",IFERROR(INDEX('Materiais e Regras'!$G$11:$G$30,MATCH($H100,'Materiais e Regras'!$A$11:$A$30,0)),""))</f>
        <v/>
      </c>
      <c r="U100" s="25">
        <f>IF($A100="","",IFERROR(INDEX('Materiais e Regras'!$H$11:$H$30,MATCH($H100,'Materiais e Regras'!$A$11:$A$30,0)),""))</f>
        <v/>
      </c>
      <c r="V100" s="26">
        <f>IF($A100="","",IFERROR(INDEX('Materiais e Regras'!$I$11:$I$30,MATCH($H100,'Materiais e Regras'!$A$11:$A$30,0)),""))</f>
        <v/>
      </c>
      <c r="W100" s="22">
        <f>IF($A100="","",IFERROR(INDEX('Materiais e Regras'!$M$11:$M$25,MATCH($J100,'Materiais e Regras'!$L$11:$L$25,0)),""))</f>
        <v/>
      </c>
      <c r="X100" s="25">
        <f>IF($A100="","",IFERROR(INDEX('Materiais e Regras'!$N$11:$N$25,MATCH($J100,'Materiais e Regras'!$L$11:$L$25,0)),""))</f>
        <v/>
      </c>
      <c r="Y100" s="26">
        <f>IF($A100="","",IFERROR(INDEX('Materiais e Regras'!$O$11:$O$25,MATCH($J100,'Materiais e Regras'!$L$11:$L$25,0)),""))</f>
        <v/>
      </c>
      <c r="Z100" s="23">
        <f>IF($A100="","",IFERROR(INDEX('Materiais e Regras'!$B$4:$B$6,MATCH($C100,'Materiais e Regras'!$A$4:$A$6,0)),""))</f>
        <v/>
      </c>
      <c r="AA100" s="25">
        <f>IF($A100="","",IFERROR(INDEX('Materiais e Regras'!$C$4:$C$6,MATCH($C100,'Materiais e Regras'!$A$4:$A$6,0)),""))</f>
        <v/>
      </c>
      <c r="AB100" s="26">
        <f>IF($A100="","",IF($M100="",'Materiais e Regras'!$H$5,IF(ISNUMBER($M100),$M100,"")))</f>
        <v/>
      </c>
      <c r="AC100" s="26">
        <f>IF(OR($A100="",COUNT($I100,$K100)&lt;&gt;2,NOT(ISNUMBER($V100)),NOT(ISNUMBER($Y100)),AND($L100&lt;&gt;"",NOT(ISNUMBER($L100)))),"",ROUND(($I100*$V100+$K100*$Y100+IF($L100="",0,$L100))*(1+'Materiais e Regras'!$H$4),2))</f>
        <v/>
      </c>
      <c r="AD100" s="22">
        <f>IF(OR($A100="",$P100="",$W100="",$I100="",$K100="",$N100=""),"",$P100&amp;" x"&amp;TEXT($I100,"0.##")&amp;IF($J100="ENC-000",""," + "&amp;$W100&amp;" x"&amp;TEXT($K100,"0.##"))&amp;" | "&amp;$N100)</f>
        <v/>
      </c>
      <c r="AE100" s="22">
        <f>IF($A100="","",_xlfn.TEXTJOIN(" | ",TRUE,IF(COUNTIF($A$6:$A$205,$A100)&gt;1,"SKU duplicado",""),IF(OR($B100="",$C100="",$D100="",$E100="",$F100="",$G100="",$H100="",$I100="",$J100="",$K100="",$N100="",$O100=""),"Cadastro incompleto",""),IF(AND($C100&lt;&gt;"",COUNTIF('Materiais e Regras'!$A$4:$A$6,$C100)=0),"Fragilidade inválida",""),IF(OR(AND($D100&lt;&gt;"",NOT(ISNUMBER($D100))),AND($E100&lt;&gt;"",NOT(ISNUMBER($E100))),AND($F100&lt;&gt;"",NOT(ISNUMBER($F100))),AND($G100&lt;&gt;"",NOT(ISNUMBER($G100))),AND($I100&lt;&gt;"",NOT(ISNUMBER($I100))),AND($K100&lt;&gt;"",NOT(ISNUMBER($K100))),AND($L100&lt;&gt;"",NOT(ISNUMBER($L100))),AND($M100&lt;&gt;"",NOT(ISNUMBER($M100)))),"Dados numéricos inválidos",""),IF(OR(AND(ISNUMBER($D100),$D100&lt;=0),AND(ISNUMBER($E100),$E100&lt;=0),AND(ISNUMBER($F100),$F100&lt;=0),AND(ISNUMBER($G100),$G100&lt;=0),AND(ISNUMBER($I100),$I100&lt;=0),AND(ISNUMBER($K100),$K100&lt;0),AND(ISNUMBER($L100),$L100&lt;0),AND(ISNUMBER($M100),$M100&lt;0)),"Medida, peso ou quantidade inválida",""),IF(AND($H100&lt;&gt;"",$P100=""),"Código de embalagem inválido",""),IF(AND($P100&lt;&gt;"",IFERROR(INDEX('Materiais e Regras'!$J$11:$J$30,MATCH($H100,'Materiais e Regras'!$A$11:$A$30,0)),"Não")&lt;&gt;"Sim"),"Embalagem inativa",""),IF(AND($J100&lt;&gt;"",$W100=""),"Código de enchimento inválido",""),IF(AND($W100&lt;&gt;"",IFERROR(INDEX('Materiais e Regras'!$P$11:$P$25,MATCH($J100,'Materiais e Regras'!$L$11:$L$25,0)),"Não")&lt;&gt;"Sim"),"Enchimento inativo",""),IF(AND(COUNT($D100:$F100)=3,ISNUMBER($Z100),COUNT($Q100:$S100)=3,OR($D100+2*$Z100&gt;$Q100,$E100+2*$Z100&gt;$R100,$F100+2*$Z100&gt;$S100)),"Dimensões incompatíveis",""),IF(AND(ISNUMBER($G100),ISNUMBER($T100),$G100&gt;$T100),"Peso acima do limite",""),IF(AND(ISNUMBER($U100),ISNUMBER($X100),ISNUMBER($AA100),MIN(3,$U100+$X100)&lt;$AA100),"Proteção insuficiente",""),IF(AND($C100="Alta",OR($J100="ENC-000",$K100&lt;=0)),"Enchimento obrigatório",""),IF(AND($J100&lt;&gt;"",$J100&lt;&gt;"ENC-000",OR($K100="",$K100&lt;=0)),"Quantidade de enchimento inválida",""),IF(AND(ISNUMBER($AC100),ISNUMBER($AB100),$AC100&gt;$AB100),"Custo acima do limite",""),IF(AND($O100&lt;&gt;"",NOT(ISNUMBER($O100))),"Data de revisão inválida",""),IF(AND(ISNUMBER($O100),$O100&gt;TODAY()),"Data de revisão futura",""),IF(AND(ISNUMBER($O100),$O100&lt;=TODAY(),TODAY()-$O100&gt;'Materiais e Regras'!$H$6),"Revisão vencida","")))</f>
        <v/>
      </c>
      <c r="AF100" s="27">
        <f>IF($A100="","",IF($AE100="","OK","REVISAR"))</f>
        <v/>
      </c>
    </row>
    <row r="101" ht="22" customHeight="1">
      <c r="A101" s="16" t="n"/>
      <c r="B101" s="16" t="n"/>
      <c r="C101" s="17" t="n"/>
      <c r="D101" s="18" t="n"/>
      <c r="E101" s="18" t="n"/>
      <c r="F101" s="18" t="n"/>
      <c r="G101" s="41" t="n"/>
      <c r="H101" s="17" t="n"/>
      <c r="I101" s="18" t="n"/>
      <c r="J101" s="17" t="n"/>
      <c r="K101" s="18" t="n"/>
      <c r="L101" s="20" t="n"/>
      <c r="M101" s="20" t="n"/>
      <c r="N101" s="16" t="n"/>
      <c r="O101" s="42" t="n"/>
      <c r="P101" s="22">
        <f>IF($A101="","",IFERROR(INDEX('Materiais e Regras'!$B$11:$B$30,MATCH($H101,'Materiais e Regras'!$A$11:$A$30,0)),""))</f>
        <v/>
      </c>
      <c r="Q101" s="23">
        <f>IF($A101="","",IFERROR(INDEX('Materiais e Regras'!$D$11:$D$30,MATCH($H101,'Materiais e Regras'!$A$11:$A$30,0)),""))</f>
        <v/>
      </c>
      <c r="R101" s="23">
        <f>IF($A101="","",IFERROR(INDEX('Materiais e Regras'!$E$11:$E$30,MATCH($H101,'Materiais e Regras'!$A$11:$A$30,0)),""))</f>
        <v/>
      </c>
      <c r="S101" s="23">
        <f>IF($A101="","",IFERROR(INDEX('Materiais e Regras'!$F$11:$F$30,MATCH($H101,'Materiais e Regras'!$A$11:$A$30,0)),""))</f>
        <v/>
      </c>
      <c r="T101" s="43">
        <f>IF($A101="","",IFERROR(INDEX('Materiais e Regras'!$G$11:$G$30,MATCH($H101,'Materiais e Regras'!$A$11:$A$30,0)),""))</f>
        <v/>
      </c>
      <c r="U101" s="25">
        <f>IF($A101="","",IFERROR(INDEX('Materiais e Regras'!$H$11:$H$30,MATCH($H101,'Materiais e Regras'!$A$11:$A$30,0)),""))</f>
        <v/>
      </c>
      <c r="V101" s="26">
        <f>IF($A101="","",IFERROR(INDEX('Materiais e Regras'!$I$11:$I$30,MATCH($H101,'Materiais e Regras'!$A$11:$A$30,0)),""))</f>
        <v/>
      </c>
      <c r="W101" s="22">
        <f>IF($A101="","",IFERROR(INDEX('Materiais e Regras'!$M$11:$M$25,MATCH($J101,'Materiais e Regras'!$L$11:$L$25,0)),""))</f>
        <v/>
      </c>
      <c r="X101" s="25">
        <f>IF($A101="","",IFERROR(INDEX('Materiais e Regras'!$N$11:$N$25,MATCH($J101,'Materiais e Regras'!$L$11:$L$25,0)),""))</f>
        <v/>
      </c>
      <c r="Y101" s="26">
        <f>IF($A101="","",IFERROR(INDEX('Materiais e Regras'!$O$11:$O$25,MATCH($J101,'Materiais e Regras'!$L$11:$L$25,0)),""))</f>
        <v/>
      </c>
      <c r="Z101" s="23">
        <f>IF($A101="","",IFERROR(INDEX('Materiais e Regras'!$B$4:$B$6,MATCH($C101,'Materiais e Regras'!$A$4:$A$6,0)),""))</f>
        <v/>
      </c>
      <c r="AA101" s="25">
        <f>IF($A101="","",IFERROR(INDEX('Materiais e Regras'!$C$4:$C$6,MATCH($C101,'Materiais e Regras'!$A$4:$A$6,0)),""))</f>
        <v/>
      </c>
      <c r="AB101" s="26">
        <f>IF($A101="","",IF($M101="",'Materiais e Regras'!$H$5,IF(ISNUMBER($M101),$M101,"")))</f>
        <v/>
      </c>
      <c r="AC101" s="26">
        <f>IF(OR($A101="",COUNT($I101,$K101)&lt;&gt;2,NOT(ISNUMBER($V101)),NOT(ISNUMBER($Y101)),AND($L101&lt;&gt;"",NOT(ISNUMBER($L101)))),"",ROUND(($I101*$V101+$K101*$Y101+IF($L101="",0,$L101))*(1+'Materiais e Regras'!$H$4),2))</f>
        <v/>
      </c>
      <c r="AD101" s="22">
        <f>IF(OR($A101="",$P101="",$W101="",$I101="",$K101="",$N101=""),"",$P101&amp;" x"&amp;TEXT($I101,"0.##")&amp;IF($J101="ENC-000",""," + "&amp;$W101&amp;" x"&amp;TEXT($K101,"0.##"))&amp;" | "&amp;$N101)</f>
        <v/>
      </c>
      <c r="AE101" s="22">
        <f>IF($A101="","",_xlfn.TEXTJOIN(" | ",TRUE,IF(COUNTIF($A$6:$A$205,$A101)&gt;1,"SKU duplicado",""),IF(OR($B101="",$C101="",$D101="",$E101="",$F101="",$G101="",$H101="",$I101="",$J101="",$K101="",$N101="",$O101=""),"Cadastro incompleto",""),IF(AND($C101&lt;&gt;"",COUNTIF('Materiais e Regras'!$A$4:$A$6,$C101)=0),"Fragilidade inválida",""),IF(OR(AND($D101&lt;&gt;"",NOT(ISNUMBER($D101))),AND($E101&lt;&gt;"",NOT(ISNUMBER($E101))),AND($F101&lt;&gt;"",NOT(ISNUMBER($F101))),AND($G101&lt;&gt;"",NOT(ISNUMBER($G101))),AND($I101&lt;&gt;"",NOT(ISNUMBER($I101))),AND($K101&lt;&gt;"",NOT(ISNUMBER($K101))),AND($L101&lt;&gt;"",NOT(ISNUMBER($L101))),AND($M101&lt;&gt;"",NOT(ISNUMBER($M101)))),"Dados numéricos inválidos",""),IF(OR(AND(ISNUMBER($D101),$D101&lt;=0),AND(ISNUMBER($E101),$E101&lt;=0),AND(ISNUMBER($F101),$F101&lt;=0),AND(ISNUMBER($G101),$G101&lt;=0),AND(ISNUMBER($I101),$I101&lt;=0),AND(ISNUMBER($K101),$K101&lt;0),AND(ISNUMBER($L101),$L101&lt;0),AND(ISNUMBER($M101),$M101&lt;0)),"Medida, peso ou quantidade inválida",""),IF(AND($H101&lt;&gt;"",$P101=""),"Código de embalagem inválido",""),IF(AND($P101&lt;&gt;"",IFERROR(INDEX('Materiais e Regras'!$J$11:$J$30,MATCH($H101,'Materiais e Regras'!$A$11:$A$30,0)),"Não")&lt;&gt;"Sim"),"Embalagem inativa",""),IF(AND($J101&lt;&gt;"",$W101=""),"Código de enchimento inválido",""),IF(AND($W101&lt;&gt;"",IFERROR(INDEX('Materiais e Regras'!$P$11:$P$25,MATCH($J101,'Materiais e Regras'!$L$11:$L$25,0)),"Não")&lt;&gt;"Sim"),"Enchimento inativo",""),IF(AND(COUNT($D101:$F101)=3,ISNUMBER($Z101),COUNT($Q101:$S101)=3,OR($D101+2*$Z101&gt;$Q101,$E101+2*$Z101&gt;$R101,$F101+2*$Z101&gt;$S101)),"Dimensões incompatíveis",""),IF(AND(ISNUMBER($G101),ISNUMBER($T101),$G101&gt;$T101),"Peso acima do limite",""),IF(AND(ISNUMBER($U101),ISNUMBER($X101),ISNUMBER($AA101),MIN(3,$U101+$X101)&lt;$AA101),"Proteção insuficiente",""),IF(AND($C101="Alta",OR($J101="ENC-000",$K101&lt;=0)),"Enchimento obrigatório",""),IF(AND($J101&lt;&gt;"",$J101&lt;&gt;"ENC-000",OR($K101="",$K101&lt;=0)),"Quantidade de enchimento inválida",""),IF(AND(ISNUMBER($AC101),ISNUMBER($AB101),$AC101&gt;$AB101),"Custo acima do limite",""),IF(AND($O101&lt;&gt;"",NOT(ISNUMBER($O101))),"Data de revisão inválida",""),IF(AND(ISNUMBER($O101),$O101&gt;TODAY()),"Data de revisão futura",""),IF(AND(ISNUMBER($O101),$O101&lt;=TODAY(),TODAY()-$O101&gt;'Materiais e Regras'!$H$6),"Revisão vencida","")))</f>
        <v/>
      </c>
      <c r="AF101" s="27">
        <f>IF($A101="","",IF($AE101="","OK","REVISAR"))</f>
        <v/>
      </c>
    </row>
    <row r="102" ht="22" customHeight="1">
      <c r="A102" s="16" t="n"/>
      <c r="B102" s="16" t="n"/>
      <c r="C102" s="17" t="n"/>
      <c r="D102" s="18" t="n"/>
      <c r="E102" s="18" t="n"/>
      <c r="F102" s="18" t="n"/>
      <c r="G102" s="41" t="n"/>
      <c r="H102" s="17" t="n"/>
      <c r="I102" s="18" t="n"/>
      <c r="J102" s="17" t="n"/>
      <c r="K102" s="18" t="n"/>
      <c r="L102" s="20" t="n"/>
      <c r="M102" s="20" t="n"/>
      <c r="N102" s="16" t="n"/>
      <c r="O102" s="42" t="n"/>
      <c r="P102" s="22">
        <f>IF($A102="","",IFERROR(INDEX('Materiais e Regras'!$B$11:$B$30,MATCH($H102,'Materiais e Regras'!$A$11:$A$30,0)),""))</f>
        <v/>
      </c>
      <c r="Q102" s="23">
        <f>IF($A102="","",IFERROR(INDEX('Materiais e Regras'!$D$11:$D$30,MATCH($H102,'Materiais e Regras'!$A$11:$A$30,0)),""))</f>
        <v/>
      </c>
      <c r="R102" s="23">
        <f>IF($A102="","",IFERROR(INDEX('Materiais e Regras'!$E$11:$E$30,MATCH($H102,'Materiais e Regras'!$A$11:$A$30,0)),""))</f>
        <v/>
      </c>
      <c r="S102" s="23">
        <f>IF($A102="","",IFERROR(INDEX('Materiais e Regras'!$F$11:$F$30,MATCH($H102,'Materiais e Regras'!$A$11:$A$30,0)),""))</f>
        <v/>
      </c>
      <c r="T102" s="43">
        <f>IF($A102="","",IFERROR(INDEX('Materiais e Regras'!$G$11:$G$30,MATCH($H102,'Materiais e Regras'!$A$11:$A$30,0)),""))</f>
        <v/>
      </c>
      <c r="U102" s="25">
        <f>IF($A102="","",IFERROR(INDEX('Materiais e Regras'!$H$11:$H$30,MATCH($H102,'Materiais e Regras'!$A$11:$A$30,0)),""))</f>
        <v/>
      </c>
      <c r="V102" s="26">
        <f>IF($A102="","",IFERROR(INDEX('Materiais e Regras'!$I$11:$I$30,MATCH($H102,'Materiais e Regras'!$A$11:$A$30,0)),""))</f>
        <v/>
      </c>
      <c r="W102" s="22">
        <f>IF($A102="","",IFERROR(INDEX('Materiais e Regras'!$M$11:$M$25,MATCH($J102,'Materiais e Regras'!$L$11:$L$25,0)),""))</f>
        <v/>
      </c>
      <c r="X102" s="25">
        <f>IF($A102="","",IFERROR(INDEX('Materiais e Regras'!$N$11:$N$25,MATCH($J102,'Materiais e Regras'!$L$11:$L$25,0)),""))</f>
        <v/>
      </c>
      <c r="Y102" s="26">
        <f>IF($A102="","",IFERROR(INDEX('Materiais e Regras'!$O$11:$O$25,MATCH($J102,'Materiais e Regras'!$L$11:$L$25,0)),""))</f>
        <v/>
      </c>
      <c r="Z102" s="23">
        <f>IF($A102="","",IFERROR(INDEX('Materiais e Regras'!$B$4:$B$6,MATCH($C102,'Materiais e Regras'!$A$4:$A$6,0)),""))</f>
        <v/>
      </c>
      <c r="AA102" s="25">
        <f>IF($A102="","",IFERROR(INDEX('Materiais e Regras'!$C$4:$C$6,MATCH($C102,'Materiais e Regras'!$A$4:$A$6,0)),""))</f>
        <v/>
      </c>
      <c r="AB102" s="26">
        <f>IF($A102="","",IF($M102="",'Materiais e Regras'!$H$5,IF(ISNUMBER($M102),$M102,"")))</f>
        <v/>
      </c>
      <c r="AC102" s="26">
        <f>IF(OR($A102="",COUNT($I102,$K102)&lt;&gt;2,NOT(ISNUMBER($V102)),NOT(ISNUMBER($Y102)),AND($L102&lt;&gt;"",NOT(ISNUMBER($L102)))),"",ROUND(($I102*$V102+$K102*$Y102+IF($L102="",0,$L102))*(1+'Materiais e Regras'!$H$4),2))</f>
        <v/>
      </c>
      <c r="AD102" s="22">
        <f>IF(OR($A102="",$P102="",$W102="",$I102="",$K102="",$N102=""),"",$P102&amp;" x"&amp;TEXT($I102,"0.##")&amp;IF($J102="ENC-000",""," + "&amp;$W102&amp;" x"&amp;TEXT($K102,"0.##"))&amp;" | "&amp;$N102)</f>
        <v/>
      </c>
      <c r="AE102" s="22">
        <f>IF($A102="","",_xlfn.TEXTJOIN(" | ",TRUE,IF(COUNTIF($A$6:$A$205,$A102)&gt;1,"SKU duplicado",""),IF(OR($B102="",$C102="",$D102="",$E102="",$F102="",$G102="",$H102="",$I102="",$J102="",$K102="",$N102="",$O102=""),"Cadastro incompleto",""),IF(AND($C102&lt;&gt;"",COUNTIF('Materiais e Regras'!$A$4:$A$6,$C102)=0),"Fragilidade inválida",""),IF(OR(AND($D102&lt;&gt;"",NOT(ISNUMBER($D102))),AND($E102&lt;&gt;"",NOT(ISNUMBER($E102))),AND($F102&lt;&gt;"",NOT(ISNUMBER($F102))),AND($G102&lt;&gt;"",NOT(ISNUMBER($G102))),AND($I102&lt;&gt;"",NOT(ISNUMBER($I102))),AND($K102&lt;&gt;"",NOT(ISNUMBER($K102))),AND($L102&lt;&gt;"",NOT(ISNUMBER($L102))),AND($M102&lt;&gt;"",NOT(ISNUMBER($M102)))),"Dados numéricos inválidos",""),IF(OR(AND(ISNUMBER($D102),$D102&lt;=0),AND(ISNUMBER($E102),$E102&lt;=0),AND(ISNUMBER($F102),$F102&lt;=0),AND(ISNUMBER($G102),$G102&lt;=0),AND(ISNUMBER($I102),$I102&lt;=0),AND(ISNUMBER($K102),$K102&lt;0),AND(ISNUMBER($L102),$L102&lt;0),AND(ISNUMBER($M102),$M102&lt;0)),"Medida, peso ou quantidade inválida",""),IF(AND($H102&lt;&gt;"",$P102=""),"Código de embalagem inválido",""),IF(AND($P102&lt;&gt;"",IFERROR(INDEX('Materiais e Regras'!$J$11:$J$30,MATCH($H102,'Materiais e Regras'!$A$11:$A$30,0)),"Não")&lt;&gt;"Sim"),"Embalagem inativa",""),IF(AND($J102&lt;&gt;"",$W102=""),"Código de enchimento inválido",""),IF(AND($W102&lt;&gt;"",IFERROR(INDEX('Materiais e Regras'!$P$11:$P$25,MATCH($J102,'Materiais e Regras'!$L$11:$L$25,0)),"Não")&lt;&gt;"Sim"),"Enchimento inativo",""),IF(AND(COUNT($D102:$F102)=3,ISNUMBER($Z102),COUNT($Q102:$S102)=3,OR($D102+2*$Z102&gt;$Q102,$E102+2*$Z102&gt;$R102,$F102+2*$Z102&gt;$S102)),"Dimensões incompatíveis",""),IF(AND(ISNUMBER($G102),ISNUMBER($T102),$G102&gt;$T102),"Peso acima do limite",""),IF(AND(ISNUMBER($U102),ISNUMBER($X102),ISNUMBER($AA102),MIN(3,$U102+$X102)&lt;$AA102),"Proteção insuficiente",""),IF(AND($C102="Alta",OR($J102="ENC-000",$K102&lt;=0)),"Enchimento obrigatório",""),IF(AND($J102&lt;&gt;"",$J102&lt;&gt;"ENC-000",OR($K102="",$K102&lt;=0)),"Quantidade de enchimento inválida",""),IF(AND(ISNUMBER($AC102),ISNUMBER($AB102),$AC102&gt;$AB102),"Custo acima do limite",""),IF(AND($O102&lt;&gt;"",NOT(ISNUMBER($O102))),"Data de revisão inválida",""),IF(AND(ISNUMBER($O102),$O102&gt;TODAY()),"Data de revisão futura",""),IF(AND(ISNUMBER($O102),$O102&lt;=TODAY(),TODAY()-$O102&gt;'Materiais e Regras'!$H$6),"Revisão vencida","")))</f>
        <v/>
      </c>
      <c r="AF102" s="27">
        <f>IF($A102="","",IF($AE102="","OK","REVISAR"))</f>
        <v/>
      </c>
    </row>
    <row r="103" ht="22" customHeight="1">
      <c r="A103" s="16" t="n"/>
      <c r="B103" s="16" t="n"/>
      <c r="C103" s="17" t="n"/>
      <c r="D103" s="18" t="n"/>
      <c r="E103" s="18" t="n"/>
      <c r="F103" s="18" t="n"/>
      <c r="G103" s="41" t="n"/>
      <c r="H103" s="17" t="n"/>
      <c r="I103" s="18" t="n"/>
      <c r="J103" s="17" t="n"/>
      <c r="K103" s="18" t="n"/>
      <c r="L103" s="20" t="n"/>
      <c r="M103" s="20" t="n"/>
      <c r="N103" s="16" t="n"/>
      <c r="O103" s="42" t="n"/>
      <c r="P103" s="22">
        <f>IF($A103="","",IFERROR(INDEX('Materiais e Regras'!$B$11:$B$30,MATCH($H103,'Materiais e Regras'!$A$11:$A$30,0)),""))</f>
        <v/>
      </c>
      <c r="Q103" s="23">
        <f>IF($A103="","",IFERROR(INDEX('Materiais e Regras'!$D$11:$D$30,MATCH($H103,'Materiais e Regras'!$A$11:$A$30,0)),""))</f>
        <v/>
      </c>
      <c r="R103" s="23">
        <f>IF($A103="","",IFERROR(INDEX('Materiais e Regras'!$E$11:$E$30,MATCH($H103,'Materiais e Regras'!$A$11:$A$30,0)),""))</f>
        <v/>
      </c>
      <c r="S103" s="23">
        <f>IF($A103="","",IFERROR(INDEX('Materiais e Regras'!$F$11:$F$30,MATCH($H103,'Materiais e Regras'!$A$11:$A$30,0)),""))</f>
        <v/>
      </c>
      <c r="T103" s="43">
        <f>IF($A103="","",IFERROR(INDEX('Materiais e Regras'!$G$11:$G$30,MATCH($H103,'Materiais e Regras'!$A$11:$A$30,0)),""))</f>
        <v/>
      </c>
      <c r="U103" s="25">
        <f>IF($A103="","",IFERROR(INDEX('Materiais e Regras'!$H$11:$H$30,MATCH($H103,'Materiais e Regras'!$A$11:$A$30,0)),""))</f>
        <v/>
      </c>
      <c r="V103" s="26">
        <f>IF($A103="","",IFERROR(INDEX('Materiais e Regras'!$I$11:$I$30,MATCH($H103,'Materiais e Regras'!$A$11:$A$30,0)),""))</f>
        <v/>
      </c>
      <c r="W103" s="22">
        <f>IF($A103="","",IFERROR(INDEX('Materiais e Regras'!$M$11:$M$25,MATCH($J103,'Materiais e Regras'!$L$11:$L$25,0)),""))</f>
        <v/>
      </c>
      <c r="X103" s="25">
        <f>IF($A103="","",IFERROR(INDEX('Materiais e Regras'!$N$11:$N$25,MATCH($J103,'Materiais e Regras'!$L$11:$L$25,0)),""))</f>
        <v/>
      </c>
      <c r="Y103" s="26">
        <f>IF($A103="","",IFERROR(INDEX('Materiais e Regras'!$O$11:$O$25,MATCH($J103,'Materiais e Regras'!$L$11:$L$25,0)),""))</f>
        <v/>
      </c>
      <c r="Z103" s="23">
        <f>IF($A103="","",IFERROR(INDEX('Materiais e Regras'!$B$4:$B$6,MATCH($C103,'Materiais e Regras'!$A$4:$A$6,0)),""))</f>
        <v/>
      </c>
      <c r="AA103" s="25">
        <f>IF($A103="","",IFERROR(INDEX('Materiais e Regras'!$C$4:$C$6,MATCH($C103,'Materiais e Regras'!$A$4:$A$6,0)),""))</f>
        <v/>
      </c>
      <c r="AB103" s="26">
        <f>IF($A103="","",IF($M103="",'Materiais e Regras'!$H$5,IF(ISNUMBER($M103),$M103,"")))</f>
        <v/>
      </c>
      <c r="AC103" s="26">
        <f>IF(OR($A103="",COUNT($I103,$K103)&lt;&gt;2,NOT(ISNUMBER($V103)),NOT(ISNUMBER($Y103)),AND($L103&lt;&gt;"",NOT(ISNUMBER($L103)))),"",ROUND(($I103*$V103+$K103*$Y103+IF($L103="",0,$L103))*(1+'Materiais e Regras'!$H$4),2))</f>
        <v/>
      </c>
      <c r="AD103" s="22">
        <f>IF(OR($A103="",$P103="",$W103="",$I103="",$K103="",$N103=""),"",$P103&amp;" x"&amp;TEXT($I103,"0.##")&amp;IF($J103="ENC-000",""," + "&amp;$W103&amp;" x"&amp;TEXT($K103,"0.##"))&amp;" | "&amp;$N103)</f>
        <v/>
      </c>
      <c r="AE103" s="22">
        <f>IF($A103="","",_xlfn.TEXTJOIN(" | ",TRUE,IF(COUNTIF($A$6:$A$205,$A103)&gt;1,"SKU duplicado",""),IF(OR($B103="",$C103="",$D103="",$E103="",$F103="",$G103="",$H103="",$I103="",$J103="",$K103="",$N103="",$O103=""),"Cadastro incompleto",""),IF(AND($C103&lt;&gt;"",COUNTIF('Materiais e Regras'!$A$4:$A$6,$C103)=0),"Fragilidade inválida",""),IF(OR(AND($D103&lt;&gt;"",NOT(ISNUMBER($D103))),AND($E103&lt;&gt;"",NOT(ISNUMBER($E103))),AND($F103&lt;&gt;"",NOT(ISNUMBER($F103))),AND($G103&lt;&gt;"",NOT(ISNUMBER($G103))),AND($I103&lt;&gt;"",NOT(ISNUMBER($I103))),AND($K103&lt;&gt;"",NOT(ISNUMBER($K103))),AND($L103&lt;&gt;"",NOT(ISNUMBER($L103))),AND($M103&lt;&gt;"",NOT(ISNUMBER($M103)))),"Dados numéricos inválidos",""),IF(OR(AND(ISNUMBER($D103),$D103&lt;=0),AND(ISNUMBER($E103),$E103&lt;=0),AND(ISNUMBER($F103),$F103&lt;=0),AND(ISNUMBER($G103),$G103&lt;=0),AND(ISNUMBER($I103),$I103&lt;=0),AND(ISNUMBER($K103),$K103&lt;0),AND(ISNUMBER($L103),$L103&lt;0),AND(ISNUMBER($M103),$M103&lt;0)),"Medida, peso ou quantidade inválida",""),IF(AND($H103&lt;&gt;"",$P103=""),"Código de embalagem inválido",""),IF(AND($P103&lt;&gt;"",IFERROR(INDEX('Materiais e Regras'!$J$11:$J$30,MATCH($H103,'Materiais e Regras'!$A$11:$A$30,0)),"Não")&lt;&gt;"Sim"),"Embalagem inativa",""),IF(AND($J103&lt;&gt;"",$W103=""),"Código de enchimento inválido",""),IF(AND($W103&lt;&gt;"",IFERROR(INDEX('Materiais e Regras'!$P$11:$P$25,MATCH($J103,'Materiais e Regras'!$L$11:$L$25,0)),"Não")&lt;&gt;"Sim"),"Enchimento inativo",""),IF(AND(COUNT($D103:$F103)=3,ISNUMBER($Z103),COUNT($Q103:$S103)=3,OR($D103+2*$Z103&gt;$Q103,$E103+2*$Z103&gt;$R103,$F103+2*$Z103&gt;$S103)),"Dimensões incompatíveis",""),IF(AND(ISNUMBER($G103),ISNUMBER($T103),$G103&gt;$T103),"Peso acima do limite",""),IF(AND(ISNUMBER($U103),ISNUMBER($X103),ISNUMBER($AA103),MIN(3,$U103+$X103)&lt;$AA103),"Proteção insuficiente",""),IF(AND($C103="Alta",OR($J103="ENC-000",$K103&lt;=0)),"Enchimento obrigatório",""),IF(AND($J103&lt;&gt;"",$J103&lt;&gt;"ENC-000",OR($K103="",$K103&lt;=0)),"Quantidade de enchimento inválida",""),IF(AND(ISNUMBER($AC103),ISNUMBER($AB103),$AC103&gt;$AB103),"Custo acima do limite",""),IF(AND($O103&lt;&gt;"",NOT(ISNUMBER($O103))),"Data de revisão inválida",""),IF(AND(ISNUMBER($O103),$O103&gt;TODAY()),"Data de revisão futura",""),IF(AND(ISNUMBER($O103),$O103&lt;=TODAY(),TODAY()-$O103&gt;'Materiais e Regras'!$H$6),"Revisão vencida","")))</f>
        <v/>
      </c>
      <c r="AF103" s="27">
        <f>IF($A103="","",IF($AE103="","OK","REVISAR"))</f>
        <v/>
      </c>
    </row>
    <row r="104" ht="22" customHeight="1">
      <c r="A104" s="16" t="n"/>
      <c r="B104" s="16" t="n"/>
      <c r="C104" s="17" t="n"/>
      <c r="D104" s="18" t="n"/>
      <c r="E104" s="18" t="n"/>
      <c r="F104" s="18" t="n"/>
      <c r="G104" s="41" t="n"/>
      <c r="H104" s="17" t="n"/>
      <c r="I104" s="18" t="n"/>
      <c r="J104" s="17" t="n"/>
      <c r="K104" s="18" t="n"/>
      <c r="L104" s="20" t="n"/>
      <c r="M104" s="20" t="n"/>
      <c r="N104" s="16" t="n"/>
      <c r="O104" s="42" t="n"/>
      <c r="P104" s="22">
        <f>IF($A104="","",IFERROR(INDEX('Materiais e Regras'!$B$11:$B$30,MATCH($H104,'Materiais e Regras'!$A$11:$A$30,0)),""))</f>
        <v/>
      </c>
      <c r="Q104" s="23">
        <f>IF($A104="","",IFERROR(INDEX('Materiais e Regras'!$D$11:$D$30,MATCH($H104,'Materiais e Regras'!$A$11:$A$30,0)),""))</f>
        <v/>
      </c>
      <c r="R104" s="23">
        <f>IF($A104="","",IFERROR(INDEX('Materiais e Regras'!$E$11:$E$30,MATCH($H104,'Materiais e Regras'!$A$11:$A$30,0)),""))</f>
        <v/>
      </c>
      <c r="S104" s="23">
        <f>IF($A104="","",IFERROR(INDEX('Materiais e Regras'!$F$11:$F$30,MATCH($H104,'Materiais e Regras'!$A$11:$A$30,0)),""))</f>
        <v/>
      </c>
      <c r="T104" s="43">
        <f>IF($A104="","",IFERROR(INDEX('Materiais e Regras'!$G$11:$G$30,MATCH($H104,'Materiais e Regras'!$A$11:$A$30,0)),""))</f>
        <v/>
      </c>
      <c r="U104" s="25">
        <f>IF($A104="","",IFERROR(INDEX('Materiais e Regras'!$H$11:$H$30,MATCH($H104,'Materiais e Regras'!$A$11:$A$30,0)),""))</f>
        <v/>
      </c>
      <c r="V104" s="26">
        <f>IF($A104="","",IFERROR(INDEX('Materiais e Regras'!$I$11:$I$30,MATCH($H104,'Materiais e Regras'!$A$11:$A$30,0)),""))</f>
        <v/>
      </c>
      <c r="W104" s="22">
        <f>IF($A104="","",IFERROR(INDEX('Materiais e Regras'!$M$11:$M$25,MATCH($J104,'Materiais e Regras'!$L$11:$L$25,0)),""))</f>
        <v/>
      </c>
      <c r="X104" s="25">
        <f>IF($A104="","",IFERROR(INDEX('Materiais e Regras'!$N$11:$N$25,MATCH($J104,'Materiais e Regras'!$L$11:$L$25,0)),""))</f>
        <v/>
      </c>
      <c r="Y104" s="26">
        <f>IF($A104="","",IFERROR(INDEX('Materiais e Regras'!$O$11:$O$25,MATCH($J104,'Materiais e Regras'!$L$11:$L$25,0)),""))</f>
        <v/>
      </c>
      <c r="Z104" s="23">
        <f>IF($A104="","",IFERROR(INDEX('Materiais e Regras'!$B$4:$B$6,MATCH($C104,'Materiais e Regras'!$A$4:$A$6,0)),""))</f>
        <v/>
      </c>
      <c r="AA104" s="25">
        <f>IF($A104="","",IFERROR(INDEX('Materiais e Regras'!$C$4:$C$6,MATCH($C104,'Materiais e Regras'!$A$4:$A$6,0)),""))</f>
        <v/>
      </c>
      <c r="AB104" s="26">
        <f>IF($A104="","",IF($M104="",'Materiais e Regras'!$H$5,IF(ISNUMBER($M104),$M104,"")))</f>
        <v/>
      </c>
      <c r="AC104" s="26">
        <f>IF(OR($A104="",COUNT($I104,$K104)&lt;&gt;2,NOT(ISNUMBER($V104)),NOT(ISNUMBER($Y104)),AND($L104&lt;&gt;"",NOT(ISNUMBER($L104)))),"",ROUND(($I104*$V104+$K104*$Y104+IF($L104="",0,$L104))*(1+'Materiais e Regras'!$H$4),2))</f>
        <v/>
      </c>
      <c r="AD104" s="22">
        <f>IF(OR($A104="",$P104="",$W104="",$I104="",$K104="",$N104=""),"",$P104&amp;" x"&amp;TEXT($I104,"0.##")&amp;IF($J104="ENC-000",""," + "&amp;$W104&amp;" x"&amp;TEXT($K104,"0.##"))&amp;" | "&amp;$N104)</f>
        <v/>
      </c>
      <c r="AE104" s="22">
        <f>IF($A104="","",_xlfn.TEXTJOIN(" | ",TRUE,IF(COUNTIF($A$6:$A$205,$A104)&gt;1,"SKU duplicado",""),IF(OR($B104="",$C104="",$D104="",$E104="",$F104="",$G104="",$H104="",$I104="",$J104="",$K104="",$N104="",$O104=""),"Cadastro incompleto",""),IF(AND($C104&lt;&gt;"",COUNTIF('Materiais e Regras'!$A$4:$A$6,$C104)=0),"Fragilidade inválida",""),IF(OR(AND($D104&lt;&gt;"",NOT(ISNUMBER($D104))),AND($E104&lt;&gt;"",NOT(ISNUMBER($E104))),AND($F104&lt;&gt;"",NOT(ISNUMBER($F104))),AND($G104&lt;&gt;"",NOT(ISNUMBER($G104))),AND($I104&lt;&gt;"",NOT(ISNUMBER($I104))),AND($K104&lt;&gt;"",NOT(ISNUMBER($K104))),AND($L104&lt;&gt;"",NOT(ISNUMBER($L104))),AND($M104&lt;&gt;"",NOT(ISNUMBER($M104)))),"Dados numéricos inválidos",""),IF(OR(AND(ISNUMBER($D104),$D104&lt;=0),AND(ISNUMBER($E104),$E104&lt;=0),AND(ISNUMBER($F104),$F104&lt;=0),AND(ISNUMBER($G104),$G104&lt;=0),AND(ISNUMBER($I104),$I104&lt;=0),AND(ISNUMBER($K104),$K104&lt;0),AND(ISNUMBER($L104),$L104&lt;0),AND(ISNUMBER($M104),$M104&lt;0)),"Medida, peso ou quantidade inválida",""),IF(AND($H104&lt;&gt;"",$P104=""),"Código de embalagem inválido",""),IF(AND($P104&lt;&gt;"",IFERROR(INDEX('Materiais e Regras'!$J$11:$J$30,MATCH($H104,'Materiais e Regras'!$A$11:$A$30,0)),"Não")&lt;&gt;"Sim"),"Embalagem inativa",""),IF(AND($J104&lt;&gt;"",$W104=""),"Código de enchimento inválido",""),IF(AND($W104&lt;&gt;"",IFERROR(INDEX('Materiais e Regras'!$P$11:$P$25,MATCH($J104,'Materiais e Regras'!$L$11:$L$25,0)),"Não")&lt;&gt;"Sim"),"Enchimento inativo",""),IF(AND(COUNT($D104:$F104)=3,ISNUMBER($Z104),COUNT($Q104:$S104)=3,OR($D104+2*$Z104&gt;$Q104,$E104+2*$Z104&gt;$R104,$F104+2*$Z104&gt;$S104)),"Dimensões incompatíveis",""),IF(AND(ISNUMBER($G104),ISNUMBER($T104),$G104&gt;$T104),"Peso acima do limite",""),IF(AND(ISNUMBER($U104),ISNUMBER($X104),ISNUMBER($AA104),MIN(3,$U104+$X104)&lt;$AA104),"Proteção insuficiente",""),IF(AND($C104="Alta",OR($J104="ENC-000",$K104&lt;=0)),"Enchimento obrigatório",""),IF(AND($J104&lt;&gt;"",$J104&lt;&gt;"ENC-000",OR($K104="",$K104&lt;=0)),"Quantidade de enchimento inválida",""),IF(AND(ISNUMBER($AC104),ISNUMBER($AB104),$AC104&gt;$AB104),"Custo acima do limite",""),IF(AND($O104&lt;&gt;"",NOT(ISNUMBER($O104))),"Data de revisão inválida",""),IF(AND(ISNUMBER($O104),$O104&gt;TODAY()),"Data de revisão futura",""),IF(AND(ISNUMBER($O104),$O104&lt;=TODAY(),TODAY()-$O104&gt;'Materiais e Regras'!$H$6),"Revisão vencida","")))</f>
        <v/>
      </c>
      <c r="AF104" s="27">
        <f>IF($A104="","",IF($AE104="","OK","REVISAR"))</f>
        <v/>
      </c>
    </row>
    <row r="105" ht="22" customHeight="1">
      <c r="A105" s="16" t="n"/>
      <c r="B105" s="16" t="n"/>
      <c r="C105" s="17" t="n"/>
      <c r="D105" s="18" t="n"/>
      <c r="E105" s="18" t="n"/>
      <c r="F105" s="18" t="n"/>
      <c r="G105" s="41" t="n"/>
      <c r="H105" s="17" t="n"/>
      <c r="I105" s="18" t="n"/>
      <c r="J105" s="17" t="n"/>
      <c r="K105" s="18" t="n"/>
      <c r="L105" s="20" t="n"/>
      <c r="M105" s="20" t="n"/>
      <c r="N105" s="16" t="n"/>
      <c r="O105" s="42" t="n"/>
      <c r="P105" s="22">
        <f>IF($A105="","",IFERROR(INDEX('Materiais e Regras'!$B$11:$B$30,MATCH($H105,'Materiais e Regras'!$A$11:$A$30,0)),""))</f>
        <v/>
      </c>
      <c r="Q105" s="23">
        <f>IF($A105="","",IFERROR(INDEX('Materiais e Regras'!$D$11:$D$30,MATCH($H105,'Materiais e Regras'!$A$11:$A$30,0)),""))</f>
        <v/>
      </c>
      <c r="R105" s="23">
        <f>IF($A105="","",IFERROR(INDEX('Materiais e Regras'!$E$11:$E$30,MATCH($H105,'Materiais e Regras'!$A$11:$A$30,0)),""))</f>
        <v/>
      </c>
      <c r="S105" s="23">
        <f>IF($A105="","",IFERROR(INDEX('Materiais e Regras'!$F$11:$F$30,MATCH($H105,'Materiais e Regras'!$A$11:$A$30,0)),""))</f>
        <v/>
      </c>
      <c r="T105" s="43">
        <f>IF($A105="","",IFERROR(INDEX('Materiais e Regras'!$G$11:$G$30,MATCH($H105,'Materiais e Regras'!$A$11:$A$30,0)),""))</f>
        <v/>
      </c>
      <c r="U105" s="25">
        <f>IF($A105="","",IFERROR(INDEX('Materiais e Regras'!$H$11:$H$30,MATCH($H105,'Materiais e Regras'!$A$11:$A$30,0)),""))</f>
        <v/>
      </c>
      <c r="V105" s="26">
        <f>IF($A105="","",IFERROR(INDEX('Materiais e Regras'!$I$11:$I$30,MATCH($H105,'Materiais e Regras'!$A$11:$A$30,0)),""))</f>
        <v/>
      </c>
      <c r="W105" s="22">
        <f>IF($A105="","",IFERROR(INDEX('Materiais e Regras'!$M$11:$M$25,MATCH($J105,'Materiais e Regras'!$L$11:$L$25,0)),""))</f>
        <v/>
      </c>
      <c r="X105" s="25">
        <f>IF($A105="","",IFERROR(INDEX('Materiais e Regras'!$N$11:$N$25,MATCH($J105,'Materiais e Regras'!$L$11:$L$25,0)),""))</f>
        <v/>
      </c>
      <c r="Y105" s="26">
        <f>IF($A105="","",IFERROR(INDEX('Materiais e Regras'!$O$11:$O$25,MATCH($J105,'Materiais e Regras'!$L$11:$L$25,0)),""))</f>
        <v/>
      </c>
      <c r="Z105" s="23">
        <f>IF($A105="","",IFERROR(INDEX('Materiais e Regras'!$B$4:$B$6,MATCH($C105,'Materiais e Regras'!$A$4:$A$6,0)),""))</f>
        <v/>
      </c>
      <c r="AA105" s="25">
        <f>IF($A105="","",IFERROR(INDEX('Materiais e Regras'!$C$4:$C$6,MATCH($C105,'Materiais e Regras'!$A$4:$A$6,0)),""))</f>
        <v/>
      </c>
      <c r="AB105" s="26">
        <f>IF($A105="","",IF($M105="",'Materiais e Regras'!$H$5,IF(ISNUMBER($M105),$M105,"")))</f>
        <v/>
      </c>
      <c r="AC105" s="26">
        <f>IF(OR($A105="",COUNT($I105,$K105)&lt;&gt;2,NOT(ISNUMBER($V105)),NOT(ISNUMBER($Y105)),AND($L105&lt;&gt;"",NOT(ISNUMBER($L105)))),"",ROUND(($I105*$V105+$K105*$Y105+IF($L105="",0,$L105))*(1+'Materiais e Regras'!$H$4),2))</f>
        <v/>
      </c>
      <c r="AD105" s="22">
        <f>IF(OR($A105="",$P105="",$W105="",$I105="",$K105="",$N105=""),"",$P105&amp;" x"&amp;TEXT($I105,"0.##")&amp;IF($J105="ENC-000",""," + "&amp;$W105&amp;" x"&amp;TEXT($K105,"0.##"))&amp;" | "&amp;$N105)</f>
        <v/>
      </c>
      <c r="AE105" s="22">
        <f>IF($A105="","",_xlfn.TEXTJOIN(" | ",TRUE,IF(COUNTIF($A$6:$A$205,$A105)&gt;1,"SKU duplicado",""),IF(OR($B105="",$C105="",$D105="",$E105="",$F105="",$G105="",$H105="",$I105="",$J105="",$K105="",$N105="",$O105=""),"Cadastro incompleto",""),IF(AND($C105&lt;&gt;"",COUNTIF('Materiais e Regras'!$A$4:$A$6,$C105)=0),"Fragilidade inválida",""),IF(OR(AND($D105&lt;&gt;"",NOT(ISNUMBER($D105))),AND($E105&lt;&gt;"",NOT(ISNUMBER($E105))),AND($F105&lt;&gt;"",NOT(ISNUMBER($F105))),AND($G105&lt;&gt;"",NOT(ISNUMBER($G105))),AND($I105&lt;&gt;"",NOT(ISNUMBER($I105))),AND($K105&lt;&gt;"",NOT(ISNUMBER($K105))),AND($L105&lt;&gt;"",NOT(ISNUMBER($L105))),AND($M105&lt;&gt;"",NOT(ISNUMBER($M105)))),"Dados numéricos inválidos",""),IF(OR(AND(ISNUMBER($D105),$D105&lt;=0),AND(ISNUMBER($E105),$E105&lt;=0),AND(ISNUMBER($F105),$F105&lt;=0),AND(ISNUMBER($G105),$G105&lt;=0),AND(ISNUMBER($I105),$I105&lt;=0),AND(ISNUMBER($K105),$K105&lt;0),AND(ISNUMBER($L105),$L105&lt;0),AND(ISNUMBER($M105),$M105&lt;0)),"Medida, peso ou quantidade inválida",""),IF(AND($H105&lt;&gt;"",$P105=""),"Código de embalagem inválido",""),IF(AND($P105&lt;&gt;"",IFERROR(INDEX('Materiais e Regras'!$J$11:$J$30,MATCH($H105,'Materiais e Regras'!$A$11:$A$30,0)),"Não")&lt;&gt;"Sim"),"Embalagem inativa",""),IF(AND($J105&lt;&gt;"",$W105=""),"Código de enchimento inválido",""),IF(AND($W105&lt;&gt;"",IFERROR(INDEX('Materiais e Regras'!$P$11:$P$25,MATCH($J105,'Materiais e Regras'!$L$11:$L$25,0)),"Não")&lt;&gt;"Sim"),"Enchimento inativo",""),IF(AND(COUNT($D105:$F105)=3,ISNUMBER($Z105),COUNT($Q105:$S105)=3,OR($D105+2*$Z105&gt;$Q105,$E105+2*$Z105&gt;$R105,$F105+2*$Z105&gt;$S105)),"Dimensões incompatíveis",""),IF(AND(ISNUMBER($G105),ISNUMBER($T105),$G105&gt;$T105),"Peso acima do limite",""),IF(AND(ISNUMBER($U105),ISNUMBER($X105),ISNUMBER($AA105),MIN(3,$U105+$X105)&lt;$AA105),"Proteção insuficiente",""),IF(AND($C105="Alta",OR($J105="ENC-000",$K105&lt;=0)),"Enchimento obrigatório",""),IF(AND($J105&lt;&gt;"",$J105&lt;&gt;"ENC-000",OR($K105="",$K105&lt;=0)),"Quantidade de enchimento inválida",""),IF(AND(ISNUMBER($AC105),ISNUMBER($AB105),$AC105&gt;$AB105),"Custo acima do limite",""),IF(AND($O105&lt;&gt;"",NOT(ISNUMBER($O105))),"Data de revisão inválida",""),IF(AND(ISNUMBER($O105),$O105&gt;TODAY()),"Data de revisão futura",""),IF(AND(ISNUMBER($O105),$O105&lt;=TODAY(),TODAY()-$O105&gt;'Materiais e Regras'!$H$6),"Revisão vencida","")))</f>
        <v/>
      </c>
      <c r="AF105" s="27">
        <f>IF($A105="","",IF($AE105="","OK","REVISAR"))</f>
        <v/>
      </c>
    </row>
    <row r="106" ht="22" customHeight="1">
      <c r="A106" s="16" t="n"/>
      <c r="B106" s="16" t="n"/>
      <c r="C106" s="17" t="n"/>
      <c r="D106" s="18" t="n"/>
      <c r="E106" s="18" t="n"/>
      <c r="F106" s="18" t="n"/>
      <c r="G106" s="41" t="n"/>
      <c r="H106" s="17" t="n"/>
      <c r="I106" s="18" t="n"/>
      <c r="J106" s="17" t="n"/>
      <c r="K106" s="18" t="n"/>
      <c r="L106" s="20" t="n"/>
      <c r="M106" s="20" t="n"/>
      <c r="N106" s="16" t="n"/>
      <c r="O106" s="42" t="n"/>
      <c r="P106" s="22">
        <f>IF($A106="","",IFERROR(INDEX('Materiais e Regras'!$B$11:$B$30,MATCH($H106,'Materiais e Regras'!$A$11:$A$30,0)),""))</f>
        <v/>
      </c>
      <c r="Q106" s="23">
        <f>IF($A106="","",IFERROR(INDEX('Materiais e Regras'!$D$11:$D$30,MATCH($H106,'Materiais e Regras'!$A$11:$A$30,0)),""))</f>
        <v/>
      </c>
      <c r="R106" s="23">
        <f>IF($A106="","",IFERROR(INDEX('Materiais e Regras'!$E$11:$E$30,MATCH($H106,'Materiais e Regras'!$A$11:$A$30,0)),""))</f>
        <v/>
      </c>
      <c r="S106" s="23">
        <f>IF($A106="","",IFERROR(INDEX('Materiais e Regras'!$F$11:$F$30,MATCH($H106,'Materiais e Regras'!$A$11:$A$30,0)),""))</f>
        <v/>
      </c>
      <c r="T106" s="43">
        <f>IF($A106="","",IFERROR(INDEX('Materiais e Regras'!$G$11:$G$30,MATCH($H106,'Materiais e Regras'!$A$11:$A$30,0)),""))</f>
        <v/>
      </c>
      <c r="U106" s="25">
        <f>IF($A106="","",IFERROR(INDEX('Materiais e Regras'!$H$11:$H$30,MATCH($H106,'Materiais e Regras'!$A$11:$A$30,0)),""))</f>
        <v/>
      </c>
      <c r="V106" s="26">
        <f>IF($A106="","",IFERROR(INDEX('Materiais e Regras'!$I$11:$I$30,MATCH($H106,'Materiais e Regras'!$A$11:$A$30,0)),""))</f>
        <v/>
      </c>
      <c r="W106" s="22">
        <f>IF($A106="","",IFERROR(INDEX('Materiais e Regras'!$M$11:$M$25,MATCH($J106,'Materiais e Regras'!$L$11:$L$25,0)),""))</f>
        <v/>
      </c>
      <c r="X106" s="25">
        <f>IF($A106="","",IFERROR(INDEX('Materiais e Regras'!$N$11:$N$25,MATCH($J106,'Materiais e Regras'!$L$11:$L$25,0)),""))</f>
        <v/>
      </c>
      <c r="Y106" s="26">
        <f>IF($A106="","",IFERROR(INDEX('Materiais e Regras'!$O$11:$O$25,MATCH($J106,'Materiais e Regras'!$L$11:$L$25,0)),""))</f>
        <v/>
      </c>
      <c r="Z106" s="23">
        <f>IF($A106="","",IFERROR(INDEX('Materiais e Regras'!$B$4:$B$6,MATCH($C106,'Materiais e Regras'!$A$4:$A$6,0)),""))</f>
        <v/>
      </c>
      <c r="AA106" s="25">
        <f>IF($A106="","",IFERROR(INDEX('Materiais e Regras'!$C$4:$C$6,MATCH($C106,'Materiais e Regras'!$A$4:$A$6,0)),""))</f>
        <v/>
      </c>
      <c r="AB106" s="26">
        <f>IF($A106="","",IF($M106="",'Materiais e Regras'!$H$5,IF(ISNUMBER($M106),$M106,"")))</f>
        <v/>
      </c>
      <c r="AC106" s="26">
        <f>IF(OR($A106="",COUNT($I106,$K106)&lt;&gt;2,NOT(ISNUMBER($V106)),NOT(ISNUMBER($Y106)),AND($L106&lt;&gt;"",NOT(ISNUMBER($L106)))),"",ROUND(($I106*$V106+$K106*$Y106+IF($L106="",0,$L106))*(1+'Materiais e Regras'!$H$4),2))</f>
        <v/>
      </c>
      <c r="AD106" s="22">
        <f>IF(OR($A106="",$P106="",$W106="",$I106="",$K106="",$N106=""),"",$P106&amp;" x"&amp;TEXT($I106,"0.##")&amp;IF($J106="ENC-000",""," + "&amp;$W106&amp;" x"&amp;TEXT($K106,"0.##"))&amp;" | "&amp;$N106)</f>
        <v/>
      </c>
      <c r="AE106" s="22">
        <f>IF($A106="","",_xlfn.TEXTJOIN(" | ",TRUE,IF(COUNTIF($A$6:$A$205,$A106)&gt;1,"SKU duplicado",""),IF(OR($B106="",$C106="",$D106="",$E106="",$F106="",$G106="",$H106="",$I106="",$J106="",$K106="",$N106="",$O106=""),"Cadastro incompleto",""),IF(AND($C106&lt;&gt;"",COUNTIF('Materiais e Regras'!$A$4:$A$6,$C106)=0),"Fragilidade inválida",""),IF(OR(AND($D106&lt;&gt;"",NOT(ISNUMBER($D106))),AND($E106&lt;&gt;"",NOT(ISNUMBER($E106))),AND($F106&lt;&gt;"",NOT(ISNUMBER($F106))),AND($G106&lt;&gt;"",NOT(ISNUMBER($G106))),AND($I106&lt;&gt;"",NOT(ISNUMBER($I106))),AND($K106&lt;&gt;"",NOT(ISNUMBER($K106))),AND($L106&lt;&gt;"",NOT(ISNUMBER($L106))),AND($M106&lt;&gt;"",NOT(ISNUMBER($M106)))),"Dados numéricos inválidos",""),IF(OR(AND(ISNUMBER($D106),$D106&lt;=0),AND(ISNUMBER($E106),$E106&lt;=0),AND(ISNUMBER($F106),$F106&lt;=0),AND(ISNUMBER($G106),$G106&lt;=0),AND(ISNUMBER($I106),$I106&lt;=0),AND(ISNUMBER($K106),$K106&lt;0),AND(ISNUMBER($L106),$L106&lt;0),AND(ISNUMBER($M106),$M106&lt;0)),"Medida, peso ou quantidade inválida",""),IF(AND($H106&lt;&gt;"",$P106=""),"Código de embalagem inválido",""),IF(AND($P106&lt;&gt;"",IFERROR(INDEX('Materiais e Regras'!$J$11:$J$30,MATCH($H106,'Materiais e Regras'!$A$11:$A$30,0)),"Não")&lt;&gt;"Sim"),"Embalagem inativa",""),IF(AND($J106&lt;&gt;"",$W106=""),"Código de enchimento inválido",""),IF(AND($W106&lt;&gt;"",IFERROR(INDEX('Materiais e Regras'!$P$11:$P$25,MATCH($J106,'Materiais e Regras'!$L$11:$L$25,0)),"Não")&lt;&gt;"Sim"),"Enchimento inativo",""),IF(AND(COUNT($D106:$F106)=3,ISNUMBER($Z106),COUNT($Q106:$S106)=3,OR($D106+2*$Z106&gt;$Q106,$E106+2*$Z106&gt;$R106,$F106+2*$Z106&gt;$S106)),"Dimensões incompatíveis",""),IF(AND(ISNUMBER($G106),ISNUMBER($T106),$G106&gt;$T106),"Peso acima do limite",""),IF(AND(ISNUMBER($U106),ISNUMBER($X106),ISNUMBER($AA106),MIN(3,$U106+$X106)&lt;$AA106),"Proteção insuficiente",""),IF(AND($C106="Alta",OR($J106="ENC-000",$K106&lt;=0)),"Enchimento obrigatório",""),IF(AND($J106&lt;&gt;"",$J106&lt;&gt;"ENC-000",OR($K106="",$K106&lt;=0)),"Quantidade de enchimento inválida",""),IF(AND(ISNUMBER($AC106),ISNUMBER($AB106),$AC106&gt;$AB106),"Custo acima do limite",""),IF(AND($O106&lt;&gt;"",NOT(ISNUMBER($O106))),"Data de revisão inválida",""),IF(AND(ISNUMBER($O106),$O106&gt;TODAY()),"Data de revisão futura",""),IF(AND(ISNUMBER($O106),$O106&lt;=TODAY(),TODAY()-$O106&gt;'Materiais e Regras'!$H$6),"Revisão vencida","")))</f>
        <v/>
      </c>
      <c r="AF106" s="27">
        <f>IF($A106="","",IF($AE106="","OK","REVISAR"))</f>
        <v/>
      </c>
    </row>
    <row r="107" ht="22" customHeight="1">
      <c r="A107" s="16" t="n"/>
      <c r="B107" s="16" t="n"/>
      <c r="C107" s="17" t="n"/>
      <c r="D107" s="18" t="n"/>
      <c r="E107" s="18" t="n"/>
      <c r="F107" s="18" t="n"/>
      <c r="G107" s="41" t="n"/>
      <c r="H107" s="17" t="n"/>
      <c r="I107" s="18" t="n"/>
      <c r="J107" s="17" t="n"/>
      <c r="K107" s="18" t="n"/>
      <c r="L107" s="20" t="n"/>
      <c r="M107" s="20" t="n"/>
      <c r="N107" s="16" t="n"/>
      <c r="O107" s="42" t="n"/>
      <c r="P107" s="22">
        <f>IF($A107="","",IFERROR(INDEX('Materiais e Regras'!$B$11:$B$30,MATCH($H107,'Materiais e Regras'!$A$11:$A$30,0)),""))</f>
        <v/>
      </c>
      <c r="Q107" s="23">
        <f>IF($A107="","",IFERROR(INDEX('Materiais e Regras'!$D$11:$D$30,MATCH($H107,'Materiais e Regras'!$A$11:$A$30,0)),""))</f>
        <v/>
      </c>
      <c r="R107" s="23">
        <f>IF($A107="","",IFERROR(INDEX('Materiais e Regras'!$E$11:$E$30,MATCH($H107,'Materiais e Regras'!$A$11:$A$30,0)),""))</f>
        <v/>
      </c>
      <c r="S107" s="23">
        <f>IF($A107="","",IFERROR(INDEX('Materiais e Regras'!$F$11:$F$30,MATCH($H107,'Materiais e Regras'!$A$11:$A$30,0)),""))</f>
        <v/>
      </c>
      <c r="T107" s="43">
        <f>IF($A107="","",IFERROR(INDEX('Materiais e Regras'!$G$11:$G$30,MATCH($H107,'Materiais e Regras'!$A$11:$A$30,0)),""))</f>
        <v/>
      </c>
      <c r="U107" s="25">
        <f>IF($A107="","",IFERROR(INDEX('Materiais e Regras'!$H$11:$H$30,MATCH($H107,'Materiais e Regras'!$A$11:$A$30,0)),""))</f>
        <v/>
      </c>
      <c r="V107" s="26">
        <f>IF($A107="","",IFERROR(INDEX('Materiais e Regras'!$I$11:$I$30,MATCH($H107,'Materiais e Regras'!$A$11:$A$30,0)),""))</f>
        <v/>
      </c>
      <c r="W107" s="22">
        <f>IF($A107="","",IFERROR(INDEX('Materiais e Regras'!$M$11:$M$25,MATCH($J107,'Materiais e Regras'!$L$11:$L$25,0)),""))</f>
        <v/>
      </c>
      <c r="X107" s="25">
        <f>IF($A107="","",IFERROR(INDEX('Materiais e Regras'!$N$11:$N$25,MATCH($J107,'Materiais e Regras'!$L$11:$L$25,0)),""))</f>
        <v/>
      </c>
      <c r="Y107" s="26">
        <f>IF($A107="","",IFERROR(INDEX('Materiais e Regras'!$O$11:$O$25,MATCH($J107,'Materiais e Regras'!$L$11:$L$25,0)),""))</f>
        <v/>
      </c>
      <c r="Z107" s="23">
        <f>IF($A107="","",IFERROR(INDEX('Materiais e Regras'!$B$4:$B$6,MATCH($C107,'Materiais e Regras'!$A$4:$A$6,0)),""))</f>
        <v/>
      </c>
      <c r="AA107" s="25">
        <f>IF($A107="","",IFERROR(INDEX('Materiais e Regras'!$C$4:$C$6,MATCH($C107,'Materiais e Regras'!$A$4:$A$6,0)),""))</f>
        <v/>
      </c>
      <c r="AB107" s="26">
        <f>IF($A107="","",IF($M107="",'Materiais e Regras'!$H$5,IF(ISNUMBER($M107),$M107,"")))</f>
        <v/>
      </c>
      <c r="AC107" s="26">
        <f>IF(OR($A107="",COUNT($I107,$K107)&lt;&gt;2,NOT(ISNUMBER($V107)),NOT(ISNUMBER($Y107)),AND($L107&lt;&gt;"",NOT(ISNUMBER($L107)))),"",ROUND(($I107*$V107+$K107*$Y107+IF($L107="",0,$L107))*(1+'Materiais e Regras'!$H$4),2))</f>
        <v/>
      </c>
      <c r="AD107" s="22">
        <f>IF(OR($A107="",$P107="",$W107="",$I107="",$K107="",$N107=""),"",$P107&amp;" x"&amp;TEXT($I107,"0.##")&amp;IF($J107="ENC-000",""," + "&amp;$W107&amp;" x"&amp;TEXT($K107,"0.##"))&amp;" | "&amp;$N107)</f>
        <v/>
      </c>
      <c r="AE107" s="22">
        <f>IF($A107="","",_xlfn.TEXTJOIN(" | ",TRUE,IF(COUNTIF($A$6:$A$205,$A107)&gt;1,"SKU duplicado",""),IF(OR($B107="",$C107="",$D107="",$E107="",$F107="",$G107="",$H107="",$I107="",$J107="",$K107="",$N107="",$O107=""),"Cadastro incompleto",""),IF(AND($C107&lt;&gt;"",COUNTIF('Materiais e Regras'!$A$4:$A$6,$C107)=0),"Fragilidade inválida",""),IF(OR(AND($D107&lt;&gt;"",NOT(ISNUMBER($D107))),AND($E107&lt;&gt;"",NOT(ISNUMBER($E107))),AND($F107&lt;&gt;"",NOT(ISNUMBER($F107))),AND($G107&lt;&gt;"",NOT(ISNUMBER($G107))),AND($I107&lt;&gt;"",NOT(ISNUMBER($I107))),AND($K107&lt;&gt;"",NOT(ISNUMBER($K107))),AND($L107&lt;&gt;"",NOT(ISNUMBER($L107))),AND($M107&lt;&gt;"",NOT(ISNUMBER($M107)))),"Dados numéricos inválidos",""),IF(OR(AND(ISNUMBER($D107),$D107&lt;=0),AND(ISNUMBER($E107),$E107&lt;=0),AND(ISNUMBER($F107),$F107&lt;=0),AND(ISNUMBER($G107),$G107&lt;=0),AND(ISNUMBER($I107),$I107&lt;=0),AND(ISNUMBER($K107),$K107&lt;0),AND(ISNUMBER($L107),$L107&lt;0),AND(ISNUMBER($M107),$M107&lt;0)),"Medida, peso ou quantidade inválida",""),IF(AND($H107&lt;&gt;"",$P107=""),"Código de embalagem inválido",""),IF(AND($P107&lt;&gt;"",IFERROR(INDEX('Materiais e Regras'!$J$11:$J$30,MATCH($H107,'Materiais e Regras'!$A$11:$A$30,0)),"Não")&lt;&gt;"Sim"),"Embalagem inativa",""),IF(AND($J107&lt;&gt;"",$W107=""),"Código de enchimento inválido",""),IF(AND($W107&lt;&gt;"",IFERROR(INDEX('Materiais e Regras'!$P$11:$P$25,MATCH($J107,'Materiais e Regras'!$L$11:$L$25,0)),"Não")&lt;&gt;"Sim"),"Enchimento inativo",""),IF(AND(COUNT($D107:$F107)=3,ISNUMBER($Z107),COUNT($Q107:$S107)=3,OR($D107+2*$Z107&gt;$Q107,$E107+2*$Z107&gt;$R107,$F107+2*$Z107&gt;$S107)),"Dimensões incompatíveis",""),IF(AND(ISNUMBER($G107),ISNUMBER($T107),$G107&gt;$T107),"Peso acima do limite",""),IF(AND(ISNUMBER($U107),ISNUMBER($X107),ISNUMBER($AA107),MIN(3,$U107+$X107)&lt;$AA107),"Proteção insuficiente",""),IF(AND($C107="Alta",OR($J107="ENC-000",$K107&lt;=0)),"Enchimento obrigatório",""),IF(AND($J107&lt;&gt;"",$J107&lt;&gt;"ENC-000",OR($K107="",$K107&lt;=0)),"Quantidade de enchimento inválida",""),IF(AND(ISNUMBER($AC107),ISNUMBER($AB107),$AC107&gt;$AB107),"Custo acima do limite",""),IF(AND($O107&lt;&gt;"",NOT(ISNUMBER($O107))),"Data de revisão inválida",""),IF(AND(ISNUMBER($O107),$O107&gt;TODAY()),"Data de revisão futura",""),IF(AND(ISNUMBER($O107),$O107&lt;=TODAY(),TODAY()-$O107&gt;'Materiais e Regras'!$H$6),"Revisão vencida","")))</f>
        <v/>
      </c>
      <c r="AF107" s="27">
        <f>IF($A107="","",IF($AE107="","OK","REVISAR"))</f>
        <v/>
      </c>
    </row>
    <row r="108" ht="22" customHeight="1">
      <c r="A108" s="16" t="n"/>
      <c r="B108" s="16" t="n"/>
      <c r="C108" s="17" t="n"/>
      <c r="D108" s="18" t="n"/>
      <c r="E108" s="18" t="n"/>
      <c r="F108" s="18" t="n"/>
      <c r="G108" s="41" t="n"/>
      <c r="H108" s="17" t="n"/>
      <c r="I108" s="18" t="n"/>
      <c r="J108" s="17" t="n"/>
      <c r="K108" s="18" t="n"/>
      <c r="L108" s="20" t="n"/>
      <c r="M108" s="20" t="n"/>
      <c r="N108" s="16" t="n"/>
      <c r="O108" s="42" t="n"/>
      <c r="P108" s="22">
        <f>IF($A108="","",IFERROR(INDEX('Materiais e Regras'!$B$11:$B$30,MATCH($H108,'Materiais e Regras'!$A$11:$A$30,0)),""))</f>
        <v/>
      </c>
      <c r="Q108" s="23">
        <f>IF($A108="","",IFERROR(INDEX('Materiais e Regras'!$D$11:$D$30,MATCH($H108,'Materiais e Regras'!$A$11:$A$30,0)),""))</f>
        <v/>
      </c>
      <c r="R108" s="23">
        <f>IF($A108="","",IFERROR(INDEX('Materiais e Regras'!$E$11:$E$30,MATCH($H108,'Materiais e Regras'!$A$11:$A$30,0)),""))</f>
        <v/>
      </c>
      <c r="S108" s="23">
        <f>IF($A108="","",IFERROR(INDEX('Materiais e Regras'!$F$11:$F$30,MATCH($H108,'Materiais e Regras'!$A$11:$A$30,0)),""))</f>
        <v/>
      </c>
      <c r="T108" s="43">
        <f>IF($A108="","",IFERROR(INDEX('Materiais e Regras'!$G$11:$G$30,MATCH($H108,'Materiais e Regras'!$A$11:$A$30,0)),""))</f>
        <v/>
      </c>
      <c r="U108" s="25">
        <f>IF($A108="","",IFERROR(INDEX('Materiais e Regras'!$H$11:$H$30,MATCH($H108,'Materiais e Regras'!$A$11:$A$30,0)),""))</f>
        <v/>
      </c>
      <c r="V108" s="26">
        <f>IF($A108="","",IFERROR(INDEX('Materiais e Regras'!$I$11:$I$30,MATCH($H108,'Materiais e Regras'!$A$11:$A$30,0)),""))</f>
        <v/>
      </c>
      <c r="W108" s="22">
        <f>IF($A108="","",IFERROR(INDEX('Materiais e Regras'!$M$11:$M$25,MATCH($J108,'Materiais e Regras'!$L$11:$L$25,0)),""))</f>
        <v/>
      </c>
      <c r="X108" s="25">
        <f>IF($A108="","",IFERROR(INDEX('Materiais e Regras'!$N$11:$N$25,MATCH($J108,'Materiais e Regras'!$L$11:$L$25,0)),""))</f>
        <v/>
      </c>
      <c r="Y108" s="26">
        <f>IF($A108="","",IFERROR(INDEX('Materiais e Regras'!$O$11:$O$25,MATCH($J108,'Materiais e Regras'!$L$11:$L$25,0)),""))</f>
        <v/>
      </c>
      <c r="Z108" s="23">
        <f>IF($A108="","",IFERROR(INDEX('Materiais e Regras'!$B$4:$B$6,MATCH($C108,'Materiais e Regras'!$A$4:$A$6,0)),""))</f>
        <v/>
      </c>
      <c r="AA108" s="25">
        <f>IF($A108="","",IFERROR(INDEX('Materiais e Regras'!$C$4:$C$6,MATCH($C108,'Materiais e Regras'!$A$4:$A$6,0)),""))</f>
        <v/>
      </c>
      <c r="AB108" s="26">
        <f>IF($A108="","",IF($M108="",'Materiais e Regras'!$H$5,IF(ISNUMBER($M108),$M108,"")))</f>
        <v/>
      </c>
      <c r="AC108" s="26">
        <f>IF(OR($A108="",COUNT($I108,$K108)&lt;&gt;2,NOT(ISNUMBER($V108)),NOT(ISNUMBER($Y108)),AND($L108&lt;&gt;"",NOT(ISNUMBER($L108)))),"",ROUND(($I108*$V108+$K108*$Y108+IF($L108="",0,$L108))*(1+'Materiais e Regras'!$H$4),2))</f>
        <v/>
      </c>
      <c r="AD108" s="22">
        <f>IF(OR($A108="",$P108="",$W108="",$I108="",$K108="",$N108=""),"",$P108&amp;" x"&amp;TEXT($I108,"0.##")&amp;IF($J108="ENC-000",""," + "&amp;$W108&amp;" x"&amp;TEXT($K108,"0.##"))&amp;" | "&amp;$N108)</f>
        <v/>
      </c>
      <c r="AE108" s="22">
        <f>IF($A108="","",_xlfn.TEXTJOIN(" | ",TRUE,IF(COUNTIF($A$6:$A$205,$A108)&gt;1,"SKU duplicado",""),IF(OR($B108="",$C108="",$D108="",$E108="",$F108="",$G108="",$H108="",$I108="",$J108="",$K108="",$N108="",$O108=""),"Cadastro incompleto",""),IF(AND($C108&lt;&gt;"",COUNTIF('Materiais e Regras'!$A$4:$A$6,$C108)=0),"Fragilidade inválida",""),IF(OR(AND($D108&lt;&gt;"",NOT(ISNUMBER($D108))),AND($E108&lt;&gt;"",NOT(ISNUMBER($E108))),AND($F108&lt;&gt;"",NOT(ISNUMBER($F108))),AND($G108&lt;&gt;"",NOT(ISNUMBER($G108))),AND($I108&lt;&gt;"",NOT(ISNUMBER($I108))),AND($K108&lt;&gt;"",NOT(ISNUMBER($K108))),AND($L108&lt;&gt;"",NOT(ISNUMBER($L108))),AND($M108&lt;&gt;"",NOT(ISNUMBER($M108)))),"Dados numéricos inválidos",""),IF(OR(AND(ISNUMBER($D108),$D108&lt;=0),AND(ISNUMBER($E108),$E108&lt;=0),AND(ISNUMBER($F108),$F108&lt;=0),AND(ISNUMBER($G108),$G108&lt;=0),AND(ISNUMBER($I108),$I108&lt;=0),AND(ISNUMBER($K108),$K108&lt;0),AND(ISNUMBER($L108),$L108&lt;0),AND(ISNUMBER($M108),$M108&lt;0)),"Medida, peso ou quantidade inválida",""),IF(AND($H108&lt;&gt;"",$P108=""),"Código de embalagem inválido",""),IF(AND($P108&lt;&gt;"",IFERROR(INDEX('Materiais e Regras'!$J$11:$J$30,MATCH($H108,'Materiais e Regras'!$A$11:$A$30,0)),"Não")&lt;&gt;"Sim"),"Embalagem inativa",""),IF(AND($J108&lt;&gt;"",$W108=""),"Código de enchimento inválido",""),IF(AND($W108&lt;&gt;"",IFERROR(INDEX('Materiais e Regras'!$P$11:$P$25,MATCH($J108,'Materiais e Regras'!$L$11:$L$25,0)),"Não")&lt;&gt;"Sim"),"Enchimento inativo",""),IF(AND(COUNT($D108:$F108)=3,ISNUMBER($Z108),COUNT($Q108:$S108)=3,OR($D108+2*$Z108&gt;$Q108,$E108+2*$Z108&gt;$R108,$F108+2*$Z108&gt;$S108)),"Dimensões incompatíveis",""),IF(AND(ISNUMBER($G108),ISNUMBER($T108),$G108&gt;$T108),"Peso acima do limite",""),IF(AND(ISNUMBER($U108),ISNUMBER($X108),ISNUMBER($AA108),MIN(3,$U108+$X108)&lt;$AA108),"Proteção insuficiente",""),IF(AND($C108="Alta",OR($J108="ENC-000",$K108&lt;=0)),"Enchimento obrigatório",""),IF(AND($J108&lt;&gt;"",$J108&lt;&gt;"ENC-000",OR($K108="",$K108&lt;=0)),"Quantidade de enchimento inválida",""),IF(AND(ISNUMBER($AC108),ISNUMBER($AB108),$AC108&gt;$AB108),"Custo acima do limite",""),IF(AND($O108&lt;&gt;"",NOT(ISNUMBER($O108))),"Data de revisão inválida",""),IF(AND(ISNUMBER($O108),$O108&gt;TODAY()),"Data de revisão futura",""),IF(AND(ISNUMBER($O108),$O108&lt;=TODAY(),TODAY()-$O108&gt;'Materiais e Regras'!$H$6),"Revisão vencida","")))</f>
        <v/>
      </c>
      <c r="AF108" s="27">
        <f>IF($A108="","",IF($AE108="","OK","REVISAR"))</f>
        <v/>
      </c>
    </row>
    <row r="109" ht="22" customHeight="1">
      <c r="A109" s="16" t="n"/>
      <c r="B109" s="16" t="n"/>
      <c r="C109" s="17" t="n"/>
      <c r="D109" s="18" t="n"/>
      <c r="E109" s="18" t="n"/>
      <c r="F109" s="18" t="n"/>
      <c r="G109" s="41" t="n"/>
      <c r="H109" s="17" t="n"/>
      <c r="I109" s="18" t="n"/>
      <c r="J109" s="17" t="n"/>
      <c r="K109" s="18" t="n"/>
      <c r="L109" s="20" t="n"/>
      <c r="M109" s="20" t="n"/>
      <c r="N109" s="16" t="n"/>
      <c r="O109" s="42" t="n"/>
      <c r="P109" s="22">
        <f>IF($A109="","",IFERROR(INDEX('Materiais e Regras'!$B$11:$B$30,MATCH($H109,'Materiais e Regras'!$A$11:$A$30,0)),""))</f>
        <v/>
      </c>
      <c r="Q109" s="23">
        <f>IF($A109="","",IFERROR(INDEX('Materiais e Regras'!$D$11:$D$30,MATCH($H109,'Materiais e Regras'!$A$11:$A$30,0)),""))</f>
        <v/>
      </c>
      <c r="R109" s="23">
        <f>IF($A109="","",IFERROR(INDEX('Materiais e Regras'!$E$11:$E$30,MATCH($H109,'Materiais e Regras'!$A$11:$A$30,0)),""))</f>
        <v/>
      </c>
      <c r="S109" s="23">
        <f>IF($A109="","",IFERROR(INDEX('Materiais e Regras'!$F$11:$F$30,MATCH($H109,'Materiais e Regras'!$A$11:$A$30,0)),""))</f>
        <v/>
      </c>
      <c r="T109" s="43">
        <f>IF($A109="","",IFERROR(INDEX('Materiais e Regras'!$G$11:$G$30,MATCH($H109,'Materiais e Regras'!$A$11:$A$30,0)),""))</f>
        <v/>
      </c>
      <c r="U109" s="25">
        <f>IF($A109="","",IFERROR(INDEX('Materiais e Regras'!$H$11:$H$30,MATCH($H109,'Materiais e Regras'!$A$11:$A$30,0)),""))</f>
        <v/>
      </c>
      <c r="V109" s="26">
        <f>IF($A109="","",IFERROR(INDEX('Materiais e Regras'!$I$11:$I$30,MATCH($H109,'Materiais e Regras'!$A$11:$A$30,0)),""))</f>
        <v/>
      </c>
      <c r="W109" s="22">
        <f>IF($A109="","",IFERROR(INDEX('Materiais e Regras'!$M$11:$M$25,MATCH($J109,'Materiais e Regras'!$L$11:$L$25,0)),""))</f>
        <v/>
      </c>
      <c r="X109" s="25">
        <f>IF($A109="","",IFERROR(INDEX('Materiais e Regras'!$N$11:$N$25,MATCH($J109,'Materiais e Regras'!$L$11:$L$25,0)),""))</f>
        <v/>
      </c>
      <c r="Y109" s="26">
        <f>IF($A109="","",IFERROR(INDEX('Materiais e Regras'!$O$11:$O$25,MATCH($J109,'Materiais e Regras'!$L$11:$L$25,0)),""))</f>
        <v/>
      </c>
      <c r="Z109" s="23">
        <f>IF($A109="","",IFERROR(INDEX('Materiais e Regras'!$B$4:$B$6,MATCH($C109,'Materiais e Regras'!$A$4:$A$6,0)),""))</f>
        <v/>
      </c>
      <c r="AA109" s="25">
        <f>IF($A109="","",IFERROR(INDEX('Materiais e Regras'!$C$4:$C$6,MATCH($C109,'Materiais e Regras'!$A$4:$A$6,0)),""))</f>
        <v/>
      </c>
      <c r="AB109" s="26">
        <f>IF($A109="","",IF($M109="",'Materiais e Regras'!$H$5,IF(ISNUMBER($M109),$M109,"")))</f>
        <v/>
      </c>
      <c r="AC109" s="26">
        <f>IF(OR($A109="",COUNT($I109,$K109)&lt;&gt;2,NOT(ISNUMBER($V109)),NOT(ISNUMBER($Y109)),AND($L109&lt;&gt;"",NOT(ISNUMBER($L109)))),"",ROUND(($I109*$V109+$K109*$Y109+IF($L109="",0,$L109))*(1+'Materiais e Regras'!$H$4),2))</f>
        <v/>
      </c>
      <c r="AD109" s="22">
        <f>IF(OR($A109="",$P109="",$W109="",$I109="",$K109="",$N109=""),"",$P109&amp;" x"&amp;TEXT($I109,"0.##")&amp;IF($J109="ENC-000",""," + "&amp;$W109&amp;" x"&amp;TEXT($K109,"0.##"))&amp;" | "&amp;$N109)</f>
        <v/>
      </c>
      <c r="AE109" s="22">
        <f>IF($A109="","",_xlfn.TEXTJOIN(" | ",TRUE,IF(COUNTIF($A$6:$A$205,$A109)&gt;1,"SKU duplicado",""),IF(OR($B109="",$C109="",$D109="",$E109="",$F109="",$G109="",$H109="",$I109="",$J109="",$K109="",$N109="",$O109=""),"Cadastro incompleto",""),IF(AND($C109&lt;&gt;"",COUNTIF('Materiais e Regras'!$A$4:$A$6,$C109)=0),"Fragilidade inválida",""),IF(OR(AND($D109&lt;&gt;"",NOT(ISNUMBER($D109))),AND($E109&lt;&gt;"",NOT(ISNUMBER($E109))),AND($F109&lt;&gt;"",NOT(ISNUMBER($F109))),AND($G109&lt;&gt;"",NOT(ISNUMBER($G109))),AND($I109&lt;&gt;"",NOT(ISNUMBER($I109))),AND($K109&lt;&gt;"",NOT(ISNUMBER($K109))),AND($L109&lt;&gt;"",NOT(ISNUMBER($L109))),AND($M109&lt;&gt;"",NOT(ISNUMBER($M109)))),"Dados numéricos inválidos",""),IF(OR(AND(ISNUMBER($D109),$D109&lt;=0),AND(ISNUMBER($E109),$E109&lt;=0),AND(ISNUMBER($F109),$F109&lt;=0),AND(ISNUMBER($G109),$G109&lt;=0),AND(ISNUMBER($I109),$I109&lt;=0),AND(ISNUMBER($K109),$K109&lt;0),AND(ISNUMBER($L109),$L109&lt;0),AND(ISNUMBER($M109),$M109&lt;0)),"Medida, peso ou quantidade inválida",""),IF(AND($H109&lt;&gt;"",$P109=""),"Código de embalagem inválido",""),IF(AND($P109&lt;&gt;"",IFERROR(INDEX('Materiais e Regras'!$J$11:$J$30,MATCH($H109,'Materiais e Regras'!$A$11:$A$30,0)),"Não")&lt;&gt;"Sim"),"Embalagem inativa",""),IF(AND($J109&lt;&gt;"",$W109=""),"Código de enchimento inválido",""),IF(AND($W109&lt;&gt;"",IFERROR(INDEX('Materiais e Regras'!$P$11:$P$25,MATCH($J109,'Materiais e Regras'!$L$11:$L$25,0)),"Não")&lt;&gt;"Sim"),"Enchimento inativo",""),IF(AND(COUNT($D109:$F109)=3,ISNUMBER($Z109),COUNT($Q109:$S109)=3,OR($D109+2*$Z109&gt;$Q109,$E109+2*$Z109&gt;$R109,$F109+2*$Z109&gt;$S109)),"Dimensões incompatíveis",""),IF(AND(ISNUMBER($G109),ISNUMBER($T109),$G109&gt;$T109),"Peso acima do limite",""),IF(AND(ISNUMBER($U109),ISNUMBER($X109),ISNUMBER($AA109),MIN(3,$U109+$X109)&lt;$AA109),"Proteção insuficiente",""),IF(AND($C109="Alta",OR($J109="ENC-000",$K109&lt;=0)),"Enchimento obrigatório",""),IF(AND($J109&lt;&gt;"",$J109&lt;&gt;"ENC-000",OR($K109="",$K109&lt;=0)),"Quantidade de enchimento inválida",""),IF(AND(ISNUMBER($AC109),ISNUMBER($AB109),$AC109&gt;$AB109),"Custo acima do limite",""),IF(AND($O109&lt;&gt;"",NOT(ISNUMBER($O109))),"Data de revisão inválida",""),IF(AND(ISNUMBER($O109),$O109&gt;TODAY()),"Data de revisão futura",""),IF(AND(ISNUMBER($O109),$O109&lt;=TODAY(),TODAY()-$O109&gt;'Materiais e Regras'!$H$6),"Revisão vencida","")))</f>
        <v/>
      </c>
      <c r="AF109" s="27">
        <f>IF($A109="","",IF($AE109="","OK","REVISAR"))</f>
        <v/>
      </c>
    </row>
    <row r="110" ht="22" customHeight="1">
      <c r="A110" s="16" t="n"/>
      <c r="B110" s="16" t="n"/>
      <c r="C110" s="17" t="n"/>
      <c r="D110" s="18" t="n"/>
      <c r="E110" s="18" t="n"/>
      <c r="F110" s="18" t="n"/>
      <c r="G110" s="41" t="n"/>
      <c r="H110" s="17" t="n"/>
      <c r="I110" s="18" t="n"/>
      <c r="J110" s="17" t="n"/>
      <c r="K110" s="18" t="n"/>
      <c r="L110" s="20" t="n"/>
      <c r="M110" s="20" t="n"/>
      <c r="N110" s="16" t="n"/>
      <c r="O110" s="42" t="n"/>
      <c r="P110" s="22">
        <f>IF($A110="","",IFERROR(INDEX('Materiais e Regras'!$B$11:$B$30,MATCH($H110,'Materiais e Regras'!$A$11:$A$30,0)),""))</f>
        <v/>
      </c>
      <c r="Q110" s="23">
        <f>IF($A110="","",IFERROR(INDEX('Materiais e Regras'!$D$11:$D$30,MATCH($H110,'Materiais e Regras'!$A$11:$A$30,0)),""))</f>
        <v/>
      </c>
      <c r="R110" s="23">
        <f>IF($A110="","",IFERROR(INDEX('Materiais e Regras'!$E$11:$E$30,MATCH($H110,'Materiais e Regras'!$A$11:$A$30,0)),""))</f>
        <v/>
      </c>
      <c r="S110" s="23">
        <f>IF($A110="","",IFERROR(INDEX('Materiais e Regras'!$F$11:$F$30,MATCH($H110,'Materiais e Regras'!$A$11:$A$30,0)),""))</f>
        <v/>
      </c>
      <c r="T110" s="43">
        <f>IF($A110="","",IFERROR(INDEX('Materiais e Regras'!$G$11:$G$30,MATCH($H110,'Materiais e Regras'!$A$11:$A$30,0)),""))</f>
        <v/>
      </c>
      <c r="U110" s="25">
        <f>IF($A110="","",IFERROR(INDEX('Materiais e Regras'!$H$11:$H$30,MATCH($H110,'Materiais e Regras'!$A$11:$A$30,0)),""))</f>
        <v/>
      </c>
      <c r="V110" s="26">
        <f>IF($A110="","",IFERROR(INDEX('Materiais e Regras'!$I$11:$I$30,MATCH($H110,'Materiais e Regras'!$A$11:$A$30,0)),""))</f>
        <v/>
      </c>
      <c r="W110" s="22">
        <f>IF($A110="","",IFERROR(INDEX('Materiais e Regras'!$M$11:$M$25,MATCH($J110,'Materiais e Regras'!$L$11:$L$25,0)),""))</f>
        <v/>
      </c>
      <c r="X110" s="25">
        <f>IF($A110="","",IFERROR(INDEX('Materiais e Regras'!$N$11:$N$25,MATCH($J110,'Materiais e Regras'!$L$11:$L$25,0)),""))</f>
        <v/>
      </c>
      <c r="Y110" s="26">
        <f>IF($A110="","",IFERROR(INDEX('Materiais e Regras'!$O$11:$O$25,MATCH($J110,'Materiais e Regras'!$L$11:$L$25,0)),""))</f>
        <v/>
      </c>
      <c r="Z110" s="23">
        <f>IF($A110="","",IFERROR(INDEX('Materiais e Regras'!$B$4:$B$6,MATCH($C110,'Materiais e Regras'!$A$4:$A$6,0)),""))</f>
        <v/>
      </c>
      <c r="AA110" s="25">
        <f>IF($A110="","",IFERROR(INDEX('Materiais e Regras'!$C$4:$C$6,MATCH($C110,'Materiais e Regras'!$A$4:$A$6,0)),""))</f>
        <v/>
      </c>
      <c r="AB110" s="26">
        <f>IF($A110="","",IF($M110="",'Materiais e Regras'!$H$5,IF(ISNUMBER($M110),$M110,"")))</f>
        <v/>
      </c>
      <c r="AC110" s="26">
        <f>IF(OR($A110="",COUNT($I110,$K110)&lt;&gt;2,NOT(ISNUMBER($V110)),NOT(ISNUMBER($Y110)),AND($L110&lt;&gt;"",NOT(ISNUMBER($L110)))),"",ROUND(($I110*$V110+$K110*$Y110+IF($L110="",0,$L110))*(1+'Materiais e Regras'!$H$4),2))</f>
        <v/>
      </c>
      <c r="AD110" s="22">
        <f>IF(OR($A110="",$P110="",$W110="",$I110="",$K110="",$N110=""),"",$P110&amp;" x"&amp;TEXT($I110,"0.##")&amp;IF($J110="ENC-000",""," + "&amp;$W110&amp;" x"&amp;TEXT($K110,"0.##"))&amp;" | "&amp;$N110)</f>
        <v/>
      </c>
      <c r="AE110" s="22">
        <f>IF($A110="","",_xlfn.TEXTJOIN(" | ",TRUE,IF(COUNTIF($A$6:$A$205,$A110)&gt;1,"SKU duplicado",""),IF(OR($B110="",$C110="",$D110="",$E110="",$F110="",$G110="",$H110="",$I110="",$J110="",$K110="",$N110="",$O110=""),"Cadastro incompleto",""),IF(AND($C110&lt;&gt;"",COUNTIF('Materiais e Regras'!$A$4:$A$6,$C110)=0),"Fragilidade inválida",""),IF(OR(AND($D110&lt;&gt;"",NOT(ISNUMBER($D110))),AND($E110&lt;&gt;"",NOT(ISNUMBER($E110))),AND($F110&lt;&gt;"",NOT(ISNUMBER($F110))),AND($G110&lt;&gt;"",NOT(ISNUMBER($G110))),AND($I110&lt;&gt;"",NOT(ISNUMBER($I110))),AND($K110&lt;&gt;"",NOT(ISNUMBER($K110))),AND($L110&lt;&gt;"",NOT(ISNUMBER($L110))),AND($M110&lt;&gt;"",NOT(ISNUMBER($M110)))),"Dados numéricos inválidos",""),IF(OR(AND(ISNUMBER($D110),$D110&lt;=0),AND(ISNUMBER($E110),$E110&lt;=0),AND(ISNUMBER($F110),$F110&lt;=0),AND(ISNUMBER($G110),$G110&lt;=0),AND(ISNUMBER($I110),$I110&lt;=0),AND(ISNUMBER($K110),$K110&lt;0),AND(ISNUMBER($L110),$L110&lt;0),AND(ISNUMBER($M110),$M110&lt;0)),"Medida, peso ou quantidade inválida",""),IF(AND($H110&lt;&gt;"",$P110=""),"Código de embalagem inválido",""),IF(AND($P110&lt;&gt;"",IFERROR(INDEX('Materiais e Regras'!$J$11:$J$30,MATCH($H110,'Materiais e Regras'!$A$11:$A$30,0)),"Não")&lt;&gt;"Sim"),"Embalagem inativa",""),IF(AND($J110&lt;&gt;"",$W110=""),"Código de enchimento inválido",""),IF(AND($W110&lt;&gt;"",IFERROR(INDEX('Materiais e Regras'!$P$11:$P$25,MATCH($J110,'Materiais e Regras'!$L$11:$L$25,0)),"Não")&lt;&gt;"Sim"),"Enchimento inativo",""),IF(AND(COUNT($D110:$F110)=3,ISNUMBER($Z110),COUNT($Q110:$S110)=3,OR($D110+2*$Z110&gt;$Q110,$E110+2*$Z110&gt;$R110,$F110+2*$Z110&gt;$S110)),"Dimensões incompatíveis",""),IF(AND(ISNUMBER($G110),ISNUMBER($T110),$G110&gt;$T110),"Peso acima do limite",""),IF(AND(ISNUMBER($U110),ISNUMBER($X110),ISNUMBER($AA110),MIN(3,$U110+$X110)&lt;$AA110),"Proteção insuficiente",""),IF(AND($C110="Alta",OR($J110="ENC-000",$K110&lt;=0)),"Enchimento obrigatório",""),IF(AND($J110&lt;&gt;"",$J110&lt;&gt;"ENC-000",OR($K110="",$K110&lt;=0)),"Quantidade de enchimento inválida",""),IF(AND(ISNUMBER($AC110),ISNUMBER($AB110),$AC110&gt;$AB110),"Custo acima do limite",""),IF(AND($O110&lt;&gt;"",NOT(ISNUMBER($O110))),"Data de revisão inválida",""),IF(AND(ISNUMBER($O110),$O110&gt;TODAY()),"Data de revisão futura",""),IF(AND(ISNUMBER($O110),$O110&lt;=TODAY(),TODAY()-$O110&gt;'Materiais e Regras'!$H$6),"Revisão vencida","")))</f>
        <v/>
      </c>
      <c r="AF110" s="27">
        <f>IF($A110="","",IF($AE110="","OK","REVISAR"))</f>
        <v/>
      </c>
    </row>
    <row r="111" ht="22" customHeight="1">
      <c r="A111" s="16" t="n"/>
      <c r="B111" s="16" t="n"/>
      <c r="C111" s="17" t="n"/>
      <c r="D111" s="18" t="n"/>
      <c r="E111" s="18" t="n"/>
      <c r="F111" s="18" t="n"/>
      <c r="G111" s="41" t="n"/>
      <c r="H111" s="17" t="n"/>
      <c r="I111" s="18" t="n"/>
      <c r="J111" s="17" t="n"/>
      <c r="K111" s="18" t="n"/>
      <c r="L111" s="20" t="n"/>
      <c r="M111" s="20" t="n"/>
      <c r="N111" s="16" t="n"/>
      <c r="O111" s="42" t="n"/>
      <c r="P111" s="22">
        <f>IF($A111="","",IFERROR(INDEX('Materiais e Regras'!$B$11:$B$30,MATCH($H111,'Materiais e Regras'!$A$11:$A$30,0)),""))</f>
        <v/>
      </c>
      <c r="Q111" s="23">
        <f>IF($A111="","",IFERROR(INDEX('Materiais e Regras'!$D$11:$D$30,MATCH($H111,'Materiais e Regras'!$A$11:$A$30,0)),""))</f>
        <v/>
      </c>
      <c r="R111" s="23">
        <f>IF($A111="","",IFERROR(INDEX('Materiais e Regras'!$E$11:$E$30,MATCH($H111,'Materiais e Regras'!$A$11:$A$30,0)),""))</f>
        <v/>
      </c>
      <c r="S111" s="23">
        <f>IF($A111="","",IFERROR(INDEX('Materiais e Regras'!$F$11:$F$30,MATCH($H111,'Materiais e Regras'!$A$11:$A$30,0)),""))</f>
        <v/>
      </c>
      <c r="T111" s="43">
        <f>IF($A111="","",IFERROR(INDEX('Materiais e Regras'!$G$11:$G$30,MATCH($H111,'Materiais e Regras'!$A$11:$A$30,0)),""))</f>
        <v/>
      </c>
      <c r="U111" s="25">
        <f>IF($A111="","",IFERROR(INDEX('Materiais e Regras'!$H$11:$H$30,MATCH($H111,'Materiais e Regras'!$A$11:$A$30,0)),""))</f>
        <v/>
      </c>
      <c r="V111" s="26">
        <f>IF($A111="","",IFERROR(INDEX('Materiais e Regras'!$I$11:$I$30,MATCH($H111,'Materiais e Regras'!$A$11:$A$30,0)),""))</f>
        <v/>
      </c>
      <c r="W111" s="22">
        <f>IF($A111="","",IFERROR(INDEX('Materiais e Regras'!$M$11:$M$25,MATCH($J111,'Materiais e Regras'!$L$11:$L$25,0)),""))</f>
        <v/>
      </c>
      <c r="X111" s="25">
        <f>IF($A111="","",IFERROR(INDEX('Materiais e Regras'!$N$11:$N$25,MATCH($J111,'Materiais e Regras'!$L$11:$L$25,0)),""))</f>
        <v/>
      </c>
      <c r="Y111" s="26">
        <f>IF($A111="","",IFERROR(INDEX('Materiais e Regras'!$O$11:$O$25,MATCH($J111,'Materiais e Regras'!$L$11:$L$25,0)),""))</f>
        <v/>
      </c>
      <c r="Z111" s="23">
        <f>IF($A111="","",IFERROR(INDEX('Materiais e Regras'!$B$4:$B$6,MATCH($C111,'Materiais e Regras'!$A$4:$A$6,0)),""))</f>
        <v/>
      </c>
      <c r="AA111" s="25">
        <f>IF($A111="","",IFERROR(INDEX('Materiais e Regras'!$C$4:$C$6,MATCH($C111,'Materiais e Regras'!$A$4:$A$6,0)),""))</f>
        <v/>
      </c>
      <c r="AB111" s="26">
        <f>IF($A111="","",IF($M111="",'Materiais e Regras'!$H$5,IF(ISNUMBER($M111),$M111,"")))</f>
        <v/>
      </c>
      <c r="AC111" s="26">
        <f>IF(OR($A111="",COUNT($I111,$K111)&lt;&gt;2,NOT(ISNUMBER($V111)),NOT(ISNUMBER($Y111)),AND($L111&lt;&gt;"",NOT(ISNUMBER($L111)))),"",ROUND(($I111*$V111+$K111*$Y111+IF($L111="",0,$L111))*(1+'Materiais e Regras'!$H$4),2))</f>
        <v/>
      </c>
      <c r="AD111" s="22">
        <f>IF(OR($A111="",$P111="",$W111="",$I111="",$K111="",$N111=""),"",$P111&amp;" x"&amp;TEXT($I111,"0.##")&amp;IF($J111="ENC-000",""," + "&amp;$W111&amp;" x"&amp;TEXT($K111,"0.##"))&amp;" | "&amp;$N111)</f>
        <v/>
      </c>
      <c r="AE111" s="22">
        <f>IF($A111="","",_xlfn.TEXTJOIN(" | ",TRUE,IF(COUNTIF($A$6:$A$205,$A111)&gt;1,"SKU duplicado",""),IF(OR($B111="",$C111="",$D111="",$E111="",$F111="",$G111="",$H111="",$I111="",$J111="",$K111="",$N111="",$O111=""),"Cadastro incompleto",""),IF(AND($C111&lt;&gt;"",COUNTIF('Materiais e Regras'!$A$4:$A$6,$C111)=0),"Fragilidade inválida",""),IF(OR(AND($D111&lt;&gt;"",NOT(ISNUMBER($D111))),AND($E111&lt;&gt;"",NOT(ISNUMBER($E111))),AND($F111&lt;&gt;"",NOT(ISNUMBER($F111))),AND($G111&lt;&gt;"",NOT(ISNUMBER($G111))),AND($I111&lt;&gt;"",NOT(ISNUMBER($I111))),AND($K111&lt;&gt;"",NOT(ISNUMBER($K111))),AND($L111&lt;&gt;"",NOT(ISNUMBER($L111))),AND($M111&lt;&gt;"",NOT(ISNUMBER($M111)))),"Dados numéricos inválidos",""),IF(OR(AND(ISNUMBER($D111),$D111&lt;=0),AND(ISNUMBER($E111),$E111&lt;=0),AND(ISNUMBER($F111),$F111&lt;=0),AND(ISNUMBER($G111),$G111&lt;=0),AND(ISNUMBER($I111),$I111&lt;=0),AND(ISNUMBER($K111),$K111&lt;0),AND(ISNUMBER($L111),$L111&lt;0),AND(ISNUMBER($M111),$M111&lt;0)),"Medida, peso ou quantidade inválida",""),IF(AND($H111&lt;&gt;"",$P111=""),"Código de embalagem inválido",""),IF(AND($P111&lt;&gt;"",IFERROR(INDEX('Materiais e Regras'!$J$11:$J$30,MATCH($H111,'Materiais e Regras'!$A$11:$A$30,0)),"Não")&lt;&gt;"Sim"),"Embalagem inativa",""),IF(AND($J111&lt;&gt;"",$W111=""),"Código de enchimento inválido",""),IF(AND($W111&lt;&gt;"",IFERROR(INDEX('Materiais e Regras'!$P$11:$P$25,MATCH($J111,'Materiais e Regras'!$L$11:$L$25,0)),"Não")&lt;&gt;"Sim"),"Enchimento inativo",""),IF(AND(COUNT($D111:$F111)=3,ISNUMBER($Z111),COUNT($Q111:$S111)=3,OR($D111+2*$Z111&gt;$Q111,$E111+2*$Z111&gt;$R111,$F111+2*$Z111&gt;$S111)),"Dimensões incompatíveis",""),IF(AND(ISNUMBER($G111),ISNUMBER($T111),$G111&gt;$T111),"Peso acima do limite",""),IF(AND(ISNUMBER($U111),ISNUMBER($X111),ISNUMBER($AA111),MIN(3,$U111+$X111)&lt;$AA111),"Proteção insuficiente",""),IF(AND($C111="Alta",OR($J111="ENC-000",$K111&lt;=0)),"Enchimento obrigatório",""),IF(AND($J111&lt;&gt;"",$J111&lt;&gt;"ENC-000",OR($K111="",$K111&lt;=0)),"Quantidade de enchimento inválida",""),IF(AND(ISNUMBER($AC111),ISNUMBER($AB111),$AC111&gt;$AB111),"Custo acima do limite",""),IF(AND($O111&lt;&gt;"",NOT(ISNUMBER($O111))),"Data de revisão inválida",""),IF(AND(ISNUMBER($O111),$O111&gt;TODAY()),"Data de revisão futura",""),IF(AND(ISNUMBER($O111),$O111&lt;=TODAY(),TODAY()-$O111&gt;'Materiais e Regras'!$H$6),"Revisão vencida","")))</f>
        <v/>
      </c>
      <c r="AF111" s="27">
        <f>IF($A111="","",IF($AE111="","OK","REVISAR"))</f>
        <v/>
      </c>
    </row>
    <row r="112" ht="22" customHeight="1">
      <c r="A112" s="16" t="n"/>
      <c r="B112" s="16" t="n"/>
      <c r="C112" s="17" t="n"/>
      <c r="D112" s="18" t="n"/>
      <c r="E112" s="18" t="n"/>
      <c r="F112" s="18" t="n"/>
      <c r="G112" s="41" t="n"/>
      <c r="H112" s="17" t="n"/>
      <c r="I112" s="18" t="n"/>
      <c r="J112" s="17" t="n"/>
      <c r="K112" s="18" t="n"/>
      <c r="L112" s="20" t="n"/>
      <c r="M112" s="20" t="n"/>
      <c r="N112" s="16" t="n"/>
      <c r="O112" s="42" t="n"/>
      <c r="P112" s="22">
        <f>IF($A112="","",IFERROR(INDEX('Materiais e Regras'!$B$11:$B$30,MATCH($H112,'Materiais e Regras'!$A$11:$A$30,0)),""))</f>
        <v/>
      </c>
      <c r="Q112" s="23">
        <f>IF($A112="","",IFERROR(INDEX('Materiais e Regras'!$D$11:$D$30,MATCH($H112,'Materiais e Regras'!$A$11:$A$30,0)),""))</f>
        <v/>
      </c>
      <c r="R112" s="23">
        <f>IF($A112="","",IFERROR(INDEX('Materiais e Regras'!$E$11:$E$30,MATCH($H112,'Materiais e Regras'!$A$11:$A$30,0)),""))</f>
        <v/>
      </c>
      <c r="S112" s="23">
        <f>IF($A112="","",IFERROR(INDEX('Materiais e Regras'!$F$11:$F$30,MATCH($H112,'Materiais e Regras'!$A$11:$A$30,0)),""))</f>
        <v/>
      </c>
      <c r="T112" s="43">
        <f>IF($A112="","",IFERROR(INDEX('Materiais e Regras'!$G$11:$G$30,MATCH($H112,'Materiais e Regras'!$A$11:$A$30,0)),""))</f>
        <v/>
      </c>
      <c r="U112" s="25">
        <f>IF($A112="","",IFERROR(INDEX('Materiais e Regras'!$H$11:$H$30,MATCH($H112,'Materiais e Regras'!$A$11:$A$30,0)),""))</f>
        <v/>
      </c>
      <c r="V112" s="26">
        <f>IF($A112="","",IFERROR(INDEX('Materiais e Regras'!$I$11:$I$30,MATCH($H112,'Materiais e Regras'!$A$11:$A$30,0)),""))</f>
        <v/>
      </c>
      <c r="W112" s="22">
        <f>IF($A112="","",IFERROR(INDEX('Materiais e Regras'!$M$11:$M$25,MATCH($J112,'Materiais e Regras'!$L$11:$L$25,0)),""))</f>
        <v/>
      </c>
      <c r="X112" s="25">
        <f>IF($A112="","",IFERROR(INDEX('Materiais e Regras'!$N$11:$N$25,MATCH($J112,'Materiais e Regras'!$L$11:$L$25,0)),""))</f>
        <v/>
      </c>
      <c r="Y112" s="26">
        <f>IF($A112="","",IFERROR(INDEX('Materiais e Regras'!$O$11:$O$25,MATCH($J112,'Materiais e Regras'!$L$11:$L$25,0)),""))</f>
        <v/>
      </c>
      <c r="Z112" s="23">
        <f>IF($A112="","",IFERROR(INDEX('Materiais e Regras'!$B$4:$B$6,MATCH($C112,'Materiais e Regras'!$A$4:$A$6,0)),""))</f>
        <v/>
      </c>
      <c r="AA112" s="25">
        <f>IF($A112="","",IFERROR(INDEX('Materiais e Regras'!$C$4:$C$6,MATCH($C112,'Materiais e Regras'!$A$4:$A$6,0)),""))</f>
        <v/>
      </c>
      <c r="AB112" s="26">
        <f>IF($A112="","",IF($M112="",'Materiais e Regras'!$H$5,IF(ISNUMBER($M112),$M112,"")))</f>
        <v/>
      </c>
      <c r="AC112" s="26">
        <f>IF(OR($A112="",COUNT($I112,$K112)&lt;&gt;2,NOT(ISNUMBER($V112)),NOT(ISNUMBER($Y112)),AND($L112&lt;&gt;"",NOT(ISNUMBER($L112)))),"",ROUND(($I112*$V112+$K112*$Y112+IF($L112="",0,$L112))*(1+'Materiais e Regras'!$H$4),2))</f>
        <v/>
      </c>
      <c r="AD112" s="22">
        <f>IF(OR($A112="",$P112="",$W112="",$I112="",$K112="",$N112=""),"",$P112&amp;" x"&amp;TEXT($I112,"0.##")&amp;IF($J112="ENC-000",""," + "&amp;$W112&amp;" x"&amp;TEXT($K112,"0.##"))&amp;" | "&amp;$N112)</f>
        <v/>
      </c>
      <c r="AE112" s="22">
        <f>IF($A112="","",_xlfn.TEXTJOIN(" | ",TRUE,IF(COUNTIF($A$6:$A$205,$A112)&gt;1,"SKU duplicado",""),IF(OR($B112="",$C112="",$D112="",$E112="",$F112="",$G112="",$H112="",$I112="",$J112="",$K112="",$N112="",$O112=""),"Cadastro incompleto",""),IF(AND($C112&lt;&gt;"",COUNTIF('Materiais e Regras'!$A$4:$A$6,$C112)=0),"Fragilidade inválida",""),IF(OR(AND($D112&lt;&gt;"",NOT(ISNUMBER($D112))),AND($E112&lt;&gt;"",NOT(ISNUMBER($E112))),AND($F112&lt;&gt;"",NOT(ISNUMBER($F112))),AND($G112&lt;&gt;"",NOT(ISNUMBER($G112))),AND($I112&lt;&gt;"",NOT(ISNUMBER($I112))),AND($K112&lt;&gt;"",NOT(ISNUMBER($K112))),AND($L112&lt;&gt;"",NOT(ISNUMBER($L112))),AND($M112&lt;&gt;"",NOT(ISNUMBER($M112)))),"Dados numéricos inválidos",""),IF(OR(AND(ISNUMBER($D112),$D112&lt;=0),AND(ISNUMBER($E112),$E112&lt;=0),AND(ISNUMBER($F112),$F112&lt;=0),AND(ISNUMBER($G112),$G112&lt;=0),AND(ISNUMBER($I112),$I112&lt;=0),AND(ISNUMBER($K112),$K112&lt;0),AND(ISNUMBER($L112),$L112&lt;0),AND(ISNUMBER($M112),$M112&lt;0)),"Medida, peso ou quantidade inválida",""),IF(AND($H112&lt;&gt;"",$P112=""),"Código de embalagem inválido",""),IF(AND($P112&lt;&gt;"",IFERROR(INDEX('Materiais e Regras'!$J$11:$J$30,MATCH($H112,'Materiais e Regras'!$A$11:$A$30,0)),"Não")&lt;&gt;"Sim"),"Embalagem inativa",""),IF(AND($J112&lt;&gt;"",$W112=""),"Código de enchimento inválido",""),IF(AND($W112&lt;&gt;"",IFERROR(INDEX('Materiais e Regras'!$P$11:$P$25,MATCH($J112,'Materiais e Regras'!$L$11:$L$25,0)),"Não")&lt;&gt;"Sim"),"Enchimento inativo",""),IF(AND(COUNT($D112:$F112)=3,ISNUMBER($Z112),COUNT($Q112:$S112)=3,OR($D112+2*$Z112&gt;$Q112,$E112+2*$Z112&gt;$R112,$F112+2*$Z112&gt;$S112)),"Dimensões incompatíveis",""),IF(AND(ISNUMBER($G112),ISNUMBER($T112),$G112&gt;$T112),"Peso acima do limite",""),IF(AND(ISNUMBER($U112),ISNUMBER($X112),ISNUMBER($AA112),MIN(3,$U112+$X112)&lt;$AA112),"Proteção insuficiente",""),IF(AND($C112="Alta",OR($J112="ENC-000",$K112&lt;=0)),"Enchimento obrigatório",""),IF(AND($J112&lt;&gt;"",$J112&lt;&gt;"ENC-000",OR($K112="",$K112&lt;=0)),"Quantidade de enchimento inválida",""),IF(AND(ISNUMBER($AC112),ISNUMBER($AB112),$AC112&gt;$AB112),"Custo acima do limite",""),IF(AND($O112&lt;&gt;"",NOT(ISNUMBER($O112))),"Data de revisão inválida",""),IF(AND(ISNUMBER($O112),$O112&gt;TODAY()),"Data de revisão futura",""),IF(AND(ISNUMBER($O112),$O112&lt;=TODAY(),TODAY()-$O112&gt;'Materiais e Regras'!$H$6),"Revisão vencida","")))</f>
        <v/>
      </c>
      <c r="AF112" s="27">
        <f>IF($A112="","",IF($AE112="","OK","REVISAR"))</f>
        <v/>
      </c>
    </row>
    <row r="113" ht="22" customHeight="1">
      <c r="A113" s="16" t="n"/>
      <c r="B113" s="16" t="n"/>
      <c r="C113" s="17" t="n"/>
      <c r="D113" s="18" t="n"/>
      <c r="E113" s="18" t="n"/>
      <c r="F113" s="18" t="n"/>
      <c r="G113" s="41" t="n"/>
      <c r="H113" s="17" t="n"/>
      <c r="I113" s="18" t="n"/>
      <c r="J113" s="17" t="n"/>
      <c r="K113" s="18" t="n"/>
      <c r="L113" s="20" t="n"/>
      <c r="M113" s="20" t="n"/>
      <c r="N113" s="16" t="n"/>
      <c r="O113" s="42" t="n"/>
      <c r="P113" s="22">
        <f>IF($A113="","",IFERROR(INDEX('Materiais e Regras'!$B$11:$B$30,MATCH($H113,'Materiais e Regras'!$A$11:$A$30,0)),""))</f>
        <v/>
      </c>
      <c r="Q113" s="23">
        <f>IF($A113="","",IFERROR(INDEX('Materiais e Regras'!$D$11:$D$30,MATCH($H113,'Materiais e Regras'!$A$11:$A$30,0)),""))</f>
        <v/>
      </c>
      <c r="R113" s="23">
        <f>IF($A113="","",IFERROR(INDEX('Materiais e Regras'!$E$11:$E$30,MATCH($H113,'Materiais e Regras'!$A$11:$A$30,0)),""))</f>
        <v/>
      </c>
      <c r="S113" s="23">
        <f>IF($A113="","",IFERROR(INDEX('Materiais e Regras'!$F$11:$F$30,MATCH($H113,'Materiais e Regras'!$A$11:$A$30,0)),""))</f>
        <v/>
      </c>
      <c r="T113" s="43">
        <f>IF($A113="","",IFERROR(INDEX('Materiais e Regras'!$G$11:$G$30,MATCH($H113,'Materiais e Regras'!$A$11:$A$30,0)),""))</f>
        <v/>
      </c>
      <c r="U113" s="25">
        <f>IF($A113="","",IFERROR(INDEX('Materiais e Regras'!$H$11:$H$30,MATCH($H113,'Materiais e Regras'!$A$11:$A$30,0)),""))</f>
        <v/>
      </c>
      <c r="V113" s="26">
        <f>IF($A113="","",IFERROR(INDEX('Materiais e Regras'!$I$11:$I$30,MATCH($H113,'Materiais e Regras'!$A$11:$A$30,0)),""))</f>
        <v/>
      </c>
      <c r="W113" s="22">
        <f>IF($A113="","",IFERROR(INDEX('Materiais e Regras'!$M$11:$M$25,MATCH($J113,'Materiais e Regras'!$L$11:$L$25,0)),""))</f>
        <v/>
      </c>
      <c r="X113" s="25">
        <f>IF($A113="","",IFERROR(INDEX('Materiais e Regras'!$N$11:$N$25,MATCH($J113,'Materiais e Regras'!$L$11:$L$25,0)),""))</f>
        <v/>
      </c>
      <c r="Y113" s="26">
        <f>IF($A113="","",IFERROR(INDEX('Materiais e Regras'!$O$11:$O$25,MATCH($J113,'Materiais e Regras'!$L$11:$L$25,0)),""))</f>
        <v/>
      </c>
      <c r="Z113" s="23">
        <f>IF($A113="","",IFERROR(INDEX('Materiais e Regras'!$B$4:$B$6,MATCH($C113,'Materiais e Regras'!$A$4:$A$6,0)),""))</f>
        <v/>
      </c>
      <c r="AA113" s="25">
        <f>IF($A113="","",IFERROR(INDEX('Materiais e Regras'!$C$4:$C$6,MATCH($C113,'Materiais e Regras'!$A$4:$A$6,0)),""))</f>
        <v/>
      </c>
      <c r="AB113" s="26">
        <f>IF($A113="","",IF($M113="",'Materiais e Regras'!$H$5,IF(ISNUMBER($M113),$M113,"")))</f>
        <v/>
      </c>
      <c r="AC113" s="26">
        <f>IF(OR($A113="",COUNT($I113,$K113)&lt;&gt;2,NOT(ISNUMBER($V113)),NOT(ISNUMBER($Y113)),AND($L113&lt;&gt;"",NOT(ISNUMBER($L113)))),"",ROUND(($I113*$V113+$K113*$Y113+IF($L113="",0,$L113))*(1+'Materiais e Regras'!$H$4),2))</f>
        <v/>
      </c>
      <c r="AD113" s="22">
        <f>IF(OR($A113="",$P113="",$W113="",$I113="",$K113="",$N113=""),"",$P113&amp;" x"&amp;TEXT($I113,"0.##")&amp;IF($J113="ENC-000",""," + "&amp;$W113&amp;" x"&amp;TEXT($K113,"0.##"))&amp;" | "&amp;$N113)</f>
        <v/>
      </c>
      <c r="AE113" s="22">
        <f>IF($A113="","",_xlfn.TEXTJOIN(" | ",TRUE,IF(COUNTIF($A$6:$A$205,$A113)&gt;1,"SKU duplicado",""),IF(OR($B113="",$C113="",$D113="",$E113="",$F113="",$G113="",$H113="",$I113="",$J113="",$K113="",$N113="",$O113=""),"Cadastro incompleto",""),IF(AND($C113&lt;&gt;"",COUNTIF('Materiais e Regras'!$A$4:$A$6,$C113)=0),"Fragilidade inválida",""),IF(OR(AND($D113&lt;&gt;"",NOT(ISNUMBER($D113))),AND($E113&lt;&gt;"",NOT(ISNUMBER($E113))),AND($F113&lt;&gt;"",NOT(ISNUMBER($F113))),AND($G113&lt;&gt;"",NOT(ISNUMBER($G113))),AND($I113&lt;&gt;"",NOT(ISNUMBER($I113))),AND($K113&lt;&gt;"",NOT(ISNUMBER($K113))),AND($L113&lt;&gt;"",NOT(ISNUMBER($L113))),AND($M113&lt;&gt;"",NOT(ISNUMBER($M113)))),"Dados numéricos inválidos",""),IF(OR(AND(ISNUMBER($D113),$D113&lt;=0),AND(ISNUMBER($E113),$E113&lt;=0),AND(ISNUMBER($F113),$F113&lt;=0),AND(ISNUMBER($G113),$G113&lt;=0),AND(ISNUMBER($I113),$I113&lt;=0),AND(ISNUMBER($K113),$K113&lt;0),AND(ISNUMBER($L113),$L113&lt;0),AND(ISNUMBER($M113),$M113&lt;0)),"Medida, peso ou quantidade inválida",""),IF(AND($H113&lt;&gt;"",$P113=""),"Código de embalagem inválido",""),IF(AND($P113&lt;&gt;"",IFERROR(INDEX('Materiais e Regras'!$J$11:$J$30,MATCH($H113,'Materiais e Regras'!$A$11:$A$30,0)),"Não")&lt;&gt;"Sim"),"Embalagem inativa",""),IF(AND($J113&lt;&gt;"",$W113=""),"Código de enchimento inválido",""),IF(AND($W113&lt;&gt;"",IFERROR(INDEX('Materiais e Regras'!$P$11:$P$25,MATCH($J113,'Materiais e Regras'!$L$11:$L$25,0)),"Não")&lt;&gt;"Sim"),"Enchimento inativo",""),IF(AND(COUNT($D113:$F113)=3,ISNUMBER($Z113),COUNT($Q113:$S113)=3,OR($D113+2*$Z113&gt;$Q113,$E113+2*$Z113&gt;$R113,$F113+2*$Z113&gt;$S113)),"Dimensões incompatíveis",""),IF(AND(ISNUMBER($G113),ISNUMBER($T113),$G113&gt;$T113),"Peso acima do limite",""),IF(AND(ISNUMBER($U113),ISNUMBER($X113),ISNUMBER($AA113),MIN(3,$U113+$X113)&lt;$AA113),"Proteção insuficiente",""),IF(AND($C113="Alta",OR($J113="ENC-000",$K113&lt;=0)),"Enchimento obrigatório",""),IF(AND($J113&lt;&gt;"",$J113&lt;&gt;"ENC-000",OR($K113="",$K113&lt;=0)),"Quantidade de enchimento inválida",""),IF(AND(ISNUMBER($AC113),ISNUMBER($AB113),$AC113&gt;$AB113),"Custo acima do limite",""),IF(AND($O113&lt;&gt;"",NOT(ISNUMBER($O113))),"Data de revisão inválida",""),IF(AND(ISNUMBER($O113),$O113&gt;TODAY()),"Data de revisão futura",""),IF(AND(ISNUMBER($O113),$O113&lt;=TODAY(),TODAY()-$O113&gt;'Materiais e Regras'!$H$6),"Revisão vencida","")))</f>
        <v/>
      </c>
      <c r="AF113" s="27">
        <f>IF($A113="","",IF($AE113="","OK","REVISAR"))</f>
        <v/>
      </c>
    </row>
    <row r="114" ht="22" customHeight="1">
      <c r="A114" s="16" t="n"/>
      <c r="B114" s="16" t="n"/>
      <c r="C114" s="17" t="n"/>
      <c r="D114" s="18" t="n"/>
      <c r="E114" s="18" t="n"/>
      <c r="F114" s="18" t="n"/>
      <c r="G114" s="41" t="n"/>
      <c r="H114" s="17" t="n"/>
      <c r="I114" s="18" t="n"/>
      <c r="J114" s="17" t="n"/>
      <c r="K114" s="18" t="n"/>
      <c r="L114" s="20" t="n"/>
      <c r="M114" s="20" t="n"/>
      <c r="N114" s="16" t="n"/>
      <c r="O114" s="42" t="n"/>
      <c r="P114" s="22">
        <f>IF($A114="","",IFERROR(INDEX('Materiais e Regras'!$B$11:$B$30,MATCH($H114,'Materiais e Regras'!$A$11:$A$30,0)),""))</f>
        <v/>
      </c>
      <c r="Q114" s="23">
        <f>IF($A114="","",IFERROR(INDEX('Materiais e Regras'!$D$11:$D$30,MATCH($H114,'Materiais e Regras'!$A$11:$A$30,0)),""))</f>
        <v/>
      </c>
      <c r="R114" s="23">
        <f>IF($A114="","",IFERROR(INDEX('Materiais e Regras'!$E$11:$E$30,MATCH($H114,'Materiais e Regras'!$A$11:$A$30,0)),""))</f>
        <v/>
      </c>
      <c r="S114" s="23">
        <f>IF($A114="","",IFERROR(INDEX('Materiais e Regras'!$F$11:$F$30,MATCH($H114,'Materiais e Regras'!$A$11:$A$30,0)),""))</f>
        <v/>
      </c>
      <c r="T114" s="43">
        <f>IF($A114="","",IFERROR(INDEX('Materiais e Regras'!$G$11:$G$30,MATCH($H114,'Materiais e Regras'!$A$11:$A$30,0)),""))</f>
        <v/>
      </c>
      <c r="U114" s="25">
        <f>IF($A114="","",IFERROR(INDEX('Materiais e Regras'!$H$11:$H$30,MATCH($H114,'Materiais e Regras'!$A$11:$A$30,0)),""))</f>
        <v/>
      </c>
      <c r="V114" s="26">
        <f>IF($A114="","",IFERROR(INDEX('Materiais e Regras'!$I$11:$I$30,MATCH($H114,'Materiais e Regras'!$A$11:$A$30,0)),""))</f>
        <v/>
      </c>
      <c r="W114" s="22">
        <f>IF($A114="","",IFERROR(INDEX('Materiais e Regras'!$M$11:$M$25,MATCH($J114,'Materiais e Regras'!$L$11:$L$25,0)),""))</f>
        <v/>
      </c>
      <c r="X114" s="25">
        <f>IF($A114="","",IFERROR(INDEX('Materiais e Regras'!$N$11:$N$25,MATCH($J114,'Materiais e Regras'!$L$11:$L$25,0)),""))</f>
        <v/>
      </c>
      <c r="Y114" s="26">
        <f>IF($A114="","",IFERROR(INDEX('Materiais e Regras'!$O$11:$O$25,MATCH($J114,'Materiais e Regras'!$L$11:$L$25,0)),""))</f>
        <v/>
      </c>
      <c r="Z114" s="23">
        <f>IF($A114="","",IFERROR(INDEX('Materiais e Regras'!$B$4:$B$6,MATCH($C114,'Materiais e Regras'!$A$4:$A$6,0)),""))</f>
        <v/>
      </c>
      <c r="AA114" s="25">
        <f>IF($A114="","",IFERROR(INDEX('Materiais e Regras'!$C$4:$C$6,MATCH($C114,'Materiais e Regras'!$A$4:$A$6,0)),""))</f>
        <v/>
      </c>
      <c r="AB114" s="26">
        <f>IF($A114="","",IF($M114="",'Materiais e Regras'!$H$5,IF(ISNUMBER($M114),$M114,"")))</f>
        <v/>
      </c>
      <c r="AC114" s="26">
        <f>IF(OR($A114="",COUNT($I114,$K114)&lt;&gt;2,NOT(ISNUMBER($V114)),NOT(ISNUMBER($Y114)),AND($L114&lt;&gt;"",NOT(ISNUMBER($L114)))),"",ROUND(($I114*$V114+$K114*$Y114+IF($L114="",0,$L114))*(1+'Materiais e Regras'!$H$4),2))</f>
        <v/>
      </c>
      <c r="AD114" s="22">
        <f>IF(OR($A114="",$P114="",$W114="",$I114="",$K114="",$N114=""),"",$P114&amp;" x"&amp;TEXT($I114,"0.##")&amp;IF($J114="ENC-000",""," + "&amp;$W114&amp;" x"&amp;TEXT($K114,"0.##"))&amp;" | "&amp;$N114)</f>
        <v/>
      </c>
      <c r="AE114" s="22">
        <f>IF($A114="","",_xlfn.TEXTJOIN(" | ",TRUE,IF(COUNTIF($A$6:$A$205,$A114)&gt;1,"SKU duplicado",""),IF(OR($B114="",$C114="",$D114="",$E114="",$F114="",$G114="",$H114="",$I114="",$J114="",$K114="",$N114="",$O114=""),"Cadastro incompleto",""),IF(AND($C114&lt;&gt;"",COUNTIF('Materiais e Regras'!$A$4:$A$6,$C114)=0),"Fragilidade inválida",""),IF(OR(AND($D114&lt;&gt;"",NOT(ISNUMBER($D114))),AND($E114&lt;&gt;"",NOT(ISNUMBER($E114))),AND($F114&lt;&gt;"",NOT(ISNUMBER($F114))),AND($G114&lt;&gt;"",NOT(ISNUMBER($G114))),AND($I114&lt;&gt;"",NOT(ISNUMBER($I114))),AND($K114&lt;&gt;"",NOT(ISNUMBER($K114))),AND($L114&lt;&gt;"",NOT(ISNUMBER($L114))),AND($M114&lt;&gt;"",NOT(ISNUMBER($M114)))),"Dados numéricos inválidos",""),IF(OR(AND(ISNUMBER($D114),$D114&lt;=0),AND(ISNUMBER($E114),$E114&lt;=0),AND(ISNUMBER($F114),$F114&lt;=0),AND(ISNUMBER($G114),$G114&lt;=0),AND(ISNUMBER($I114),$I114&lt;=0),AND(ISNUMBER($K114),$K114&lt;0),AND(ISNUMBER($L114),$L114&lt;0),AND(ISNUMBER($M114),$M114&lt;0)),"Medida, peso ou quantidade inválida",""),IF(AND($H114&lt;&gt;"",$P114=""),"Código de embalagem inválido",""),IF(AND($P114&lt;&gt;"",IFERROR(INDEX('Materiais e Regras'!$J$11:$J$30,MATCH($H114,'Materiais e Regras'!$A$11:$A$30,0)),"Não")&lt;&gt;"Sim"),"Embalagem inativa",""),IF(AND($J114&lt;&gt;"",$W114=""),"Código de enchimento inválido",""),IF(AND($W114&lt;&gt;"",IFERROR(INDEX('Materiais e Regras'!$P$11:$P$25,MATCH($J114,'Materiais e Regras'!$L$11:$L$25,0)),"Não")&lt;&gt;"Sim"),"Enchimento inativo",""),IF(AND(COUNT($D114:$F114)=3,ISNUMBER($Z114),COUNT($Q114:$S114)=3,OR($D114+2*$Z114&gt;$Q114,$E114+2*$Z114&gt;$R114,$F114+2*$Z114&gt;$S114)),"Dimensões incompatíveis",""),IF(AND(ISNUMBER($G114),ISNUMBER($T114),$G114&gt;$T114),"Peso acima do limite",""),IF(AND(ISNUMBER($U114),ISNUMBER($X114),ISNUMBER($AA114),MIN(3,$U114+$X114)&lt;$AA114),"Proteção insuficiente",""),IF(AND($C114="Alta",OR($J114="ENC-000",$K114&lt;=0)),"Enchimento obrigatório",""),IF(AND($J114&lt;&gt;"",$J114&lt;&gt;"ENC-000",OR($K114="",$K114&lt;=0)),"Quantidade de enchimento inválida",""),IF(AND(ISNUMBER($AC114),ISNUMBER($AB114),$AC114&gt;$AB114),"Custo acima do limite",""),IF(AND($O114&lt;&gt;"",NOT(ISNUMBER($O114))),"Data de revisão inválida",""),IF(AND(ISNUMBER($O114),$O114&gt;TODAY()),"Data de revisão futura",""),IF(AND(ISNUMBER($O114),$O114&lt;=TODAY(),TODAY()-$O114&gt;'Materiais e Regras'!$H$6),"Revisão vencida","")))</f>
        <v/>
      </c>
      <c r="AF114" s="27">
        <f>IF($A114="","",IF($AE114="","OK","REVISAR"))</f>
        <v/>
      </c>
    </row>
    <row r="115" ht="22" customHeight="1">
      <c r="A115" s="16" t="n"/>
      <c r="B115" s="16" t="n"/>
      <c r="C115" s="17" t="n"/>
      <c r="D115" s="18" t="n"/>
      <c r="E115" s="18" t="n"/>
      <c r="F115" s="18" t="n"/>
      <c r="G115" s="41" t="n"/>
      <c r="H115" s="17" t="n"/>
      <c r="I115" s="18" t="n"/>
      <c r="J115" s="17" t="n"/>
      <c r="K115" s="18" t="n"/>
      <c r="L115" s="20" t="n"/>
      <c r="M115" s="20" t="n"/>
      <c r="N115" s="16" t="n"/>
      <c r="O115" s="42" t="n"/>
      <c r="P115" s="22">
        <f>IF($A115="","",IFERROR(INDEX('Materiais e Regras'!$B$11:$B$30,MATCH($H115,'Materiais e Regras'!$A$11:$A$30,0)),""))</f>
        <v/>
      </c>
      <c r="Q115" s="23">
        <f>IF($A115="","",IFERROR(INDEX('Materiais e Regras'!$D$11:$D$30,MATCH($H115,'Materiais e Regras'!$A$11:$A$30,0)),""))</f>
        <v/>
      </c>
      <c r="R115" s="23">
        <f>IF($A115="","",IFERROR(INDEX('Materiais e Regras'!$E$11:$E$30,MATCH($H115,'Materiais e Regras'!$A$11:$A$30,0)),""))</f>
        <v/>
      </c>
      <c r="S115" s="23">
        <f>IF($A115="","",IFERROR(INDEX('Materiais e Regras'!$F$11:$F$30,MATCH($H115,'Materiais e Regras'!$A$11:$A$30,0)),""))</f>
        <v/>
      </c>
      <c r="T115" s="43">
        <f>IF($A115="","",IFERROR(INDEX('Materiais e Regras'!$G$11:$G$30,MATCH($H115,'Materiais e Regras'!$A$11:$A$30,0)),""))</f>
        <v/>
      </c>
      <c r="U115" s="25">
        <f>IF($A115="","",IFERROR(INDEX('Materiais e Regras'!$H$11:$H$30,MATCH($H115,'Materiais e Regras'!$A$11:$A$30,0)),""))</f>
        <v/>
      </c>
      <c r="V115" s="26">
        <f>IF($A115="","",IFERROR(INDEX('Materiais e Regras'!$I$11:$I$30,MATCH($H115,'Materiais e Regras'!$A$11:$A$30,0)),""))</f>
        <v/>
      </c>
      <c r="W115" s="22">
        <f>IF($A115="","",IFERROR(INDEX('Materiais e Regras'!$M$11:$M$25,MATCH($J115,'Materiais e Regras'!$L$11:$L$25,0)),""))</f>
        <v/>
      </c>
      <c r="X115" s="25">
        <f>IF($A115="","",IFERROR(INDEX('Materiais e Regras'!$N$11:$N$25,MATCH($J115,'Materiais e Regras'!$L$11:$L$25,0)),""))</f>
        <v/>
      </c>
      <c r="Y115" s="26">
        <f>IF($A115="","",IFERROR(INDEX('Materiais e Regras'!$O$11:$O$25,MATCH($J115,'Materiais e Regras'!$L$11:$L$25,0)),""))</f>
        <v/>
      </c>
      <c r="Z115" s="23">
        <f>IF($A115="","",IFERROR(INDEX('Materiais e Regras'!$B$4:$B$6,MATCH($C115,'Materiais e Regras'!$A$4:$A$6,0)),""))</f>
        <v/>
      </c>
      <c r="AA115" s="25">
        <f>IF($A115="","",IFERROR(INDEX('Materiais e Regras'!$C$4:$C$6,MATCH($C115,'Materiais e Regras'!$A$4:$A$6,0)),""))</f>
        <v/>
      </c>
      <c r="AB115" s="26">
        <f>IF($A115="","",IF($M115="",'Materiais e Regras'!$H$5,IF(ISNUMBER($M115),$M115,"")))</f>
        <v/>
      </c>
      <c r="AC115" s="26">
        <f>IF(OR($A115="",COUNT($I115,$K115)&lt;&gt;2,NOT(ISNUMBER($V115)),NOT(ISNUMBER($Y115)),AND($L115&lt;&gt;"",NOT(ISNUMBER($L115)))),"",ROUND(($I115*$V115+$K115*$Y115+IF($L115="",0,$L115))*(1+'Materiais e Regras'!$H$4),2))</f>
        <v/>
      </c>
      <c r="AD115" s="22">
        <f>IF(OR($A115="",$P115="",$W115="",$I115="",$K115="",$N115=""),"",$P115&amp;" x"&amp;TEXT($I115,"0.##")&amp;IF($J115="ENC-000",""," + "&amp;$W115&amp;" x"&amp;TEXT($K115,"0.##"))&amp;" | "&amp;$N115)</f>
        <v/>
      </c>
      <c r="AE115" s="22">
        <f>IF($A115="","",_xlfn.TEXTJOIN(" | ",TRUE,IF(COUNTIF($A$6:$A$205,$A115)&gt;1,"SKU duplicado",""),IF(OR($B115="",$C115="",$D115="",$E115="",$F115="",$G115="",$H115="",$I115="",$J115="",$K115="",$N115="",$O115=""),"Cadastro incompleto",""),IF(AND($C115&lt;&gt;"",COUNTIF('Materiais e Regras'!$A$4:$A$6,$C115)=0),"Fragilidade inválida",""),IF(OR(AND($D115&lt;&gt;"",NOT(ISNUMBER($D115))),AND($E115&lt;&gt;"",NOT(ISNUMBER($E115))),AND($F115&lt;&gt;"",NOT(ISNUMBER($F115))),AND($G115&lt;&gt;"",NOT(ISNUMBER($G115))),AND($I115&lt;&gt;"",NOT(ISNUMBER($I115))),AND($K115&lt;&gt;"",NOT(ISNUMBER($K115))),AND($L115&lt;&gt;"",NOT(ISNUMBER($L115))),AND($M115&lt;&gt;"",NOT(ISNUMBER($M115)))),"Dados numéricos inválidos",""),IF(OR(AND(ISNUMBER($D115),$D115&lt;=0),AND(ISNUMBER($E115),$E115&lt;=0),AND(ISNUMBER($F115),$F115&lt;=0),AND(ISNUMBER($G115),$G115&lt;=0),AND(ISNUMBER($I115),$I115&lt;=0),AND(ISNUMBER($K115),$K115&lt;0),AND(ISNUMBER($L115),$L115&lt;0),AND(ISNUMBER($M115),$M115&lt;0)),"Medida, peso ou quantidade inválida",""),IF(AND($H115&lt;&gt;"",$P115=""),"Código de embalagem inválido",""),IF(AND($P115&lt;&gt;"",IFERROR(INDEX('Materiais e Regras'!$J$11:$J$30,MATCH($H115,'Materiais e Regras'!$A$11:$A$30,0)),"Não")&lt;&gt;"Sim"),"Embalagem inativa",""),IF(AND($J115&lt;&gt;"",$W115=""),"Código de enchimento inválido",""),IF(AND($W115&lt;&gt;"",IFERROR(INDEX('Materiais e Regras'!$P$11:$P$25,MATCH($J115,'Materiais e Regras'!$L$11:$L$25,0)),"Não")&lt;&gt;"Sim"),"Enchimento inativo",""),IF(AND(COUNT($D115:$F115)=3,ISNUMBER($Z115),COUNT($Q115:$S115)=3,OR($D115+2*$Z115&gt;$Q115,$E115+2*$Z115&gt;$R115,$F115+2*$Z115&gt;$S115)),"Dimensões incompatíveis",""),IF(AND(ISNUMBER($G115),ISNUMBER($T115),$G115&gt;$T115),"Peso acima do limite",""),IF(AND(ISNUMBER($U115),ISNUMBER($X115),ISNUMBER($AA115),MIN(3,$U115+$X115)&lt;$AA115),"Proteção insuficiente",""),IF(AND($C115="Alta",OR($J115="ENC-000",$K115&lt;=0)),"Enchimento obrigatório",""),IF(AND($J115&lt;&gt;"",$J115&lt;&gt;"ENC-000",OR($K115="",$K115&lt;=0)),"Quantidade de enchimento inválida",""),IF(AND(ISNUMBER($AC115),ISNUMBER($AB115),$AC115&gt;$AB115),"Custo acima do limite",""),IF(AND($O115&lt;&gt;"",NOT(ISNUMBER($O115))),"Data de revisão inválida",""),IF(AND(ISNUMBER($O115),$O115&gt;TODAY()),"Data de revisão futura",""),IF(AND(ISNUMBER($O115),$O115&lt;=TODAY(),TODAY()-$O115&gt;'Materiais e Regras'!$H$6),"Revisão vencida","")))</f>
        <v/>
      </c>
      <c r="AF115" s="27">
        <f>IF($A115="","",IF($AE115="","OK","REVISAR"))</f>
        <v/>
      </c>
    </row>
    <row r="116" ht="22" customHeight="1">
      <c r="A116" s="16" t="n"/>
      <c r="B116" s="16" t="n"/>
      <c r="C116" s="17" t="n"/>
      <c r="D116" s="18" t="n"/>
      <c r="E116" s="18" t="n"/>
      <c r="F116" s="18" t="n"/>
      <c r="G116" s="41" t="n"/>
      <c r="H116" s="17" t="n"/>
      <c r="I116" s="18" t="n"/>
      <c r="J116" s="17" t="n"/>
      <c r="K116" s="18" t="n"/>
      <c r="L116" s="20" t="n"/>
      <c r="M116" s="20" t="n"/>
      <c r="N116" s="16" t="n"/>
      <c r="O116" s="42" t="n"/>
      <c r="P116" s="22">
        <f>IF($A116="","",IFERROR(INDEX('Materiais e Regras'!$B$11:$B$30,MATCH($H116,'Materiais e Regras'!$A$11:$A$30,0)),""))</f>
        <v/>
      </c>
      <c r="Q116" s="23">
        <f>IF($A116="","",IFERROR(INDEX('Materiais e Regras'!$D$11:$D$30,MATCH($H116,'Materiais e Regras'!$A$11:$A$30,0)),""))</f>
        <v/>
      </c>
      <c r="R116" s="23">
        <f>IF($A116="","",IFERROR(INDEX('Materiais e Regras'!$E$11:$E$30,MATCH($H116,'Materiais e Regras'!$A$11:$A$30,0)),""))</f>
        <v/>
      </c>
      <c r="S116" s="23">
        <f>IF($A116="","",IFERROR(INDEX('Materiais e Regras'!$F$11:$F$30,MATCH($H116,'Materiais e Regras'!$A$11:$A$30,0)),""))</f>
        <v/>
      </c>
      <c r="T116" s="43">
        <f>IF($A116="","",IFERROR(INDEX('Materiais e Regras'!$G$11:$G$30,MATCH($H116,'Materiais e Regras'!$A$11:$A$30,0)),""))</f>
        <v/>
      </c>
      <c r="U116" s="25">
        <f>IF($A116="","",IFERROR(INDEX('Materiais e Regras'!$H$11:$H$30,MATCH($H116,'Materiais e Regras'!$A$11:$A$30,0)),""))</f>
        <v/>
      </c>
      <c r="V116" s="26">
        <f>IF($A116="","",IFERROR(INDEX('Materiais e Regras'!$I$11:$I$30,MATCH($H116,'Materiais e Regras'!$A$11:$A$30,0)),""))</f>
        <v/>
      </c>
      <c r="W116" s="22">
        <f>IF($A116="","",IFERROR(INDEX('Materiais e Regras'!$M$11:$M$25,MATCH($J116,'Materiais e Regras'!$L$11:$L$25,0)),""))</f>
        <v/>
      </c>
      <c r="X116" s="25">
        <f>IF($A116="","",IFERROR(INDEX('Materiais e Regras'!$N$11:$N$25,MATCH($J116,'Materiais e Regras'!$L$11:$L$25,0)),""))</f>
        <v/>
      </c>
      <c r="Y116" s="26">
        <f>IF($A116="","",IFERROR(INDEX('Materiais e Regras'!$O$11:$O$25,MATCH($J116,'Materiais e Regras'!$L$11:$L$25,0)),""))</f>
        <v/>
      </c>
      <c r="Z116" s="23">
        <f>IF($A116="","",IFERROR(INDEX('Materiais e Regras'!$B$4:$B$6,MATCH($C116,'Materiais e Regras'!$A$4:$A$6,0)),""))</f>
        <v/>
      </c>
      <c r="AA116" s="25">
        <f>IF($A116="","",IFERROR(INDEX('Materiais e Regras'!$C$4:$C$6,MATCH($C116,'Materiais e Regras'!$A$4:$A$6,0)),""))</f>
        <v/>
      </c>
      <c r="AB116" s="26">
        <f>IF($A116="","",IF($M116="",'Materiais e Regras'!$H$5,IF(ISNUMBER($M116),$M116,"")))</f>
        <v/>
      </c>
      <c r="AC116" s="26">
        <f>IF(OR($A116="",COUNT($I116,$K116)&lt;&gt;2,NOT(ISNUMBER($V116)),NOT(ISNUMBER($Y116)),AND($L116&lt;&gt;"",NOT(ISNUMBER($L116)))),"",ROUND(($I116*$V116+$K116*$Y116+IF($L116="",0,$L116))*(1+'Materiais e Regras'!$H$4),2))</f>
        <v/>
      </c>
      <c r="AD116" s="22">
        <f>IF(OR($A116="",$P116="",$W116="",$I116="",$K116="",$N116=""),"",$P116&amp;" x"&amp;TEXT($I116,"0.##")&amp;IF($J116="ENC-000",""," + "&amp;$W116&amp;" x"&amp;TEXT($K116,"0.##"))&amp;" | "&amp;$N116)</f>
        <v/>
      </c>
      <c r="AE116" s="22">
        <f>IF($A116="","",_xlfn.TEXTJOIN(" | ",TRUE,IF(COUNTIF($A$6:$A$205,$A116)&gt;1,"SKU duplicado",""),IF(OR($B116="",$C116="",$D116="",$E116="",$F116="",$G116="",$H116="",$I116="",$J116="",$K116="",$N116="",$O116=""),"Cadastro incompleto",""),IF(AND($C116&lt;&gt;"",COUNTIF('Materiais e Regras'!$A$4:$A$6,$C116)=0),"Fragilidade inválida",""),IF(OR(AND($D116&lt;&gt;"",NOT(ISNUMBER($D116))),AND($E116&lt;&gt;"",NOT(ISNUMBER($E116))),AND($F116&lt;&gt;"",NOT(ISNUMBER($F116))),AND($G116&lt;&gt;"",NOT(ISNUMBER($G116))),AND($I116&lt;&gt;"",NOT(ISNUMBER($I116))),AND($K116&lt;&gt;"",NOT(ISNUMBER($K116))),AND($L116&lt;&gt;"",NOT(ISNUMBER($L116))),AND($M116&lt;&gt;"",NOT(ISNUMBER($M116)))),"Dados numéricos inválidos",""),IF(OR(AND(ISNUMBER($D116),$D116&lt;=0),AND(ISNUMBER($E116),$E116&lt;=0),AND(ISNUMBER($F116),$F116&lt;=0),AND(ISNUMBER($G116),$G116&lt;=0),AND(ISNUMBER($I116),$I116&lt;=0),AND(ISNUMBER($K116),$K116&lt;0),AND(ISNUMBER($L116),$L116&lt;0),AND(ISNUMBER($M116),$M116&lt;0)),"Medida, peso ou quantidade inválida",""),IF(AND($H116&lt;&gt;"",$P116=""),"Código de embalagem inválido",""),IF(AND($P116&lt;&gt;"",IFERROR(INDEX('Materiais e Regras'!$J$11:$J$30,MATCH($H116,'Materiais e Regras'!$A$11:$A$30,0)),"Não")&lt;&gt;"Sim"),"Embalagem inativa",""),IF(AND($J116&lt;&gt;"",$W116=""),"Código de enchimento inválido",""),IF(AND($W116&lt;&gt;"",IFERROR(INDEX('Materiais e Regras'!$P$11:$P$25,MATCH($J116,'Materiais e Regras'!$L$11:$L$25,0)),"Não")&lt;&gt;"Sim"),"Enchimento inativo",""),IF(AND(COUNT($D116:$F116)=3,ISNUMBER($Z116),COUNT($Q116:$S116)=3,OR($D116+2*$Z116&gt;$Q116,$E116+2*$Z116&gt;$R116,$F116+2*$Z116&gt;$S116)),"Dimensões incompatíveis",""),IF(AND(ISNUMBER($G116),ISNUMBER($T116),$G116&gt;$T116),"Peso acima do limite",""),IF(AND(ISNUMBER($U116),ISNUMBER($X116),ISNUMBER($AA116),MIN(3,$U116+$X116)&lt;$AA116),"Proteção insuficiente",""),IF(AND($C116="Alta",OR($J116="ENC-000",$K116&lt;=0)),"Enchimento obrigatório",""),IF(AND($J116&lt;&gt;"",$J116&lt;&gt;"ENC-000",OR($K116="",$K116&lt;=0)),"Quantidade de enchimento inválida",""),IF(AND(ISNUMBER($AC116),ISNUMBER($AB116),$AC116&gt;$AB116),"Custo acima do limite",""),IF(AND($O116&lt;&gt;"",NOT(ISNUMBER($O116))),"Data de revisão inválida",""),IF(AND(ISNUMBER($O116),$O116&gt;TODAY()),"Data de revisão futura",""),IF(AND(ISNUMBER($O116),$O116&lt;=TODAY(),TODAY()-$O116&gt;'Materiais e Regras'!$H$6),"Revisão vencida","")))</f>
        <v/>
      </c>
      <c r="AF116" s="27">
        <f>IF($A116="","",IF($AE116="","OK","REVISAR"))</f>
        <v/>
      </c>
    </row>
    <row r="117" ht="22" customHeight="1">
      <c r="A117" s="16" t="n"/>
      <c r="B117" s="16" t="n"/>
      <c r="C117" s="17" t="n"/>
      <c r="D117" s="18" t="n"/>
      <c r="E117" s="18" t="n"/>
      <c r="F117" s="18" t="n"/>
      <c r="G117" s="41" t="n"/>
      <c r="H117" s="17" t="n"/>
      <c r="I117" s="18" t="n"/>
      <c r="J117" s="17" t="n"/>
      <c r="K117" s="18" t="n"/>
      <c r="L117" s="20" t="n"/>
      <c r="M117" s="20" t="n"/>
      <c r="N117" s="16" t="n"/>
      <c r="O117" s="42" t="n"/>
      <c r="P117" s="22">
        <f>IF($A117="","",IFERROR(INDEX('Materiais e Regras'!$B$11:$B$30,MATCH($H117,'Materiais e Regras'!$A$11:$A$30,0)),""))</f>
        <v/>
      </c>
      <c r="Q117" s="23">
        <f>IF($A117="","",IFERROR(INDEX('Materiais e Regras'!$D$11:$D$30,MATCH($H117,'Materiais e Regras'!$A$11:$A$30,0)),""))</f>
        <v/>
      </c>
      <c r="R117" s="23">
        <f>IF($A117="","",IFERROR(INDEX('Materiais e Regras'!$E$11:$E$30,MATCH($H117,'Materiais e Regras'!$A$11:$A$30,0)),""))</f>
        <v/>
      </c>
      <c r="S117" s="23">
        <f>IF($A117="","",IFERROR(INDEX('Materiais e Regras'!$F$11:$F$30,MATCH($H117,'Materiais e Regras'!$A$11:$A$30,0)),""))</f>
        <v/>
      </c>
      <c r="T117" s="43">
        <f>IF($A117="","",IFERROR(INDEX('Materiais e Regras'!$G$11:$G$30,MATCH($H117,'Materiais e Regras'!$A$11:$A$30,0)),""))</f>
        <v/>
      </c>
      <c r="U117" s="25">
        <f>IF($A117="","",IFERROR(INDEX('Materiais e Regras'!$H$11:$H$30,MATCH($H117,'Materiais e Regras'!$A$11:$A$30,0)),""))</f>
        <v/>
      </c>
      <c r="V117" s="26">
        <f>IF($A117="","",IFERROR(INDEX('Materiais e Regras'!$I$11:$I$30,MATCH($H117,'Materiais e Regras'!$A$11:$A$30,0)),""))</f>
        <v/>
      </c>
      <c r="W117" s="22">
        <f>IF($A117="","",IFERROR(INDEX('Materiais e Regras'!$M$11:$M$25,MATCH($J117,'Materiais e Regras'!$L$11:$L$25,0)),""))</f>
        <v/>
      </c>
      <c r="X117" s="25">
        <f>IF($A117="","",IFERROR(INDEX('Materiais e Regras'!$N$11:$N$25,MATCH($J117,'Materiais e Regras'!$L$11:$L$25,0)),""))</f>
        <v/>
      </c>
      <c r="Y117" s="26">
        <f>IF($A117="","",IFERROR(INDEX('Materiais e Regras'!$O$11:$O$25,MATCH($J117,'Materiais e Regras'!$L$11:$L$25,0)),""))</f>
        <v/>
      </c>
      <c r="Z117" s="23">
        <f>IF($A117="","",IFERROR(INDEX('Materiais e Regras'!$B$4:$B$6,MATCH($C117,'Materiais e Regras'!$A$4:$A$6,0)),""))</f>
        <v/>
      </c>
      <c r="AA117" s="25">
        <f>IF($A117="","",IFERROR(INDEX('Materiais e Regras'!$C$4:$C$6,MATCH($C117,'Materiais e Regras'!$A$4:$A$6,0)),""))</f>
        <v/>
      </c>
      <c r="AB117" s="26">
        <f>IF($A117="","",IF($M117="",'Materiais e Regras'!$H$5,IF(ISNUMBER($M117),$M117,"")))</f>
        <v/>
      </c>
      <c r="AC117" s="26">
        <f>IF(OR($A117="",COUNT($I117,$K117)&lt;&gt;2,NOT(ISNUMBER($V117)),NOT(ISNUMBER($Y117)),AND($L117&lt;&gt;"",NOT(ISNUMBER($L117)))),"",ROUND(($I117*$V117+$K117*$Y117+IF($L117="",0,$L117))*(1+'Materiais e Regras'!$H$4),2))</f>
        <v/>
      </c>
      <c r="AD117" s="22">
        <f>IF(OR($A117="",$P117="",$W117="",$I117="",$K117="",$N117=""),"",$P117&amp;" x"&amp;TEXT($I117,"0.##")&amp;IF($J117="ENC-000",""," + "&amp;$W117&amp;" x"&amp;TEXT($K117,"0.##"))&amp;" | "&amp;$N117)</f>
        <v/>
      </c>
      <c r="AE117" s="22">
        <f>IF($A117="","",_xlfn.TEXTJOIN(" | ",TRUE,IF(COUNTIF($A$6:$A$205,$A117)&gt;1,"SKU duplicado",""),IF(OR($B117="",$C117="",$D117="",$E117="",$F117="",$G117="",$H117="",$I117="",$J117="",$K117="",$N117="",$O117=""),"Cadastro incompleto",""),IF(AND($C117&lt;&gt;"",COUNTIF('Materiais e Regras'!$A$4:$A$6,$C117)=0),"Fragilidade inválida",""),IF(OR(AND($D117&lt;&gt;"",NOT(ISNUMBER($D117))),AND($E117&lt;&gt;"",NOT(ISNUMBER($E117))),AND($F117&lt;&gt;"",NOT(ISNUMBER($F117))),AND($G117&lt;&gt;"",NOT(ISNUMBER($G117))),AND($I117&lt;&gt;"",NOT(ISNUMBER($I117))),AND($K117&lt;&gt;"",NOT(ISNUMBER($K117))),AND($L117&lt;&gt;"",NOT(ISNUMBER($L117))),AND($M117&lt;&gt;"",NOT(ISNUMBER($M117)))),"Dados numéricos inválidos",""),IF(OR(AND(ISNUMBER($D117),$D117&lt;=0),AND(ISNUMBER($E117),$E117&lt;=0),AND(ISNUMBER($F117),$F117&lt;=0),AND(ISNUMBER($G117),$G117&lt;=0),AND(ISNUMBER($I117),$I117&lt;=0),AND(ISNUMBER($K117),$K117&lt;0),AND(ISNUMBER($L117),$L117&lt;0),AND(ISNUMBER($M117),$M117&lt;0)),"Medida, peso ou quantidade inválida",""),IF(AND($H117&lt;&gt;"",$P117=""),"Código de embalagem inválido",""),IF(AND($P117&lt;&gt;"",IFERROR(INDEX('Materiais e Regras'!$J$11:$J$30,MATCH($H117,'Materiais e Regras'!$A$11:$A$30,0)),"Não")&lt;&gt;"Sim"),"Embalagem inativa",""),IF(AND($J117&lt;&gt;"",$W117=""),"Código de enchimento inválido",""),IF(AND($W117&lt;&gt;"",IFERROR(INDEX('Materiais e Regras'!$P$11:$P$25,MATCH($J117,'Materiais e Regras'!$L$11:$L$25,0)),"Não")&lt;&gt;"Sim"),"Enchimento inativo",""),IF(AND(COUNT($D117:$F117)=3,ISNUMBER($Z117),COUNT($Q117:$S117)=3,OR($D117+2*$Z117&gt;$Q117,$E117+2*$Z117&gt;$R117,$F117+2*$Z117&gt;$S117)),"Dimensões incompatíveis",""),IF(AND(ISNUMBER($G117),ISNUMBER($T117),$G117&gt;$T117),"Peso acima do limite",""),IF(AND(ISNUMBER($U117),ISNUMBER($X117),ISNUMBER($AA117),MIN(3,$U117+$X117)&lt;$AA117),"Proteção insuficiente",""),IF(AND($C117="Alta",OR($J117="ENC-000",$K117&lt;=0)),"Enchimento obrigatório",""),IF(AND($J117&lt;&gt;"",$J117&lt;&gt;"ENC-000",OR($K117="",$K117&lt;=0)),"Quantidade de enchimento inválida",""),IF(AND(ISNUMBER($AC117),ISNUMBER($AB117),$AC117&gt;$AB117),"Custo acima do limite",""),IF(AND($O117&lt;&gt;"",NOT(ISNUMBER($O117))),"Data de revisão inválida",""),IF(AND(ISNUMBER($O117),$O117&gt;TODAY()),"Data de revisão futura",""),IF(AND(ISNUMBER($O117),$O117&lt;=TODAY(),TODAY()-$O117&gt;'Materiais e Regras'!$H$6),"Revisão vencida","")))</f>
        <v/>
      </c>
      <c r="AF117" s="27">
        <f>IF($A117="","",IF($AE117="","OK","REVISAR"))</f>
        <v/>
      </c>
    </row>
    <row r="118" ht="22" customHeight="1">
      <c r="A118" s="16" t="n"/>
      <c r="B118" s="16" t="n"/>
      <c r="C118" s="17" t="n"/>
      <c r="D118" s="18" t="n"/>
      <c r="E118" s="18" t="n"/>
      <c r="F118" s="18" t="n"/>
      <c r="G118" s="41" t="n"/>
      <c r="H118" s="17" t="n"/>
      <c r="I118" s="18" t="n"/>
      <c r="J118" s="17" t="n"/>
      <c r="K118" s="18" t="n"/>
      <c r="L118" s="20" t="n"/>
      <c r="M118" s="20" t="n"/>
      <c r="N118" s="16" t="n"/>
      <c r="O118" s="42" t="n"/>
      <c r="P118" s="22">
        <f>IF($A118="","",IFERROR(INDEX('Materiais e Regras'!$B$11:$B$30,MATCH($H118,'Materiais e Regras'!$A$11:$A$30,0)),""))</f>
        <v/>
      </c>
      <c r="Q118" s="23">
        <f>IF($A118="","",IFERROR(INDEX('Materiais e Regras'!$D$11:$D$30,MATCH($H118,'Materiais e Regras'!$A$11:$A$30,0)),""))</f>
        <v/>
      </c>
      <c r="R118" s="23">
        <f>IF($A118="","",IFERROR(INDEX('Materiais e Regras'!$E$11:$E$30,MATCH($H118,'Materiais e Regras'!$A$11:$A$30,0)),""))</f>
        <v/>
      </c>
      <c r="S118" s="23">
        <f>IF($A118="","",IFERROR(INDEX('Materiais e Regras'!$F$11:$F$30,MATCH($H118,'Materiais e Regras'!$A$11:$A$30,0)),""))</f>
        <v/>
      </c>
      <c r="T118" s="43">
        <f>IF($A118="","",IFERROR(INDEX('Materiais e Regras'!$G$11:$G$30,MATCH($H118,'Materiais e Regras'!$A$11:$A$30,0)),""))</f>
        <v/>
      </c>
      <c r="U118" s="25">
        <f>IF($A118="","",IFERROR(INDEX('Materiais e Regras'!$H$11:$H$30,MATCH($H118,'Materiais e Regras'!$A$11:$A$30,0)),""))</f>
        <v/>
      </c>
      <c r="V118" s="26">
        <f>IF($A118="","",IFERROR(INDEX('Materiais e Regras'!$I$11:$I$30,MATCH($H118,'Materiais e Regras'!$A$11:$A$30,0)),""))</f>
        <v/>
      </c>
      <c r="W118" s="22">
        <f>IF($A118="","",IFERROR(INDEX('Materiais e Regras'!$M$11:$M$25,MATCH($J118,'Materiais e Regras'!$L$11:$L$25,0)),""))</f>
        <v/>
      </c>
      <c r="X118" s="25">
        <f>IF($A118="","",IFERROR(INDEX('Materiais e Regras'!$N$11:$N$25,MATCH($J118,'Materiais e Regras'!$L$11:$L$25,0)),""))</f>
        <v/>
      </c>
      <c r="Y118" s="26">
        <f>IF($A118="","",IFERROR(INDEX('Materiais e Regras'!$O$11:$O$25,MATCH($J118,'Materiais e Regras'!$L$11:$L$25,0)),""))</f>
        <v/>
      </c>
      <c r="Z118" s="23">
        <f>IF($A118="","",IFERROR(INDEX('Materiais e Regras'!$B$4:$B$6,MATCH($C118,'Materiais e Regras'!$A$4:$A$6,0)),""))</f>
        <v/>
      </c>
      <c r="AA118" s="25">
        <f>IF($A118="","",IFERROR(INDEX('Materiais e Regras'!$C$4:$C$6,MATCH($C118,'Materiais e Regras'!$A$4:$A$6,0)),""))</f>
        <v/>
      </c>
      <c r="AB118" s="26">
        <f>IF($A118="","",IF($M118="",'Materiais e Regras'!$H$5,IF(ISNUMBER($M118),$M118,"")))</f>
        <v/>
      </c>
      <c r="AC118" s="26">
        <f>IF(OR($A118="",COUNT($I118,$K118)&lt;&gt;2,NOT(ISNUMBER($V118)),NOT(ISNUMBER($Y118)),AND($L118&lt;&gt;"",NOT(ISNUMBER($L118)))),"",ROUND(($I118*$V118+$K118*$Y118+IF($L118="",0,$L118))*(1+'Materiais e Regras'!$H$4),2))</f>
        <v/>
      </c>
      <c r="AD118" s="22">
        <f>IF(OR($A118="",$P118="",$W118="",$I118="",$K118="",$N118=""),"",$P118&amp;" x"&amp;TEXT($I118,"0.##")&amp;IF($J118="ENC-000",""," + "&amp;$W118&amp;" x"&amp;TEXT($K118,"0.##"))&amp;" | "&amp;$N118)</f>
        <v/>
      </c>
      <c r="AE118" s="22">
        <f>IF($A118="","",_xlfn.TEXTJOIN(" | ",TRUE,IF(COUNTIF($A$6:$A$205,$A118)&gt;1,"SKU duplicado",""),IF(OR($B118="",$C118="",$D118="",$E118="",$F118="",$G118="",$H118="",$I118="",$J118="",$K118="",$N118="",$O118=""),"Cadastro incompleto",""),IF(AND($C118&lt;&gt;"",COUNTIF('Materiais e Regras'!$A$4:$A$6,$C118)=0),"Fragilidade inválida",""),IF(OR(AND($D118&lt;&gt;"",NOT(ISNUMBER($D118))),AND($E118&lt;&gt;"",NOT(ISNUMBER($E118))),AND($F118&lt;&gt;"",NOT(ISNUMBER($F118))),AND($G118&lt;&gt;"",NOT(ISNUMBER($G118))),AND($I118&lt;&gt;"",NOT(ISNUMBER($I118))),AND($K118&lt;&gt;"",NOT(ISNUMBER($K118))),AND($L118&lt;&gt;"",NOT(ISNUMBER($L118))),AND($M118&lt;&gt;"",NOT(ISNUMBER($M118)))),"Dados numéricos inválidos",""),IF(OR(AND(ISNUMBER($D118),$D118&lt;=0),AND(ISNUMBER($E118),$E118&lt;=0),AND(ISNUMBER($F118),$F118&lt;=0),AND(ISNUMBER($G118),$G118&lt;=0),AND(ISNUMBER($I118),$I118&lt;=0),AND(ISNUMBER($K118),$K118&lt;0),AND(ISNUMBER($L118),$L118&lt;0),AND(ISNUMBER($M118),$M118&lt;0)),"Medida, peso ou quantidade inválida",""),IF(AND($H118&lt;&gt;"",$P118=""),"Código de embalagem inválido",""),IF(AND($P118&lt;&gt;"",IFERROR(INDEX('Materiais e Regras'!$J$11:$J$30,MATCH($H118,'Materiais e Regras'!$A$11:$A$30,0)),"Não")&lt;&gt;"Sim"),"Embalagem inativa",""),IF(AND($J118&lt;&gt;"",$W118=""),"Código de enchimento inválido",""),IF(AND($W118&lt;&gt;"",IFERROR(INDEX('Materiais e Regras'!$P$11:$P$25,MATCH($J118,'Materiais e Regras'!$L$11:$L$25,0)),"Não")&lt;&gt;"Sim"),"Enchimento inativo",""),IF(AND(COUNT($D118:$F118)=3,ISNUMBER($Z118),COUNT($Q118:$S118)=3,OR($D118+2*$Z118&gt;$Q118,$E118+2*$Z118&gt;$R118,$F118+2*$Z118&gt;$S118)),"Dimensões incompatíveis",""),IF(AND(ISNUMBER($G118),ISNUMBER($T118),$G118&gt;$T118),"Peso acima do limite",""),IF(AND(ISNUMBER($U118),ISNUMBER($X118),ISNUMBER($AA118),MIN(3,$U118+$X118)&lt;$AA118),"Proteção insuficiente",""),IF(AND($C118="Alta",OR($J118="ENC-000",$K118&lt;=0)),"Enchimento obrigatório",""),IF(AND($J118&lt;&gt;"",$J118&lt;&gt;"ENC-000",OR($K118="",$K118&lt;=0)),"Quantidade de enchimento inválida",""),IF(AND(ISNUMBER($AC118),ISNUMBER($AB118),$AC118&gt;$AB118),"Custo acima do limite",""),IF(AND($O118&lt;&gt;"",NOT(ISNUMBER($O118))),"Data de revisão inválida",""),IF(AND(ISNUMBER($O118),$O118&gt;TODAY()),"Data de revisão futura",""),IF(AND(ISNUMBER($O118),$O118&lt;=TODAY(),TODAY()-$O118&gt;'Materiais e Regras'!$H$6),"Revisão vencida","")))</f>
        <v/>
      </c>
      <c r="AF118" s="27">
        <f>IF($A118="","",IF($AE118="","OK","REVISAR"))</f>
        <v/>
      </c>
    </row>
    <row r="119" ht="22" customHeight="1">
      <c r="A119" s="16" t="n"/>
      <c r="B119" s="16" t="n"/>
      <c r="C119" s="17" t="n"/>
      <c r="D119" s="18" t="n"/>
      <c r="E119" s="18" t="n"/>
      <c r="F119" s="18" t="n"/>
      <c r="G119" s="41" t="n"/>
      <c r="H119" s="17" t="n"/>
      <c r="I119" s="18" t="n"/>
      <c r="J119" s="17" t="n"/>
      <c r="K119" s="18" t="n"/>
      <c r="L119" s="20" t="n"/>
      <c r="M119" s="20" t="n"/>
      <c r="N119" s="16" t="n"/>
      <c r="O119" s="42" t="n"/>
      <c r="P119" s="22">
        <f>IF($A119="","",IFERROR(INDEX('Materiais e Regras'!$B$11:$B$30,MATCH($H119,'Materiais e Regras'!$A$11:$A$30,0)),""))</f>
        <v/>
      </c>
      <c r="Q119" s="23">
        <f>IF($A119="","",IFERROR(INDEX('Materiais e Regras'!$D$11:$D$30,MATCH($H119,'Materiais e Regras'!$A$11:$A$30,0)),""))</f>
        <v/>
      </c>
      <c r="R119" s="23">
        <f>IF($A119="","",IFERROR(INDEX('Materiais e Regras'!$E$11:$E$30,MATCH($H119,'Materiais e Regras'!$A$11:$A$30,0)),""))</f>
        <v/>
      </c>
      <c r="S119" s="23">
        <f>IF($A119="","",IFERROR(INDEX('Materiais e Regras'!$F$11:$F$30,MATCH($H119,'Materiais e Regras'!$A$11:$A$30,0)),""))</f>
        <v/>
      </c>
      <c r="T119" s="43">
        <f>IF($A119="","",IFERROR(INDEX('Materiais e Regras'!$G$11:$G$30,MATCH($H119,'Materiais e Regras'!$A$11:$A$30,0)),""))</f>
        <v/>
      </c>
      <c r="U119" s="25">
        <f>IF($A119="","",IFERROR(INDEX('Materiais e Regras'!$H$11:$H$30,MATCH($H119,'Materiais e Regras'!$A$11:$A$30,0)),""))</f>
        <v/>
      </c>
      <c r="V119" s="26">
        <f>IF($A119="","",IFERROR(INDEX('Materiais e Regras'!$I$11:$I$30,MATCH($H119,'Materiais e Regras'!$A$11:$A$30,0)),""))</f>
        <v/>
      </c>
      <c r="W119" s="22">
        <f>IF($A119="","",IFERROR(INDEX('Materiais e Regras'!$M$11:$M$25,MATCH($J119,'Materiais e Regras'!$L$11:$L$25,0)),""))</f>
        <v/>
      </c>
      <c r="X119" s="25">
        <f>IF($A119="","",IFERROR(INDEX('Materiais e Regras'!$N$11:$N$25,MATCH($J119,'Materiais e Regras'!$L$11:$L$25,0)),""))</f>
        <v/>
      </c>
      <c r="Y119" s="26">
        <f>IF($A119="","",IFERROR(INDEX('Materiais e Regras'!$O$11:$O$25,MATCH($J119,'Materiais e Regras'!$L$11:$L$25,0)),""))</f>
        <v/>
      </c>
      <c r="Z119" s="23">
        <f>IF($A119="","",IFERROR(INDEX('Materiais e Regras'!$B$4:$B$6,MATCH($C119,'Materiais e Regras'!$A$4:$A$6,0)),""))</f>
        <v/>
      </c>
      <c r="AA119" s="25">
        <f>IF($A119="","",IFERROR(INDEX('Materiais e Regras'!$C$4:$C$6,MATCH($C119,'Materiais e Regras'!$A$4:$A$6,0)),""))</f>
        <v/>
      </c>
      <c r="AB119" s="26">
        <f>IF($A119="","",IF($M119="",'Materiais e Regras'!$H$5,IF(ISNUMBER($M119),$M119,"")))</f>
        <v/>
      </c>
      <c r="AC119" s="26">
        <f>IF(OR($A119="",COUNT($I119,$K119)&lt;&gt;2,NOT(ISNUMBER($V119)),NOT(ISNUMBER($Y119)),AND($L119&lt;&gt;"",NOT(ISNUMBER($L119)))),"",ROUND(($I119*$V119+$K119*$Y119+IF($L119="",0,$L119))*(1+'Materiais e Regras'!$H$4),2))</f>
        <v/>
      </c>
      <c r="AD119" s="22">
        <f>IF(OR($A119="",$P119="",$W119="",$I119="",$K119="",$N119=""),"",$P119&amp;" x"&amp;TEXT($I119,"0.##")&amp;IF($J119="ENC-000",""," + "&amp;$W119&amp;" x"&amp;TEXT($K119,"0.##"))&amp;" | "&amp;$N119)</f>
        <v/>
      </c>
      <c r="AE119" s="22">
        <f>IF($A119="","",_xlfn.TEXTJOIN(" | ",TRUE,IF(COUNTIF($A$6:$A$205,$A119)&gt;1,"SKU duplicado",""),IF(OR($B119="",$C119="",$D119="",$E119="",$F119="",$G119="",$H119="",$I119="",$J119="",$K119="",$N119="",$O119=""),"Cadastro incompleto",""),IF(AND($C119&lt;&gt;"",COUNTIF('Materiais e Regras'!$A$4:$A$6,$C119)=0),"Fragilidade inválida",""),IF(OR(AND($D119&lt;&gt;"",NOT(ISNUMBER($D119))),AND($E119&lt;&gt;"",NOT(ISNUMBER($E119))),AND($F119&lt;&gt;"",NOT(ISNUMBER($F119))),AND($G119&lt;&gt;"",NOT(ISNUMBER($G119))),AND($I119&lt;&gt;"",NOT(ISNUMBER($I119))),AND($K119&lt;&gt;"",NOT(ISNUMBER($K119))),AND($L119&lt;&gt;"",NOT(ISNUMBER($L119))),AND($M119&lt;&gt;"",NOT(ISNUMBER($M119)))),"Dados numéricos inválidos",""),IF(OR(AND(ISNUMBER($D119),$D119&lt;=0),AND(ISNUMBER($E119),$E119&lt;=0),AND(ISNUMBER($F119),$F119&lt;=0),AND(ISNUMBER($G119),$G119&lt;=0),AND(ISNUMBER($I119),$I119&lt;=0),AND(ISNUMBER($K119),$K119&lt;0),AND(ISNUMBER($L119),$L119&lt;0),AND(ISNUMBER($M119),$M119&lt;0)),"Medida, peso ou quantidade inválida",""),IF(AND($H119&lt;&gt;"",$P119=""),"Código de embalagem inválido",""),IF(AND($P119&lt;&gt;"",IFERROR(INDEX('Materiais e Regras'!$J$11:$J$30,MATCH($H119,'Materiais e Regras'!$A$11:$A$30,0)),"Não")&lt;&gt;"Sim"),"Embalagem inativa",""),IF(AND($J119&lt;&gt;"",$W119=""),"Código de enchimento inválido",""),IF(AND($W119&lt;&gt;"",IFERROR(INDEX('Materiais e Regras'!$P$11:$P$25,MATCH($J119,'Materiais e Regras'!$L$11:$L$25,0)),"Não")&lt;&gt;"Sim"),"Enchimento inativo",""),IF(AND(COUNT($D119:$F119)=3,ISNUMBER($Z119),COUNT($Q119:$S119)=3,OR($D119+2*$Z119&gt;$Q119,$E119+2*$Z119&gt;$R119,$F119+2*$Z119&gt;$S119)),"Dimensões incompatíveis",""),IF(AND(ISNUMBER($G119),ISNUMBER($T119),$G119&gt;$T119),"Peso acima do limite",""),IF(AND(ISNUMBER($U119),ISNUMBER($X119),ISNUMBER($AA119),MIN(3,$U119+$X119)&lt;$AA119),"Proteção insuficiente",""),IF(AND($C119="Alta",OR($J119="ENC-000",$K119&lt;=0)),"Enchimento obrigatório",""),IF(AND($J119&lt;&gt;"",$J119&lt;&gt;"ENC-000",OR($K119="",$K119&lt;=0)),"Quantidade de enchimento inválida",""),IF(AND(ISNUMBER($AC119),ISNUMBER($AB119),$AC119&gt;$AB119),"Custo acima do limite",""),IF(AND($O119&lt;&gt;"",NOT(ISNUMBER($O119))),"Data de revisão inválida",""),IF(AND(ISNUMBER($O119),$O119&gt;TODAY()),"Data de revisão futura",""),IF(AND(ISNUMBER($O119),$O119&lt;=TODAY(),TODAY()-$O119&gt;'Materiais e Regras'!$H$6),"Revisão vencida","")))</f>
        <v/>
      </c>
      <c r="AF119" s="27">
        <f>IF($A119="","",IF($AE119="","OK","REVISAR"))</f>
        <v/>
      </c>
    </row>
    <row r="120" ht="22" customHeight="1">
      <c r="A120" s="16" t="n"/>
      <c r="B120" s="16" t="n"/>
      <c r="C120" s="17" t="n"/>
      <c r="D120" s="18" t="n"/>
      <c r="E120" s="18" t="n"/>
      <c r="F120" s="18" t="n"/>
      <c r="G120" s="41" t="n"/>
      <c r="H120" s="17" t="n"/>
      <c r="I120" s="18" t="n"/>
      <c r="J120" s="17" t="n"/>
      <c r="K120" s="18" t="n"/>
      <c r="L120" s="20" t="n"/>
      <c r="M120" s="20" t="n"/>
      <c r="N120" s="16" t="n"/>
      <c r="O120" s="42" t="n"/>
      <c r="P120" s="22">
        <f>IF($A120="","",IFERROR(INDEX('Materiais e Regras'!$B$11:$B$30,MATCH($H120,'Materiais e Regras'!$A$11:$A$30,0)),""))</f>
        <v/>
      </c>
      <c r="Q120" s="23">
        <f>IF($A120="","",IFERROR(INDEX('Materiais e Regras'!$D$11:$D$30,MATCH($H120,'Materiais e Regras'!$A$11:$A$30,0)),""))</f>
        <v/>
      </c>
      <c r="R120" s="23">
        <f>IF($A120="","",IFERROR(INDEX('Materiais e Regras'!$E$11:$E$30,MATCH($H120,'Materiais e Regras'!$A$11:$A$30,0)),""))</f>
        <v/>
      </c>
      <c r="S120" s="23">
        <f>IF($A120="","",IFERROR(INDEX('Materiais e Regras'!$F$11:$F$30,MATCH($H120,'Materiais e Regras'!$A$11:$A$30,0)),""))</f>
        <v/>
      </c>
      <c r="T120" s="43">
        <f>IF($A120="","",IFERROR(INDEX('Materiais e Regras'!$G$11:$G$30,MATCH($H120,'Materiais e Regras'!$A$11:$A$30,0)),""))</f>
        <v/>
      </c>
      <c r="U120" s="25">
        <f>IF($A120="","",IFERROR(INDEX('Materiais e Regras'!$H$11:$H$30,MATCH($H120,'Materiais e Regras'!$A$11:$A$30,0)),""))</f>
        <v/>
      </c>
      <c r="V120" s="26">
        <f>IF($A120="","",IFERROR(INDEX('Materiais e Regras'!$I$11:$I$30,MATCH($H120,'Materiais e Regras'!$A$11:$A$30,0)),""))</f>
        <v/>
      </c>
      <c r="W120" s="22">
        <f>IF($A120="","",IFERROR(INDEX('Materiais e Regras'!$M$11:$M$25,MATCH($J120,'Materiais e Regras'!$L$11:$L$25,0)),""))</f>
        <v/>
      </c>
      <c r="X120" s="25">
        <f>IF($A120="","",IFERROR(INDEX('Materiais e Regras'!$N$11:$N$25,MATCH($J120,'Materiais e Regras'!$L$11:$L$25,0)),""))</f>
        <v/>
      </c>
      <c r="Y120" s="26">
        <f>IF($A120="","",IFERROR(INDEX('Materiais e Regras'!$O$11:$O$25,MATCH($J120,'Materiais e Regras'!$L$11:$L$25,0)),""))</f>
        <v/>
      </c>
      <c r="Z120" s="23">
        <f>IF($A120="","",IFERROR(INDEX('Materiais e Regras'!$B$4:$B$6,MATCH($C120,'Materiais e Regras'!$A$4:$A$6,0)),""))</f>
        <v/>
      </c>
      <c r="AA120" s="25">
        <f>IF($A120="","",IFERROR(INDEX('Materiais e Regras'!$C$4:$C$6,MATCH($C120,'Materiais e Regras'!$A$4:$A$6,0)),""))</f>
        <v/>
      </c>
      <c r="AB120" s="26">
        <f>IF($A120="","",IF($M120="",'Materiais e Regras'!$H$5,IF(ISNUMBER($M120),$M120,"")))</f>
        <v/>
      </c>
      <c r="AC120" s="26">
        <f>IF(OR($A120="",COUNT($I120,$K120)&lt;&gt;2,NOT(ISNUMBER($V120)),NOT(ISNUMBER($Y120)),AND($L120&lt;&gt;"",NOT(ISNUMBER($L120)))),"",ROUND(($I120*$V120+$K120*$Y120+IF($L120="",0,$L120))*(1+'Materiais e Regras'!$H$4),2))</f>
        <v/>
      </c>
      <c r="AD120" s="22">
        <f>IF(OR($A120="",$P120="",$W120="",$I120="",$K120="",$N120=""),"",$P120&amp;" x"&amp;TEXT($I120,"0.##")&amp;IF($J120="ENC-000",""," + "&amp;$W120&amp;" x"&amp;TEXT($K120,"0.##"))&amp;" | "&amp;$N120)</f>
        <v/>
      </c>
      <c r="AE120" s="22">
        <f>IF($A120="","",_xlfn.TEXTJOIN(" | ",TRUE,IF(COUNTIF($A$6:$A$205,$A120)&gt;1,"SKU duplicado",""),IF(OR($B120="",$C120="",$D120="",$E120="",$F120="",$G120="",$H120="",$I120="",$J120="",$K120="",$N120="",$O120=""),"Cadastro incompleto",""),IF(AND($C120&lt;&gt;"",COUNTIF('Materiais e Regras'!$A$4:$A$6,$C120)=0),"Fragilidade inválida",""),IF(OR(AND($D120&lt;&gt;"",NOT(ISNUMBER($D120))),AND($E120&lt;&gt;"",NOT(ISNUMBER($E120))),AND($F120&lt;&gt;"",NOT(ISNUMBER($F120))),AND($G120&lt;&gt;"",NOT(ISNUMBER($G120))),AND($I120&lt;&gt;"",NOT(ISNUMBER($I120))),AND($K120&lt;&gt;"",NOT(ISNUMBER($K120))),AND($L120&lt;&gt;"",NOT(ISNUMBER($L120))),AND($M120&lt;&gt;"",NOT(ISNUMBER($M120)))),"Dados numéricos inválidos",""),IF(OR(AND(ISNUMBER($D120),$D120&lt;=0),AND(ISNUMBER($E120),$E120&lt;=0),AND(ISNUMBER($F120),$F120&lt;=0),AND(ISNUMBER($G120),$G120&lt;=0),AND(ISNUMBER($I120),$I120&lt;=0),AND(ISNUMBER($K120),$K120&lt;0),AND(ISNUMBER($L120),$L120&lt;0),AND(ISNUMBER($M120),$M120&lt;0)),"Medida, peso ou quantidade inválida",""),IF(AND($H120&lt;&gt;"",$P120=""),"Código de embalagem inválido",""),IF(AND($P120&lt;&gt;"",IFERROR(INDEX('Materiais e Regras'!$J$11:$J$30,MATCH($H120,'Materiais e Regras'!$A$11:$A$30,0)),"Não")&lt;&gt;"Sim"),"Embalagem inativa",""),IF(AND($J120&lt;&gt;"",$W120=""),"Código de enchimento inválido",""),IF(AND($W120&lt;&gt;"",IFERROR(INDEX('Materiais e Regras'!$P$11:$P$25,MATCH($J120,'Materiais e Regras'!$L$11:$L$25,0)),"Não")&lt;&gt;"Sim"),"Enchimento inativo",""),IF(AND(COUNT($D120:$F120)=3,ISNUMBER($Z120),COUNT($Q120:$S120)=3,OR($D120+2*$Z120&gt;$Q120,$E120+2*$Z120&gt;$R120,$F120+2*$Z120&gt;$S120)),"Dimensões incompatíveis",""),IF(AND(ISNUMBER($G120),ISNUMBER($T120),$G120&gt;$T120),"Peso acima do limite",""),IF(AND(ISNUMBER($U120),ISNUMBER($X120),ISNUMBER($AA120),MIN(3,$U120+$X120)&lt;$AA120),"Proteção insuficiente",""),IF(AND($C120="Alta",OR($J120="ENC-000",$K120&lt;=0)),"Enchimento obrigatório",""),IF(AND($J120&lt;&gt;"",$J120&lt;&gt;"ENC-000",OR($K120="",$K120&lt;=0)),"Quantidade de enchimento inválida",""),IF(AND(ISNUMBER($AC120),ISNUMBER($AB120),$AC120&gt;$AB120),"Custo acima do limite",""),IF(AND($O120&lt;&gt;"",NOT(ISNUMBER($O120))),"Data de revisão inválida",""),IF(AND(ISNUMBER($O120),$O120&gt;TODAY()),"Data de revisão futura",""),IF(AND(ISNUMBER($O120),$O120&lt;=TODAY(),TODAY()-$O120&gt;'Materiais e Regras'!$H$6),"Revisão vencida","")))</f>
        <v/>
      </c>
      <c r="AF120" s="27">
        <f>IF($A120="","",IF($AE120="","OK","REVISAR"))</f>
        <v/>
      </c>
    </row>
    <row r="121" ht="22" customHeight="1">
      <c r="A121" s="16" t="n"/>
      <c r="B121" s="16" t="n"/>
      <c r="C121" s="17" t="n"/>
      <c r="D121" s="18" t="n"/>
      <c r="E121" s="18" t="n"/>
      <c r="F121" s="18" t="n"/>
      <c r="G121" s="41" t="n"/>
      <c r="H121" s="17" t="n"/>
      <c r="I121" s="18" t="n"/>
      <c r="J121" s="17" t="n"/>
      <c r="K121" s="18" t="n"/>
      <c r="L121" s="20" t="n"/>
      <c r="M121" s="20" t="n"/>
      <c r="N121" s="16" t="n"/>
      <c r="O121" s="42" t="n"/>
      <c r="P121" s="22">
        <f>IF($A121="","",IFERROR(INDEX('Materiais e Regras'!$B$11:$B$30,MATCH($H121,'Materiais e Regras'!$A$11:$A$30,0)),""))</f>
        <v/>
      </c>
      <c r="Q121" s="23">
        <f>IF($A121="","",IFERROR(INDEX('Materiais e Regras'!$D$11:$D$30,MATCH($H121,'Materiais e Regras'!$A$11:$A$30,0)),""))</f>
        <v/>
      </c>
      <c r="R121" s="23">
        <f>IF($A121="","",IFERROR(INDEX('Materiais e Regras'!$E$11:$E$30,MATCH($H121,'Materiais e Regras'!$A$11:$A$30,0)),""))</f>
        <v/>
      </c>
      <c r="S121" s="23">
        <f>IF($A121="","",IFERROR(INDEX('Materiais e Regras'!$F$11:$F$30,MATCH($H121,'Materiais e Regras'!$A$11:$A$30,0)),""))</f>
        <v/>
      </c>
      <c r="T121" s="43">
        <f>IF($A121="","",IFERROR(INDEX('Materiais e Regras'!$G$11:$G$30,MATCH($H121,'Materiais e Regras'!$A$11:$A$30,0)),""))</f>
        <v/>
      </c>
      <c r="U121" s="25">
        <f>IF($A121="","",IFERROR(INDEX('Materiais e Regras'!$H$11:$H$30,MATCH($H121,'Materiais e Regras'!$A$11:$A$30,0)),""))</f>
        <v/>
      </c>
      <c r="V121" s="26">
        <f>IF($A121="","",IFERROR(INDEX('Materiais e Regras'!$I$11:$I$30,MATCH($H121,'Materiais e Regras'!$A$11:$A$30,0)),""))</f>
        <v/>
      </c>
      <c r="W121" s="22">
        <f>IF($A121="","",IFERROR(INDEX('Materiais e Regras'!$M$11:$M$25,MATCH($J121,'Materiais e Regras'!$L$11:$L$25,0)),""))</f>
        <v/>
      </c>
      <c r="X121" s="25">
        <f>IF($A121="","",IFERROR(INDEX('Materiais e Regras'!$N$11:$N$25,MATCH($J121,'Materiais e Regras'!$L$11:$L$25,0)),""))</f>
        <v/>
      </c>
      <c r="Y121" s="26">
        <f>IF($A121="","",IFERROR(INDEX('Materiais e Regras'!$O$11:$O$25,MATCH($J121,'Materiais e Regras'!$L$11:$L$25,0)),""))</f>
        <v/>
      </c>
      <c r="Z121" s="23">
        <f>IF($A121="","",IFERROR(INDEX('Materiais e Regras'!$B$4:$B$6,MATCH($C121,'Materiais e Regras'!$A$4:$A$6,0)),""))</f>
        <v/>
      </c>
      <c r="AA121" s="25">
        <f>IF($A121="","",IFERROR(INDEX('Materiais e Regras'!$C$4:$C$6,MATCH($C121,'Materiais e Regras'!$A$4:$A$6,0)),""))</f>
        <v/>
      </c>
      <c r="AB121" s="26">
        <f>IF($A121="","",IF($M121="",'Materiais e Regras'!$H$5,IF(ISNUMBER($M121),$M121,"")))</f>
        <v/>
      </c>
      <c r="AC121" s="26">
        <f>IF(OR($A121="",COUNT($I121,$K121)&lt;&gt;2,NOT(ISNUMBER($V121)),NOT(ISNUMBER($Y121)),AND($L121&lt;&gt;"",NOT(ISNUMBER($L121)))),"",ROUND(($I121*$V121+$K121*$Y121+IF($L121="",0,$L121))*(1+'Materiais e Regras'!$H$4),2))</f>
        <v/>
      </c>
      <c r="AD121" s="22">
        <f>IF(OR($A121="",$P121="",$W121="",$I121="",$K121="",$N121=""),"",$P121&amp;" x"&amp;TEXT($I121,"0.##")&amp;IF($J121="ENC-000",""," + "&amp;$W121&amp;" x"&amp;TEXT($K121,"0.##"))&amp;" | "&amp;$N121)</f>
        <v/>
      </c>
      <c r="AE121" s="22">
        <f>IF($A121="","",_xlfn.TEXTJOIN(" | ",TRUE,IF(COUNTIF($A$6:$A$205,$A121)&gt;1,"SKU duplicado",""),IF(OR($B121="",$C121="",$D121="",$E121="",$F121="",$G121="",$H121="",$I121="",$J121="",$K121="",$N121="",$O121=""),"Cadastro incompleto",""),IF(AND($C121&lt;&gt;"",COUNTIF('Materiais e Regras'!$A$4:$A$6,$C121)=0),"Fragilidade inválida",""),IF(OR(AND($D121&lt;&gt;"",NOT(ISNUMBER($D121))),AND($E121&lt;&gt;"",NOT(ISNUMBER($E121))),AND($F121&lt;&gt;"",NOT(ISNUMBER($F121))),AND($G121&lt;&gt;"",NOT(ISNUMBER($G121))),AND($I121&lt;&gt;"",NOT(ISNUMBER($I121))),AND($K121&lt;&gt;"",NOT(ISNUMBER($K121))),AND($L121&lt;&gt;"",NOT(ISNUMBER($L121))),AND($M121&lt;&gt;"",NOT(ISNUMBER($M121)))),"Dados numéricos inválidos",""),IF(OR(AND(ISNUMBER($D121),$D121&lt;=0),AND(ISNUMBER($E121),$E121&lt;=0),AND(ISNUMBER($F121),$F121&lt;=0),AND(ISNUMBER($G121),$G121&lt;=0),AND(ISNUMBER($I121),$I121&lt;=0),AND(ISNUMBER($K121),$K121&lt;0),AND(ISNUMBER($L121),$L121&lt;0),AND(ISNUMBER($M121),$M121&lt;0)),"Medida, peso ou quantidade inválida",""),IF(AND($H121&lt;&gt;"",$P121=""),"Código de embalagem inválido",""),IF(AND($P121&lt;&gt;"",IFERROR(INDEX('Materiais e Regras'!$J$11:$J$30,MATCH($H121,'Materiais e Regras'!$A$11:$A$30,0)),"Não")&lt;&gt;"Sim"),"Embalagem inativa",""),IF(AND($J121&lt;&gt;"",$W121=""),"Código de enchimento inválido",""),IF(AND($W121&lt;&gt;"",IFERROR(INDEX('Materiais e Regras'!$P$11:$P$25,MATCH($J121,'Materiais e Regras'!$L$11:$L$25,0)),"Não")&lt;&gt;"Sim"),"Enchimento inativo",""),IF(AND(COUNT($D121:$F121)=3,ISNUMBER($Z121),COUNT($Q121:$S121)=3,OR($D121+2*$Z121&gt;$Q121,$E121+2*$Z121&gt;$R121,$F121+2*$Z121&gt;$S121)),"Dimensões incompatíveis",""),IF(AND(ISNUMBER($G121),ISNUMBER($T121),$G121&gt;$T121),"Peso acima do limite",""),IF(AND(ISNUMBER($U121),ISNUMBER($X121),ISNUMBER($AA121),MIN(3,$U121+$X121)&lt;$AA121),"Proteção insuficiente",""),IF(AND($C121="Alta",OR($J121="ENC-000",$K121&lt;=0)),"Enchimento obrigatório",""),IF(AND($J121&lt;&gt;"",$J121&lt;&gt;"ENC-000",OR($K121="",$K121&lt;=0)),"Quantidade de enchimento inválida",""),IF(AND(ISNUMBER($AC121),ISNUMBER($AB121),$AC121&gt;$AB121),"Custo acima do limite",""),IF(AND($O121&lt;&gt;"",NOT(ISNUMBER($O121))),"Data de revisão inválida",""),IF(AND(ISNUMBER($O121),$O121&gt;TODAY()),"Data de revisão futura",""),IF(AND(ISNUMBER($O121),$O121&lt;=TODAY(),TODAY()-$O121&gt;'Materiais e Regras'!$H$6),"Revisão vencida","")))</f>
        <v/>
      </c>
      <c r="AF121" s="27">
        <f>IF($A121="","",IF($AE121="","OK","REVISAR"))</f>
        <v/>
      </c>
    </row>
    <row r="122" ht="22" customHeight="1">
      <c r="A122" s="16" t="n"/>
      <c r="B122" s="16" t="n"/>
      <c r="C122" s="17" t="n"/>
      <c r="D122" s="18" t="n"/>
      <c r="E122" s="18" t="n"/>
      <c r="F122" s="18" t="n"/>
      <c r="G122" s="41" t="n"/>
      <c r="H122" s="17" t="n"/>
      <c r="I122" s="18" t="n"/>
      <c r="J122" s="17" t="n"/>
      <c r="K122" s="18" t="n"/>
      <c r="L122" s="20" t="n"/>
      <c r="M122" s="20" t="n"/>
      <c r="N122" s="16" t="n"/>
      <c r="O122" s="42" t="n"/>
      <c r="P122" s="22">
        <f>IF($A122="","",IFERROR(INDEX('Materiais e Regras'!$B$11:$B$30,MATCH($H122,'Materiais e Regras'!$A$11:$A$30,0)),""))</f>
        <v/>
      </c>
      <c r="Q122" s="23">
        <f>IF($A122="","",IFERROR(INDEX('Materiais e Regras'!$D$11:$D$30,MATCH($H122,'Materiais e Regras'!$A$11:$A$30,0)),""))</f>
        <v/>
      </c>
      <c r="R122" s="23">
        <f>IF($A122="","",IFERROR(INDEX('Materiais e Regras'!$E$11:$E$30,MATCH($H122,'Materiais e Regras'!$A$11:$A$30,0)),""))</f>
        <v/>
      </c>
      <c r="S122" s="23">
        <f>IF($A122="","",IFERROR(INDEX('Materiais e Regras'!$F$11:$F$30,MATCH($H122,'Materiais e Regras'!$A$11:$A$30,0)),""))</f>
        <v/>
      </c>
      <c r="T122" s="43">
        <f>IF($A122="","",IFERROR(INDEX('Materiais e Regras'!$G$11:$G$30,MATCH($H122,'Materiais e Regras'!$A$11:$A$30,0)),""))</f>
        <v/>
      </c>
      <c r="U122" s="25">
        <f>IF($A122="","",IFERROR(INDEX('Materiais e Regras'!$H$11:$H$30,MATCH($H122,'Materiais e Regras'!$A$11:$A$30,0)),""))</f>
        <v/>
      </c>
      <c r="V122" s="26">
        <f>IF($A122="","",IFERROR(INDEX('Materiais e Regras'!$I$11:$I$30,MATCH($H122,'Materiais e Regras'!$A$11:$A$30,0)),""))</f>
        <v/>
      </c>
      <c r="W122" s="22">
        <f>IF($A122="","",IFERROR(INDEX('Materiais e Regras'!$M$11:$M$25,MATCH($J122,'Materiais e Regras'!$L$11:$L$25,0)),""))</f>
        <v/>
      </c>
      <c r="X122" s="25">
        <f>IF($A122="","",IFERROR(INDEX('Materiais e Regras'!$N$11:$N$25,MATCH($J122,'Materiais e Regras'!$L$11:$L$25,0)),""))</f>
        <v/>
      </c>
      <c r="Y122" s="26">
        <f>IF($A122="","",IFERROR(INDEX('Materiais e Regras'!$O$11:$O$25,MATCH($J122,'Materiais e Regras'!$L$11:$L$25,0)),""))</f>
        <v/>
      </c>
      <c r="Z122" s="23">
        <f>IF($A122="","",IFERROR(INDEX('Materiais e Regras'!$B$4:$B$6,MATCH($C122,'Materiais e Regras'!$A$4:$A$6,0)),""))</f>
        <v/>
      </c>
      <c r="AA122" s="25">
        <f>IF($A122="","",IFERROR(INDEX('Materiais e Regras'!$C$4:$C$6,MATCH($C122,'Materiais e Regras'!$A$4:$A$6,0)),""))</f>
        <v/>
      </c>
      <c r="AB122" s="26">
        <f>IF($A122="","",IF($M122="",'Materiais e Regras'!$H$5,IF(ISNUMBER($M122),$M122,"")))</f>
        <v/>
      </c>
      <c r="AC122" s="26">
        <f>IF(OR($A122="",COUNT($I122,$K122)&lt;&gt;2,NOT(ISNUMBER($V122)),NOT(ISNUMBER($Y122)),AND($L122&lt;&gt;"",NOT(ISNUMBER($L122)))),"",ROUND(($I122*$V122+$K122*$Y122+IF($L122="",0,$L122))*(1+'Materiais e Regras'!$H$4),2))</f>
        <v/>
      </c>
      <c r="AD122" s="22">
        <f>IF(OR($A122="",$P122="",$W122="",$I122="",$K122="",$N122=""),"",$P122&amp;" x"&amp;TEXT($I122,"0.##")&amp;IF($J122="ENC-000",""," + "&amp;$W122&amp;" x"&amp;TEXT($K122,"0.##"))&amp;" | "&amp;$N122)</f>
        <v/>
      </c>
      <c r="AE122" s="22">
        <f>IF($A122="","",_xlfn.TEXTJOIN(" | ",TRUE,IF(COUNTIF($A$6:$A$205,$A122)&gt;1,"SKU duplicado",""),IF(OR($B122="",$C122="",$D122="",$E122="",$F122="",$G122="",$H122="",$I122="",$J122="",$K122="",$N122="",$O122=""),"Cadastro incompleto",""),IF(AND($C122&lt;&gt;"",COUNTIF('Materiais e Regras'!$A$4:$A$6,$C122)=0),"Fragilidade inválida",""),IF(OR(AND($D122&lt;&gt;"",NOT(ISNUMBER($D122))),AND($E122&lt;&gt;"",NOT(ISNUMBER($E122))),AND($F122&lt;&gt;"",NOT(ISNUMBER($F122))),AND($G122&lt;&gt;"",NOT(ISNUMBER($G122))),AND($I122&lt;&gt;"",NOT(ISNUMBER($I122))),AND($K122&lt;&gt;"",NOT(ISNUMBER($K122))),AND($L122&lt;&gt;"",NOT(ISNUMBER($L122))),AND($M122&lt;&gt;"",NOT(ISNUMBER($M122)))),"Dados numéricos inválidos",""),IF(OR(AND(ISNUMBER($D122),$D122&lt;=0),AND(ISNUMBER($E122),$E122&lt;=0),AND(ISNUMBER($F122),$F122&lt;=0),AND(ISNUMBER($G122),$G122&lt;=0),AND(ISNUMBER($I122),$I122&lt;=0),AND(ISNUMBER($K122),$K122&lt;0),AND(ISNUMBER($L122),$L122&lt;0),AND(ISNUMBER($M122),$M122&lt;0)),"Medida, peso ou quantidade inválida",""),IF(AND($H122&lt;&gt;"",$P122=""),"Código de embalagem inválido",""),IF(AND($P122&lt;&gt;"",IFERROR(INDEX('Materiais e Regras'!$J$11:$J$30,MATCH($H122,'Materiais e Regras'!$A$11:$A$30,0)),"Não")&lt;&gt;"Sim"),"Embalagem inativa",""),IF(AND($J122&lt;&gt;"",$W122=""),"Código de enchimento inválido",""),IF(AND($W122&lt;&gt;"",IFERROR(INDEX('Materiais e Regras'!$P$11:$P$25,MATCH($J122,'Materiais e Regras'!$L$11:$L$25,0)),"Não")&lt;&gt;"Sim"),"Enchimento inativo",""),IF(AND(COUNT($D122:$F122)=3,ISNUMBER($Z122),COUNT($Q122:$S122)=3,OR($D122+2*$Z122&gt;$Q122,$E122+2*$Z122&gt;$R122,$F122+2*$Z122&gt;$S122)),"Dimensões incompatíveis",""),IF(AND(ISNUMBER($G122),ISNUMBER($T122),$G122&gt;$T122),"Peso acima do limite",""),IF(AND(ISNUMBER($U122),ISNUMBER($X122),ISNUMBER($AA122),MIN(3,$U122+$X122)&lt;$AA122),"Proteção insuficiente",""),IF(AND($C122="Alta",OR($J122="ENC-000",$K122&lt;=0)),"Enchimento obrigatório",""),IF(AND($J122&lt;&gt;"",$J122&lt;&gt;"ENC-000",OR($K122="",$K122&lt;=0)),"Quantidade de enchimento inválida",""),IF(AND(ISNUMBER($AC122),ISNUMBER($AB122),$AC122&gt;$AB122),"Custo acima do limite",""),IF(AND($O122&lt;&gt;"",NOT(ISNUMBER($O122))),"Data de revisão inválida",""),IF(AND(ISNUMBER($O122),$O122&gt;TODAY()),"Data de revisão futura",""),IF(AND(ISNUMBER($O122),$O122&lt;=TODAY(),TODAY()-$O122&gt;'Materiais e Regras'!$H$6),"Revisão vencida","")))</f>
        <v/>
      </c>
      <c r="AF122" s="27">
        <f>IF($A122="","",IF($AE122="","OK","REVISAR"))</f>
        <v/>
      </c>
    </row>
    <row r="123" ht="22" customHeight="1">
      <c r="A123" s="16" t="n"/>
      <c r="B123" s="16" t="n"/>
      <c r="C123" s="17" t="n"/>
      <c r="D123" s="18" t="n"/>
      <c r="E123" s="18" t="n"/>
      <c r="F123" s="18" t="n"/>
      <c r="G123" s="41" t="n"/>
      <c r="H123" s="17" t="n"/>
      <c r="I123" s="18" t="n"/>
      <c r="J123" s="17" t="n"/>
      <c r="K123" s="18" t="n"/>
      <c r="L123" s="20" t="n"/>
      <c r="M123" s="20" t="n"/>
      <c r="N123" s="16" t="n"/>
      <c r="O123" s="42" t="n"/>
      <c r="P123" s="22">
        <f>IF($A123="","",IFERROR(INDEX('Materiais e Regras'!$B$11:$B$30,MATCH($H123,'Materiais e Regras'!$A$11:$A$30,0)),""))</f>
        <v/>
      </c>
      <c r="Q123" s="23">
        <f>IF($A123="","",IFERROR(INDEX('Materiais e Regras'!$D$11:$D$30,MATCH($H123,'Materiais e Regras'!$A$11:$A$30,0)),""))</f>
        <v/>
      </c>
      <c r="R123" s="23">
        <f>IF($A123="","",IFERROR(INDEX('Materiais e Regras'!$E$11:$E$30,MATCH($H123,'Materiais e Regras'!$A$11:$A$30,0)),""))</f>
        <v/>
      </c>
      <c r="S123" s="23">
        <f>IF($A123="","",IFERROR(INDEX('Materiais e Regras'!$F$11:$F$30,MATCH($H123,'Materiais e Regras'!$A$11:$A$30,0)),""))</f>
        <v/>
      </c>
      <c r="T123" s="43">
        <f>IF($A123="","",IFERROR(INDEX('Materiais e Regras'!$G$11:$G$30,MATCH($H123,'Materiais e Regras'!$A$11:$A$30,0)),""))</f>
        <v/>
      </c>
      <c r="U123" s="25">
        <f>IF($A123="","",IFERROR(INDEX('Materiais e Regras'!$H$11:$H$30,MATCH($H123,'Materiais e Regras'!$A$11:$A$30,0)),""))</f>
        <v/>
      </c>
      <c r="V123" s="26">
        <f>IF($A123="","",IFERROR(INDEX('Materiais e Regras'!$I$11:$I$30,MATCH($H123,'Materiais e Regras'!$A$11:$A$30,0)),""))</f>
        <v/>
      </c>
      <c r="W123" s="22">
        <f>IF($A123="","",IFERROR(INDEX('Materiais e Regras'!$M$11:$M$25,MATCH($J123,'Materiais e Regras'!$L$11:$L$25,0)),""))</f>
        <v/>
      </c>
      <c r="X123" s="25">
        <f>IF($A123="","",IFERROR(INDEX('Materiais e Regras'!$N$11:$N$25,MATCH($J123,'Materiais e Regras'!$L$11:$L$25,0)),""))</f>
        <v/>
      </c>
      <c r="Y123" s="26">
        <f>IF($A123="","",IFERROR(INDEX('Materiais e Regras'!$O$11:$O$25,MATCH($J123,'Materiais e Regras'!$L$11:$L$25,0)),""))</f>
        <v/>
      </c>
      <c r="Z123" s="23">
        <f>IF($A123="","",IFERROR(INDEX('Materiais e Regras'!$B$4:$B$6,MATCH($C123,'Materiais e Regras'!$A$4:$A$6,0)),""))</f>
        <v/>
      </c>
      <c r="AA123" s="25">
        <f>IF($A123="","",IFERROR(INDEX('Materiais e Regras'!$C$4:$C$6,MATCH($C123,'Materiais e Regras'!$A$4:$A$6,0)),""))</f>
        <v/>
      </c>
      <c r="AB123" s="26">
        <f>IF($A123="","",IF($M123="",'Materiais e Regras'!$H$5,IF(ISNUMBER($M123),$M123,"")))</f>
        <v/>
      </c>
      <c r="AC123" s="26">
        <f>IF(OR($A123="",COUNT($I123,$K123)&lt;&gt;2,NOT(ISNUMBER($V123)),NOT(ISNUMBER($Y123)),AND($L123&lt;&gt;"",NOT(ISNUMBER($L123)))),"",ROUND(($I123*$V123+$K123*$Y123+IF($L123="",0,$L123))*(1+'Materiais e Regras'!$H$4),2))</f>
        <v/>
      </c>
      <c r="AD123" s="22">
        <f>IF(OR($A123="",$P123="",$W123="",$I123="",$K123="",$N123=""),"",$P123&amp;" x"&amp;TEXT($I123,"0.##")&amp;IF($J123="ENC-000",""," + "&amp;$W123&amp;" x"&amp;TEXT($K123,"0.##"))&amp;" | "&amp;$N123)</f>
        <v/>
      </c>
      <c r="AE123" s="22">
        <f>IF($A123="","",_xlfn.TEXTJOIN(" | ",TRUE,IF(COUNTIF($A$6:$A$205,$A123)&gt;1,"SKU duplicado",""),IF(OR($B123="",$C123="",$D123="",$E123="",$F123="",$G123="",$H123="",$I123="",$J123="",$K123="",$N123="",$O123=""),"Cadastro incompleto",""),IF(AND($C123&lt;&gt;"",COUNTIF('Materiais e Regras'!$A$4:$A$6,$C123)=0),"Fragilidade inválida",""),IF(OR(AND($D123&lt;&gt;"",NOT(ISNUMBER($D123))),AND($E123&lt;&gt;"",NOT(ISNUMBER($E123))),AND($F123&lt;&gt;"",NOT(ISNUMBER($F123))),AND($G123&lt;&gt;"",NOT(ISNUMBER($G123))),AND($I123&lt;&gt;"",NOT(ISNUMBER($I123))),AND($K123&lt;&gt;"",NOT(ISNUMBER($K123))),AND($L123&lt;&gt;"",NOT(ISNUMBER($L123))),AND($M123&lt;&gt;"",NOT(ISNUMBER($M123)))),"Dados numéricos inválidos",""),IF(OR(AND(ISNUMBER($D123),$D123&lt;=0),AND(ISNUMBER($E123),$E123&lt;=0),AND(ISNUMBER($F123),$F123&lt;=0),AND(ISNUMBER($G123),$G123&lt;=0),AND(ISNUMBER($I123),$I123&lt;=0),AND(ISNUMBER($K123),$K123&lt;0),AND(ISNUMBER($L123),$L123&lt;0),AND(ISNUMBER($M123),$M123&lt;0)),"Medida, peso ou quantidade inválida",""),IF(AND($H123&lt;&gt;"",$P123=""),"Código de embalagem inválido",""),IF(AND($P123&lt;&gt;"",IFERROR(INDEX('Materiais e Regras'!$J$11:$J$30,MATCH($H123,'Materiais e Regras'!$A$11:$A$30,0)),"Não")&lt;&gt;"Sim"),"Embalagem inativa",""),IF(AND($J123&lt;&gt;"",$W123=""),"Código de enchimento inválido",""),IF(AND($W123&lt;&gt;"",IFERROR(INDEX('Materiais e Regras'!$P$11:$P$25,MATCH($J123,'Materiais e Regras'!$L$11:$L$25,0)),"Não")&lt;&gt;"Sim"),"Enchimento inativo",""),IF(AND(COUNT($D123:$F123)=3,ISNUMBER($Z123),COUNT($Q123:$S123)=3,OR($D123+2*$Z123&gt;$Q123,$E123+2*$Z123&gt;$R123,$F123+2*$Z123&gt;$S123)),"Dimensões incompatíveis",""),IF(AND(ISNUMBER($G123),ISNUMBER($T123),$G123&gt;$T123),"Peso acima do limite",""),IF(AND(ISNUMBER($U123),ISNUMBER($X123),ISNUMBER($AA123),MIN(3,$U123+$X123)&lt;$AA123),"Proteção insuficiente",""),IF(AND($C123="Alta",OR($J123="ENC-000",$K123&lt;=0)),"Enchimento obrigatório",""),IF(AND($J123&lt;&gt;"",$J123&lt;&gt;"ENC-000",OR($K123="",$K123&lt;=0)),"Quantidade de enchimento inválida",""),IF(AND(ISNUMBER($AC123),ISNUMBER($AB123),$AC123&gt;$AB123),"Custo acima do limite",""),IF(AND($O123&lt;&gt;"",NOT(ISNUMBER($O123))),"Data de revisão inválida",""),IF(AND(ISNUMBER($O123),$O123&gt;TODAY()),"Data de revisão futura",""),IF(AND(ISNUMBER($O123),$O123&lt;=TODAY(),TODAY()-$O123&gt;'Materiais e Regras'!$H$6),"Revisão vencida","")))</f>
        <v/>
      </c>
      <c r="AF123" s="27">
        <f>IF($A123="","",IF($AE123="","OK","REVISAR"))</f>
        <v/>
      </c>
    </row>
    <row r="124" ht="22" customHeight="1">
      <c r="A124" s="16" t="n"/>
      <c r="B124" s="16" t="n"/>
      <c r="C124" s="17" t="n"/>
      <c r="D124" s="18" t="n"/>
      <c r="E124" s="18" t="n"/>
      <c r="F124" s="18" t="n"/>
      <c r="G124" s="41" t="n"/>
      <c r="H124" s="17" t="n"/>
      <c r="I124" s="18" t="n"/>
      <c r="J124" s="17" t="n"/>
      <c r="K124" s="18" t="n"/>
      <c r="L124" s="20" t="n"/>
      <c r="M124" s="20" t="n"/>
      <c r="N124" s="16" t="n"/>
      <c r="O124" s="42" t="n"/>
      <c r="P124" s="22">
        <f>IF($A124="","",IFERROR(INDEX('Materiais e Regras'!$B$11:$B$30,MATCH($H124,'Materiais e Regras'!$A$11:$A$30,0)),""))</f>
        <v/>
      </c>
      <c r="Q124" s="23">
        <f>IF($A124="","",IFERROR(INDEX('Materiais e Regras'!$D$11:$D$30,MATCH($H124,'Materiais e Regras'!$A$11:$A$30,0)),""))</f>
        <v/>
      </c>
      <c r="R124" s="23">
        <f>IF($A124="","",IFERROR(INDEX('Materiais e Regras'!$E$11:$E$30,MATCH($H124,'Materiais e Regras'!$A$11:$A$30,0)),""))</f>
        <v/>
      </c>
      <c r="S124" s="23">
        <f>IF($A124="","",IFERROR(INDEX('Materiais e Regras'!$F$11:$F$30,MATCH($H124,'Materiais e Regras'!$A$11:$A$30,0)),""))</f>
        <v/>
      </c>
      <c r="T124" s="43">
        <f>IF($A124="","",IFERROR(INDEX('Materiais e Regras'!$G$11:$G$30,MATCH($H124,'Materiais e Regras'!$A$11:$A$30,0)),""))</f>
        <v/>
      </c>
      <c r="U124" s="25">
        <f>IF($A124="","",IFERROR(INDEX('Materiais e Regras'!$H$11:$H$30,MATCH($H124,'Materiais e Regras'!$A$11:$A$30,0)),""))</f>
        <v/>
      </c>
      <c r="V124" s="26">
        <f>IF($A124="","",IFERROR(INDEX('Materiais e Regras'!$I$11:$I$30,MATCH($H124,'Materiais e Regras'!$A$11:$A$30,0)),""))</f>
        <v/>
      </c>
      <c r="W124" s="22">
        <f>IF($A124="","",IFERROR(INDEX('Materiais e Regras'!$M$11:$M$25,MATCH($J124,'Materiais e Regras'!$L$11:$L$25,0)),""))</f>
        <v/>
      </c>
      <c r="X124" s="25">
        <f>IF($A124="","",IFERROR(INDEX('Materiais e Regras'!$N$11:$N$25,MATCH($J124,'Materiais e Regras'!$L$11:$L$25,0)),""))</f>
        <v/>
      </c>
      <c r="Y124" s="26">
        <f>IF($A124="","",IFERROR(INDEX('Materiais e Regras'!$O$11:$O$25,MATCH($J124,'Materiais e Regras'!$L$11:$L$25,0)),""))</f>
        <v/>
      </c>
      <c r="Z124" s="23">
        <f>IF($A124="","",IFERROR(INDEX('Materiais e Regras'!$B$4:$B$6,MATCH($C124,'Materiais e Regras'!$A$4:$A$6,0)),""))</f>
        <v/>
      </c>
      <c r="AA124" s="25">
        <f>IF($A124="","",IFERROR(INDEX('Materiais e Regras'!$C$4:$C$6,MATCH($C124,'Materiais e Regras'!$A$4:$A$6,0)),""))</f>
        <v/>
      </c>
      <c r="AB124" s="26">
        <f>IF($A124="","",IF($M124="",'Materiais e Regras'!$H$5,IF(ISNUMBER($M124),$M124,"")))</f>
        <v/>
      </c>
      <c r="AC124" s="26">
        <f>IF(OR($A124="",COUNT($I124,$K124)&lt;&gt;2,NOT(ISNUMBER($V124)),NOT(ISNUMBER($Y124)),AND($L124&lt;&gt;"",NOT(ISNUMBER($L124)))),"",ROUND(($I124*$V124+$K124*$Y124+IF($L124="",0,$L124))*(1+'Materiais e Regras'!$H$4),2))</f>
        <v/>
      </c>
      <c r="AD124" s="22">
        <f>IF(OR($A124="",$P124="",$W124="",$I124="",$K124="",$N124=""),"",$P124&amp;" x"&amp;TEXT($I124,"0.##")&amp;IF($J124="ENC-000",""," + "&amp;$W124&amp;" x"&amp;TEXT($K124,"0.##"))&amp;" | "&amp;$N124)</f>
        <v/>
      </c>
      <c r="AE124" s="22">
        <f>IF($A124="","",_xlfn.TEXTJOIN(" | ",TRUE,IF(COUNTIF($A$6:$A$205,$A124)&gt;1,"SKU duplicado",""),IF(OR($B124="",$C124="",$D124="",$E124="",$F124="",$G124="",$H124="",$I124="",$J124="",$K124="",$N124="",$O124=""),"Cadastro incompleto",""),IF(AND($C124&lt;&gt;"",COUNTIF('Materiais e Regras'!$A$4:$A$6,$C124)=0),"Fragilidade inválida",""),IF(OR(AND($D124&lt;&gt;"",NOT(ISNUMBER($D124))),AND($E124&lt;&gt;"",NOT(ISNUMBER($E124))),AND($F124&lt;&gt;"",NOT(ISNUMBER($F124))),AND($G124&lt;&gt;"",NOT(ISNUMBER($G124))),AND($I124&lt;&gt;"",NOT(ISNUMBER($I124))),AND($K124&lt;&gt;"",NOT(ISNUMBER($K124))),AND($L124&lt;&gt;"",NOT(ISNUMBER($L124))),AND($M124&lt;&gt;"",NOT(ISNUMBER($M124)))),"Dados numéricos inválidos",""),IF(OR(AND(ISNUMBER($D124),$D124&lt;=0),AND(ISNUMBER($E124),$E124&lt;=0),AND(ISNUMBER($F124),$F124&lt;=0),AND(ISNUMBER($G124),$G124&lt;=0),AND(ISNUMBER($I124),$I124&lt;=0),AND(ISNUMBER($K124),$K124&lt;0),AND(ISNUMBER($L124),$L124&lt;0),AND(ISNUMBER($M124),$M124&lt;0)),"Medida, peso ou quantidade inválida",""),IF(AND($H124&lt;&gt;"",$P124=""),"Código de embalagem inválido",""),IF(AND($P124&lt;&gt;"",IFERROR(INDEX('Materiais e Regras'!$J$11:$J$30,MATCH($H124,'Materiais e Regras'!$A$11:$A$30,0)),"Não")&lt;&gt;"Sim"),"Embalagem inativa",""),IF(AND($J124&lt;&gt;"",$W124=""),"Código de enchimento inválido",""),IF(AND($W124&lt;&gt;"",IFERROR(INDEX('Materiais e Regras'!$P$11:$P$25,MATCH($J124,'Materiais e Regras'!$L$11:$L$25,0)),"Não")&lt;&gt;"Sim"),"Enchimento inativo",""),IF(AND(COUNT($D124:$F124)=3,ISNUMBER($Z124),COUNT($Q124:$S124)=3,OR($D124+2*$Z124&gt;$Q124,$E124+2*$Z124&gt;$R124,$F124+2*$Z124&gt;$S124)),"Dimensões incompatíveis",""),IF(AND(ISNUMBER($G124),ISNUMBER($T124),$G124&gt;$T124),"Peso acima do limite",""),IF(AND(ISNUMBER($U124),ISNUMBER($X124),ISNUMBER($AA124),MIN(3,$U124+$X124)&lt;$AA124),"Proteção insuficiente",""),IF(AND($C124="Alta",OR($J124="ENC-000",$K124&lt;=0)),"Enchimento obrigatório",""),IF(AND($J124&lt;&gt;"",$J124&lt;&gt;"ENC-000",OR($K124="",$K124&lt;=0)),"Quantidade de enchimento inválida",""),IF(AND(ISNUMBER($AC124),ISNUMBER($AB124),$AC124&gt;$AB124),"Custo acima do limite",""),IF(AND($O124&lt;&gt;"",NOT(ISNUMBER($O124))),"Data de revisão inválida",""),IF(AND(ISNUMBER($O124),$O124&gt;TODAY()),"Data de revisão futura",""),IF(AND(ISNUMBER($O124),$O124&lt;=TODAY(),TODAY()-$O124&gt;'Materiais e Regras'!$H$6),"Revisão vencida","")))</f>
        <v/>
      </c>
      <c r="AF124" s="27">
        <f>IF($A124="","",IF($AE124="","OK","REVISAR"))</f>
        <v/>
      </c>
    </row>
    <row r="125" ht="22" customHeight="1">
      <c r="A125" s="16" t="n"/>
      <c r="B125" s="16" t="n"/>
      <c r="C125" s="17" t="n"/>
      <c r="D125" s="18" t="n"/>
      <c r="E125" s="18" t="n"/>
      <c r="F125" s="18" t="n"/>
      <c r="G125" s="41" t="n"/>
      <c r="H125" s="17" t="n"/>
      <c r="I125" s="18" t="n"/>
      <c r="J125" s="17" t="n"/>
      <c r="K125" s="18" t="n"/>
      <c r="L125" s="20" t="n"/>
      <c r="M125" s="20" t="n"/>
      <c r="N125" s="16" t="n"/>
      <c r="O125" s="42" t="n"/>
      <c r="P125" s="22">
        <f>IF($A125="","",IFERROR(INDEX('Materiais e Regras'!$B$11:$B$30,MATCH($H125,'Materiais e Regras'!$A$11:$A$30,0)),""))</f>
        <v/>
      </c>
      <c r="Q125" s="23">
        <f>IF($A125="","",IFERROR(INDEX('Materiais e Regras'!$D$11:$D$30,MATCH($H125,'Materiais e Regras'!$A$11:$A$30,0)),""))</f>
        <v/>
      </c>
      <c r="R125" s="23">
        <f>IF($A125="","",IFERROR(INDEX('Materiais e Regras'!$E$11:$E$30,MATCH($H125,'Materiais e Regras'!$A$11:$A$30,0)),""))</f>
        <v/>
      </c>
      <c r="S125" s="23">
        <f>IF($A125="","",IFERROR(INDEX('Materiais e Regras'!$F$11:$F$30,MATCH($H125,'Materiais e Regras'!$A$11:$A$30,0)),""))</f>
        <v/>
      </c>
      <c r="T125" s="43">
        <f>IF($A125="","",IFERROR(INDEX('Materiais e Regras'!$G$11:$G$30,MATCH($H125,'Materiais e Regras'!$A$11:$A$30,0)),""))</f>
        <v/>
      </c>
      <c r="U125" s="25">
        <f>IF($A125="","",IFERROR(INDEX('Materiais e Regras'!$H$11:$H$30,MATCH($H125,'Materiais e Regras'!$A$11:$A$30,0)),""))</f>
        <v/>
      </c>
      <c r="V125" s="26">
        <f>IF($A125="","",IFERROR(INDEX('Materiais e Regras'!$I$11:$I$30,MATCH($H125,'Materiais e Regras'!$A$11:$A$30,0)),""))</f>
        <v/>
      </c>
      <c r="W125" s="22">
        <f>IF($A125="","",IFERROR(INDEX('Materiais e Regras'!$M$11:$M$25,MATCH($J125,'Materiais e Regras'!$L$11:$L$25,0)),""))</f>
        <v/>
      </c>
      <c r="X125" s="25">
        <f>IF($A125="","",IFERROR(INDEX('Materiais e Regras'!$N$11:$N$25,MATCH($J125,'Materiais e Regras'!$L$11:$L$25,0)),""))</f>
        <v/>
      </c>
      <c r="Y125" s="26">
        <f>IF($A125="","",IFERROR(INDEX('Materiais e Regras'!$O$11:$O$25,MATCH($J125,'Materiais e Regras'!$L$11:$L$25,0)),""))</f>
        <v/>
      </c>
      <c r="Z125" s="23">
        <f>IF($A125="","",IFERROR(INDEX('Materiais e Regras'!$B$4:$B$6,MATCH($C125,'Materiais e Regras'!$A$4:$A$6,0)),""))</f>
        <v/>
      </c>
      <c r="AA125" s="25">
        <f>IF($A125="","",IFERROR(INDEX('Materiais e Regras'!$C$4:$C$6,MATCH($C125,'Materiais e Regras'!$A$4:$A$6,0)),""))</f>
        <v/>
      </c>
      <c r="AB125" s="26">
        <f>IF($A125="","",IF($M125="",'Materiais e Regras'!$H$5,IF(ISNUMBER($M125),$M125,"")))</f>
        <v/>
      </c>
      <c r="AC125" s="26">
        <f>IF(OR($A125="",COUNT($I125,$K125)&lt;&gt;2,NOT(ISNUMBER($V125)),NOT(ISNUMBER($Y125)),AND($L125&lt;&gt;"",NOT(ISNUMBER($L125)))),"",ROUND(($I125*$V125+$K125*$Y125+IF($L125="",0,$L125))*(1+'Materiais e Regras'!$H$4),2))</f>
        <v/>
      </c>
      <c r="AD125" s="22">
        <f>IF(OR($A125="",$P125="",$W125="",$I125="",$K125="",$N125=""),"",$P125&amp;" x"&amp;TEXT($I125,"0.##")&amp;IF($J125="ENC-000",""," + "&amp;$W125&amp;" x"&amp;TEXT($K125,"0.##"))&amp;" | "&amp;$N125)</f>
        <v/>
      </c>
      <c r="AE125" s="22">
        <f>IF($A125="","",_xlfn.TEXTJOIN(" | ",TRUE,IF(COUNTIF($A$6:$A$205,$A125)&gt;1,"SKU duplicado",""),IF(OR($B125="",$C125="",$D125="",$E125="",$F125="",$G125="",$H125="",$I125="",$J125="",$K125="",$N125="",$O125=""),"Cadastro incompleto",""),IF(AND($C125&lt;&gt;"",COUNTIF('Materiais e Regras'!$A$4:$A$6,$C125)=0),"Fragilidade inválida",""),IF(OR(AND($D125&lt;&gt;"",NOT(ISNUMBER($D125))),AND($E125&lt;&gt;"",NOT(ISNUMBER($E125))),AND($F125&lt;&gt;"",NOT(ISNUMBER($F125))),AND($G125&lt;&gt;"",NOT(ISNUMBER($G125))),AND($I125&lt;&gt;"",NOT(ISNUMBER($I125))),AND($K125&lt;&gt;"",NOT(ISNUMBER($K125))),AND($L125&lt;&gt;"",NOT(ISNUMBER($L125))),AND($M125&lt;&gt;"",NOT(ISNUMBER($M125)))),"Dados numéricos inválidos",""),IF(OR(AND(ISNUMBER($D125),$D125&lt;=0),AND(ISNUMBER($E125),$E125&lt;=0),AND(ISNUMBER($F125),$F125&lt;=0),AND(ISNUMBER($G125),$G125&lt;=0),AND(ISNUMBER($I125),$I125&lt;=0),AND(ISNUMBER($K125),$K125&lt;0),AND(ISNUMBER($L125),$L125&lt;0),AND(ISNUMBER($M125),$M125&lt;0)),"Medida, peso ou quantidade inválida",""),IF(AND($H125&lt;&gt;"",$P125=""),"Código de embalagem inválido",""),IF(AND($P125&lt;&gt;"",IFERROR(INDEX('Materiais e Regras'!$J$11:$J$30,MATCH($H125,'Materiais e Regras'!$A$11:$A$30,0)),"Não")&lt;&gt;"Sim"),"Embalagem inativa",""),IF(AND($J125&lt;&gt;"",$W125=""),"Código de enchimento inválido",""),IF(AND($W125&lt;&gt;"",IFERROR(INDEX('Materiais e Regras'!$P$11:$P$25,MATCH($J125,'Materiais e Regras'!$L$11:$L$25,0)),"Não")&lt;&gt;"Sim"),"Enchimento inativo",""),IF(AND(COUNT($D125:$F125)=3,ISNUMBER($Z125),COUNT($Q125:$S125)=3,OR($D125+2*$Z125&gt;$Q125,$E125+2*$Z125&gt;$R125,$F125+2*$Z125&gt;$S125)),"Dimensões incompatíveis",""),IF(AND(ISNUMBER($G125),ISNUMBER($T125),$G125&gt;$T125),"Peso acima do limite",""),IF(AND(ISNUMBER($U125),ISNUMBER($X125),ISNUMBER($AA125),MIN(3,$U125+$X125)&lt;$AA125),"Proteção insuficiente",""),IF(AND($C125="Alta",OR($J125="ENC-000",$K125&lt;=0)),"Enchimento obrigatório",""),IF(AND($J125&lt;&gt;"",$J125&lt;&gt;"ENC-000",OR($K125="",$K125&lt;=0)),"Quantidade de enchimento inválida",""),IF(AND(ISNUMBER($AC125),ISNUMBER($AB125),$AC125&gt;$AB125),"Custo acima do limite",""),IF(AND($O125&lt;&gt;"",NOT(ISNUMBER($O125))),"Data de revisão inválida",""),IF(AND(ISNUMBER($O125),$O125&gt;TODAY()),"Data de revisão futura",""),IF(AND(ISNUMBER($O125),$O125&lt;=TODAY(),TODAY()-$O125&gt;'Materiais e Regras'!$H$6),"Revisão vencida","")))</f>
        <v/>
      </c>
      <c r="AF125" s="27">
        <f>IF($A125="","",IF($AE125="","OK","REVISAR"))</f>
        <v/>
      </c>
    </row>
    <row r="126" ht="22" customHeight="1">
      <c r="A126" s="16" t="n"/>
      <c r="B126" s="16" t="n"/>
      <c r="C126" s="17" t="n"/>
      <c r="D126" s="18" t="n"/>
      <c r="E126" s="18" t="n"/>
      <c r="F126" s="18" t="n"/>
      <c r="G126" s="41" t="n"/>
      <c r="H126" s="17" t="n"/>
      <c r="I126" s="18" t="n"/>
      <c r="J126" s="17" t="n"/>
      <c r="K126" s="18" t="n"/>
      <c r="L126" s="20" t="n"/>
      <c r="M126" s="20" t="n"/>
      <c r="N126" s="16" t="n"/>
      <c r="O126" s="42" t="n"/>
      <c r="P126" s="22">
        <f>IF($A126="","",IFERROR(INDEX('Materiais e Regras'!$B$11:$B$30,MATCH($H126,'Materiais e Regras'!$A$11:$A$30,0)),""))</f>
        <v/>
      </c>
      <c r="Q126" s="23">
        <f>IF($A126="","",IFERROR(INDEX('Materiais e Regras'!$D$11:$D$30,MATCH($H126,'Materiais e Regras'!$A$11:$A$30,0)),""))</f>
        <v/>
      </c>
      <c r="R126" s="23">
        <f>IF($A126="","",IFERROR(INDEX('Materiais e Regras'!$E$11:$E$30,MATCH($H126,'Materiais e Regras'!$A$11:$A$30,0)),""))</f>
        <v/>
      </c>
      <c r="S126" s="23">
        <f>IF($A126="","",IFERROR(INDEX('Materiais e Regras'!$F$11:$F$30,MATCH($H126,'Materiais e Regras'!$A$11:$A$30,0)),""))</f>
        <v/>
      </c>
      <c r="T126" s="43">
        <f>IF($A126="","",IFERROR(INDEX('Materiais e Regras'!$G$11:$G$30,MATCH($H126,'Materiais e Regras'!$A$11:$A$30,0)),""))</f>
        <v/>
      </c>
      <c r="U126" s="25">
        <f>IF($A126="","",IFERROR(INDEX('Materiais e Regras'!$H$11:$H$30,MATCH($H126,'Materiais e Regras'!$A$11:$A$30,0)),""))</f>
        <v/>
      </c>
      <c r="V126" s="26">
        <f>IF($A126="","",IFERROR(INDEX('Materiais e Regras'!$I$11:$I$30,MATCH($H126,'Materiais e Regras'!$A$11:$A$30,0)),""))</f>
        <v/>
      </c>
      <c r="W126" s="22">
        <f>IF($A126="","",IFERROR(INDEX('Materiais e Regras'!$M$11:$M$25,MATCH($J126,'Materiais e Regras'!$L$11:$L$25,0)),""))</f>
        <v/>
      </c>
      <c r="X126" s="25">
        <f>IF($A126="","",IFERROR(INDEX('Materiais e Regras'!$N$11:$N$25,MATCH($J126,'Materiais e Regras'!$L$11:$L$25,0)),""))</f>
        <v/>
      </c>
      <c r="Y126" s="26">
        <f>IF($A126="","",IFERROR(INDEX('Materiais e Regras'!$O$11:$O$25,MATCH($J126,'Materiais e Regras'!$L$11:$L$25,0)),""))</f>
        <v/>
      </c>
      <c r="Z126" s="23">
        <f>IF($A126="","",IFERROR(INDEX('Materiais e Regras'!$B$4:$B$6,MATCH($C126,'Materiais e Regras'!$A$4:$A$6,0)),""))</f>
        <v/>
      </c>
      <c r="AA126" s="25">
        <f>IF($A126="","",IFERROR(INDEX('Materiais e Regras'!$C$4:$C$6,MATCH($C126,'Materiais e Regras'!$A$4:$A$6,0)),""))</f>
        <v/>
      </c>
      <c r="AB126" s="26">
        <f>IF($A126="","",IF($M126="",'Materiais e Regras'!$H$5,IF(ISNUMBER($M126),$M126,"")))</f>
        <v/>
      </c>
      <c r="AC126" s="26">
        <f>IF(OR($A126="",COUNT($I126,$K126)&lt;&gt;2,NOT(ISNUMBER($V126)),NOT(ISNUMBER($Y126)),AND($L126&lt;&gt;"",NOT(ISNUMBER($L126)))),"",ROUND(($I126*$V126+$K126*$Y126+IF($L126="",0,$L126))*(1+'Materiais e Regras'!$H$4),2))</f>
        <v/>
      </c>
      <c r="AD126" s="22">
        <f>IF(OR($A126="",$P126="",$W126="",$I126="",$K126="",$N126=""),"",$P126&amp;" x"&amp;TEXT($I126,"0.##")&amp;IF($J126="ENC-000",""," + "&amp;$W126&amp;" x"&amp;TEXT($K126,"0.##"))&amp;" | "&amp;$N126)</f>
        <v/>
      </c>
      <c r="AE126" s="22">
        <f>IF($A126="","",_xlfn.TEXTJOIN(" | ",TRUE,IF(COUNTIF($A$6:$A$205,$A126)&gt;1,"SKU duplicado",""),IF(OR($B126="",$C126="",$D126="",$E126="",$F126="",$G126="",$H126="",$I126="",$J126="",$K126="",$N126="",$O126=""),"Cadastro incompleto",""),IF(AND($C126&lt;&gt;"",COUNTIF('Materiais e Regras'!$A$4:$A$6,$C126)=0),"Fragilidade inválida",""),IF(OR(AND($D126&lt;&gt;"",NOT(ISNUMBER($D126))),AND($E126&lt;&gt;"",NOT(ISNUMBER($E126))),AND($F126&lt;&gt;"",NOT(ISNUMBER($F126))),AND($G126&lt;&gt;"",NOT(ISNUMBER($G126))),AND($I126&lt;&gt;"",NOT(ISNUMBER($I126))),AND($K126&lt;&gt;"",NOT(ISNUMBER($K126))),AND($L126&lt;&gt;"",NOT(ISNUMBER($L126))),AND($M126&lt;&gt;"",NOT(ISNUMBER($M126)))),"Dados numéricos inválidos",""),IF(OR(AND(ISNUMBER($D126),$D126&lt;=0),AND(ISNUMBER($E126),$E126&lt;=0),AND(ISNUMBER($F126),$F126&lt;=0),AND(ISNUMBER($G126),$G126&lt;=0),AND(ISNUMBER($I126),$I126&lt;=0),AND(ISNUMBER($K126),$K126&lt;0),AND(ISNUMBER($L126),$L126&lt;0),AND(ISNUMBER($M126),$M126&lt;0)),"Medida, peso ou quantidade inválida",""),IF(AND($H126&lt;&gt;"",$P126=""),"Código de embalagem inválido",""),IF(AND($P126&lt;&gt;"",IFERROR(INDEX('Materiais e Regras'!$J$11:$J$30,MATCH($H126,'Materiais e Regras'!$A$11:$A$30,0)),"Não")&lt;&gt;"Sim"),"Embalagem inativa",""),IF(AND($J126&lt;&gt;"",$W126=""),"Código de enchimento inválido",""),IF(AND($W126&lt;&gt;"",IFERROR(INDEX('Materiais e Regras'!$P$11:$P$25,MATCH($J126,'Materiais e Regras'!$L$11:$L$25,0)),"Não")&lt;&gt;"Sim"),"Enchimento inativo",""),IF(AND(COUNT($D126:$F126)=3,ISNUMBER($Z126),COUNT($Q126:$S126)=3,OR($D126+2*$Z126&gt;$Q126,$E126+2*$Z126&gt;$R126,$F126+2*$Z126&gt;$S126)),"Dimensões incompatíveis",""),IF(AND(ISNUMBER($G126),ISNUMBER($T126),$G126&gt;$T126),"Peso acima do limite",""),IF(AND(ISNUMBER($U126),ISNUMBER($X126),ISNUMBER($AA126),MIN(3,$U126+$X126)&lt;$AA126),"Proteção insuficiente",""),IF(AND($C126="Alta",OR($J126="ENC-000",$K126&lt;=0)),"Enchimento obrigatório",""),IF(AND($J126&lt;&gt;"",$J126&lt;&gt;"ENC-000",OR($K126="",$K126&lt;=0)),"Quantidade de enchimento inválida",""),IF(AND(ISNUMBER($AC126),ISNUMBER($AB126),$AC126&gt;$AB126),"Custo acima do limite",""),IF(AND($O126&lt;&gt;"",NOT(ISNUMBER($O126))),"Data de revisão inválida",""),IF(AND(ISNUMBER($O126),$O126&gt;TODAY()),"Data de revisão futura",""),IF(AND(ISNUMBER($O126),$O126&lt;=TODAY(),TODAY()-$O126&gt;'Materiais e Regras'!$H$6),"Revisão vencida","")))</f>
        <v/>
      </c>
      <c r="AF126" s="27">
        <f>IF($A126="","",IF($AE126="","OK","REVISAR"))</f>
        <v/>
      </c>
    </row>
    <row r="127" ht="22" customHeight="1">
      <c r="A127" s="16" t="n"/>
      <c r="B127" s="16" t="n"/>
      <c r="C127" s="17" t="n"/>
      <c r="D127" s="18" t="n"/>
      <c r="E127" s="18" t="n"/>
      <c r="F127" s="18" t="n"/>
      <c r="G127" s="41" t="n"/>
      <c r="H127" s="17" t="n"/>
      <c r="I127" s="18" t="n"/>
      <c r="J127" s="17" t="n"/>
      <c r="K127" s="18" t="n"/>
      <c r="L127" s="20" t="n"/>
      <c r="M127" s="20" t="n"/>
      <c r="N127" s="16" t="n"/>
      <c r="O127" s="42" t="n"/>
      <c r="P127" s="22">
        <f>IF($A127="","",IFERROR(INDEX('Materiais e Regras'!$B$11:$B$30,MATCH($H127,'Materiais e Regras'!$A$11:$A$30,0)),""))</f>
        <v/>
      </c>
      <c r="Q127" s="23">
        <f>IF($A127="","",IFERROR(INDEX('Materiais e Regras'!$D$11:$D$30,MATCH($H127,'Materiais e Regras'!$A$11:$A$30,0)),""))</f>
        <v/>
      </c>
      <c r="R127" s="23">
        <f>IF($A127="","",IFERROR(INDEX('Materiais e Regras'!$E$11:$E$30,MATCH($H127,'Materiais e Regras'!$A$11:$A$30,0)),""))</f>
        <v/>
      </c>
      <c r="S127" s="23">
        <f>IF($A127="","",IFERROR(INDEX('Materiais e Regras'!$F$11:$F$30,MATCH($H127,'Materiais e Regras'!$A$11:$A$30,0)),""))</f>
        <v/>
      </c>
      <c r="T127" s="43">
        <f>IF($A127="","",IFERROR(INDEX('Materiais e Regras'!$G$11:$G$30,MATCH($H127,'Materiais e Regras'!$A$11:$A$30,0)),""))</f>
        <v/>
      </c>
      <c r="U127" s="25">
        <f>IF($A127="","",IFERROR(INDEX('Materiais e Regras'!$H$11:$H$30,MATCH($H127,'Materiais e Regras'!$A$11:$A$30,0)),""))</f>
        <v/>
      </c>
      <c r="V127" s="26">
        <f>IF($A127="","",IFERROR(INDEX('Materiais e Regras'!$I$11:$I$30,MATCH($H127,'Materiais e Regras'!$A$11:$A$30,0)),""))</f>
        <v/>
      </c>
      <c r="W127" s="22">
        <f>IF($A127="","",IFERROR(INDEX('Materiais e Regras'!$M$11:$M$25,MATCH($J127,'Materiais e Regras'!$L$11:$L$25,0)),""))</f>
        <v/>
      </c>
      <c r="X127" s="25">
        <f>IF($A127="","",IFERROR(INDEX('Materiais e Regras'!$N$11:$N$25,MATCH($J127,'Materiais e Regras'!$L$11:$L$25,0)),""))</f>
        <v/>
      </c>
      <c r="Y127" s="26">
        <f>IF($A127="","",IFERROR(INDEX('Materiais e Regras'!$O$11:$O$25,MATCH($J127,'Materiais e Regras'!$L$11:$L$25,0)),""))</f>
        <v/>
      </c>
      <c r="Z127" s="23">
        <f>IF($A127="","",IFERROR(INDEX('Materiais e Regras'!$B$4:$B$6,MATCH($C127,'Materiais e Regras'!$A$4:$A$6,0)),""))</f>
        <v/>
      </c>
      <c r="AA127" s="25">
        <f>IF($A127="","",IFERROR(INDEX('Materiais e Regras'!$C$4:$C$6,MATCH($C127,'Materiais e Regras'!$A$4:$A$6,0)),""))</f>
        <v/>
      </c>
      <c r="AB127" s="26">
        <f>IF($A127="","",IF($M127="",'Materiais e Regras'!$H$5,IF(ISNUMBER($M127),$M127,"")))</f>
        <v/>
      </c>
      <c r="AC127" s="26">
        <f>IF(OR($A127="",COUNT($I127,$K127)&lt;&gt;2,NOT(ISNUMBER($V127)),NOT(ISNUMBER($Y127)),AND($L127&lt;&gt;"",NOT(ISNUMBER($L127)))),"",ROUND(($I127*$V127+$K127*$Y127+IF($L127="",0,$L127))*(1+'Materiais e Regras'!$H$4),2))</f>
        <v/>
      </c>
      <c r="AD127" s="22">
        <f>IF(OR($A127="",$P127="",$W127="",$I127="",$K127="",$N127=""),"",$P127&amp;" x"&amp;TEXT($I127,"0.##")&amp;IF($J127="ENC-000",""," + "&amp;$W127&amp;" x"&amp;TEXT($K127,"0.##"))&amp;" | "&amp;$N127)</f>
        <v/>
      </c>
      <c r="AE127" s="22">
        <f>IF($A127="","",_xlfn.TEXTJOIN(" | ",TRUE,IF(COUNTIF($A$6:$A$205,$A127)&gt;1,"SKU duplicado",""),IF(OR($B127="",$C127="",$D127="",$E127="",$F127="",$G127="",$H127="",$I127="",$J127="",$K127="",$N127="",$O127=""),"Cadastro incompleto",""),IF(AND($C127&lt;&gt;"",COUNTIF('Materiais e Regras'!$A$4:$A$6,$C127)=0),"Fragilidade inválida",""),IF(OR(AND($D127&lt;&gt;"",NOT(ISNUMBER($D127))),AND($E127&lt;&gt;"",NOT(ISNUMBER($E127))),AND($F127&lt;&gt;"",NOT(ISNUMBER($F127))),AND($G127&lt;&gt;"",NOT(ISNUMBER($G127))),AND($I127&lt;&gt;"",NOT(ISNUMBER($I127))),AND($K127&lt;&gt;"",NOT(ISNUMBER($K127))),AND($L127&lt;&gt;"",NOT(ISNUMBER($L127))),AND($M127&lt;&gt;"",NOT(ISNUMBER($M127)))),"Dados numéricos inválidos",""),IF(OR(AND(ISNUMBER($D127),$D127&lt;=0),AND(ISNUMBER($E127),$E127&lt;=0),AND(ISNUMBER($F127),$F127&lt;=0),AND(ISNUMBER($G127),$G127&lt;=0),AND(ISNUMBER($I127),$I127&lt;=0),AND(ISNUMBER($K127),$K127&lt;0),AND(ISNUMBER($L127),$L127&lt;0),AND(ISNUMBER($M127),$M127&lt;0)),"Medida, peso ou quantidade inválida",""),IF(AND($H127&lt;&gt;"",$P127=""),"Código de embalagem inválido",""),IF(AND($P127&lt;&gt;"",IFERROR(INDEX('Materiais e Regras'!$J$11:$J$30,MATCH($H127,'Materiais e Regras'!$A$11:$A$30,0)),"Não")&lt;&gt;"Sim"),"Embalagem inativa",""),IF(AND($J127&lt;&gt;"",$W127=""),"Código de enchimento inválido",""),IF(AND($W127&lt;&gt;"",IFERROR(INDEX('Materiais e Regras'!$P$11:$P$25,MATCH($J127,'Materiais e Regras'!$L$11:$L$25,0)),"Não")&lt;&gt;"Sim"),"Enchimento inativo",""),IF(AND(COUNT($D127:$F127)=3,ISNUMBER($Z127),COUNT($Q127:$S127)=3,OR($D127+2*$Z127&gt;$Q127,$E127+2*$Z127&gt;$R127,$F127+2*$Z127&gt;$S127)),"Dimensões incompatíveis",""),IF(AND(ISNUMBER($G127),ISNUMBER($T127),$G127&gt;$T127),"Peso acima do limite",""),IF(AND(ISNUMBER($U127),ISNUMBER($X127),ISNUMBER($AA127),MIN(3,$U127+$X127)&lt;$AA127),"Proteção insuficiente",""),IF(AND($C127="Alta",OR($J127="ENC-000",$K127&lt;=0)),"Enchimento obrigatório",""),IF(AND($J127&lt;&gt;"",$J127&lt;&gt;"ENC-000",OR($K127="",$K127&lt;=0)),"Quantidade de enchimento inválida",""),IF(AND(ISNUMBER($AC127),ISNUMBER($AB127),$AC127&gt;$AB127),"Custo acima do limite",""),IF(AND($O127&lt;&gt;"",NOT(ISNUMBER($O127))),"Data de revisão inválida",""),IF(AND(ISNUMBER($O127),$O127&gt;TODAY()),"Data de revisão futura",""),IF(AND(ISNUMBER($O127),$O127&lt;=TODAY(),TODAY()-$O127&gt;'Materiais e Regras'!$H$6),"Revisão vencida","")))</f>
        <v/>
      </c>
      <c r="AF127" s="27">
        <f>IF($A127="","",IF($AE127="","OK","REVISAR"))</f>
        <v/>
      </c>
    </row>
    <row r="128" ht="22" customHeight="1">
      <c r="A128" s="16" t="n"/>
      <c r="B128" s="16" t="n"/>
      <c r="C128" s="17" t="n"/>
      <c r="D128" s="18" t="n"/>
      <c r="E128" s="18" t="n"/>
      <c r="F128" s="18" t="n"/>
      <c r="G128" s="41" t="n"/>
      <c r="H128" s="17" t="n"/>
      <c r="I128" s="18" t="n"/>
      <c r="J128" s="17" t="n"/>
      <c r="K128" s="18" t="n"/>
      <c r="L128" s="20" t="n"/>
      <c r="M128" s="20" t="n"/>
      <c r="N128" s="16" t="n"/>
      <c r="O128" s="42" t="n"/>
      <c r="P128" s="22">
        <f>IF($A128="","",IFERROR(INDEX('Materiais e Regras'!$B$11:$B$30,MATCH($H128,'Materiais e Regras'!$A$11:$A$30,0)),""))</f>
        <v/>
      </c>
      <c r="Q128" s="23">
        <f>IF($A128="","",IFERROR(INDEX('Materiais e Regras'!$D$11:$D$30,MATCH($H128,'Materiais e Regras'!$A$11:$A$30,0)),""))</f>
        <v/>
      </c>
      <c r="R128" s="23">
        <f>IF($A128="","",IFERROR(INDEX('Materiais e Regras'!$E$11:$E$30,MATCH($H128,'Materiais e Regras'!$A$11:$A$30,0)),""))</f>
        <v/>
      </c>
      <c r="S128" s="23">
        <f>IF($A128="","",IFERROR(INDEX('Materiais e Regras'!$F$11:$F$30,MATCH($H128,'Materiais e Regras'!$A$11:$A$30,0)),""))</f>
        <v/>
      </c>
      <c r="T128" s="43">
        <f>IF($A128="","",IFERROR(INDEX('Materiais e Regras'!$G$11:$G$30,MATCH($H128,'Materiais e Regras'!$A$11:$A$30,0)),""))</f>
        <v/>
      </c>
      <c r="U128" s="25">
        <f>IF($A128="","",IFERROR(INDEX('Materiais e Regras'!$H$11:$H$30,MATCH($H128,'Materiais e Regras'!$A$11:$A$30,0)),""))</f>
        <v/>
      </c>
      <c r="V128" s="26">
        <f>IF($A128="","",IFERROR(INDEX('Materiais e Regras'!$I$11:$I$30,MATCH($H128,'Materiais e Regras'!$A$11:$A$30,0)),""))</f>
        <v/>
      </c>
      <c r="W128" s="22">
        <f>IF($A128="","",IFERROR(INDEX('Materiais e Regras'!$M$11:$M$25,MATCH($J128,'Materiais e Regras'!$L$11:$L$25,0)),""))</f>
        <v/>
      </c>
      <c r="X128" s="25">
        <f>IF($A128="","",IFERROR(INDEX('Materiais e Regras'!$N$11:$N$25,MATCH($J128,'Materiais e Regras'!$L$11:$L$25,0)),""))</f>
        <v/>
      </c>
      <c r="Y128" s="26">
        <f>IF($A128="","",IFERROR(INDEX('Materiais e Regras'!$O$11:$O$25,MATCH($J128,'Materiais e Regras'!$L$11:$L$25,0)),""))</f>
        <v/>
      </c>
      <c r="Z128" s="23">
        <f>IF($A128="","",IFERROR(INDEX('Materiais e Regras'!$B$4:$B$6,MATCH($C128,'Materiais e Regras'!$A$4:$A$6,0)),""))</f>
        <v/>
      </c>
      <c r="AA128" s="25">
        <f>IF($A128="","",IFERROR(INDEX('Materiais e Regras'!$C$4:$C$6,MATCH($C128,'Materiais e Regras'!$A$4:$A$6,0)),""))</f>
        <v/>
      </c>
      <c r="AB128" s="26">
        <f>IF($A128="","",IF($M128="",'Materiais e Regras'!$H$5,IF(ISNUMBER($M128),$M128,"")))</f>
        <v/>
      </c>
      <c r="AC128" s="26">
        <f>IF(OR($A128="",COUNT($I128,$K128)&lt;&gt;2,NOT(ISNUMBER($V128)),NOT(ISNUMBER($Y128)),AND($L128&lt;&gt;"",NOT(ISNUMBER($L128)))),"",ROUND(($I128*$V128+$K128*$Y128+IF($L128="",0,$L128))*(1+'Materiais e Regras'!$H$4),2))</f>
        <v/>
      </c>
      <c r="AD128" s="22">
        <f>IF(OR($A128="",$P128="",$W128="",$I128="",$K128="",$N128=""),"",$P128&amp;" x"&amp;TEXT($I128,"0.##")&amp;IF($J128="ENC-000",""," + "&amp;$W128&amp;" x"&amp;TEXT($K128,"0.##"))&amp;" | "&amp;$N128)</f>
        <v/>
      </c>
      <c r="AE128" s="22">
        <f>IF($A128="","",_xlfn.TEXTJOIN(" | ",TRUE,IF(COUNTIF($A$6:$A$205,$A128)&gt;1,"SKU duplicado",""),IF(OR($B128="",$C128="",$D128="",$E128="",$F128="",$G128="",$H128="",$I128="",$J128="",$K128="",$N128="",$O128=""),"Cadastro incompleto",""),IF(AND($C128&lt;&gt;"",COUNTIF('Materiais e Regras'!$A$4:$A$6,$C128)=0),"Fragilidade inválida",""),IF(OR(AND($D128&lt;&gt;"",NOT(ISNUMBER($D128))),AND($E128&lt;&gt;"",NOT(ISNUMBER($E128))),AND($F128&lt;&gt;"",NOT(ISNUMBER($F128))),AND($G128&lt;&gt;"",NOT(ISNUMBER($G128))),AND($I128&lt;&gt;"",NOT(ISNUMBER($I128))),AND($K128&lt;&gt;"",NOT(ISNUMBER($K128))),AND($L128&lt;&gt;"",NOT(ISNUMBER($L128))),AND($M128&lt;&gt;"",NOT(ISNUMBER($M128)))),"Dados numéricos inválidos",""),IF(OR(AND(ISNUMBER($D128),$D128&lt;=0),AND(ISNUMBER($E128),$E128&lt;=0),AND(ISNUMBER($F128),$F128&lt;=0),AND(ISNUMBER($G128),$G128&lt;=0),AND(ISNUMBER($I128),$I128&lt;=0),AND(ISNUMBER($K128),$K128&lt;0),AND(ISNUMBER($L128),$L128&lt;0),AND(ISNUMBER($M128),$M128&lt;0)),"Medida, peso ou quantidade inválida",""),IF(AND($H128&lt;&gt;"",$P128=""),"Código de embalagem inválido",""),IF(AND($P128&lt;&gt;"",IFERROR(INDEX('Materiais e Regras'!$J$11:$J$30,MATCH($H128,'Materiais e Regras'!$A$11:$A$30,0)),"Não")&lt;&gt;"Sim"),"Embalagem inativa",""),IF(AND($J128&lt;&gt;"",$W128=""),"Código de enchimento inválido",""),IF(AND($W128&lt;&gt;"",IFERROR(INDEX('Materiais e Regras'!$P$11:$P$25,MATCH($J128,'Materiais e Regras'!$L$11:$L$25,0)),"Não")&lt;&gt;"Sim"),"Enchimento inativo",""),IF(AND(COUNT($D128:$F128)=3,ISNUMBER($Z128),COUNT($Q128:$S128)=3,OR($D128+2*$Z128&gt;$Q128,$E128+2*$Z128&gt;$R128,$F128+2*$Z128&gt;$S128)),"Dimensões incompatíveis",""),IF(AND(ISNUMBER($G128),ISNUMBER($T128),$G128&gt;$T128),"Peso acima do limite",""),IF(AND(ISNUMBER($U128),ISNUMBER($X128),ISNUMBER($AA128),MIN(3,$U128+$X128)&lt;$AA128),"Proteção insuficiente",""),IF(AND($C128="Alta",OR($J128="ENC-000",$K128&lt;=0)),"Enchimento obrigatório",""),IF(AND($J128&lt;&gt;"",$J128&lt;&gt;"ENC-000",OR($K128="",$K128&lt;=0)),"Quantidade de enchimento inválida",""),IF(AND(ISNUMBER($AC128),ISNUMBER($AB128),$AC128&gt;$AB128),"Custo acima do limite",""),IF(AND($O128&lt;&gt;"",NOT(ISNUMBER($O128))),"Data de revisão inválida",""),IF(AND(ISNUMBER($O128),$O128&gt;TODAY()),"Data de revisão futura",""),IF(AND(ISNUMBER($O128),$O128&lt;=TODAY(),TODAY()-$O128&gt;'Materiais e Regras'!$H$6),"Revisão vencida","")))</f>
        <v/>
      </c>
      <c r="AF128" s="27">
        <f>IF($A128="","",IF($AE128="","OK","REVISAR"))</f>
        <v/>
      </c>
    </row>
    <row r="129" ht="22" customHeight="1">
      <c r="A129" s="16" t="n"/>
      <c r="B129" s="16" t="n"/>
      <c r="C129" s="17" t="n"/>
      <c r="D129" s="18" t="n"/>
      <c r="E129" s="18" t="n"/>
      <c r="F129" s="18" t="n"/>
      <c r="G129" s="41" t="n"/>
      <c r="H129" s="17" t="n"/>
      <c r="I129" s="18" t="n"/>
      <c r="J129" s="17" t="n"/>
      <c r="K129" s="18" t="n"/>
      <c r="L129" s="20" t="n"/>
      <c r="M129" s="20" t="n"/>
      <c r="N129" s="16" t="n"/>
      <c r="O129" s="42" t="n"/>
      <c r="P129" s="22">
        <f>IF($A129="","",IFERROR(INDEX('Materiais e Regras'!$B$11:$B$30,MATCH($H129,'Materiais e Regras'!$A$11:$A$30,0)),""))</f>
        <v/>
      </c>
      <c r="Q129" s="23">
        <f>IF($A129="","",IFERROR(INDEX('Materiais e Regras'!$D$11:$D$30,MATCH($H129,'Materiais e Regras'!$A$11:$A$30,0)),""))</f>
        <v/>
      </c>
      <c r="R129" s="23">
        <f>IF($A129="","",IFERROR(INDEX('Materiais e Regras'!$E$11:$E$30,MATCH($H129,'Materiais e Regras'!$A$11:$A$30,0)),""))</f>
        <v/>
      </c>
      <c r="S129" s="23">
        <f>IF($A129="","",IFERROR(INDEX('Materiais e Regras'!$F$11:$F$30,MATCH($H129,'Materiais e Regras'!$A$11:$A$30,0)),""))</f>
        <v/>
      </c>
      <c r="T129" s="43">
        <f>IF($A129="","",IFERROR(INDEX('Materiais e Regras'!$G$11:$G$30,MATCH($H129,'Materiais e Regras'!$A$11:$A$30,0)),""))</f>
        <v/>
      </c>
      <c r="U129" s="25">
        <f>IF($A129="","",IFERROR(INDEX('Materiais e Regras'!$H$11:$H$30,MATCH($H129,'Materiais e Regras'!$A$11:$A$30,0)),""))</f>
        <v/>
      </c>
      <c r="V129" s="26">
        <f>IF($A129="","",IFERROR(INDEX('Materiais e Regras'!$I$11:$I$30,MATCH($H129,'Materiais e Regras'!$A$11:$A$30,0)),""))</f>
        <v/>
      </c>
      <c r="W129" s="22">
        <f>IF($A129="","",IFERROR(INDEX('Materiais e Regras'!$M$11:$M$25,MATCH($J129,'Materiais e Regras'!$L$11:$L$25,0)),""))</f>
        <v/>
      </c>
      <c r="X129" s="25">
        <f>IF($A129="","",IFERROR(INDEX('Materiais e Regras'!$N$11:$N$25,MATCH($J129,'Materiais e Regras'!$L$11:$L$25,0)),""))</f>
        <v/>
      </c>
      <c r="Y129" s="26">
        <f>IF($A129="","",IFERROR(INDEX('Materiais e Regras'!$O$11:$O$25,MATCH($J129,'Materiais e Regras'!$L$11:$L$25,0)),""))</f>
        <v/>
      </c>
      <c r="Z129" s="23">
        <f>IF($A129="","",IFERROR(INDEX('Materiais e Regras'!$B$4:$B$6,MATCH($C129,'Materiais e Regras'!$A$4:$A$6,0)),""))</f>
        <v/>
      </c>
      <c r="AA129" s="25">
        <f>IF($A129="","",IFERROR(INDEX('Materiais e Regras'!$C$4:$C$6,MATCH($C129,'Materiais e Regras'!$A$4:$A$6,0)),""))</f>
        <v/>
      </c>
      <c r="AB129" s="26">
        <f>IF($A129="","",IF($M129="",'Materiais e Regras'!$H$5,IF(ISNUMBER($M129),$M129,"")))</f>
        <v/>
      </c>
      <c r="AC129" s="26">
        <f>IF(OR($A129="",COUNT($I129,$K129)&lt;&gt;2,NOT(ISNUMBER($V129)),NOT(ISNUMBER($Y129)),AND($L129&lt;&gt;"",NOT(ISNUMBER($L129)))),"",ROUND(($I129*$V129+$K129*$Y129+IF($L129="",0,$L129))*(1+'Materiais e Regras'!$H$4),2))</f>
        <v/>
      </c>
      <c r="AD129" s="22">
        <f>IF(OR($A129="",$P129="",$W129="",$I129="",$K129="",$N129=""),"",$P129&amp;" x"&amp;TEXT($I129,"0.##")&amp;IF($J129="ENC-000",""," + "&amp;$W129&amp;" x"&amp;TEXT($K129,"0.##"))&amp;" | "&amp;$N129)</f>
        <v/>
      </c>
      <c r="AE129" s="22">
        <f>IF($A129="","",_xlfn.TEXTJOIN(" | ",TRUE,IF(COUNTIF($A$6:$A$205,$A129)&gt;1,"SKU duplicado",""),IF(OR($B129="",$C129="",$D129="",$E129="",$F129="",$G129="",$H129="",$I129="",$J129="",$K129="",$N129="",$O129=""),"Cadastro incompleto",""),IF(AND($C129&lt;&gt;"",COUNTIF('Materiais e Regras'!$A$4:$A$6,$C129)=0),"Fragilidade inválida",""),IF(OR(AND($D129&lt;&gt;"",NOT(ISNUMBER($D129))),AND($E129&lt;&gt;"",NOT(ISNUMBER($E129))),AND($F129&lt;&gt;"",NOT(ISNUMBER($F129))),AND($G129&lt;&gt;"",NOT(ISNUMBER($G129))),AND($I129&lt;&gt;"",NOT(ISNUMBER($I129))),AND($K129&lt;&gt;"",NOT(ISNUMBER($K129))),AND($L129&lt;&gt;"",NOT(ISNUMBER($L129))),AND($M129&lt;&gt;"",NOT(ISNUMBER($M129)))),"Dados numéricos inválidos",""),IF(OR(AND(ISNUMBER($D129),$D129&lt;=0),AND(ISNUMBER($E129),$E129&lt;=0),AND(ISNUMBER($F129),$F129&lt;=0),AND(ISNUMBER($G129),$G129&lt;=0),AND(ISNUMBER($I129),$I129&lt;=0),AND(ISNUMBER($K129),$K129&lt;0),AND(ISNUMBER($L129),$L129&lt;0),AND(ISNUMBER($M129),$M129&lt;0)),"Medida, peso ou quantidade inválida",""),IF(AND($H129&lt;&gt;"",$P129=""),"Código de embalagem inválido",""),IF(AND($P129&lt;&gt;"",IFERROR(INDEX('Materiais e Regras'!$J$11:$J$30,MATCH($H129,'Materiais e Regras'!$A$11:$A$30,0)),"Não")&lt;&gt;"Sim"),"Embalagem inativa",""),IF(AND($J129&lt;&gt;"",$W129=""),"Código de enchimento inválido",""),IF(AND($W129&lt;&gt;"",IFERROR(INDEX('Materiais e Regras'!$P$11:$P$25,MATCH($J129,'Materiais e Regras'!$L$11:$L$25,0)),"Não")&lt;&gt;"Sim"),"Enchimento inativo",""),IF(AND(COUNT($D129:$F129)=3,ISNUMBER($Z129),COUNT($Q129:$S129)=3,OR($D129+2*$Z129&gt;$Q129,$E129+2*$Z129&gt;$R129,$F129+2*$Z129&gt;$S129)),"Dimensões incompatíveis",""),IF(AND(ISNUMBER($G129),ISNUMBER($T129),$G129&gt;$T129),"Peso acima do limite",""),IF(AND(ISNUMBER($U129),ISNUMBER($X129),ISNUMBER($AA129),MIN(3,$U129+$X129)&lt;$AA129),"Proteção insuficiente",""),IF(AND($C129="Alta",OR($J129="ENC-000",$K129&lt;=0)),"Enchimento obrigatório",""),IF(AND($J129&lt;&gt;"",$J129&lt;&gt;"ENC-000",OR($K129="",$K129&lt;=0)),"Quantidade de enchimento inválida",""),IF(AND(ISNUMBER($AC129),ISNUMBER($AB129),$AC129&gt;$AB129),"Custo acima do limite",""),IF(AND($O129&lt;&gt;"",NOT(ISNUMBER($O129))),"Data de revisão inválida",""),IF(AND(ISNUMBER($O129),$O129&gt;TODAY()),"Data de revisão futura",""),IF(AND(ISNUMBER($O129),$O129&lt;=TODAY(),TODAY()-$O129&gt;'Materiais e Regras'!$H$6),"Revisão vencida","")))</f>
        <v/>
      </c>
      <c r="AF129" s="27">
        <f>IF($A129="","",IF($AE129="","OK","REVISAR"))</f>
        <v/>
      </c>
    </row>
    <row r="130" ht="22" customHeight="1">
      <c r="A130" s="16" t="n"/>
      <c r="B130" s="16" t="n"/>
      <c r="C130" s="17" t="n"/>
      <c r="D130" s="18" t="n"/>
      <c r="E130" s="18" t="n"/>
      <c r="F130" s="18" t="n"/>
      <c r="G130" s="41" t="n"/>
      <c r="H130" s="17" t="n"/>
      <c r="I130" s="18" t="n"/>
      <c r="J130" s="17" t="n"/>
      <c r="K130" s="18" t="n"/>
      <c r="L130" s="20" t="n"/>
      <c r="M130" s="20" t="n"/>
      <c r="N130" s="16" t="n"/>
      <c r="O130" s="42" t="n"/>
      <c r="P130" s="22">
        <f>IF($A130="","",IFERROR(INDEX('Materiais e Regras'!$B$11:$B$30,MATCH($H130,'Materiais e Regras'!$A$11:$A$30,0)),""))</f>
        <v/>
      </c>
      <c r="Q130" s="23">
        <f>IF($A130="","",IFERROR(INDEX('Materiais e Regras'!$D$11:$D$30,MATCH($H130,'Materiais e Regras'!$A$11:$A$30,0)),""))</f>
        <v/>
      </c>
      <c r="R130" s="23">
        <f>IF($A130="","",IFERROR(INDEX('Materiais e Regras'!$E$11:$E$30,MATCH($H130,'Materiais e Regras'!$A$11:$A$30,0)),""))</f>
        <v/>
      </c>
      <c r="S130" s="23">
        <f>IF($A130="","",IFERROR(INDEX('Materiais e Regras'!$F$11:$F$30,MATCH($H130,'Materiais e Regras'!$A$11:$A$30,0)),""))</f>
        <v/>
      </c>
      <c r="T130" s="43">
        <f>IF($A130="","",IFERROR(INDEX('Materiais e Regras'!$G$11:$G$30,MATCH($H130,'Materiais e Regras'!$A$11:$A$30,0)),""))</f>
        <v/>
      </c>
      <c r="U130" s="25">
        <f>IF($A130="","",IFERROR(INDEX('Materiais e Regras'!$H$11:$H$30,MATCH($H130,'Materiais e Regras'!$A$11:$A$30,0)),""))</f>
        <v/>
      </c>
      <c r="V130" s="26">
        <f>IF($A130="","",IFERROR(INDEX('Materiais e Regras'!$I$11:$I$30,MATCH($H130,'Materiais e Regras'!$A$11:$A$30,0)),""))</f>
        <v/>
      </c>
      <c r="W130" s="22">
        <f>IF($A130="","",IFERROR(INDEX('Materiais e Regras'!$M$11:$M$25,MATCH($J130,'Materiais e Regras'!$L$11:$L$25,0)),""))</f>
        <v/>
      </c>
      <c r="X130" s="25">
        <f>IF($A130="","",IFERROR(INDEX('Materiais e Regras'!$N$11:$N$25,MATCH($J130,'Materiais e Regras'!$L$11:$L$25,0)),""))</f>
        <v/>
      </c>
      <c r="Y130" s="26">
        <f>IF($A130="","",IFERROR(INDEX('Materiais e Regras'!$O$11:$O$25,MATCH($J130,'Materiais e Regras'!$L$11:$L$25,0)),""))</f>
        <v/>
      </c>
      <c r="Z130" s="23">
        <f>IF($A130="","",IFERROR(INDEX('Materiais e Regras'!$B$4:$B$6,MATCH($C130,'Materiais e Regras'!$A$4:$A$6,0)),""))</f>
        <v/>
      </c>
      <c r="AA130" s="25">
        <f>IF($A130="","",IFERROR(INDEX('Materiais e Regras'!$C$4:$C$6,MATCH($C130,'Materiais e Regras'!$A$4:$A$6,0)),""))</f>
        <v/>
      </c>
      <c r="AB130" s="26">
        <f>IF($A130="","",IF($M130="",'Materiais e Regras'!$H$5,IF(ISNUMBER($M130),$M130,"")))</f>
        <v/>
      </c>
      <c r="AC130" s="26">
        <f>IF(OR($A130="",COUNT($I130,$K130)&lt;&gt;2,NOT(ISNUMBER($V130)),NOT(ISNUMBER($Y130)),AND($L130&lt;&gt;"",NOT(ISNUMBER($L130)))),"",ROUND(($I130*$V130+$K130*$Y130+IF($L130="",0,$L130))*(1+'Materiais e Regras'!$H$4),2))</f>
        <v/>
      </c>
      <c r="AD130" s="22">
        <f>IF(OR($A130="",$P130="",$W130="",$I130="",$K130="",$N130=""),"",$P130&amp;" x"&amp;TEXT($I130,"0.##")&amp;IF($J130="ENC-000",""," + "&amp;$W130&amp;" x"&amp;TEXT($K130,"0.##"))&amp;" | "&amp;$N130)</f>
        <v/>
      </c>
      <c r="AE130" s="22">
        <f>IF($A130="","",_xlfn.TEXTJOIN(" | ",TRUE,IF(COUNTIF($A$6:$A$205,$A130)&gt;1,"SKU duplicado",""),IF(OR($B130="",$C130="",$D130="",$E130="",$F130="",$G130="",$H130="",$I130="",$J130="",$K130="",$N130="",$O130=""),"Cadastro incompleto",""),IF(AND($C130&lt;&gt;"",COUNTIF('Materiais e Regras'!$A$4:$A$6,$C130)=0),"Fragilidade inválida",""),IF(OR(AND($D130&lt;&gt;"",NOT(ISNUMBER($D130))),AND($E130&lt;&gt;"",NOT(ISNUMBER($E130))),AND($F130&lt;&gt;"",NOT(ISNUMBER($F130))),AND($G130&lt;&gt;"",NOT(ISNUMBER($G130))),AND($I130&lt;&gt;"",NOT(ISNUMBER($I130))),AND($K130&lt;&gt;"",NOT(ISNUMBER($K130))),AND($L130&lt;&gt;"",NOT(ISNUMBER($L130))),AND($M130&lt;&gt;"",NOT(ISNUMBER($M130)))),"Dados numéricos inválidos",""),IF(OR(AND(ISNUMBER($D130),$D130&lt;=0),AND(ISNUMBER($E130),$E130&lt;=0),AND(ISNUMBER($F130),$F130&lt;=0),AND(ISNUMBER($G130),$G130&lt;=0),AND(ISNUMBER($I130),$I130&lt;=0),AND(ISNUMBER($K130),$K130&lt;0),AND(ISNUMBER($L130),$L130&lt;0),AND(ISNUMBER($M130),$M130&lt;0)),"Medida, peso ou quantidade inválida",""),IF(AND($H130&lt;&gt;"",$P130=""),"Código de embalagem inválido",""),IF(AND($P130&lt;&gt;"",IFERROR(INDEX('Materiais e Regras'!$J$11:$J$30,MATCH($H130,'Materiais e Regras'!$A$11:$A$30,0)),"Não")&lt;&gt;"Sim"),"Embalagem inativa",""),IF(AND($J130&lt;&gt;"",$W130=""),"Código de enchimento inválido",""),IF(AND($W130&lt;&gt;"",IFERROR(INDEX('Materiais e Regras'!$P$11:$P$25,MATCH($J130,'Materiais e Regras'!$L$11:$L$25,0)),"Não")&lt;&gt;"Sim"),"Enchimento inativo",""),IF(AND(COUNT($D130:$F130)=3,ISNUMBER($Z130),COUNT($Q130:$S130)=3,OR($D130+2*$Z130&gt;$Q130,$E130+2*$Z130&gt;$R130,$F130+2*$Z130&gt;$S130)),"Dimensões incompatíveis",""),IF(AND(ISNUMBER($G130),ISNUMBER($T130),$G130&gt;$T130),"Peso acima do limite",""),IF(AND(ISNUMBER($U130),ISNUMBER($X130),ISNUMBER($AA130),MIN(3,$U130+$X130)&lt;$AA130),"Proteção insuficiente",""),IF(AND($C130="Alta",OR($J130="ENC-000",$K130&lt;=0)),"Enchimento obrigatório",""),IF(AND($J130&lt;&gt;"",$J130&lt;&gt;"ENC-000",OR($K130="",$K130&lt;=0)),"Quantidade de enchimento inválida",""),IF(AND(ISNUMBER($AC130),ISNUMBER($AB130),$AC130&gt;$AB130),"Custo acima do limite",""),IF(AND($O130&lt;&gt;"",NOT(ISNUMBER($O130))),"Data de revisão inválida",""),IF(AND(ISNUMBER($O130),$O130&gt;TODAY()),"Data de revisão futura",""),IF(AND(ISNUMBER($O130),$O130&lt;=TODAY(),TODAY()-$O130&gt;'Materiais e Regras'!$H$6),"Revisão vencida","")))</f>
        <v/>
      </c>
      <c r="AF130" s="27">
        <f>IF($A130="","",IF($AE130="","OK","REVISAR"))</f>
        <v/>
      </c>
    </row>
    <row r="131" ht="22" customHeight="1">
      <c r="A131" s="16" t="n"/>
      <c r="B131" s="16" t="n"/>
      <c r="C131" s="17" t="n"/>
      <c r="D131" s="18" t="n"/>
      <c r="E131" s="18" t="n"/>
      <c r="F131" s="18" t="n"/>
      <c r="G131" s="41" t="n"/>
      <c r="H131" s="17" t="n"/>
      <c r="I131" s="18" t="n"/>
      <c r="J131" s="17" t="n"/>
      <c r="K131" s="18" t="n"/>
      <c r="L131" s="20" t="n"/>
      <c r="M131" s="20" t="n"/>
      <c r="N131" s="16" t="n"/>
      <c r="O131" s="42" t="n"/>
      <c r="P131" s="22">
        <f>IF($A131="","",IFERROR(INDEX('Materiais e Regras'!$B$11:$B$30,MATCH($H131,'Materiais e Regras'!$A$11:$A$30,0)),""))</f>
        <v/>
      </c>
      <c r="Q131" s="23">
        <f>IF($A131="","",IFERROR(INDEX('Materiais e Regras'!$D$11:$D$30,MATCH($H131,'Materiais e Regras'!$A$11:$A$30,0)),""))</f>
        <v/>
      </c>
      <c r="R131" s="23">
        <f>IF($A131="","",IFERROR(INDEX('Materiais e Regras'!$E$11:$E$30,MATCH($H131,'Materiais e Regras'!$A$11:$A$30,0)),""))</f>
        <v/>
      </c>
      <c r="S131" s="23">
        <f>IF($A131="","",IFERROR(INDEX('Materiais e Regras'!$F$11:$F$30,MATCH($H131,'Materiais e Regras'!$A$11:$A$30,0)),""))</f>
        <v/>
      </c>
      <c r="T131" s="43">
        <f>IF($A131="","",IFERROR(INDEX('Materiais e Regras'!$G$11:$G$30,MATCH($H131,'Materiais e Regras'!$A$11:$A$30,0)),""))</f>
        <v/>
      </c>
      <c r="U131" s="25">
        <f>IF($A131="","",IFERROR(INDEX('Materiais e Regras'!$H$11:$H$30,MATCH($H131,'Materiais e Regras'!$A$11:$A$30,0)),""))</f>
        <v/>
      </c>
      <c r="V131" s="26">
        <f>IF($A131="","",IFERROR(INDEX('Materiais e Regras'!$I$11:$I$30,MATCH($H131,'Materiais e Regras'!$A$11:$A$30,0)),""))</f>
        <v/>
      </c>
      <c r="W131" s="22">
        <f>IF($A131="","",IFERROR(INDEX('Materiais e Regras'!$M$11:$M$25,MATCH($J131,'Materiais e Regras'!$L$11:$L$25,0)),""))</f>
        <v/>
      </c>
      <c r="X131" s="25">
        <f>IF($A131="","",IFERROR(INDEX('Materiais e Regras'!$N$11:$N$25,MATCH($J131,'Materiais e Regras'!$L$11:$L$25,0)),""))</f>
        <v/>
      </c>
      <c r="Y131" s="26">
        <f>IF($A131="","",IFERROR(INDEX('Materiais e Regras'!$O$11:$O$25,MATCH($J131,'Materiais e Regras'!$L$11:$L$25,0)),""))</f>
        <v/>
      </c>
      <c r="Z131" s="23">
        <f>IF($A131="","",IFERROR(INDEX('Materiais e Regras'!$B$4:$B$6,MATCH($C131,'Materiais e Regras'!$A$4:$A$6,0)),""))</f>
        <v/>
      </c>
      <c r="AA131" s="25">
        <f>IF($A131="","",IFERROR(INDEX('Materiais e Regras'!$C$4:$C$6,MATCH($C131,'Materiais e Regras'!$A$4:$A$6,0)),""))</f>
        <v/>
      </c>
      <c r="AB131" s="26">
        <f>IF($A131="","",IF($M131="",'Materiais e Regras'!$H$5,IF(ISNUMBER($M131),$M131,"")))</f>
        <v/>
      </c>
      <c r="AC131" s="26">
        <f>IF(OR($A131="",COUNT($I131,$K131)&lt;&gt;2,NOT(ISNUMBER($V131)),NOT(ISNUMBER($Y131)),AND($L131&lt;&gt;"",NOT(ISNUMBER($L131)))),"",ROUND(($I131*$V131+$K131*$Y131+IF($L131="",0,$L131))*(1+'Materiais e Regras'!$H$4),2))</f>
        <v/>
      </c>
      <c r="AD131" s="22">
        <f>IF(OR($A131="",$P131="",$W131="",$I131="",$K131="",$N131=""),"",$P131&amp;" x"&amp;TEXT($I131,"0.##")&amp;IF($J131="ENC-000",""," + "&amp;$W131&amp;" x"&amp;TEXT($K131,"0.##"))&amp;" | "&amp;$N131)</f>
        <v/>
      </c>
      <c r="AE131" s="22">
        <f>IF($A131="","",_xlfn.TEXTJOIN(" | ",TRUE,IF(COUNTIF($A$6:$A$205,$A131)&gt;1,"SKU duplicado",""),IF(OR($B131="",$C131="",$D131="",$E131="",$F131="",$G131="",$H131="",$I131="",$J131="",$K131="",$N131="",$O131=""),"Cadastro incompleto",""),IF(AND($C131&lt;&gt;"",COUNTIF('Materiais e Regras'!$A$4:$A$6,$C131)=0),"Fragilidade inválida",""),IF(OR(AND($D131&lt;&gt;"",NOT(ISNUMBER($D131))),AND($E131&lt;&gt;"",NOT(ISNUMBER($E131))),AND($F131&lt;&gt;"",NOT(ISNUMBER($F131))),AND($G131&lt;&gt;"",NOT(ISNUMBER($G131))),AND($I131&lt;&gt;"",NOT(ISNUMBER($I131))),AND($K131&lt;&gt;"",NOT(ISNUMBER($K131))),AND($L131&lt;&gt;"",NOT(ISNUMBER($L131))),AND($M131&lt;&gt;"",NOT(ISNUMBER($M131)))),"Dados numéricos inválidos",""),IF(OR(AND(ISNUMBER($D131),$D131&lt;=0),AND(ISNUMBER($E131),$E131&lt;=0),AND(ISNUMBER($F131),$F131&lt;=0),AND(ISNUMBER($G131),$G131&lt;=0),AND(ISNUMBER($I131),$I131&lt;=0),AND(ISNUMBER($K131),$K131&lt;0),AND(ISNUMBER($L131),$L131&lt;0),AND(ISNUMBER($M131),$M131&lt;0)),"Medida, peso ou quantidade inválida",""),IF(AND($H131&lt;&gt;"",$P131=""),"Código de embalagem inválido",""),IF(AND($P131&lt;&gt;"",IFERROR(INDEX('Materiais e Regras'!$J$11:$J$30,MATCH($H131,'Materiais e Regras'!$A$11:$A$30,0)),"Não")&lt;&gt;"Sim"),"Embalagem inativa",""),IF(AND($J131&lt;&gt;"",$W131=""),"Código de enchimento inválido",""),IF(AND($W131&lt;&gt;"",IFERROR(INDEX('Materiais e Regras'!$P$11:$P$25,MATCH($J131,'Materiais e Regras'!$L$11:$L$25,0)),"Não")&lt;&gt;"Sim"),"Enchimento inativo",""),IF(AND(COUNT($D131:$F131)=3,ISNUMBER($Z131),COUNT($Q131:$S131)=3,OR($D131+2*$Z131&gt;$Q131,$E131+2*$Z131&gt;$R131,$F131+2*$Z131&gt;$S131)),"Dimensões incompatíveis",""),IF(AND(ISNUMBER($G131),ISNUMBER($T131),$G131&gt;$T131),"Peso acima do limite",""),IF(AND(ISNUMBER($U131),ISNUMBER($X131),ISNUMBER($AA131),MIN(3,$U131+$X131)&lt;$AA131),"Proteção insuficiente",""),IF(AND($C131="Alta",OR($J131="ENC-000",$K131&lt;=0)),"Enchimento obrigatório",""),IF(AND($J131&lt;&gt;"",$J131&lt;&gt;"ENC-000",OR($K131="",$K131&lt;=0)),"Quantidade de enchimento inválida",""),IF(AND(ISNUMBER($AC131),ISNUMBER($AB131),$AC131&gt;$AB131),"Custo acima do limite",""),IF(AND($O131&lt;&gt;"",NOT(ISNUMBER($O131))),"Data de revisão inválida",""),IF(AND(ISNUMBER($O131),$O131&gt;TODAY()),"Data de revisão futura",""),IF(AND(ISNUMBER($O131),$O131&lt;=TODAY(),TODAY()-$O131&gt;'Materiais e Regras'!$H$6),"Revisão vencida","")))</f>
        <v/>
      </c>
      <c r="AF131" s="27">
        <f>IF($A131="","",IF($AE131="","OK","REVISAR"))</f>
        <v/>
      </c>
    </row>
    <row r="132" ht="22" customHeight="1">
      <c r="A132" s="16" t="n"/>
      <c r="B132" s="16" t="n"/>
      <c r="C132" s="17" t="n"/>
      <c r="D132" s="18" t="n"/>
      <c r="E132" s="18" t="n"/>
      <c r="F132" s="18" t="n"/>
      <c r="G132" s="41" t="n"/>
      <c r="H132" s="17" t="n"/>
      <c r="I132" s="18" t="n"/>
      <c r="J132" s="17" t="n"/>
      <c r="K132" s="18" t="n"/>
      <c r="L132" s="20" t="n"/>
      <c r="M132" s="20" t="n"/>
      <c r="N132" s="16" t="n"/>
      <c r="O132" s="42" t="n"/>
      <c r="P132" s="22">
        <f>IF($A132="","",IFERROR(INDEX('Materiais e Regras'!$B$11:$B$30,MATCH($H132,'Materiais e Regras'!$A$11:$A$30,0)),""))</f>
        <v/>
      </c>
      <c r="Q132" s="23">
        <f>IF($A132="","",IFERROR(INDEX('Materiais e Regras'!$D$11:$D$30,MATCH($H132,'Materiais e Regras'!$A$11:$A$30,0)),""))</f>
        <v/>
      </c>
      <c r="R132" s="23">
        <f>IF($A132="","",IFERROR(INDEX('Materiais e Regras'!$E$11:$E$30,MATCH($H132,'Materiais e Regras'!$A$11:$A$30,0)),""))</f>
        <v/>
      </c>
      <c r="S132" s="23">
        <f>IF($A132="","",IFERROR(INDEX('Materiais e Regras'!$F$11:$F$30,MATCH($H132,'Materiais e Regras'!$A$11:$A$30,0)),""))</f>
        <v/>
      </c>
      <c r="T132" s="43">
        <f>IF($A132="","",IFERROR(INDEX('Materiais e Regras'!$G$11:$G$30,MATCH($H132,'Materiais e Regras'!$A$11:$A$30,0)),""))</f>
        <v/>
      </c>
      <c r="U132" s="25">
        <f>IF($A132="","",IFERROR(INDEX('Materiais e Regras'!$H$11:$H$30,MATCH($H132,'Materiais e Regras'!$A$11:$A$30,0)),""))</f>
        <v/>
      </c>
      <c r="V132" s="26">
        <f>IF($A132="","",IFERROR(INDEX('Materiais e Regras'!$I$11:$I$30,MATCH($H132,'Materiais e Regras'!$A$11:$A$30,0)),""))</f>
        <v/>
      </c>
      <c r="W132" s="22">
        <f>IF($A132="","",IFERROR(INDEX('Materiais e Regras'!$M$11:$M$25,MATCH($J132,'Materiais e Regras'!$L$11:$L$25,0)),""))</f>
        <v/>
      </c>
      <c r="X132" s="25">
        <f>IF($A132="","",IFERROR(INDEX('Materiais e Regras'!$N$11:$N$25,MATCH($J132,'Materiais e Regras'!$L$11:$L$25,0)),""))</f>
        <v/>
      </c>
      <c r="Y132" s="26">
        <f>IF($A132="","",IFERROR(INDEX('Materiais e Regras'!$O$11:$O$25,MATCH($J132,'Materiais e Regras'!$L$11:$L$25,0)),""))</f>
        <v/>
      </c>
      <c r="Z132" s="23">
        <f>IF($A132="","",IFERROR(INDEX('Materiais e Regras'!$B$4:$B$6,MATCH($C132,'Materiais e Regras'!$A$4:$A$6,0)),""))</f>
        <v/>
      </c>
      <c r="AA132" s="25">
        <f>IF($A132="","",IFERROR(INDEX('Materiais e Regras'!$C$4:$C$6,MATCH($C132,'Materiais e Regras'!$A$4:$A$6,0)),""))</f>
        <v/>
      </c>
      <c r="AB132" s="26">
        <f>IF($A132="","",IF($M132="",'Materiais e Regras'!$H$5,IF(ISNUMBER($M132),$M132,"")))</f>
        <v/>
      </c>
      <c r="AC132" s="26">
        <f>IF(OR($A132="",COUNT($I132,$K132)&lt;&gt;2,NOT(ISNUMBER($V132)),NOT(ISNUMBER($Y132)),AND($L132&lt;&gt;"",NOT(ISNUMBER($L132)))),"",ROUND(($I132*$V132+$K132*$Y132+IF($L132="",0,$L132))*(1+'Materiais e Regras'!$H$4),2))</f>
        <v/>
      </c>
      <c r="AD132" s="22">
        <f>IF(OR($A132="",$P132="",$W132="",$I132="",$K132="",$N132=""),"",$P132&amp;" x"&amp;TEXT($I132,"0.##")&amp;IF($J132="ENC-000",""," + "&amp;$W132&amp;" x"&amp;TEXT($K132,"0.##"))&amp;" | "&amp;$N132)</f>
        <v/>
      </c>
      <c r="AE132" s="22">
        <f>IF($A132="","",_xlfn.TEXTJOIN(" | ",TRUE,IF(COUNTIF($A$6:$A$205,$A132)&gt;1,"SKU duplicado",""),IF(OR($B132="",$C132="",$D132="",$E132="",$F132="",$G132="",$H132="",$I132="",$J132="",$K132="",$N132="",$O132=""),"Cadastro incompleto",""),IF(AND($C132&lt;&gt;"",COUNTIF('Materiais e Regras'!$A$4:$A$6,$C132)=0),"Fragilidade inválida",""),IF(OR(AND($D132&lt;&gt;"",NOT(ISNUMBER($D132))),AND($E132&lt;&gt;"",NOT(ISNUMBER($E132))),AND($F132&lt;&gt;"",NOT(ISNUMBER($F132))),AND($G132&lt;&gt;"",NOT(ISNUMBER($G132))),AND($I132&lt;&gt;"",NOT(ISNUMBER($I132))),AND($K132&lt;&gt;"",NOT(ISNUMBER($K132))),AND($L132&lt;&gt;"",NOT(ISNUMBER($L132))),AND($M132&lt;&gt;"",NOT(ISNUMBER($M132)))),"Dados numéricos inválidos",""),IF(OR(AND(ISNUMBER($D132),$D132&lt;=0),AND(ISNUMBER($E132),$E132&lt;=0),AND(ISNUMBER($F132),$F132&lt;=0),AND(ISNUMBER($G132),$G132&lt;=0),AND(ISNUMBER($I132),$I132&lt;=0),AND(ISNUMBER($K132),$K132&lt;0),AND(ISNUMBER($L132),$L132&lt;0),AND(ISNUMBER($M132),$M132&lt;0)),"Medida, peso ou quantidade inválida",""),IF(AND($H132&lt;&gt;"",$P132=""),"Código de embalagem inválido",""),IF(AND($P132&lt;&gt;"",IFERROR(INDEX('Materiais e Regras'!$J$11:$J$30,MATCH($H132,'Materiais e Regras'!$A$11:$A$30,0)),"Não")&lt;&gt;"Sim"),"Embalagem inativa",""),IF(AND($J132&lt;&gt;"",$W132=""),"Código de enchimento inválido",""),IF(AND($W132&lt;&gt;"",IFERROR(INDEX('Materiais e Regras'!$P$11:$P$25,MATCH($J132,'Materiais e Regras'!$L$11:$L$25,0)),"Não")&lt;&gt;"Sim"),"Enchimento inativo",""),IF(AND(COUNT($D132:$F132)=3,ISNUMBER($Z132),COUNT($Q132:$S132)=3,OR($D132+2*$Z132&gt;$Q132,$E132+2*$Z132&gt;$R132,$F132+2*$Z132&gt;$S132)),"Dimensões incompatíveis",""),IF(AND(ISNUMBER($G132),ISNUMBER($T132),$G132&gt;$T132),"Peso acima do limite",""),IF(AND(ISNUMBER($U132),ISNUMBER($X132),ISNUMBER($AA132),MIN(3,$U132+$X132)&lt;$AA132),"Proteção insuficiente",""),IF(AND($C132="Alta",OR($J132="ENC-000",$K132&lt;=0)),"Enchimento obrigatório",""),IF(AND($J132&lt;&gt;"",$J132&lt;&gt;"ENC-000",OR($K132="",$K132&lt;=0)),"Quantidade de enchimento inválida",""),IF(AND(ISNUMBER($AC132),ISNUMBER($AB132),$AC132&gt;$AB132),"Custo acima do limite",""),IF(AND($O132&lt;&gt;"",NOT(ISNUMBER($O132))),"Data de revisão inválida",""),IF(AND(ISNUMBER($O132),$O132&gt;TODAY()),"Data de revisão futura",""),IF(AND(ISNUMBER($O132),$O132&lt;=TODAY(),TODAY()-$O132&gt;'Materiais e Regras'!$H$6),"Revisão vencida","")))</f>
        <v/>
      </c>
      <c r="AF132" s="27">
        <f>IF($A132="","",IF($AE132="","OK","REVISAR"))</f>
        <v/>
      </c>
    </row>
    <row r="133" ht="22" customHeight="1">
      <c r="A133" s="16" t="n"/>
      <c r="B133" s="16" t="n"/>
      <c r="C133" s="17" t="n"/>
      <c r="D133" s="18" t="n"/>
      <c r="E133" s="18" t="n"/>
      <c r="F133" s="18" t="n"/>
      <c r="G133" s="41" t="n"/>
      <c r="H133" s="17" t="n"/>
      <c r="I133" s="18" t="n"/>
      <c r="J133" s="17" t="n"/>
      <c r="K133" s="18" t="n"/>
      <c r="L133" s="20" t="n"/>
      <c r="M133" s="20" t="n"/>
      <c r="N133" s="16" t="n"/>
      <c r="O133" s="42" t="n"/>
      <c r="P133" s="22">
        <f>IF($A133="","",IFERROR(INDEX('Materiais e Regras'!$B$11:$B$30,MATCH($H133,'Materiais e Regras'!$A$11:$A$30,0)),""))</f>
        <v/>
      </c>
      <c r="Q133" s="23">
        <f>IF($A133="","",IFERROR(INDEX('Materiais e Regras'!$D$11:$D$30,MATCH($H133,'Materiais e Regras'!$A$11:$A$30,0)),""))</f>
        <v/>
      </c>
      <c r="R133" s="23">
        <f>IF($A133="","",IFERROR(INDEX('Materiais e Regras'!$E$11:$E$30,MATCH($H133,'Materiais e Regras'!$A$11:$A$30,0)),""))</f>
        <v/>
      </c>
      <c r="S133" s="23">
        <f>IF($A133="","",IFERROR(INDEX('Materiais e Regras'!$F$11:$F$30,MATCH($H133,'Materiais e Regras'!$A$11:$A$30,0)),""))</f>
        <v/>
      </c>
      <c r="T133" s="43">
        <f>IF($A133="","",IFERROR(INDEX('Materiais e Regras'!$G$11:$G$30,MATCH($H133,'Materiais e Regras'!$A$11:$A$30,0)),""))</f>
        <v/>
      </c>
      <c r="U133" s="25">
        <f>IF($A133="","",IFERROR(INDEX('Materiais e Regras'!$H$11:$H$30,MATCH($H133,'Materiais e Regras'!$A$11:$A$30,0)),""))</f>
        <v/>
      </c>
      <c r="V133" s="26">
        <f>IF($A133="","",IFERROR(INDEX('Materiais e Regras'!$I$11:$I$30,MATCH($H133,'Materiais e Regras'!$A$11:$A$30,0)),""))</f>
        <v/>
      </c>
      <c r="W133" s="22">
        <f>IF($A133="","",IFERROR(INDEX('Materiais e Regras'!$M$11:$M$25,MATCH($J133,'Materiais e Regras'!$L$11:$L$25,0)),""))</f>
        <v/>
      </c>
      <c r="X133" s="25">
        <f>IF($A133="","",IFERROR(INDEX('Materiais e Regras'!$N$11:$N$25,MATCH($J133,'Materiais e Regras'!$L$11:$L$25,0)),""))</f>
        <v/>
      </c>
      <c r="Y133" s="26">
        <f>IF($A133="","",IFERROR(INDEX('Materiais e Regras'!$O$11:$O$25,MATCH($J133,'Materiais e Regras'!$L$11:$L$25,0)),""))</f>
        <v/>
      </c>
      <c r="Z133" s="23">
        <f>IF($A133="","",IFERROR(INDEX('Materiais e Regras'!$B$4:$B$6,MATCH($C133,'Materiais e Regras'!$A$4:$A$6,0)),""))</f>
        <v/>
      </c>
      <c r="AA133" s="25">
        <f>IF($A133="","",IFERROR(INDEX('Materiais e Regras'!$C$4:$C$6,MATCH($C133,'Materiais e Regras'!$A$4:$A$6,0)),""))</f>
        <v/>
      </c>
      <c r="AB133" s="26">
        <f>IF($A133="","",IF($M133="",'Materiais e Regras'!$H$5,IF(ISNUMBER($M133),$M133,"")))</f>
        <v/>
      </c>
      <c r="AC133" s="26">
        <f>IF(OR($A133="",COUNT($I133,$K133)&lt;&gt;2,NOT(ISNUMBER($V133)),NOT(ISNUMBER($Y133)),AND($L133&lt;&gt;"",NOT(ISNUMBER($L133)))),"",ROUND(($I133*$V133+$K133*$Y133+IF($L133="",0,$L133))*(1+'Materiais e Regras'!$H$4),2))</f>
        <v/>
      </c>
      <c r="AD133" s="22">
        <f>IF(OR($A133="",$P133="",$W133="",$I133="",$K133="",$N133=""),"",$P133&amp;" x"&amp;TEXT($I133,"0.##")&amp;IF($J133="ENC-000",""," + "&amp;$W133&amp;" x"&amp;TEXT($K133,"0.##"))&amp;" | "&amp;$N133)</f>
        <v/>
      </c>
      <c r="AE133" s="22">
        <f>IF($A133="","",_xlfn.TEXTJOIN(" | ",TRUE,IF(COUNTIF($A$6:$A$205,$A133)&gt;1,"SKU duplicado",""),IF(OR($B133="",$C133="",$D133="",$E133="",$F133="",$G133="",$H133="",$I133="",$J133="",$K133="",$N133="",$O133=""),"Cadastro incompleto",""),IF(AND($C133&lt;&gt;"",COUNTIF('Materiais e Regras'!$A$4:$A$6,$C133)=0),"Fragilidade inválida",""),IF(OR(AND($D133&lt;&gt;"",NOT(ISNUMBER($D133))),AND($E133&lt;&gt;"",NOT(ISNUMBER($E133))),AND($F133&lt;&gt;"",NOT(ISNUMBER($F133))),AND($G133&lt;&gt;"",NOT(ISNUMBER($G133))),AND($I133&lt;&gt;"",NOT(ISNUMBER($I133))),AND($K133&lt;&gt;"",NOT(ISNUMBER($K133))),AND($L133&lt;&gt;"",NOT(ISNUMBER($L133))),AND($M133&lt;&gt;"",NOT(ISNUMBER($M133)))),"Dados numéricos inválidos",""),IF(OR(AND(ISNUMBER($D133),$D133&lt;=0),AND(ISNUMBER($E133),$E133&lt;=0),AND(ISNUMBER($F133),$F133&lt;=0),AND(ISNUMBER($G133),$G133&lt;=0),AND(ISNUMBER($I133),$I133&lt;=0),AND(ISNUMBER($K133),$K133&lt;0),AND(ISNUMBER($L133),$L133&lt;0),AND(ISNUMBER($M133),$M133&lt;0)),"Medida, peso ou quantidade inválida",""),IF(AND($H133&lt;&gt;"",$P133=""),"Código de embalagem inválido",""),IF(AND($P133&lt;&gt;"",IFERROR(INDEX('Materiais e Regras'!$J$11:$J$30,MATCH($H133,'Materiais e Regras'!$A$11:$A$30,0)),"Não")&lt;&gt;"Sim"),"Embalagem inativa",""),IF(AND($J133&lt;&gt;"",$W133=""),"Código de enchimento inválido",""),IF(AND($W133&lt;&gt;"",IFERROR(INDEX('Materiais e Regras'!$P$11:$P$25,MATCH($J133,'Materiais e Regras'!$L$11:$L$25,0)),"Não")&lt;&gt;"Sim"),"Enchimento inativo",""),IF(AND(COUNT($D133:$F133)=3,ISNUMBER($Z133),COUNT($Q133:$S133)=3,OR($D133+2*$Z133&gt;$Q133,$E133+2*$Z133&gt;$R133,$F133+2*$Z133&gt;$S133)),"Dimensões incompatíveis",""),IF(AND(ISNUMBER($G133),ISNUMBER($T133),$G133&gt;$T133),"Peso acima do limite",""),IF(AND(ISNUMBER($U133),ISNUMBER($X133),ISNUMBER($AA133),MIN(3,$U133+$X133)&lt;$AA133),"Proteção insuficiente",""),IF(AND($C133="Alta",OR($J133="ENC-000",$K133&lt;=0)),"Enchimento obrigatório",""),IF(AND($J133&lt;&gt;"",$J133&lt;&gt;"ENC-000",OR($K133="",$K133&lt;=0)),"Quantidade de enchimento inválida",""),IF(AND(ISNUMBER($AC133),ISNUMBER($AB133),$AC133&gt;$AB133),"Custo acima do limite",""),IF(AND($O133&lt;&gt;"",NOT(ISNUMBER($O133))),"Data de revisão inválida",""),IF(AND(ISNUMBER($O133),$O133&gt;TODAY()),"Data de revisão futura",""),IF(AND(ISNUMBER($O133),$O133&lt;=TODAY(),TODAY()-$O133&gt;'Materiais e Regras'!$H$6),"Revisão vencida","")))</f>
        <v/>
      </c>
      <c r="AF133" s="27">
        <f>IF($A133="","",IF($AE133="","OK","REVISAR"))</f>
        <v/>
      </c>
    </row>
    <row r="134" ht="22" customHeight="1">
      <c r="A134" s="16" t="n"/>
      <c r="B134" s="16" t="n"/>
      <c r="C134" s="17" t="n"/>
      <c r="D134" s="18" t="n"/>
      <c r="E134" s="18" t="n"/>
      <c r="F134" s="18" t="n"/>
      <c r="G134" s="41" t="n"/>
      <c r="H134" s="17" t="n"/>
      <c r="I134" s="18" t="n"/>
      <c r="J134" s="17" t="n"/>
      <c r="K134" s="18" t="n"/>
      <c r="L134" s="20" t="n"/>
      <c r="M134" s="20" t="n"/>
      <c r="N134" s="16" t="n"/>
      <c r="O134" s="42" t="n"/>
      <c r="P134" s="22">
        <f>IF($A134="","",IFERROR(INDEX('Materiais e Regras'!$B$11:$B$30,MATCH($H134,'Materiais e Regras'!$A$11:$A$30,0)),""))</f>
        <v/>
      </c>
      <c r="Q134" s="23">
        <f>IF($A134="","",IFERROR(INDEX('Materiais e Regras'!$D$11:$D$30,MATCH($H134,'Materiais e Regras'!$A$11:$A$30,0)),""))</f>
        <v/>
      </c>
      <c r="R134" s="23">
        <f>IF($A134="","",IFERROR(INDEX('Materiais e Regras'!$E$11:$E$30,MATCH($H134,'Materiais e Regras'!$A$11:$A$30,0)),""))</f>
        <v/>
      </c>
      <c r="S134" s="23">
        <f>IF($A134="","",IFERROR(INDEX('Materiais e Regras'!$F$11:$F$30,MATCH($H134,'Materiais e Regras'!$A$11:$A$30,0)),""))</f>
        <v/>
      </c>
      <c r="T134" s="43">
        <f>IF($A134="","",IFERROR(INDEX('Materiais e Regras'!$G$11:$G$30,MATCH($H134,'Materiais e Regras'!$A$11:$A$30,0)),""))</f>
        <v/>
      </c>
      <c r="U134" s="25">
        <f>IF($A134="","",IFERROR(INDEX('Materiais e Regras'!$H$11:$H$30,MATCH($H134,'Materiais e Regras'!$A$11:$A$30,0)),""))</f>
        <v/>
      </c>
      <c r="V134" s="26">
        <f>IF($A134="","",IFERROR(INDEX('Materiais e Regras'!$I$11:$I$30,MATCH($H134,'Materiais e Regras'!$A$11:$A$30,0)),""))</f>
        <v/>
      </c>
      <c r="W134" s="22">
        <f>IF($A134="","",IFERROR(INDEX('Materiais e Regras'!$M$11:$M$25,MATCH($J134,'Materiais e Regras'!$L$11:$L$25,0)),""))</f>
        <v/>
      </c>
      <c r="X134" s="25">
        <f>IF($A134="","",IFERROR(INDEX('Materiais e Regras'!$N$11:$N$25,MATCH($J134,'Materiais e Regras'!$L$11:$L$25,0)),""))</f>
        <v/>
      </c>
      <c r="Y134" s="26">
        <f>IF($A134="","",IFERROR(INDEX('Materiais e Regras'!$O$11:$O$25,MATCH($J134,'Materiais e Regras'!$L$11:$L$25,0)),""))</f>
        <v/>
      </c>
      <c r="Z134" s="23">
        <f>IF($A134="","",IFERROR(INDEX('Materiais e Regras'!$B$4:$B$6,MATCH($C134,'Materiais e Regras'!$A$4:$A$6,0)),""))</f>
        <v/>
      </c>
      <c r="AA134" s="25">
        <f>IF($A134="","",IFERROR(INDEX('Materiais e Regras'!$C$4:$C$6,MATCH($C134,'Materiais e Regras'!$A$4:$A$6,0)),""))</f>
        <v/>
      </c>
      <c r="AB134" s="26">
        <f>IF($A134="","",IF($M134="",'Materiais e Regras'!$H$5,IF(ISNUMBER($M134),$M134,"")))</f>
        <v/>
      </c>
      <c r="AC134" s="26">
        <f>IF(OR($A134="",COUNT($I134,$K134)&lt;&gt;2,NOT(ISNUMBER($V134)),NOT(ISNUMBER($Y134)),AND($L134&lt;&gt;"",NOT(ISNUMBER($L134)))),"",ROUND(($I134*$V134+$K134*$Y134+IF($L134="",0,$L134))*(1+'Materiais e Regras'!$H$4),2))</f>
        <v/>
      </c>
      <c r="AD134" s="22">
        <f>IF(OR($A134="",$P134="",$W134="",$I134="",$K134="",$N134=""),"",$P134&amp;" x"&amp;TEXT($I134,"0.##")&amp;IF($J134="ENC-000",""," + "&amp;$W134&amp;" x"&amp;TEXT($K134,"0.##"))&amp;" | "&amp;$N134)</f>
        <v/>
      </c>
      <c r="AE134" s="22">
        <f>IF($A134="","",_xlfn.TEXTJOIN(" | ",TRUE,IF(COUNTIF($A$6:$A$205,$A134)&gt;1,"SKU duplicado",""),IF(OR($B134="",$C134="",$D134="",$E134="",$F134="",$G134="",$H134="",$I134="",$J134="",$K134="",$N134="",$O134=""),"Cadastro incompleto",""),IF(AND($C134&lt;&gt;"",COUNTIF('Materiais e Regras'!$A$4:$A$6,$C134)=0),"Fragilidade inválida",""),IF(OR(AND($D134&lt;&gt;"",NOT(ISNUMBER($D134))),AND($E134&lt;&gt;"",NOT(ISNUMBER($E134))),AND($F134&lt;&gt;"",NOT(ISNUMBER($F134))),AND($G134&lt;&gt;"",NOT(ISNUMBER($G134))),AND($I134&lt;&gt;"",NOT(ISNUMBER($I134))),AND($K134&lt;&gt;"",NOT(ISNUMBER($K134))),AND($L134&lt;&gt;"",NOT(ISNUMBER($L134))),AND($M134&lt;&gt;"",NOT(ISNUMBER($M134)))),"Dados numéricos inválidos",""),IF(OR(AND(ISNUMBER($D134),$D134&lt;=0),AND(ISNUMBER($E134),$E134&lt;=0),AND(ISNUMBER($F134),$F134&lt;=0),AND(ISNUMBER($G134),$G134&lt;=0),AND(ISNUMBER($I134),$I134&lt;=0),AND(ISNUMBER($K134),$K134&lt;0),AND(ISNUMBER($L134),$L134&lt;0),AND(ISNUMBER($M134),$M134&lt;0)),"Medida, peso ou quantidade inválida",""),IF(AND($H134&lt;&gt;"",$P134=""),"Código de embalagem inválido",""),IF(AND($P134&lt;&gt;"",IFERROR(INDEX('Materiais e Regras'!$J$11:$J$30,MATCH($H134,'Materiais e Regras'!$A$11:$A$30,0)),"Não")&lt;&gt;"Sim"),"Embalagem inativa",""),IF(AND($J134&lt;&gt;"",$W134=""),"Código de enchimento inválido",""),IF(AND($W134&lt;&gt;"",IFERROR(INDEX('Materiais e Regras'!$P$11:$P$25,MATCH($J134,'Materiais e Regras'!$L$11:$L$25,0)),"Não")&lt;&gt;"Sim"),"Enchimento inativo",""),IF(AND(COUNT($D134:$F134)=3,ISNUMBER($Z134),COUNT($Q134:$S134)=3,OR($D134+2*$Z134&gt;$Q134,$E134+2*$Z134&gt;$R134,$F134+2*$Z134&gt;$S134)),"Dimensões incompatíveis",""),IF(AND(ISNUMBER($G134),ISNUMBER($T134),$G134&gt;$T134),"Peso acima do limite",""),IF(AND(ISNUMBER($U134),ISNUMBER($X134),ISNUMBER($AA134),MIN(3,$U134+$X134)&lt;$AA134),"Proteção insuficiente",""),IF(AND($C134="Alta",OR($J134="ENC-000",$K134&lt;=0)),"Enchimento obrigatório",""),IF(AND($J134&lt;&gt;"",$J134&lt;&gt;"ENC-000",OR($K134="",$K134&lt;=0)),"Quantidade de enchimento inválida",""),IF(AND(ISNUMBER($AC134),ISNUMBER($AB134),$AC134&gt;$AB134),"Custo acima do limite",""),IF(AND($O134&lt;&gt;"",NOT(ISNUMBER($O134))),"Data de revisão inválida",""),IF(AND(ISNUMBER($O134),$O134&gt;TODAY()),"Data de revisão futura",""),IF(AND(ISNUMBER($O134),$O134&lt;=TODAY(),TODAY()-$O134&gt;'Materiais e Regras'!$H$6),"Revisão vencida","")))</f>
        <v/>
      </c>
      <c r="AF134" s="27">
        <f>IF($A134="","",IF($AE134="","OK","REVISAR"))</f>
        <v/>
      </c>
    </row>
    <row r="135" ht="22" customHeight="1">
      <c r="A135" s="16" t="n"/>
      <c r="B135" s="16" t="n"/>
      <c r="C135" s="17" t="n"/>
      <c r="D135" s="18" t="n"/>
      <c r="E135" s="18" t="n"/>
      <c r="F135" s="18" t="n"/>
      <c r="G135" s="41" t="n"/>
      <c r="H135" s="17" t="n"/>
      <c r="I135" s="18" t="n"/>
      <c r="J135" s="17" t="n"/>
      <c r="K135" s="18" t="n"/>
      <c r="L135" s="20" t="n"/>
      <c r="M135" s="20" t="n"/>
      <c r="N135" s="16" t="n"/>
      <c r="O135" s="42" t="n"/>
      <c r="P135" s="22">
        <f>IF($A135="","",IFERROR(INDEX('Materiais e Regras'!$B$11:$B$30,MATCH($H135,'Materiais e Regras'!$A$11:$A$30,0)),""))</f>
        <v/>
      </c>
      <c r="Q135" s="23">
        <f>IF($A135="","",IFERROR(INDEX('Materiais e Regras'!$D$11:$D$30,MATCH($H135,'Materiais e Regras'!$A$11:$A$30,0)),""))</f>
        <v/>
      </c>
      <c r="R135" s="23">
        <f>IF($A135="","",IFERROR(INDEX('Materiais e Regras'!$E$11:$E$30,MATCH($H135,'Materiais e Regras'!$A$11:$A$30,0)),""))</f>
        <v/>
      </c>
      <c r="S135" s="23">
        <f>IF($A135="","",IFERROR(INDEX('Materiais e Regras'!$F$11:$F$30,MATCH($H135,'Materiais e Regras'!$A$11:$A$30,0)),""))</f>
        <v/>
      </c>
      <c r="T135" s="43">
        <f>IF($A135="","",IFERROR(INDEX('Materiais e Regras'!$G$11:$G$30,MATCH($H135,'Materiais e Regras'!$A$11:$A$30,0)),""))</f>
        <v/>
      </c>
      <c r="U135" s="25">
        <f>IF($A135="","",IFERROR(INDEX('Materiais e Regras'!$H$11:$H$30,MATCH($H135,'Materiais e Regras'!$A$11:$A$30,0)),""))</f>
        <v/>
      </c>
      <c r="V135" s="26">
        <f>IF($A135="","",IFERROR(INDEX('Materiais e Regras'!$I$11:$I$30,MATCH($H135,'Materiais e Regras'!$A$11:$A$30,0)),""))</f>
        <v/>
      </c>
      <c r="W135" s="22">
        <f>IF($A135="","",IFERROR(INDEX('Materiais e Regras'!$M$11:$M$25,MATCH($J135,'Materiais e Regras'!$L$11:$L$25,0)),""))</f>
        <v/>
      </c>
      <c r="X135" s="25">
        <f>IF($A135="","",IFERROR(INDEX('Materiais e Regras'!$N$11:$N$25,MATCH($J135,'Materiais e Regras'!$L$11:$L$25,0)),""))</f>
        <v/>
      </c>
      <c r="Y135" s="26">
        <f>IF($A135="","",IFERROR(INDEX('Materiais e Regras'!$O$11:$O$25,MATCH($J135,'Materiais e Regras'!$L$11:$L$25,0)),""))</f>
        <v/>
      </c>
      <c r="Z135" s="23">
        <f>IF($A135="","",IFERROR(INDEX('Materiais e Regras'!$B$4:$B$6,MATCH($C135,'Materiais e Regras'!$A$4:$A$6,0)),""))</f>
        <v/>
      </c>
      <c r="AA135" s="25">
        <f>IF($A135="","",IFERROR(INDEX('Materiais e Regras'!$C$4:$C$6,MATCH($C135,'Materiais e Regras'!$A$4:$A$6,0)),""))</f>
        <v/>
      </c>
      <c r="AB135" s="26">
        <f>IF($A135="","",IF($M135="",'Materiais e Regras'!$H$5,IF(ISNUMBER($M135),$M135,"")))</f>
        <v/>
      </c>
      <c r="AC135" s="26">
        <f>IF(OR($A135="",COUNT($I135,$K135)&lt;&gt;2,NOT(ISNUMBER($V135)),NOT(ISNUMBER($Y135)),AND($L135&lt;&gt;"",NOT(ISNUMBER($L135)))),"",ROUND(($I135*$V135+$K135*$Y135+IF($L135="",0,$L135))*(1+'Materiais e Regras'!$H$4),2))</f>
        <v/>
      </c>
      <c r="AD135" s="22">
        <f>IF(OR($A135="",$P135="",$W135="",$I135="",$K135="",$N135=""),"",$P135&amp;" x"&amp;TEXT($I135,"0.##")&amp;IF($J135="ENC-000",""," + "&amp;$W135&amp;" x"&amp;TEXT($K135,"0.##"))&amp;" | "&amp;$N135)</f>
        <v/>
      </c>
      <c r="AE135" s="22">
        <f>IF($A135="","",_xlfn.TEXTJOIN(" | ",TRUE,IF(COUNTIF($A$6:$A$205,$A135)&gt;1,"SKU duplicado",""),IF(OR($B135="",$C135="",$D135="",$E135="",$F135="",$G135="",$H135="",$I135="",$J135="",$K135="",$N135="",$O135=""),"Cadastro incompleto",""),IF(AND($C135&lt;&gt;"",COUNTIF('Materiais e Regras'!$A$4:$A$6,$C135)=0),"Fragilidade inválida",""),IF(OR(AND($D135&lt;&gt;"",NOT(ISNUMBER($D135))),AND($E135&lt;&gt;"",NOT(ISNUMBER($E135))),AND($F135&lt;&gt;"",NOT(ISNUMBER($F135))),AND($G135&lt;&gt;"",NOT(ISNUMBER($G135))),AND($I135&lt;&gt;"",NOT(ISNUMBER($I135))),AND($K135&lt;&gt;"",NOT(ISNUMBER($K135))),AND($L135&lt;&gt;"",NOT(ISNUMBER($L135))),AND($M135&lt;&gt;"",NOT(ISNUMBER($M135)))),"Dados numéricos inválidos",""),IF(OR(AND(ISNUMBER($D135),$D135&lt;=0),AND(ISNUMBER($E135),$E135&lt;=0),AND(ISNUMBER($F135),$F135&lt;=0),AND(ISNUMBER($G135),$G135&lt;=0),AND(ISNUMBER($I135),$I135&lt;=0),AND(ISNUMBER($K135),$K135&lt;0),AND(ISNUMBER($L135),$L135&lt;0),AND(ISNUMBER($M135),$M135&lt;0)),"Medida, peso ou quantidade inválida",""),IF(AND($H135&lt;&gt;"",$P135=""),"Código de embalagem inválido",""),IF(AND($P135&lt;&gt;"",IFERROR(INDEX('Materiais e Regras'!$J$11:$J$30,MATCH($H135,'Materiais e Regras'!$A$11:$A$30,0)),"Não")&lt;&gt;"Sim"),"Embalagem inativa",""),IF(AND($J135&lt;&gt;"",$W135=""),"Código de enchimento inválido",""),IF(AND($W135&lt;&gt;"",IFERROR(INDEX('Materiais e Regras'!$P$11:$P$25,MATCH($J135,'Materiais e Regras'!$L$11:$L$25,0)),"Não")&lt;&gt;"Sim"),"Enchimento inativo",""),IF(AND(COUNT($D135:$F135)=3,ISNUMBER($Z135),COUNT($Q135:$S135)=3,OR($D135+2*$Z135&gt;$Q135,$E135+2*$Z135&gt;$R135,$F135+2*$Z135&gt;$S135)),"Dimensões incompatíveis",""),IF(AND(ISNUMBER($G135),ISNUMBER($T135),$G135&gt;$T135),"Peso acima do limite",""),IF(AND(ISNUMBER($U135),ISNUMBER($X135),ISNUMBER($AA135),MIN(3,$U135+$X135)&lt;$AA135),"Proteção insuficiente",""),IF(AND($C135="Alta",OR($J135="ENC-000",$K135&lt;=0)),"Enchimento obrigatório",""),IF(AND($J135&lt;&gt;"",$J135&lt;&gt;"ENC-000",OR($K135="",$K135&lt;=0)),"Quantidade de enchimento inválida",""),IF(AND(ISNUMBER($AC135),ISNUMBER($AB135),$AC135&gt;$AB135),"Custo acima do limite",""),IF(AND($O135&lt;&gt;"",NOT(ISNUMBER($O135))),"Data de revisão inválida",""),IF(AND(ISNUMBER($O135),$O135&gt;TODAY()),"Data de revisão futura",""),IF(AND(ISNUMBER($O135),$O135&lt;=TODAY(),TODAY()-$O135&gt;'Materiais e Regras'!$H$6),"Revisão vencida","")))</f>
        <v/>
      </c>
      <c r="AF135" s="27">
        <f>IF($A135="","",IF($AE135="","OK","REVISAR"))</f>
        <v/>
      </c>
    </row>
    <row r="136" ht="22" customHeight="1">
      <c r="A136" s="16" t="n"/>
      <c r="B136" s="16" t="n"/>
      <c r="C136" s="17" t="n"/>
      <c r="D136" s="18" t="n"/>
      <c r="E136" s="18" t="n"/>
      <c r="F136" s="18" t="n"/>
      <c r="G136" s="41" t="n"/>
      <c r="H136" s="17" t="n"/>
      <c r="I136" s="18" t="n"/>
      <c r="J136" s="17" t="n"/>
      <c r="K136" s="18" t="n"/>
      <c r="L136" s="20" t="n"/>
      <c r="M136" s="20" t="n"/>
      <c r="N136" s="16" t="n"/>
      <c r="O136" s="42" t="n"/>
      <c r="P136" s="22">
        <f>IF($A136="","",IFERROR(INDEX('Materiais e Regras'!$B$11:$B$30,MATCH($H136,'Materiais e Regras'!$A$11:$A$30,0)),""))</f>
        <v/>
      </c>
      <c r="Q136" s="23">
        <f>IF($A136="","",IFERROR(INDEX('Materiais e Regras'!$D$11:$D$30,MATCH($H136,'Materiais e Regras'!$A$11:$A$30,0)),""))</f>
        <v/>
      </c>
      <c r="R136" s="23">
        <f>IF($A136="","",IFERROR(INDEX('Materiais e Regras'!$E$11:$E$30,MATCH($H136,'Materiais e Regras'!$A$11:$A$30,0)),""))</f>
        <v/>
      </c>
      <c r="S136" s="23">
        <f>IF($A136="","",IFERROR(INDEX('Materiais e Regras'!$F$11:$F$30,MATCH($H136,'Materiais e Regras'!$A$11:$A$30,0)),""))</f>
        <v/>
      </c>
      <c r="T136" s="43">
        <f>IF($A136="","",IFERROR(INDEX('Materiais e Regras'!$G$11:$G$30,MATCH($H136,'Materiais e Regras'!$A$11:$A$30,0)),""))</f>
        <v/>
      </c>
      <c r="U136" s="25">
        <f>IF($A136="","",IFERROR(INDEX('Materiais e Regras'!$H$11:$H$30,MATCH($H136,'Materiais e Regras'!$A$11:$A$30,0)),""))</f>
        <v/>
      </c>
      <c r="V136" s="26">
        <f>IF($A136="","",IFERROR(INDEX('Materiais e Regras'!$I$11:$I$30,MATCH($H136,'Materiais e Regras'!$A$11:$A$30,0)),""))</f>
        <v/>
      </c>
      <c r="W136" s="22">
        <f>IF($A136="","",IFERROR(INDEX('Materiais e Regras'!$M$11:$M$25,MATCH($J136,'Materiais e Regras'!$L$11:$L$25,0)),""))</f>
        <v/>
      </c>
      <c r="X136" s="25">
        <f>IF($A136="","",IFERROR(INDEX('Materiais e Regras'!$N$11:$N$25,MATCH($J136,'Materiais e Regras'!$L$11:$L$25,0)),""))</f>
        <v/>
      </c>
      <c r="Y136" s="26">
        <f>IF($A136="","",IFERROR(INDEX('Materiais e Regras'!$O$11:$O$25,MATCH($J136,'Materiais e Regras'!$L$11:$L$25,0)),""))</f>
        <v/>
      </c>
      <c r="Z136" s="23">
        <f>IF($A136="","",IFERROR(INDEX('Materiais e Regras'!$B$4:$B$6,MATCH($C136,'Materiais e Regras'!$A$4:$A$6,0)),""))</f>
        <v/>
      </c>
      <c r="AA136" s="25">
        <f>IF($A136="","",IFERROR(INDEX('Materiais e Regras'!$C$4:$C$6,MATCH($C136,'Materiais e Regras'!$A$4:$A$6,0)),""))</f>
        <v/>
      </c>
      <c r="AB136" s="26">
        <f>IF($A136="","",IF($M136="",'Materiais e Regras'!$H$5,IF(ISNUMBER($M136),$M136,"")))</f>
        <v/>
      </c>
      <c r="AC136" s="26">
        <f>IF(OR($A136="",COUNT($I136,$K136)&lt;&gt;2,NOT(ISNUMBER($V136)),NOT(ISNUMBER($Y136)),AND($L136&lt;&gt;"",NOT(ISNUMBER($L136)))),"",ROUND(($I136*$V136+$K136*$Y136+IF($L136="",0,$L136))*(1+'Materiais e Regras'!$H$4),2))</f>
        <v/>
      </c>
      <c r="AD136" s="22">
        <f>IF(OR($A136="",$P136="",$W136="",$I136="",$K136="",$N136=""),"",$P136&amp;" x"&amp;TEXT($I136,"0.##")&amp;IF($J136="ENC-000",""," + "&amp;$W136&amp;" x"&amp;TEXT($K136,"0.##"))&amp;" | "&amp;$N136)</f>
        <v/>
      </c>
      <c r="AE136" s="22">
        <f>IF($A136="","",_xlfn.TEXTJOIN(" | ",TRUE,IF(COUNTIF($A$6:$A$205,$A136)&gt;1,"SKU duplicado",""),IF(OR($B136="",$C136="",$D136="",$E136="",$F136="",$G136="",$H136="",$I136="",$J136="",$K136="",$N136="",$O136=""),"Cadastro incompleto",""),IF(AND($C136&lt;&gt;"",COUNTIF('Materiais e Regras'!$A$4:$A$6,$C136)=0),"Fragilidade inválida",""),IF(OR(AND($D136&lt;&gt;"",NOT(ISNUMBER($D136))),AND($E136&lt;&gt;"",NOT(ISNUMBER($E136))),AND($F136&lt;&gt;"",NOT(ISNUMBER($F136))),AND($G136&lt;&gt;"",NOT(ISNUMBER($G136))),AND($I136&lt;&gt;"",NOT(ISNUMBER($I136))),AND($K136&lt;&gt;"",NOT(ISNUMBER($K136))),AND($L136&lt;&gt;"",NOT(ISNUMBER($L136))),AND($M136&lt;&gt;"",NOT(ISNUMBER($M136)))),"Dados numéricos inválidos",""),IF(OR(AND(ISNUMBER($D136),$D136&lt;=0),AND(ISNUMBER($E136),$E136&lt;=0),AND(ISNUMBER($F136),$F136&lt;=0),AND(ISNUMBER($G136),$G136&lt;=0),AND(ISNUMBER($I136),$I136&lt;=0),AND(ISNUMBER($K136),$K136&lt;0),AND(ISNUMBER($L136),$L136&lt;0),AND(ISNUMBER($M136),$M136&lt;0)),"Medida, peso ou quantidade inválida",""),IF(AND($H136&lt;&gt;"",$P136=""),"Código de embalagem inválido",""),IF(AND($P136&lt;&gt;"",IFERROR(INDEX('Materiais e Regras'!$J$11:$J$30,MATCH($H136,'Materiais e Regras'!$A$11:$A$30,0)),"Não")&lt;&gt;"Sim"),"Embalagem inativa",""),IF(AND($J136&lt;&gt;"",$W136=""),"Código de enchimento inválido",""),IF(AND($W136&lt;&gt;"",IFERROR(INDEX('Materiais e Regras'!$P$11:$P$25,MATCH($J136,'Materiais e Regras'!$L$11:$L$25,0)),"Não")&lt;&gt;"Sim"),"Enchimento inativo",""),IF(AND(COUNT($D136:$F136)=3,ISNUMBER($Z136),COUNT($Q136:$S136)=3,OR($D136+2*$Z136&gt;$Q136,$E136+2*$Z136&gt;$R136,$F136+2*$Z136&gt;$S136)),"Dimensões incompatíveis",""),IF(AND(ISNUMBER($G136),ISNUMBER($T136),$G136&gt;$T136),"Peso acima do limite",""),IF(AND(ISNUMBER($U136),ISNUMBER($X136),ISNUMBER($AA136),MIN(3,$U136+$X136)&lt;$AA136),"Proteção insuficiente",""),IF(AND($C136="Alta",OR($J136="ENC-000",$K136&lt;=0)),"Enchimento obrigatório",""),IF(AND($J136&lt;&gt;"",$J136&lt;&gt;"ENC-000",OR($K136="",$K136&lt;=0)),"Quantidade de enchimento inválida",""),IF(AND(ISNUMBER($AC136),ISNUMBER($AB136),$AC136&gt;$AB136),"Custo acima do limite",""),IF(AND($O136&lt;&gt;"",NOT(ISNUMBER($O136))),"Data de revisão inválida",""),IF(AND(ISNUMBER($O136),$O136&gt;TODAY()),"Data de revisão futura",""),IF(AND(ISNUMBER($O136),$O136&lt;=TODAY(),TODAY()-$O136&gt;'Materiais e Regras'!$H$6),"Revisão vencida","")))</f>
        <v/>
      </c>
      <c r="AF136" s="27">
        <f>IF($A136="","",IF($AE136="","OK","REVISAR"))</f>
        <v/>
      </c>
    </row>
    <row r="137" ht="22" customHeight="1">
      <c r="A137" s="16" t="n"/>
      <c r="B137" s="16" t="n"/>
      <c r="C137" s="17" t="n"/>
      <c r="D137" s="18" t="n"/>
      <c r="E137" s="18" t="n"/>
      <c r="F137" s="18" t="n"/>
      <c r="G137" s="41" t="n"/>
      <c r="H137" s="17" t="n"/>
      <c r="I137" s="18" t="n"/>
      <c r="J137" s="17" t="n"/>
      <c r="K137" s="18" t="n"/>
      <c r="L137" s="20" t="n"/>
      <c r="M137" s="20" t="n"/>
      <c r="N137" s="16" t="n"/>
      <c r="O137" s="42" t="n"/>
      <c r="P137" s="22">
        <f>IF($A137="","",IFERROR(INDEX('Materiais e Regras'!$B$11:$B$30,MATCH($H137,'Materiais e Regras'!$A$11:$A$30,0)),""))</f>
        <v/>
      </c>
      <c r="Q137" s="23">
        <f>IF($A137="","",IFERROR(INDEX('Materiais e Regras'!$D$11:$D$30,MATCH($H137,'Materiais e Regras'!$A$11:$A$30,0)),""))</f>
        <v/>
      </c>
      <c r="R137" s="23">
        <f>IF($A137="","",IFERROR(INDEX('Materiais e Regras'!$E$11:$E$30,MATCH($H137,'Materiais e Regras'!$A$11:$A$30,0)),""))</f>
        <v/>
      </c>
      <c r="S137" s="23">
        <f>IF($A137="","",IFERROR(INDEX('Materiais e Regras'!$F$11:$F$30,MATCH($H137,'Materiais e Regras'!$A$11:$A$30,0)),""))</f>
        <v/>
      </c>
      <c r="T137" s="43">
        <f>IF($A137="","",IFERROR(INDEX('Materiais e Regras'!$G$11:$G$30,MATCH($H137,'Materiais e Regras'!$A$11:$A$30,0)),""))</f>
        <v/>
      </c>
      <c r="U137" s="25">
        <f>IF($A137="","",IFERROR(INDEX('Materiais e Regras'!$H$11:$H$30,MATCH($H137,'Materiais e Regras'!$A$11:$A$30,0)),""))</f>
        <v/>
      </c>
      <c r="V137" s="26">
        <f>IF($A137="","",IFERROR(INDEX('Materiais e Regras'!$I$11:$I$30,MATCH($H137,'Materiais e Regras'!$A$11:$A$30,0)),""))</f>
        <v/>
      </c>
      <c r="W137" s="22">
        <f>IF($A137="","",IFERROR(INDEX('Materiais e Regras'!$M$11:$M$25,MATCH($J137,'Materiais e Regras'!$L$11:$L$25,0)),""))</f>
        <v/>
      </c>
      <c r="X137" s="25">
        <f>IF($A137="","",IFERROR(INDEX('Materiais e Regras'!$N$11:$N$25,MATCH($J137,'Materiais e Regras'!$L$11:$L$25,0)),""))</f>
        <v/>
      </c>
      <c r="Y137" s="26">
        <f>IF($A137="","",IFERROR(INDEX('Materiais e Regras'!$O$11:$O$25,MATCH($J137,'Materiais e Regras'!$L$11:$L$25,0)),""))</f>
        <v/>
      </c>
      <c r="Z137" s="23">
        <f>IF($A137="","",IFERROR(INDEX('Materiais e Regras'!$B$4:$B$6,MATCH($C137,'Materiais e Regras'!$A$4:$A$6,0)),""))</f>
        <v/>
      </c>
      <c r="AA137" s="25">
        <f>IF($A137="","",IFERROR(INDEX('Materiais e Regras'!$C$4:$C$6,MATCH($C137,'Materiais e Regras'!$A$4:$A$6,0)),""))</f>
        <v/>
      </c>
      <c r="AB137" s="26">
        <f>IF($A137="","",IF($M137="",'Materiais e Regras'!$H$5,IF(ISNUMBER($M137),$M137,"")))</f>
        <v/>
      </c>
      <c r="AC137" s="26">
        <f>IF(OR($A137="",COUNT($I137,$K137)&lt;&gt;2,NOT(ISNUMBER($V137)),NOT(ISNUMBER($Y137)),AND($L137&lt;&gt;"",NOT(ISNUMBER($L137)))),"",ROUND(($I137*$V137+$K137*$Y137+IF($L137="",0,$L137))*(1+'Materiais e Regras'!$H$4),2))</f>
        <v/>
      </c>
      <c r="AD137" s="22">
        <f>IF(OR($A137="",$P137="",$W137="",$I137="",$K137="",$N137=""),"",$P137&amp;" x"&amp;TEXT($I137,"0.##")&amp;IF($J137="ENC-000",""," + "&amp;$W137&amp;" x"&amp;TEXT($K137,"0.##"))&amp;" | "&amp;$N137)</f>
        <v/>
      </c>
      <c r="AE137" s="22">
        <f>IF($A137="","",_xlfn.TEXTJOIN(" | ",TRUE,IF(COUNTIF($A$6:$A$205,$A137)&gt;1,"SKU duplicado",""),IF(OR($B137="",$C137="",$D137="",$E137="",$F137="",$G137="",$H137="",$I137="",$J137="",$K137="",$N137="",$O137=""),"Cadastro incompleto",""),IF(AND($C137&lt;&gt;"",COUNTIF('Materiais e Regras'!$A$4:$A$6,$C137)=0),"Fragilidade inválida",""),IF(OR(AND($D137&lt;&gt;"",NOT(ISNUMBER($D137))),AND($E137&lt;&gt;"",NOT(ISNUMBER($E137))),AND($F137&lt;&gt;"",NOT(ISNUMBER($F137))),AND($G137&lt;&gt;"",NOT(ISNUMBER($G137))),AND($I137&lt;&gt;"",NOT(ISNUMBER($I137))),AND($K137&lt;&gt;"",NOT(ISNUMBER($K137))),AND($L137&lt;&gt;"",NOT(ISNUMBER($L137))),AND($M137&lt;&gt;"",NOT(ISNUMBER($M137)))),"Dados numéricos inválidos",""),IF(OR(AND(ISNUMBER($D137),$D137&lt;=0),AND(ISNUMBER($E137),$E137&lt;=0),AND(ISNUMBER($F137),$F137&lt;=0),AND(ISNUMBER($G137),$G137&lt;=0),AND(ISNUMBER($I137),$I137&lt;=0),AND(ISNUMBER($K137),$K137&lt;0),AND(ISNUMBER($L137),$L137&lt;0),AND(ISNUMBER($M137),$M137&lt;0)),"Medida, peso ou quantidade inválida",""),IF(AND($H137&lt;&gt;"",$P137=""),"Código de embalagem inválido",""),IF(AND($P137&lt;&gt;"",IFERROR(INDEX('Materiais e Regras'!$J$11:$J$30,MATCH($H137,'Materiais e Regras'!$A$11:$A$30,0)),"Não")&lt;&gt;"Sim"),"Embalagem inativa",""),IF(AND($J137&lt;&gt;"",$W137=""),"Código de enchimento inválido",""),IF(AND($W137&lt;&gt;"",IFERROR(INDEX('Materiais e Regras'!$P$11:$P$25,MATCH($J137,'Materiais e Regras'!$L$11:$L$25,0)),"Não")&lt;&gt;"Sim"),"Enchimento inativo",""),IF(AND(COUNT($D137:$F137)=3,ISNUMBER($Z137),COUNT($Q137:$S137)=3,OR($D137+2*$Z137&gt;$Q137,$E137+2*$Z137&gt;$R137,$F137+2*$Z137&gt;$S137)),"Dimensões incompatíveis",""),IF(AND(ISNUMBER($G137),ISNUMBER($T137),$G137&gt;$T137),"Peso acima do limite",""),IF(AND(ISNUMBER($U137),ISNUMBER($X137),ISNUMBER($AA137),MIN(3,$U137+$X137)&lt;$AA137),"Proteção insuficiente",""),IF(AND($C137="Alta",OR($J137="ENC-000",$K137&lt;=0)),"Enchimento obrigatório",""),IF(AND($J137&lt;&gt;"",$J137&lt;&gt;"ENC-000",OR($K137="",$K137&lt;=0)),"Quantidade de enchimento inválida",""),IF(AND(ISNUMBER($AC137),ISNUMBER($AB137),$AC137&gt;$AB137),"Custo acima do limite",""),IF(AND($O137&lt;&gt;"",NOT(ISNUMBER($O137))),"Data de revisão inválida",""),IF(AND(ISNUMBER($O137),$O137&gt;TODAY()),"Data de revisão futura",""),IF(AND(ISNUMBER($O137),$O137&lt;=TODAY(),TODAY()-$O137&gt;'Materiais e Regras'!$H$6),"Revisão vencida","")))</f>
        <v/>
      </c>
      <c r="AF137" s="27">
        <f>IF($A137="","",IF($AE137="","OK","REVISAR"))</f>
        <v/>
      </c>
    </row>
    <row r="138" ht="22" customHeight="1">
      <c r="A138" s="16" t="n"/>
      <c r="B138" s="16" t="n"/>
      <c r="C138" s="17" t="n"/>
      <c r="D138" s="18" t="n"/>
      <c r="E138" s="18" t="n"/>
      <c r="F138" s="18" t="n"/>
      <c r="G138" s="41" t="n"/>
      <c r="H138" s="17" t="n"/>
      <c r="I138" s="18" t="n"/>
      <c r="J138" s="17" t="n"/>
      <c r="K138" s="18" t="n"/>
      <c r="L138" s="20" t="n"/>
      <c r="M138" s="20" t="n"/>
      <c r="N138" s="16" t="n"/>
      <c r="O138" s="42" t="n"/>
      <c r="P138" s="22">
        <f>IF($A138="","",IFERROR(INDEX('Materiais e Regras'!$B$11:$B$30,MATCH($H138,'Materiais e Regras'!$A$11:$A$30,0)),""))</f>
        <v/>
      </c>
      <c r="Q138" s="23">
        <f>IF($A138="","",IFERROR(INDEX('Materiais e Regras'!$D$11:$D$30,MATCH($H138,'Materiais e Regras'!$A$11:$A$30,0)),""))</f>
        <v/>
      </c>
      <c r="R138" s="23">
        <f>IF($A138="","",IFERROR(INDEX('Materiais e Regras'!$E$11:$E$30,MATCH($H138,'Materiais e Regras'!$A$11:$A$30,0)),""))</f>
        <v/>
      </c>
      <c r="S138" s="23">
        <f>IF($A138="","",IFERROR(INDEX('Materiais e Regras'!$F$11:$F$30,MATCH($H138,'Materiais e Regras'!$A$11:$A$30,0)),""))</f>
        <v/>
      </c>
      <c r="T138" s="43">
        <f>IF($A138="","",IFERROR(INDEX('Materiais e Regras'!$G$11:$G$30,MATCH($H138,'Materiais e Regras'!$A$11:$A$30,0)),""))</f>
        <v/>
      </c>
      <c r="U138" s="25">
        <f>IF($A138="","",IFERROR(INDEX('Materiais e Regras'!$H$11:$H$30,MATCH($H138,'Materiais e Regras'!$A$11:$A$30,0)),""))</f>
        <v/>
      </c>
      <c r="V138" s="26">
        <f>IF($A138="","",IFERROR(INDEX('Materiais e Regras'!$I$11:$I$30,MATCH($H138,'Materiais e Regras'!$A$11:$A$30,0)),""))</f>
        <v/>
      </c>
      <c r="W138" s="22">
        <f>IF($A138="","",IFERROR(INDEX('Materiais e Regras'!$M$11:$M$25,MATCH($J138,'Materiais e Regras'!$L$11:$L$25,0)),""))</f>
        <v/>
      </c>
      <c r="X138" s="25">
        <f>IF($A138="","",IFERROR(INDEX('Materiais e Regras'!$N$11:$N$25,MATCH($J138,'Materiais e Regras'!$L$11:$L$25,0)),""))</f>
        <v/>
      </c>
      <c r="Y138" s="26">
        <f>IF($A138="","",IFERROR(INDEX('Materiais e Regras'!$O$11:$O$25,MATCH($J138,'Materiais e Regras'!$L$11:$L$25,0)),""))</f>
        <v/>
      </c>
      <c r="Z138" s="23">
        <f>IF($A138="","",IFERROR(INDEX('Materiais e Regras'!$B$4:$B$6,MATCH($C138,'Materiais e Regras'!$A$4:$A$6,0)),""))</f>
        <v/>
      </c>
      <c r="AA138" s="25">
        <f>IF($A138="","",IFERROR(INDEX('Materiais e Regras'!$C$4:$C$6,MATCH($C138,'Materiais e Regras'!$A$4:$A$6,0)),""))</f>
        <v/>
      </c>
      <c r="AB138" s="26">
        <f>IF($A138="","",IF($M138="",'Materiais e Regras'!$H$5,IF(ISNUMBER($M138),$M138,"")))</f>
        <v/>
      </c>
      <c r="AC138" s="26">
        <f>IF(OR($A138="",COUNT($I138,$K138)&lt;&gt;2,NOT(ISNUMBER($V138)),NOT(ISNUMBER($Y138)),AND($L138&lt;&gt;"",NOT(ISNUMBER($L138)))),"",ROUND(($I138*$V138+$K138*$Y138+IF($L138="",0,$L138))*(1+'Materiais e Regras'!$H$4),2))</f>
        <v/>
      </c>
      <c r="AD138" s="22">
        <f>IF(OR($A138="",$P138="",$W138="",$I138="",$K138="",$N138=""),"",$P138&amp;" x"&amp;TEXT($I138,"0.##")&amp;IF($J138="ENC-000",""," + "&amp;$W138&amp;" x"&amp;TEXT($K138,"0.##"))&amp;" | "&amp;$N138)</f>
        <v/>
      </c>
      <c r="AE138" s="22">
        <f>IF($A138="","",_xlfn.TEXTJOIN(" | ",TRUE,IF(COUNTIF($A$6:$A$205,$A138)&gt;1,"SKU duplicado",""),IF(OR($B138="",$C138="",$D138="",$E138="",$F138="",$G138="",$H138="",$I138="",$J138="",$K138="",$N138="",$O138=""),"Cadastro incompleto",""),IF(AND($C138&lt;&gt;"",COUNTIF('Materiais e Regras'!$A$4:$A$6,$C138)=0),"Fragilidade inválida",""),IF(OR(AND($D138&lt;&gt;"",NOT(ISNUMBER($D138))),AND($E138&lt;&gt;"",NOT(ISNUMBER($E138))),AND($F138&lt;&gt;"",NOT(ISNUMBER($F138))),AND($G138&lt;&gt;"",NOT(ISNUMBER($G138))),AND($I138&lt;&gt;"",NOT(ISNUMBER($I138))),AND($K138&lt;&gt;"",NOT(ISNUMBER($K138))),AND($L138&lt;&gt;"",NOT(ISNUMBER($L138))),AND($M138&lt;&gt;"",NOT(ISNUMBER($M138)))),"Dados numéricos inválidos",""),IF(OR(AND(ISNUMBER($D138),$D138&lt;=0),AND(ISNUMBER($E138),$E138&lt;=0),AND(ISNUMBER($F138),$F138&lt;=0),AND(ISNUMBER($G138),$G138&lt;=0),AND(ISNUMBER($I138),$I138&lt;=0),AND(ISNUMBER($K138),$K138&lt;0),AND(ISNUMBER($L138),$L138&lt;0),AND(ISNUMBER($M138),$M138&lt;0)),"Medida, peso ou quantidade inválida",""),IF(AND($H138&lt;&gt;"",$P138=""),"Código de embalagem inválido",""),IF(AND($P138&lt;&gt;"",IFERROR(INDEX('Materiais e Regras'!$J$11:$J$30,MATCH($H138,'Materiais e Regras'!$A$11:$A$30,0)),"Não")&lt;&gt;"Sim"),"Embalagem inativa",""),IF(AND($J138&lt;&gt;"",$W138=""),"Código de enchimento inválido",""),IF(AND($W138&lt;&gt;"",IFERROR(INDEX('Materiais e Regras'!$P$11:$P$25,MATCH($J138,'Materiais e Regras'!$L$11:$L$25,0)),"Não")&lt;&gt;"Sim"),"Enchimento inativo",""),IF(AND(COUNT($D138:$F138)=3,ISNUMBER($Z138),COUNT($Q138:$S138)=3,OR($D138+2*$Z138&gt;$Q138,$E138+2*$Z138&gt;$R138,$F138+2*$Z138&gt;$S138)),"Dimensões incompatíveis",""),IF(AND(ISNUMBER($G138),ISNUMBER($T138),$G138&gt;$T138),"Peso acima do limite",""),IF(AND(ISNUMBER($U138),ISNUMBER($X138),ISNUMBER($AA138),MIN(3,$U138+$X138)&lt;$AA138),"Proteção insuficiente",""),IF(AND($C138="Alta",OR($J138="ENC-000",$K138&lt;=0)),"Enchimento obrigatório",""),IF(AND($J138&lt;&gt;"",$J138&lt;&gt;"ENC-000",OR($K138="",$K138&lt;=0)),"Quantidade de enchimento inválida",""),IF(AND(ISNUMBER($AC138),ISNUMBER($AB138),$AC138&gt;$AB138),"Custo acima do limite",""),IF(AND($O138&lt;&gt;"",NOT(ISNUMBER($O138))),"Data de revisão inválida",""),IF(AND(ISNUMBER($O138),$O138&gt;TODAY()),"Data de revisão futura",""),IF(AND(ISNUMBER($O138),$O138&lt;=TODAY(),TODAY()-$O138&gt;'Materiais e Regras'!$H$6),"Revisão vencida","")))</f>
        <v/>
      </c>
      <c r="AF138" s="27">
        <f>IF($A138="","",IF($AE138="","OK","REVISAR"))</f>
        <v/>
      </c>
    </row>
    <row r="139" ht="22" customHeight="1">
      <c r="A139" s="16" t="n"/>
      <c r="B139" s="16" t="n"/>
      <c r="C139" s="17" t="n"/>
      <c r="D139" s="18" t="n"/>
      <c r="E139" s="18" t="n"/>
      <c r="F139" s="18" t="n"/>
      <c r="G139" s="41" t="n"/>
      <c r="H139" s="17" t="n"/>
      <c r="I139" s="18" t="n"/>
      <c r="J139" s="17" t="n"/>
      <c r="K139" s="18" t="n"/>
      <c r="L139" s="20" t="n"/>
      <c r="M139" s="20" t="n"/>
      <c r="N139" s="16" t="n"/>
      <c r="O139" s="42" t="n"/>
      <c r="P139" s="22">
        <f>IF($A139="","",IFERROR(INDEX('Materiais e Regras'!$B$11:$B$30,MATCH($H139,'Materiais e Regras'!$A$11:$A$30,0)),""))</f>
        <v/>
      </c>
      <c r="Q139" s="23">
        <f>IF($A139="","",IFERROR(INDEX('Materiais e Regras'!$D$11:$D$30,MATCH($H139,'Materiais e Regras'!$A$11:$A$30,0)),""))</f>
        <v/>
      </c>
      <c r="R139" s="23">
        <f>IF($A139="","",IFERROR(INDEX('Materiais e Regras'!$E$11:$E$30,MATCH($H139,'Materiais e Regras'!$A$11:$A$30,0)),""))</f>
        <v/>
      </c>
      <c r="S139" s="23">
        <f>IF($A139="","",IFERROR(INDEX('Materiais e Regras'!$F$11:$F$30,MATCH($H139,'Materiais e Regras'!$A$11:$A$30,0)),""))</f>
        <v/>
      </c>
      <c r="T139" s="43">
        <f>IF($A139="","",IFERROR(INDEX('Materiais e Regras'!$G$11:$G$30,MATCH($H139,'Materiais e Regras'!$A$11:$A$30,0)),""))</f>
        <v/>
      </c>
      <c r="U139" s="25">
        <f>IF($A139="","",IFERROR(INDEX('Materiais e Regras'!$H$11:$H$30,MATCH($H139,'Materiais e Regras'!$A$11:$A$30,0)),""))</f>
        <v/>
      </c>
      <c r="V139" s="26">
        <f>IF($A139="","",IFERROR(INDEX('Materiais e Regras'!$I$11:$I$30,MATCH($H139,'Materiais e Regras'!$A$11:$A$30,0)),""))</f>
        <v/>
      </c>
      <c r="W139" s="22">
        <f>IF($A139="","",IFERROR(INDEX('Materiais e Regras'!$M$11:$M$25,MATCH($J139,'Materiais e Regras'!$L$11:$L$25,0)),""))</f>
        <v/>
      </c>
      <c r="X139" s="25">
        <f>IF($A139="","",IFERROR(INDEX('Materiais e Regras'!$N$11:$N$25,MATCH($J139,'Materiais e Regras'!$L$11:$L$25,0)),""))</f>
        <v/>
      </c>
      <c r="Y139" s="26">
        <f>IF($A139="","",IFERROR(INDEX('Materiais e Regras'!$O$11:$O$25,MATCH($J139,'Materiais e Regras'!$L$11:$L$25,0)),""))</f>
        <v/>
      </c>
      <c r="Z139" s="23">
        <f>IF($A139="","",IFERROR(INDEX('Materiais e Regras'!$B$4:$B$6,MATCH($C139,'Materiais e Regras'!$A$4:$A$6,0)),""))</f>
        <v/>
      </c>
      <c r="AA139" s="25">
        <f>IF($A139="","",IFERROR(INDEX('Materiais e Regras'!$C$4:$C$6,MATCH($C139,'Materiais e Regras'!$A$4:$A$6,0)),""))</f>
        <v/>
      </c>
      <c r="AB139" s="26">
        <f>IF($A139="","",IF($M139="",'Materiais e Regras'!$H$5,IF(ISNUMBER($M139),$M139,"")))</f>
        <v/>
      </c>
      <c r="AC139" s="26">
        <f>IF(OR($A139="",COUNT($I139,$K139)&lt;&gt;2,NOT(ISNUMBER($V139)),NOT(ISNUMBER($Y139)),AND($L139&lt;&gt;"",NOT(ISNUMBER($L139)))),"",ROUND(($I139*$V139+$K139*$Y139+IF($L139="",0,$L139))*(1+'Materiais e Regras'!$H$4),2))</f>
        <v/>
      </c>
      <c r="AD139" s="22">
        <f>IF(OR($A139="",$P139="",$W139="",$I139="",$K139="",$N139=""),"",$P139&amp;" x"&amp;TEXT($I139,"0.##")&amp;IF($J139="ENC-000",""," + "&amp;$W139&amp;" x"&amp;TEXT($K139,"0.##"))&amp;" | "&amp;$N139)</f>
        <v/>
      </c>
      <c r="AE139" s="22">
        <f>IF($A139="","",_xlfn.TEXTJOIN(" | ",TRUE,IF(COUNTIF($A$6:$A$205,$A139)&gt;1,"SKU duplicado",""),IF(OR($B139="",$C139="",$D139="",$E139="",$F139="",$G139="",$H139="",$I139="",$J139="",$K139="",$N139="",$O139=""),"Cadastro incompleto",""),IF(AND($C139&lt;&gt;"",COUNTIF('Materiais e Regras'!$A$4:$A$6,$C139)=0),"Fragilidade inválida",""),IF(OR(AND($D139&lt;&gt;"",NOT(ISNUMBER($D139))),AND($E139&lt;&gt;"",NOT(ISNUMBER($E139))),AND($F139&lt;&gt;"",NOT(ISNUMBER($F139))),AND($G139&lt;&gt;"",NOT(ISNUMBER($G139))),AND($I139&lt;&gt;"",NOT(ISNUMBER($I139))),AND($K139&lt;&gt;"",NOT(ISNUMBER($K139))),AND($L139&lt;&gt;"",NOT(ISNUMBER($L139))),AND($M139&lt;&gt;"",NOT(ISNUMBER($M139)))),"Dados numéricos inválidos",""),IF(OR(AND(ISNUMBER($D139),$D139&lt;=0),AND(ISNUMBER($E139),$E139&lt;=0),AND(ISNUMBER($F139),$F139&lt;=0),AND(ISNUMBER($G139),$G139&lt;=0),AND(ISNUMBER($I139),$I139&lt;=0),AND(ISNUMBER($K139),$K139&lt;0),AND(ISNUMBER($L139),$L139&lt;0),AND(ISNUMBER($M139),$M139&lt;0)),"Medida, peso ou quantidade inválida",""),IF(AND($H139&lt;&gt;"",$P139=""),"Código de embalagem inválido",""),IF(AND($P139&lt;&gt;"",IFERROR(INDEX('Materiais e Regras'!$J$11:$J$30,MATCH($H139,'Materiais e Regras'!$A$11:$A$30,0)),"Não")&lt;&gt;"Sim"),"Embalagem inativa",""),IF(AND($J139&lt;&gt;"",$W139=""),"Código de enchimento inválido",""),IF(AND($W139&lt;&gt;"",IFERROR(INDEX('Materiais e Regras'!$P$11:$P$25,MATCH($J139,'Materiais e Regras'!$L$11:$L$25,0)),"Não")&lt;&gt;"Sim"),"Enchimento inativo",""),IF(AND(COUNT($D139:$F139)=3,ISNUMBER($Z139),COUNT($Q139:$S139)=3,OR($D139+2*$Z139&gt;$Q139,$E139+2*$Z139&gt;$R139,$F139+2*$Z139&gt;$S139)),"Dimensões incompatíveis",""),IF(AND(ISNUMBER($G139),ISNUMBER($T139),$G139&gt;$T139),"Peso acima do limite",""),IF(AND(ISNUMBER($U139),ISNUMBER($X139),ISNUMBER($AA139),MIN(3,$U139+$X139)&lt;$AA139),"Proteção insuficiente",""),IF(AND($C139="Alta",OR($J139="ENC-000",$K139&lt;=0)),"Enchimento obrigatório",""),IF(AND($J139&lt;&gt;"",$J139&lt;&gt;"ENC-000",OR($K139="",$K139&lt;=0)),"Quantidade de enchimento inválida",""),IF(AND(ISNUMBER($AC139),ISNUMBER($AB139),$AC139&gt;$AB139),"Custo acima do limite",""),IF(AND($O139&lt;&gt;"",NOT(ISNUMBER($O139))),"Data de revisão inválida",""),IF(AND(ISNUMBER($O139),$O139&gt;TODAY()),"Data de revisão futura",""),IF(AND(ISNUMBER($O139),$O139&lt;=TODAY(),TODAY()-$O139&gt;'Materiais e Regras'!$H$6),"Revisão vencida","")))</f>
        <v/>
      </c>
      <c r="AF139" s="27">
        <f>IF($A139="","",IF($AE139="","OK","REVISAR"))</f>
        <v/>
      </c>
    </row>
    <row r="140" ht="22" customHeight="1">
      <c r="A140" s="16" t="n"/>
      <c r="B140" s="16" t="n"/>
      <c r="C140" s="17" t="n"/>
      <c r="D140" s="18" t="n"/>
      <c r="E140" s="18" t="n"/>
      <c r="F140" s="18" t="n"/>
      <c r="G140" s="41" t="n"/>
      <c r="H140" s="17" t="n"/>
      <c r="I140" s="18" t="n"/>
      <c r="J140" s="17" t="n"/>
      <c r="K140" s="18" t="n"/>
      <c r="L140" s="20" t="n"/>
      <c r="M140" s="20" t="n"/>
      <c r="N140" s="16" t="n"/>
      <c r="O140" s="42" t="n"/>
      <c r="P140" s="22">
        <f>IF($A140="","",IFERROR(INDEX('Materiais e Regras'!$B$11:$B$30,MATCH($H140,'Materiais e Regras'!$A$11:$A$30,0)),""))</f>
        <v/>
      </c>
      <c r="Q140" s="23">
        <f>IF($A140="","",IFERROR(INDEX('Materiais e Regras'!$D$11:$D$30,MATCH($H140,'Materiais e Regras'!$A$11:$A$30,0)),""))</f>
        <v/>
      </c>
      <c r="R140" s="23">
        <f>IF($A140="","",IFERROR(INDEX('Materiais e Regras'!$E$11:$E$30,MATCH($H140,'Materiais e Regras'!$A$11:$A$30,0)),""))</f>
        <v/>
      </c>
      <c r="S140" s="23">
        <f>IF($A140="","",IFERROR(INDEX('Materiais e Regras'!$F$11:$F$30,MATCH($H140,'Materiais e Regras'!$A$11:$A$30,0)),""))</f>
        <v/>
      </c>
      <c r="T140" s="43">
        <f>IF($A140="","",IFERROR(INDEX('Materiais e Regras'!$G$11:$G$30,MATCH($H140,'Materiais e Regras'!$A$11:$A$30,0)),""))</f>
        <v/>
      </c>
      <c r="U140" s="25">
        <f>IF($A140="","",IFERROR(INDEX('Materiais e Regras'!$H$11:$H$30,MATCH($H140,'Materiais e Regras'!$A$11:$A$30,0)),""))</f>
        <v/>
      </c>
      <c r="V140" s="26">
        <f>IF($A140="","",IFERROR(INDEX('Materiais e Regras'!$I$11:$I$30,MATCH($H140,'Materiais e Regras'!$A$11:$A$30,0)),""))</f>
        <v/>
      </c>
      <c r="W140" s="22">
        <f>IF($A140="","",IFERROR(INDEX('Materiais e Regras'!$M$11:$M$25,MATCH($J140,'Materiais e Regras'!$L$11:$L$25,0)),""))</f>
        <v/>
      </c>
      <c r="X140" s="25">
        <f>IF($A140="","",IFERROR(INDEX('Materiais e Regras'!$N$11:$N$25,MATCH($J140,'Materiais e Regras'!$L$11:$L$25,0)),""))</f>
        <v/>
      </c>
      <c r="Y140" s="26">
        <f>IF($A140="","",IFERROR(INDEX('Materiais e Regras'!$O$11:$O$25,MATCH($J140,'Materiais e Regras'!$L$11:$L$25,0)),""))</f>
        <v/>
      </c>
      <c r="Z140" s="23">
        <f>IF($A140="","",IFERROR(INDEX('Materiais e Regras'!$B$4:$B$6,MATCH($C140,'Materiais e Regras'!$A$4:$A$6,0)),""))</f>
        <v/>
      </c>
      <c r="AA140" s="25">
        <f>IF($A140="","",IFERROR(INDEX('Materiais e Regras'!$C$4:$C$6,MATCH($C140,'Materiais e Regras'!$A$4:$A$6,0)),""))</f>
        <v/>
      </c>
      <c r="AB140" s="26">
        <f>IF($A140="","",IF($M140="",'Materiais e Regras'!$H$5,IF(ISNUMBER($M140),$M140,"")))</f>
        <v/>
      </c>
      <c r="AC140" s="26">
        <f>IF(OR($A140="",COUNT($I140,$K140)&lt;&gt;2,NOT(ISNUMBER($V140)),NOT(ISNUMBER($Y140)),AND($L140&lt;&gt;"",NOT(ISNUMBER($L140)))),"",ROUND(($I140*$V140+$K140*$Y140+IF($L140="",0,$L140))*(1+'Materiais e Regras'!$H$4),2))</f>
        <v/>
      </c>
      <c r="AD140" s="22">
        <f>IF(OR($A140="",$P140="",$W140="",$I140="",$K140="",$N140=""),"",$P140&amp;" x"&amp;TEXT($I140,"0.##")&amp;IF($J140="ENC-000",""," + "&amp;$W140&amp;" x"&amp;TEXT($K140,"0.##"))&amp;" | "&amp;$N140)</f>
        <v/>
      </c>
      <c r="AE140" s="22">
        <f>IF($A140="","",_xlfn.TEXTJOIN(" | ",TRUE,IF(COUNTIF($A$6:$A$205,$A140)&gt;1,"SKU duplicado",""),IF(OR($B140="",$C140="",$D140="",$E140="",$F140="",$G140="",$H140="",$I140="",$J140="",$K140="",$N140="",$O140=""),"Cadastro incompleto",""),IF(AND($C140&lt;&gt;"",COUNTIF('Materiais e Regras'!$A$4:$A$6,$C140)=0),"Fragilidade inválida",""),IF(OR(AND($D140&lt;&gt;"",NOT(ISNUMBER($D140))),AND($E140&lt;&gt;"",NOT(ISNUMBER($E140))),AND($F140&lt;&gt;"",NOT(ISNUMBER($F140))),AND($G140&lt;&gt;"",NOT(ISNUMBER($G140))),AND($I140&lt;&gt;"",NOT(ISNUMBER($I140))),AND($K140&lt;&gt;"",NOT(ISNUMBER($K140))),AND($L140&lt;&gt;"",NOT(ISNUMBER($L140))),AND($M140&lt;&gt;"",NOT(ISNUMBER($M140)))),"Dados numéricos inválidos",""),IF(OR(AND(ISNUMBER($D140),$D140&lt;=0),AND(ISNUMBER($E140),$E140&lt;=0),AND(ISNUMBER($F140),$F140&lt;=0),AND(ISNUMBER($G140),$G140&lt;=0),AND(ISNUMBER($I140),$I140&lt;=0),AND(ISNUMBER($K140),$K140&lt;0),AND(ISNUMBER($L140),$L140&lt;0),AND(ISNUMBER($M140),$M140&lt;0)),"Medida, peso ou quantidade inválida",""),IF(AND($H140&lt;&gt;"",$P140=""),"Código de embalagem inválido",""),IF(AND($P140&lt;&gt;"",IFERROR(INDEX('Materiais e Regras'!$J$11:$J$30,MATCH($H140,'Materiais e Regras'!$A$11:$A$30,0)),"Não")&lt;&gt;"Sim"),"Embalagem inativa",""),IF(AND($J140&lt;&gt;"",$W140=""),"Código de enchimento inválido",""),IF(AND($W140&lt;&gt;"",IFERROR(INDEX('Materiais e Regras'!$P$11:$P$25,MATCH($J140,'Materiais e Regras'!$L$11:$L$25,0)),"Não")&lt;&gt;"Sim"),"Enchimento inativo",""),IF(AND(COUNT($D140:$F140)=3,ISNUMBER($Z140),COUNT($Q140:$S140)=3,OR($D140+2*$Z140&gt;$Q140,$E140+2*$Z140&gt;$R140,$F140+2*$Z140&gt;$S140)),"Dimensões incompatíveis",""),IF(AND(ISNUMBER($G140),ISNUMBER($T140),$G140&gt;$T140),"Peso acima do limite",""),IF(AND(ISNUMBER($U140),ISNUMBER($X140),ISNUMBER($AA140),MIN(3,$U140+$X140)&lt;$AA140),"Proteção insuficiente",""),IF(AND($C140="Alta",OR($J140="ENC-000",$K140&lt;=0)),"Enchimento obrigatório",""),IF(AND($J140&lt;&gt;"",$J140&lt;&gt;"ENC-000",OR($K140="",$K140&lt;=0)),"Quantidade de enchimento inválida",""),IF(AND(ISNUMBER($AC140),ISNUMBER($AB140),$AC140&gt;$AB140),"Custo acima do limite",""),IF(AND($O140&lt;&gt;"",NOT(ISNUMBER($O140))),"Data de revisão inválida",""),IF(AND(ISNUMBER($O140),$O140&gt;TODAY()),"Data de revisão futura",""),IF(AND(ISNUMBER($O140),$O140&lt;=TODAY(),TODAY()-$O140&gt;'Materiais e Regras'!$H$6),"Revisão vencida","")))</f>
        <v/>
      </c>
      <c r="AF140" s="27">
        <f>IF($A140="","",IF($AE140="","OK","REVISAR"))</f>
        <v/>
      </c>
    </row>
    <row r="141" ht="22" customHeight="1">
      <c r="A141" s="16" t="n"/>
      <c r="B141" s="16" t="n"/>
      <c r="C141" s="17" t="n"/>
      <c r="D141" s="18" t="n"/>
      <c r="E141" s="18" t="n"/>
      <c r="F141" s="18" t="n"/>
      <c r="G141" s="41" t="n"/>
      <c r="H141" s="17" t="n"/>
      <c r="I141" s="18" t="n"/>
      <c r="J141" s="17" t="n"/>
      <c r="K141" s="18" t="n"/>
      <c r="L141" s="20" t="n"/>
      <c r="M141" s="20" t="n"/>
      <c r="N141" s="16" t="n"/>
      <c r="O141" s="42" t="n"/>
      <c r="P141" s="22">
        <f>IF($A141="","",IFERROR(INDEX('Materiais e Regras'!$B$11:$B$30,MATCH($H141,'Materiais e Regras'!$A$11:$A$30,0)),""))</f>
        <v/>
      </c>
      <c r="Q141" s="23">
        <f>IF($A141="","",IFERROR(INDEX('Materiais e Regras'!$D$11:$D$30,MATCH($H141,'Materiais e Regras'!$A$11:$A$30,0)),""))</f>
        <v/>
      </c>
      <c r="R141" s="23">
        <f>IF($A141="","",IFERROR(INDEX('Materiais e Regras'!$E$11:$E$30,MATCH($H141,'Materiais e Regras'!$A$11:$A$30,0)),""))</f>
        <v/>
      </c>
      <c r="S141" s="23">
        <f>IF($A141="","",IFERROR(INDEX('Materiais e Regras'!$F$11:$F$30,MATCH($H141,'Materiais e Regras'!$A$11:$A$30,0)),""))</f>
        <v/>
      </c>
      <c r="T141" s="43">
        <f>IF($A141="","",IFERROR(INDEX('Materiais e Regras'!$G$11:$G$30,MATCH($H141,'Materiais e Regras'!$A$11:$A$30,0)),""))</f>
        <v/>
      </c>
      <c r="U141" s="25">
        <f>IF($A141="","",IFERROR(INDEX('Materiais e Regras'!$H$11:$H$30,MATCH($H141,'Materiais e Regras'!$A$11:$A$30,0)),""))</f>
        <v/>
      </c>
      <c r="V141" s="26">
        <f>IF($A141="","",IFERROR(INDEX('Materiais e Regras'!$I$11:$I$30,MATCH($H141,'Materiais e Regras'!$A$11:$A$30,0)),""))</f>
        <v/>
      </c>
      <c r="W141" s="22">
        <f>IF($A141="","",IFERROR(INDEX('Materiais e Regras'!$M$11:$M$25,MATCH($J141,'Materiais e Regras'!$L$11:$L$25,0)),""))</f>
        <v/>
      </c>
      <c r="X141" s="25">
        <f>IF($A141="","",IFERROR(INDEX('Materiais e Regras'!$N$11:$N$25,MATCH($J141,'Materiais e Regras'!$L$11:$L$25,0)),""))</f>
        <v/>
      </c>
      <c r="Y141" s="26">
        <f>IF($A141="","",IFERROR(INDEX('Materiais e Regras'!$O$11:$O$25,MATCH($J141,'Materiais e Regras'!$L$11:$L$25,0)),""))</f>
        <v/>
      </c>
      <c r="Z141" s="23">
        <f>IF($A141="","",IFERROR(INDEX('Materiais e Regras'!$B$4:$B$6,MATCH($C141,'Materiais e Regras'!$A$4:$A$6,0)),""))</f>
        <v/>
      </c>
      <c r="AA141" s="25">
        <f>IF($A141="","",IFERROR(INDEX('Materiais e Regras'!$C$4:$C$6,MATCH($C141,'Materiais e Regras'!$A$4:$A$6,0)),""))</f>
        <v/>
      </c>
      <c r="AB141" s="26">
        <f>IF($A141="","",IF($M141="",'Materiais e Regras'!$H$5,IF(ISNUMBER($M141),$M141,"")))</f>
        <v/>
      </c>
      <c r="AC141" s="26">
        <f>IF(OR($A141="",COUNT($I141,$K141)&lt;&gt;2,NOT(ISNUMBER($V141)),NOT(ISNUMBER($Y141)),AND($L141&lt;&gt;"",NOT(ISNUMBER($L141)))),"",ROUND(($I141*$V141+$K141*$Y141+IF($L141="",0,$L141))*(1+'Materiais e Regras'!$H$4),2))</f>
        <v/>
      </c>
      <c r="AD141" s="22">
        <f>IF(OR($A141="",$P141="",$W141="",$I141="",$K141="",$N141=""),"",$P141&amp;" x"&amp;TEXT($I141,"0.##")&amp;IF($J141="ENC-000",""," + "&amp;$W141&amp;" x"&amp;TEXT($K141,"0.##"))&amp;" | "&amp;$N141)</f>
        <v/>
      </c>
      <c r="AE141" s="22">
        <f>IF($A141="","",_xlfn.TEXTJOIN(" | ",TRUE,IF(COUNTIF($A$6:$A$205,$A141)&gt;1,"SKU duplicado",""),IF(OR($B141="",$C141="",$D141="",$E141="",$F141="",$G141="",$H141="",$I141="",$J141="",$K141="",$N141="",$O141=""),"Cadastro incompleto",""),IF(AND($C141&lt;&gt;"",COUNTIF('Materiais e Regras'!$A$4:$A$6,$C141)=0),"Fragilidade inválida",""),IF(OR(AND($D141&lt;&gt;"",NOT(ISNUMBER($D141))),AND($E141&lt;&gt;"",NOT(ISNUMBER($E141))),AND($F141&lt;&gt;"",NOT(ISNUMBER($F141))),AND($G141&lt;&gt;"",NOT(ISNUMBER($G141))),AND($I141&lt;&gt;"",NOT(ISNUMBER($I141))),AND($K141&lt;&gt;"",NOT(ISNUMBER($K141))),AND($L141&lt;&gt;"",NOT(ISNUMBER($L141))),AND($M141&lt;&gt;"",NOT(ISNUMBER($M141)))),"Dados numéricos inválidos",""),IF(OR(AND(ISNUMBER($D141),$D141&lt;=0),AND(ISNUMBER($E141),$E141&lt;=0),AND(ISNUMBER($F141),$F141&lt;=0),AND(ISNUMBER($G141),$G141&lt;=0),AND(ISNUMBER($I141),$I141&lt;=0),AND(ISNUMBER($K141),$K141&lt;0),AND(ISNUMBER($L141),$L141&lt;0),AND(ISNUMBER($M141),$M141&lt;0)),"Medida, peso ou quantidade inválida",""),IF(AND($H141&lt;&gt;"",$P141=""),"Código de embalagem inválido",""),IF(AND($P141&lt;&gt;"",IFERROR(INDEX('Materiais e Regras'!$J$11:$J$30,MATCH($H141,'Materiais e Regras'!$A$11:$A$30,0)),"Não")&lt;&gt;"Sim"),"Embalagem inativa",""),IF(AND($J141&lt;&gt;"",$W141=""),"Código de enchimento inválido",""),IF(AND($W141&lt;&gt;"",IFERROR(INDEX('Materiais e Regras'!$P$11:$P$25,MATCH($J141,'Materiais e Regras'!$L$11:$L$25,0)),"Não")&lt;&gt;"Sim"),"Enchimento inativo",""),IF(AND(COUNT($D141:$F141)=3,ISNUMBER($Z141),COUNT($Q141:$S141)=3,OR($D141+2*$Z141&gt;$Q141,$E141+2*$Z141&gt;$R141,$F141+2*$Z141&gt;$S141)),"Dimensões incompatíveis",""),IF(AND(ISNUMBER($G141),ISNUMBER($T141),$G141&gt;$T141),"Peso acima do limite",""),IF(AND(ISNUMBER($U141),ISNUMBER($X141),ISNUMBER($AA141),MIN(3,$U141+$X141)&lt;$AA141),"Proteção insuficiente",""),IF(AND($C141="Alta",OR($J141="ENC-000",$K141&lt;=0)),"Enchimento obrigatório",""),IF(AND($J141&lt;&gt;"",$J141&lt;&gt;"ENC-000",OR($K141="",$K141&lt;=0)),"Quantidade de enchimento inválida",""),IF(AND(ISNUMBER($AC141),ISNUMBER($AB141),$AC141&gt;$AB141),"Custo acima do limite",""),IF(AND($O141&lt;&gt;"",NOT(ISNUMBER($O141))),"Data de revisão inválida",""),IF(AND(ISNUMBER($O141),$O141&gt;TODAY()),"Data de revisão futura",""),IF(AND(ISNUMBER($O141),$O141&lt;=TODAY(),TODAY()-$O141&gt;'Materiais e Regras'!$H$6),"Revisão vencida","")))</f>
        <v/>
      </c>
      <c r="AF141" s="27">
        <f>IF($A141="","",IF($AE141="","OK","REVISAR"))</f>
        <v/>
      </c>
    </row>
    <row r="142" ht="22" customHeight="1">
      <c r="A142" s="16" t="n"/>
      <c r="B142" s="16" t="n"/>
      <c r="C142" s="17" t="n"/>
      <c r="D142" s="18" t="n"/>
      <c r="E142" s="18" t="n"/>
      <c r="F142" s="18" t="n"/>
      <c r="G142" s="41" t="n"/>
      <c r="H142" s="17" t="n"/>
      <c r="I142" s="18" t="n"/>
      <c r="J142" s="17" t="n"/>
      <c r="K142" s="18" t="n"/>
      <c r="L142" s="20" t="n"/>
      <c r="M142" s="20" t="n"/>
      <c r="N142" s="16" t="n"/>
      <c r="O142" s="42" t="n"/>
      <c r="P142" s="22">
        <f>IF($A142="","",IFERROR(INDEX('Materiais e Regras'!$B$11:$B$30,MATCH($H142,'Materiais e Regras'!$A$11:$A$30,0)),""))</f>
        <v/>
      </c>
      <c r="Q142" s="23">
        <f>IF($A142="","",IFERROR(INDEX('Materiais e Regras'!$D$11:$D$30,MATCH($H142,'Materiais e Regras'!$A$11:$A$30,0)),""))</f>
        <v/>
      </c>
      <c r="R142" s="23">
        <f>IF($A142="","",IFERROR(INDEX('Materiais e Regras'!$E$11:$E$30,MATCH($H142,'Materiais e Regras'!$A$11:$A$30,0)),""))</f>
        <v/>
      </c>
      <c r="S142" s="23">
        <f>IF($A142="","",IFERROR(INDEX('Materiais e Regras'!$F$11:$F$30,MATCH($H142,'Materiais e Regras'!$A$11:$A$30,0)),""))</f>
        <v/>
      </c>
      <c r="T142" s="43">
        <f>IF($A142="","",IFERROR(INDEX('Materiais e Regras'!$G$11:$G$30,MATCH($H142,'Materiais e Regras'!$A$11:$A$30,0)),""))</f>
        <v/>
      </c>
      <c r="U142" s="25">
        <f>IF($A142="","",IFERROR(INDEX('Materiais e Regras'!$H$11:$H$30,MATCH($H142,'Materiais e Regras'!$A$11:$A$30,0)),""))</f>
        <v/>
      </c>
      <c r="V142" s="26">
        <f>IF($A142="","",IFERROR(INDEX('Materiais e Regras'!$I$11:$I$30,MATCH($H142,'Materiais e Regras'!$A$11:$A$30,0)),""))</f>
        <v/>
      </c>
      <c r="W142" s="22">
        <f>IF($A142="","",IFERROR(INDEX('Materiais e Regras'!$M$11:$M$25,MATCH($J142,'Materiais e Regras'!$L$11:$L$25,0)),""))</f>
        <v/>
      </c>
      <c r="X142" s="25">
        <f>IF($A142="","",IFERROR(INDEX('Materiais e Regras'!$N$11:$N$25,MATCH($J142,'Materiais e Regras'!$L$11:$L$25,0)),""))</f>
        <v/>
      </c>
      <c r="Y142" s="26">
        <f>IF($A142="","",IFERROR(INDEX('Materiais e Regras'!$O$11:$O$25,MATCH($J142,'Materiais e Regras'!$L$11:$L$25,0)),""))</f>
        <v/>
      </c>
      <c r="Z142" s="23">
        <f>IF($A142="","",IFERROR(INDEX('Materiais e Regras'!$B$4:$B$6,MATCH($C142,'Materiais e Regras'!$A$4:$A$6,0)),""))</f>
        <v/>
      </c>
      <c r="AA142" s="25">
        <f>IF($A142="","",IFERROR(INDEX('Materiais e Regras'!$C$4:$C$6,MATCH($C142,'Materiais e Regras'!$A$4:$A$6,0)),""))</f>
        <v/>
      </c>
      <c r="AB142" s="26">
        <f>IF($A142="","",IF($M142="",'Materiais e Regras'!$H$5,IF(ISNUMBER($M142),$M142,"")))</f>
        <v/>
      </c>
      <c r="AC142" s="26">
        <f>IF(OR($A142="",COUNT($I142,$K142)&lt;&gt;2,NOT(ISNUMBER($V142)),NOT(ISNUMBER($Y142)),AND($L142&lt;&gt;"",NOT(ISNUMBER($L142)))),"",ROUND(($I142*$V142+$K142*$Y142+IF($L142="",0,$L142))*(1+'Materiais e Regras'!$H$4),2))</f>
        <v/>
      </c>
      <c r="AD142" s="22">
        <f>IF(OR($A142="",$P142="",$W142="",$I142="",$K142="",$N142=""),"",$P142&amp;" x"&amp;TEXT($I142,"0.##")&amp;IF($J142="ENC-000",""," + "&amp;$W142&amp;" x"&amp;TEXT($K142,"0.##"))&amp;" | "&amp;$N142)</f>
        <v/>
      </c>
      <c r="AE142" s="22">
        <f>IF($A142="","",_xlfn.TEXTJOIN(" | ",TRUE,IF(COUNTIF($A$6:$A$205,$A142)&gt;1,"SKU duplicado",""),IF(OR($B142="",$C142="",$D142="",$E142="",$F142="",$G142="",$H142="",$I142="",$J142="",$K142="",$N142="",$O142=""),"Cadastro incompleto",""),IF(AND($C142&lt;&gt;"",COUNTIF('Materiais e Regras'!$A$4:$A$6,$C142)=0),"Fragilidade inválida",""),IF(OR(AND($D142&lt;&gt;"",NOT(ISNUMBER($D142))),AND($E142&lt;&gt;"",NOT(ISNUMBER($E142))),AND($F142&lt;&gt;"",NOT(ISNUMBER($F142))),AND($G142&lt;&gt;"",NOT(ISNUMBER($G142))),AND($I142&lt;&gt;"",NOT(ISNUMBER($I142))),AND($K142&lt;&gt;"",NOT(ISNUMBER($K142))),AND($L142&lt;&gt;"",NOT(ISNUMBER($L142))),AND($M142&lt;&gt;"",NOT(ISNUMBER($M142)))),"Dados numéricos inválidos",""),IF(OR(AND(ISNUMBER($D142),$D142&lt;=0),AND(ISNUMBER($E142),$E142&lt;=0),AND(ISNUMBER($F142),$F142&lt;=0),AND(ISNUMBER($G142),$G142&lt;=0),AND(ISNUMBER($I142),$I142&lt;=0),AND(ISNUMBER($K142),$K142&lt;0),AND(ISNUMBER($L142),$L142&lt;0),AND(ISNUMBER($M142),$M142&lt;0)),"Medida, peso ou quantidade inválida",""),IF(AND($H142&lt;&gt;"",$P142=""),"Código de embalagem inválido",""),IF(AND($P142&lt;&gt;"",IFERROR(INDEX('Materiais e Regras'!$J$11:$J$30,MATCH($H142,'Materiais e Regras'!$A$11:$A$30,0)),"Não")&lt;&gt;"Sim"),"Embalagem inativa",""),IF(AND($J142&lt;&gt;"",$W142=""),"Código de enchimento inválido",""),IF(AND($W142&lt;&gt;"",IFERROR(INDEX('Materiais e Regras'!$P$11:$P$25,MATCH($J142,'Materiais e Regras'!$L$11:$L$25,0)),"Não")&lt;&gt;"Sim"),"Enchimento inativo",""),IF(AND(COUNT($D142:$F142)=3,ISNUMBER($Z142),COUNT($Q142:$S142)=3,OR($D142+2*$Z142&gt;$Q142,$E142+2*$Z142&gt;$R142,$F142+2*$Z142&gt;$S142)),"Dimensões incompatíveis",""),IF(AND(ISNUMBER($G142),ISNUMBER($T142),$G142&gt;$T142),"Peso acima do limite",""),IF(AND(ISNUMBER($U142),ISNUMBER($X142),ISNUMBER($AA142),MIN(3,$U142+$X142)&lt;$AA142),"Proteção insuficiente",""),IF(AND($C142="Alta",OR($J142="ENC-000",$K142&lt;=0)),"Enchimento obrigatório",""),IF(AND($J142&lt;&gt;"",$J142&lt;&gt;"ENC-000",OR($K142="",$K142&lt;=0)),"Quantidade de enchimento inválida",""),IF(AND(ISNUMBER($AC142),ISNUMBER($AB142),$AC142&gt;$AB142),"Custo acima do limite",""),IF(AND($O142&lt;&gt;"",NOT(ISNUMBER($O142))),"Data de revisão inválida",""),IF(AND(ISNUMBER($O142),$O142&gt;TODAY()),"Data de revisão futura",""),IF(AND(ISNUMBER($O142),$O142&lt;=TODAY(),TODAY()-$O142&gt;'Materiais e Regras'!$H$6),"Revisão vencida","")))</f>
        <v/>
      </c>
      <c r="AF142" s="27">
        <f>IF($A142="","",IF($AE142="","OK","REVISAR"))</f>
        <v/>
      </c>
    </row>
    <row r="143" ht="22" customHeight="1">
      <c r="A143" s="16" t="n"/>
      <c r="B143" s="16" t="n"/>
      <c r="C143" s="17" t="n"/>
      <c r="D143" s="18" t="n"/>
      <c r="E143" s="18" t="n"/>
      <c r="F143" s="18" t="n"/>
      <c r="G143" s="41" t="n"/>
      <c r="H143" s="17" t="n"/>
      <c r="I143" s="18" t="n"/>
      <c r="J143" s="17" t="n"/>
      <c r="K143" s="18" t="n"/>
      <c r="L143" s="20" t="n"/>
      <c r="M143" s="20" t="n"/>
      <c r="N143" s="16" t="n"/>
      <c r="O143" s="42" t="n"/>
      <c r="P143" s="22">
        <f>IF($A143="","",IFERROR(INDEX('Materiais e Regras'!$B$11:$B$30,MATCH($H143,'Materiais e Regras'!$A$11:$A$30,0)),""))</f>
        <v/>
      </c>
      <c r="Q143" s="23">
        <f>IF($A143="","",IFERROR(INDEX('Materiais e Regras'!$D$11:$D$30,MATCH($H143,'Materiais e Regras'!$A$11:$A$30,0)),""))</f>
        <v/>
      </c>
      <c r="R143" s="23">
        <f>IF($A143="","",IFERROR(INDEX('Materiais e Regras'!$E$11:$E$30,MATCH($H143,'Materiais e Regras'!$A$11:$A$30,0)),""))</f>
        <v/>
      </c>
      <c r="S143" s="23">
        <f>IF($A143="","",IFERROR(INDEX('Materiais e Regras'!$F$11:$F$30,MATCH($H143,'Materiais e Regras'!$A$11:$A$30,0)),""))</f>
        <v/>
      </c>
      <c r="T143" s="43">
        <f>IF($A143="","",IFERROR(INDEX('Materiais e Regras'!$G$11:$G$30,MATCH($H143,'Materiais e Regras'!$A$11:$A$30,0)),""))</f>
        <v/>
      </c>
      <c r="U143" s="25">
        <f>IF($A143="","",IFERROR(INDEX('Materiais e Regras'!$H$11:$H$30,MATCH($H143,'Materiais e Regras'!$A$11:$A$30,0)),""))</f>
        <v/>
      </c>
      <c r="V143" s="26">
        <f>IF($A143="","",IFERROR(INDEX('Materiais e Regras'!$I$11:$I$30,MATCH($H143,'Materiais e Regras'!$A$11:$A$30,0)),""))</f>
        <v/>
      </c>
      <c r="W143" s="22">
        <f>IF($A143="","",IFERROR(INDEX('Materiais e Regras'!$M$11:$M$25,MATCH($J143,'Materiais e Regras'!$L$11:$L$25,0)),""))</f>
        <v/>
      </c>
      <c r="X143" s="25">
        <f>IF($A143="","",IFERROR(INDEX('Materiais e Regras'!$N$11:$N$25,MATCH($J143,'Materiais e Regras'!$L$11:$L$25,0)),""))</f>
        <v/>
      </c>
      <c r="Y143" s="26">
        <f>IF($A143="","",IFERROR(INDEX('Materiais e Regras'!$O$11:$O$25,MATCH($J143,'Materiais e Regras'!$L$11:$L$25,0)),""))</f>
        <v/>
      </c>
      <c r="Z143" s="23">
        <f>IF($A143="","",IFERROR(INDEX('Materiais e Regras'!$B$4:$B$6,MATCH($C143,'Materiais e Regras'!$A$4:$A$6,0)),""))</f>
        <v/>
      </c>
      <c r="AA143" s="25">
        <f>IF($A143="","",IFERROR(INDEX('Materiais e Regras'!$C$4:$C$6,MATCH($C143,'Materiais e Regras'!$A$4:$A$6,0)),""))</f>
        <v/>
      </c>
      <c r="AB143" s="26">
        <f>IF($A143="","",IF($M143="",'Materiais e Regras'!$H$5,IF(ISNUMBER($M143),$M143,"")))</f>
        <v/>
      </c>
      <c r="AC143" s="26">
        <f>IF(OR($A143="",COUNT($I143,$K143)&lt;&gt;2,NOT(ISNUMBER($V143)),NOT(ISNUMBER($Y143)),AND($L143&lt;&gt;"",NOT(ISNUMBER($L143)))),"",ROUND(($I143*$V143+$K143*$Y143+IF($L143="",0,$L143))*(1+'Materiais e Regras'!$H$4),2))</f>
        <v/>
      </c>
      <c r="AD143" s="22">
        <f>IF(OR($A143="",$P143="",$W143="",$I143="",$K143="",$N143=""),"",$P143&amp;" x"&amp;TEXT($I143,"0.##")&amp;IF($J143="ENC-000",""," + "&amp;$W143&amp;" x"&amp;TEXT($K143,"0.##"))&amp;" | "&amp;$N143)</f>
        <v/>
      </c>
      <c r="AE143" s="22">
        <f>IF($A143="","",_xlfn.TEXTJOIN(" | ",TRUE,IF(COUNTIF($A$6:$A$205,$A143)&gt;1,"SKU duplicado",""),IF(OR($B143="",$C143="",$D143="",$E143="",$F143="",$G143="",$H143="",$I143="",$J143="",$K143="",$N143="",$O143=""),"Cadastro incompleto",""),IF(AND($C143&lt;&gt;"",COUNTIF('Materiais e Regras'!$A$4:$A$6,$C143)=0),"Fragilidade inválida",""),IF(OR(AND($D143&lt;&gt;"",NOT(ISNUMBER($D143))),AND($E143&lt;&gt;"",NOT(ISNUMBER($E143))),AND($F143&lt;&gt;"",NOT(ISNUMBER($F143))),AND($G143&lt;&gt;"",NOT(ISNUMBER($G143))),AND($I143&lt;&gt;"",NOT(ISNUMBER($I143))),AND($K143&lt;&gt;"",NOT(ISNUMBER($K143))),AND($L143&lt;&gt;"",NOT(ISNUMBER($L143))),AND($M143&lt;&gt;"",NOT(ISNUMBER($M143)))),"Dados numéricos inválidos",""),IF(OR(AND(ISNUMBER($D143),$D143&lt;=0),AND(ISNUMBER($E143),$E143&lt;=0),AND(ISNUMBER($F143),$F143&lt;=0),AND(ISNUMBER($G143),$G143&lt;=0),AND(ISNUMBER($I143),$I143&lt;=0),AND(ISNUMBER($K143),$K143&lt;0),AND(ISNUMBER($L143),$L143&lt;0),AND(ISNUMBER($M143),$M143&lt;0)),"Medida, peso ou quantidade inválida",""),IF(AND($H143&lt;&gt;"",$P143=""),"Código de embalagem inválido",""),IF(AND($P143&lt;&gt;"",IFERROR(INDEX('Materiais e Regras'!$J$11:$J$30,MATCH($H143,'Materiais e Regras'!$A$11:$A$30,0)),"Não")&lt;&gt;"Sim"),"Embalagem inativa",""),IF(AND($J143&lt;&gt;"",$W143=""),"Código de enchimento inválido",""),IF(AND($W143&lt;&gt;"",IFERROR(INDEX('Materiais e Regras'!$P$11:$P$25,MATCH($J143,'Materiais e Regras'!$L$11:$L$25,0)),"Não")&lt;&gt;"Sim"),"Enchimento inativo",""),IF(AND(COUNT($D143:$F143)=3,ISNUMBER($Z143),COUNT($Q143:$S143)=3,OR($D143+2*$Z143&gt;$Q143,$E143+2*$Z143&gt;$R143,$F143+2*$Z143&gt;$S143)),"Dimensões incompatíveis",""),IF(AND(ISNUMBER($G143),ISNUMBER($T143),$G143&gt;$T143),"Peso acima do limite",""),IF(AND(ISNUMBER($U143),ISNUMBER($X143),ISNUMBER($AA143),MIN(3,$U143+$X143)&lt;$AA143),"Proteção insuficiente",""),IF(AND($C143="Alta",OR($J143="ENC-000",$K143&lt;=0)),"Enchimento obrigatório",""),IF(AND($J143&lt;&gt;"",$J143&lt;&gt;"ENC-000",OR($K143="",$K143&lt;=0)),"Quantidade de enchimento inválida",""),IF(AND(ISNUMBER($AC143),ISNUMBER($AB143),$AC143&gt;$AB143),"Custo acima do limite",""),IF(AND($O143&lt;&gt;"",NOT(ISNUMBER($O143))),"Data de revisão inválida",""),IF(AND(ISNUMBER($O143),$O143&gt;TODAY()),"Data de revisão futura",""),IF(AND(ISNUMBER($O143),$O143&lt;=TODAY(),TODAY()-$O143&gt;'Materiais e Regras'!$H$6),"Revisão vencida","")))</f>
        <v/>
      </c>
      <c r="AF143" s="27">
        <f>IF($A143="","",IF($AE143="","OK","REVISAR"))</f>
        <v/>
      </c>
    </row>
    <row r="144" ht="22" customHeight="1">
      <c r="A144" s="16" t="n"/>
      <c r="B144" s="16" t="n"/>
      <c r="C144" s="17" t="n"/>
      <c r="D144" s="18" t="n"/>
      <c r="E144" s="18" t="n"/>
      <c r="F144" s="18" t="n"/>
      <c r="G144" s="41" t="n"/>
      <c r="H144" s="17" t="n"/>
      <c r="I144" s="18" t="n"/>
      <c r="J144" s="17" t="n"/>
      <c r="K144" s="18" t="n"/>
      <c r="L144" s="20" t="n"/>
      <c r="M144" s="20" t="n"/>
      <c r="N144" s="16" t="n"/>
      <c r="O144" s="42" t="n"/>
      <c r="P144" s="22">
        <f>IF($A144="","",IFERROR(INDEX('Materiais e Regras'!$B$11:$B$30,MATCH($H144,'Materiais e Regras'!$A$11:$A$30,0)),""))</f>
        <v/>
      </c>
      <c r="Q144" s="23">
        <f>IF($A144="","",IFERROR(INDEX('Materiais e Regras'!$D$11:$D$30,MATCH($H144,'Materiais e Regras'!$A$11:$A$30,0)),""))</f>
        <v/>
      </c>
      <c r="R144" s="23">
        <f>IF($A144="","",IFERROR(INDEX('Materiais e Regras'!$E$11:$E$30,MATCH($H144,'Materiais e Regras'!$A$11:$A$30,0)),""))</f>
        <v/>
      </c>
      <c r="S144" s="23">
        <f>IF($A144="","",IFERROR(INDEX('Materiais e Regras'!$F$11:$F$30,MATCH($H144,'Materiais e Regras'!$A$11:$A$30,0)),""))</f>
        <v/>
      </c>
      <c r="T144" s="43">
        <f>IF($A144="","",IFERROR(INDEX('Materiais e Regras'!$G$11:$G$30,MATCH($H144,'Materiais e Regras'!$A$11:$A$30,0)),""))</f>
        <v/>
      </c>
      <c r="U144" s="25">
        <f>IF($A144="","",IFERROR(INDEX('Materiais e Regras'!$H$11:$H$30,MATCH($H144,'Materiais e Regras'!$A$11:$A$30,0)),""))</f>
        <v/>
      </c>
      <c r="V144" s="26">
        <f>IF($A144="","",IFERROR(INDEX('Materiais e Regras'!$I$11:$I$30,MATCH($H144,'Materiais e Regras'!$A$11:$A$30,0)),""))</f>
        <v/>
      </c>
      <c r="W144" s="22">
        <f>IF($A144="","",IFERROR(INDEX('Materiais e Regras'!$M$11:$M$25,MATCH($J144,'Materiais e Regras'!$L$11:$L$25,0)),""))</f>
        <v/>
      </c>
      <c r="X144" s="25">
        <f>IF($A144="","",IFERROR(INDEX('Materiais e Regras'!$N$11:$N$25,MATCH($J144,'Materiais e Regras'!$L$11:$L$25,0)),""))</f>
        <v/>
      </c>
      <c r="Y144" s="26">
        <f>IF($A144="","",IFERROR(INDEX('Materiais e Regras'!$O$11:$O$25,MATCH($J144,'Materiais e Regras'!$L$11:$L$25,0)),""))</f>
        <v/>
      </c>
      <c r="Z144" s="23">
        <f>IF($A144="","",IFERROR(INDEX('Materiais e Regras'!$B$4:$B$6,MATCH($C144,'Materiais e Regras'!$A$4:$A$6,0)),""))</f>
        <v/>
      </c>
      <c r="AA144" s="25">
        <f>IF($A144="","",IFERROR(INDEX('Materiais e Regras'!$C$4:$C$6,MATCH($C144,'Materiais e Regras'!$A$4:$A$6,0)),""))</f>
        <v/>
      </c>
      <c r="AB144" s="26">
        <f>IF($A144="","",IF($M144="",'Materiais e Regras'!$H$5,IF(ISNUMBER($M144),$M144,"")))</f>
        <v/>
      </c>
      <c r="AC144" s="26">
        <f>IF(OR($A144="",COUNT($I144,$K144)&lt;&gt;2,NOT(ISNUMBER($V144)),NOT(ISNUMBER($Y144)),AND($L144&lt;&gt;"",NOT(ISNUMBER($L144)))),"",ROUND(($I144*$V144+$K144*$Y144+IF($L144="",0,$L144))*(1+'Materiais e Regras'!$H$4),2))</f>
        <v/>
      </c>
      <c r="AD144" s="22">
        <f>IF(OR($A144="",$P144="",$W144="",$I144="",$K144="",$N144=""),"",$P144&amp;" x"&amp;TEXT($I144,"0.##")&amp;IF($J144="ENC-000",""," + "&amp;$W144&amp;" x"&amp;TEXT($K144,"0.##"))&amp;" | "&amp;$N144)</f>
        <v/>
      </c>
      <c r="AE144" s="22">
        <f>IF($A144="","",_xlfn.TEXTJOIN(" | ",TRUE,IF(COUNTIF($A$6:$A$205,$A144)&gt;1,"SKU duplicado",""),IF(OR($B144="",$C144="",$D144="",$E144="",$F144="",$G144="",$H144="",$I144="",$J144="",$K144="",$N144="",$O144=""),"Cadastro incompleto",""),IF(AND($C144&lt;&gt;"",COUNTIF('Materiais e Regras'!$A$4:$A$6,$C144)=0),"Fragilidade inválida",""),IF(OR(AND($D144&lt;&gt;"",NOT(ISNUMBER($D144))),AND($E144&lt;&gt;"",NOT(ISNUMBER($E144))),AND($F144&lt;&gt;"",NOT(ISNUMBER($F144))),AND($G144&lt;&gt;"",NOT(ISNUMBER($G144))),AND($I144&lt;&gt;"",NOT(ISNUMBER($I144))),AND($K144&lt;&gt;"",NOT(ISNUMBER($K144))),AND($L144&lt;&gt;"",NOT(ISNUMBER($L144))),AND($M144&lt;&gt;"",NOT(ISNUMBER($M144)))),"Dados numéricos inválidos",""),IF(OR(AND(ISNUMBER($D144),$D144&lt;=0),AND(ISNUMBER($E144),$E144&lt;=0),AND(ISNUMBER($F144),$F144&lt;=0),AND(ISNUMBER($G144),$G144&lt;=0),AND(ISNUMBER($I144),$I144&lt;=0),AND(ISNUMBER($K144),$K144&lt;0),AND(ISNUMBER($L144),$L144&lt;0),AND(ISNUMBER($M144),$M144&lt;0)),"Medida, peso ou quantidade inválida",""),IF(AND($H144&lt;&gt;"",$P144=""),"Código de embalagem inválido",""),IF(AND($P144&lt;&gt;"",IFERROR(INDEX('Materiais e Regras'!$J$11:$J$30,MATCH($H144,'Materiais e Regras'!$A$11:$A$30,0)),"Não")&lt;&gt;"Sim"),"Embalagem inativa",""),IF(AND($J144&lt;&gt;"",$W144=""),"Código de enchimento inválido",""),IF(AND($W144&lt;&gt;"",IFERROR(INDEX('Materiais e Regras'!$P$11:$P$25,MATCH($J144,'Materiais e Regras'!$L$11:$L$25,0)),"Não")&lt;&gt;"Sim"),"Enchimento inativo",""),IF(AND(COUNT($D144:$F144)=3,ISNUMBER($Z144),COUNT($Q144:$S144)=3,OR($D144+2*$Z144&gt;$Q144,$E144+2*$Z144&gt;$R144,$F144+2*$Z144&gt;$S144)),"Dimensões incompatíveis",""),IF(AND(ISNUMBER($G144),ISNUMBER($T144),$G144&gt;$T144),"Peso acima do limite",""),IF(AND(ISNUMBER($U144),ISNUMBER($X144),ISNUMBER($AA144),MIN(3,$U144+$X144)&lt;$AA144),"Proteção insuficiente",""),IF(AND($C144="Alta",OR($J144="ENC-000",$K144&lt;=0)),"Enchimento obrigatório",""),IF(AND($J144&lt;&gt;"",$J144&lt;&gt;"ENC-000",OR($K144="",$K144&lt;=0)),"Quantidade de enchimento inválida",""),IF(AND(ISNUMBER($AC144),ISNUMBER($AB144),$AC144&gt;$AB144),"Custo acima do limite",""),IF(AND($O144&lt;&gt;"",NOT(ISNUMBER($O144))),"Data de revisão inválida",""),IF(AND(ISNUMBER($O144),$O144&gt;TODAY()),"Data de revisão futura",""),IF(AND(ISNUMBER($O144),$O144&lt;=TODAY(),TODAY()-$O144&gt;'Materiais e Regras'!$H$6),"Revisão vencida","")))</f>
        <v/>
      </c>
      <c r="AF144" s="27">
        <f>IF($A144="","",IF($AE144="","OK","REVISAR"))</f>
        <v/>
      </c>
    </row>
    <row r="145" ht="22" customHeight="1">
      <c r="A145" s="16" t="n"/>
      <c r="B145" s="16" t="n"/>
      <c r="C145" s="17" t="n"/>
      <c r="D145" s="18" t="n"/>
      <c r="E145" s="18" t="n"/>
      <c r="F145" s="18" t="n"/>
      <c r="G145" s="41" t="n"/>
      <c r="H145" s="17" t="n"/>
      <c r="I145" s="18" t="n"/>
      <c r="J145" s="17" t="n"/>
      <c r="K145" s="18" t="n"/>
      <c r="L145" s="20" t="n"/>
      <c r="M145" s="20" t="n"/>
      <c r="N145" s="16" t="n"/>
      <c r="O145" s="42" t="n"/>
      <c r="P145" s="22">
        <f>IF($A145="","",IFERROR(INDEX('Materiais e Regras'!$B$11:$B$30,MATCH($H145,'Materiais e Regras'!$A$11:$A$30,0)),""))</f>
        <v/>
      </c>
      <c r="Q145" s="23">
        <f>IF($A145="","",IFERROR(INDEX('Materiais e Regras'!$D$11:$D$30,MATCH($H145,'Materiais e Regras'!$A$11:$A$30,0)),""))</f>
        <v/>
      </c>
      <c r="R145" s="23">
        <f>IF($A145="","",IFERROR(INDEX('Materiais e Regras'!$E$11:$E$30,MATCH($H145,'Materiais e Regras'!$A$11:$A$30,0)),""))</f>
        <v/>
      </c>
      <c r="S145" s="23">
        <f>IF($A145="","",IFERROR(INDEX('Materiais e Regras'!$F$11:$F$30,MATCH($H145,'Materiais e Regras'!$A$11:$A$30,0)),""))</f>
        <v/>
      </c>
      <c r="T145" s="43">
        <f>IF($A145="","",IFERROR(INDEX('Materiais e Regras'!$G$11:$G$30,MATCH($H145,'Materiais e Regras'!$A$11:$A$30,0)),""))</f>
        <v/>
      </c>
      <c r="U145" s="25">
        <f>IF($A145="","",IFERROR(INDEX('Materiais e Regras'!$H$11:$H$30,MATCH($H145,'Materiais e Regras'!$A$11:$A$30,0)),""))</f>
        <v/>
      </c>
      <c r="V145" s="26">
        <f>IF($A145="","",IFERROR(INDEX('Materiais e Regras'!$I$11:$I$30,MATCH($H145,'Materiais e Regras'!$A$11:$A$30,0)),""))</f>
        <v/>
      </c>
      <c r="W145" s="22">
        <f>IF($A145="","",IFERROR(INDEX('Materiais e Regras'!$M$11:$M$25,MATCH($J145,'Materiais e Regras'!$L$11:$L$25,0)),""))</f>
        <v/>
      </c>
      <c r="X145" s="25">
        <f>IF($A145="","",IFERROR(INDEX('Materiais e Regras'!$N$11:$N$25,MATCH($J145,'Materiais e Regras'!$L$11:$L$25,0)),""))</f>
        <v/>
      </c>
      <c r="Y145" s="26">
        <f>IF($A145="","",IFERROR(INDEX('Materiais e Regras'!$O$11:$O$25,MATCH($J145,'Materiais e Regras'!$L$11:$L$25,0)),""))</f>
        <v/>
      </c>
      <c r="Z145" s="23">
        <f>IF($A145="","",IFERROR(INDEX('Materiais e Regras'!$B$4:$B$6,MATCH($C145,'Materiais e Regras'!$A$4:$A$6,0)),""))</f>
        <v/>
      </c>
      <c r="AA145" s="25">
        <f>IF($A145="","",IFERROR(INDEX('Materiais e Regras'!$C$4:$C$6,MATCH($C145,'Materiais e Regras'!$A$4:$A$6,0)),""))</f>
        <v/>
      </c>
      <c r="AB145" s="26">
        <f>IF($A145="","",IF($M145="",'Materiais e Regras'!$H$5,IF(ISNUMBER($M145),$M145,"")))</f>
        <v/>
      </c>
      <c r="AC145" s="26">
        <f>IF(OR($A145="",COUNT($I145,$K145)&lt;&gt;2,NOT(ISNUMBER($V145)),NOT(ISNUMBER($Y145)),AND($L145&lt;&gt;"",NOT(ISNUMBER($L145)))),"",ROUND(($I145*$V145+$K145*$Y145+IF($L145="",0,$L145))*(1+'Materiais e Regras'!$H$4),2))</f>
        <v/>
      </c>
      <c r="AD145" s="22">
        <f>IF(OR($A145="",$P145="",$W145="",$I145="",$K145="",$N145=""),"",$P145&amp;" x"&amp;TEXT($I145,"0.##")&amp;IF($J145="ENC-000",""," + "&amp;$W145&amp;" x"&amp;TEXT($K145,"0.##"))&amp;" | "&amp;$N145)</f>
        <v/>
      </c>
      <c r="AE145" s="22">
        <f>IF($A145="","",_xlfn.TEXTJOIN(" | ",TRUE,IF(COUNTIF($A$6:$A$205,$A145)&gt;1,"SKU duplicado",""),IF(OR($B145="",$C145="",$D145="",$E145="",$F145="",$G145="",$H145="",$I145="",$J145="",$K145="",$N145="",$O145=""),"Cadastro incompleto",""),IF(AND($C145&lt;&gt;"",COUNTIF('Materiais e Regras'!$A$4:$A$6,$C145)=0),"Fragilidade inválida",""),IF(OR(AND($D145&lt;&gt;"",NOT(ISNUMBER($D145))),AND($E145&lt;&gt;"",NOT(ISNUMBER($E145))),AND($F145&lt;&gt;"",NOT(ISNUMBER($F145))),AND($G145&lt;&gt;"",NOT(ISNUMBER($G145))),AND($I145&lt;&gt;"",NOT(ISNUMBER($I145))),AND($K145&lt;&gt;"",NOT(ISNUMBER($K145))),AND($L145&lt;&gt;"",NOT(ISNUMBER($L145))),AND($M145&lt;&gt;"",NOT(ISNUMBER($M145)))),"Dados numéricos inválidos",""),IF(OR(AND(ISNUMBER($D145),$D145&lt;=0),AND(ISNUMBER($E145),$E145&lt;=0),AND(ISNUMBER($F145),$F145&lt;=0),AND(ISNUMBER($G145),$G145&lt;=0),AND(ISNUMBER($I145),$I145&lt;=0),AND(ISNUMBER($K145),$K145&lt;0),AND(ISNUMBER($L145),$L145&lt;0),AND(ISNUMBER($M145),$M145&lt;0)),"Medida, peso ou quantidade inválida",""),IF(AND($H145&lt;&gt;"",$P145=""),"Código de embalagem inválido",""),IF(AND($P145&lt;&gt;"",IFERROR(INDEX('Materiais e Regras'!$J$11:$J$30,MATCH($H145,'Materiais e Regras'!$A$11:$A$30,0)),"Não")&lt;&gt;"Sim"),"Embalagem inativa",""),IF(AND($J145&lt;&gt;"",$W145=""),"Código de enchimento inválido",""),IF(AND($W145&lt;&gt;"",IFERROR(INDEX('Materiais e Regras'!$P$11:$P$25,MATCH($J145,'Materiais e Regras'!$L$11:$L$25,0)),"Não")&lt;&gt;"Sim"),"Enchimento inativo",""),IF(AND(COUNT($D145:$F145)=3,ISNUMBER($Z145),COUNT($Q145:$S145)=3,OR($D145+2*$Z145&gt;$Q145,$E145+2*$Z145&gt;$R145,$F145+2*$Z145&gt;$S145)),"Dimensões incompatíveis",""),IF(AND(ISNUMBER($G145),ISNUMBER($T145),$G145&gt;$T145),"Peso acima do limite",""),IF(AND(ISNUMBER($U145),ISNUMBER($X145),ISNUMBER($AA145),MIN(3,$U145+$X145)&lt;$AA145),"Proteção insuficiente",""),IF(AND($C145="Alta",OR($J145="ENC-000",$K145&lt;=0)),"Enchimento obrigatório",""),IF(AND($J145&lt;&gt;"",$J145&lt;&gt;"ENC-000",OR($K145="",$K145&lt;=0)),"Quantidade de enchimento inválida",""),IF(AND(ISNUMBER($AC145),ISNUMBER($AB145),$AC145&gt;$AB145),"Custo acima do limite",""),IF(AND($O145&lt;&gt;"",NOT(ISNUMBER($O145))),"Data de revisão inválida",""),IF(AND(ISNUMBER($O145),$O145&gt;TODAY()),"Data de revisão futura",""),IF(AND(ISNUMBER($O145),$O145&lt;=TODAY(),TODAY()-$O145&gt;'Materiais e Regras'!$H$6),"Revisão vencida","")))</f>
        <v/>
      </c>
      <c r="AF145" s="27">
        <f>IF($A145="","",IF($AE145="","OK","REVISAR"))</f>
        <v/>
      </c>
    </row>
    <row r="146" ht="22" customHeight="1">
      <c r="A146" s="16" t="n"/>
      <c r="B146" s="16" t="n"/>
      <c r="C146" s="17" t="n"/>
      <c r="D146" s="18" t="n"/>
      <c r="E146" s="18" t="n"/>
      <c r="F146" s="18" t="n"/>
      <c r="G146" s="41" t="n"/>
      <c r="H146" s="17" t="n"/>
      <c r="I146" s="18" t="n"/>
      <c r="J146" s="17" t="n"/>
      <c r="K146" s="18" t="n"/>
      <c r="L146" s="20" t="n"/>
      <c r="M146" s="20" t="n"/>
      <c r="N146" s="16" t="n"/>
      <c r="O146" s="42" t="n"/>
      <c r="P146" s="22">
        <f>IF($A146="","",IFERROR(INDEX('Materiais e Regras'!$B$11:$B$30,MATCH($H146,'Materiais e Regras'!$A$11:$A$30,0)),""))</f>
        <v/>
      </c>
      <c r="Q146" s="23">
        <f>IF($A146="","",IFERROR(INDEX('Materiais e Regras'!$D$11:$D$30,MATCH($H146,'Materiais e Regras'!$A$11:$A$30,0)),""))</f>
        <v/>
      </c>
      <c r="R146" s="23">
        <f>IF($A146="","",IFERROR(INDEX('Materiais e Regras'!$E$11:$E$30,MATCH($H146,'Materiais e Regras'!$A$11:$A$30,0)),""))</f>
        <v/>
      </c>
      <c r="S146" s="23">
        <f>IF($A146="","",IFERROR(INDEX('Materiais e Regras'!$F$11:$F$30,MATCH($H146,'Materiais e Regras'!$A$11:$A$30,0)),""))</f>
        <v/>
      </c>
      <c r="T146" s="43">
        <f>IF($A146="","",IFERROR(INDEX('Materiais e Regras'!$G$11:$G$30,MATCH($H146,'Materiais e Regras'!$A$11:$A$30,0)),""))</f>
        <v/>
      </c>
      <c r="U146" s="25">
        <f>IF($A146="","",IFERROR(INDEX('Materiais e Regras'!$H$11:$H$30,MATCH($H146,'Materiais e Regras'!$A$11:$A$30,0)),""))</f>
        <v/>
      </c>
      <c r="V146" s="26">
        <f>IF($A146="","",IFERROR(INDEX('Materiais e Regras'!$I$11:$I$30,MATCH($H146,'Materiais e Regras'!$A$11:$A$30,0)),""))</f>
        <v/>
      </c>
      <c r="W146" s="22">
        <f>IF($A146="","",IFERROR(INDEX('Materiais e Regras'!$M$11:$M$25,MATCH($J146,'Materiais e Regras'!$L$11:$L$25,0)),""))</f>
        <v/>
      </c>
      <c r="X146" s="25">
        <f>IF($A146="","",IFERROR(INDEX('Materiais e Regras'!$N$11:$N$25,MATCH($J146,'Materiais e Regras'!$L$11:$L$25,0)),""))</f>
        <v/>
      </c>
      <c r="Y146" s="26">
        <f>IF($A146="","",IFERROR(INDEX('Materiais e Regras'!$O$11:$O$25,MATCH($J146,'Materiais e Regras'!$L$11:$L$25,0)),""))</f>
        <v/>
      </c>
      <c r="Z146" s="23">
        <f>IF($A146="","",IFERROR(INDEX('Materiais e Regras'!$B$4:$B$6,MATCH($C146,'Materiais e Regras'!$A$4:$A$6,0)),""))</f>
        <v/>
      </c>
      <c r="AA146" s="25">
        <f>IF($A146="","",IFERROR(INDEX('Materiais e Regras'!$C$4:$C$6,MATCH($C146,'Materiais e Regras'!$A$4:$A$6,0)),""))</f>
        <v/>
      </c>
      <c r="AB146" s="26">
        <f>IF($A146="","",IF($M146="",'Materiais e Regras'!$H$5,IF(ISNUMBER($M146),$M146,"")))</f>
        <v/>
      </c>
      <c r="AC146" s="26">
        <f>IF(OR($A146="",COUNT($I146,$K146)&lt;&gt;2,NOT(ISNUMBER($V146)),NOT(ISNUMBER($Y146)),AND($L146&lt;&gt;"",NOT(ISNUMBER($L146)))),"",ROUND(($I146*$V146+$K146*$Y146+IF($L146="",0,$L146))*(1+'Materiais e Regras'!$H$4),2))</f>
        <v/>
      </c>
      <c r="AD146" s="22">
        <f>IF(OR($A146="",$P146="",$W146="",$I146="",$K146="",$N146=""),"",$P146&amp;" x"&amp;TEXT($I146,"0.##")&amp;IF($J146="ENC-000",""," + "&amp;$W146&amp;" x"&amp;TEXT($K146,"0.##"))&amp;" | "&amp;$N146)</f>
        <v/>
      </c>
      <c r="AE146" s="22">
        <f>IF($A146="","",_xlfn.TEXTJOIN(" | ",TRUE,IF(COUNTIF($A$6:$A$205,$A146)&gt;1,"SKU duplicado",""),IF(OR($B146="",$C146="",$D146="",$E146="",$F146="",$G146="",$H146="",$I146="",$J146="",$K146="",$N146="",$O146=""),"Cadastro incompleto",""),IF(AND($C146&lt;&gt;"",COUNTIF('Materiais e Regras'!$A$4:$A$6,$C146)=0),"Fragilidade inválida",""),IF(OR(AND($D146&lt;&gt;"",NOT(ISNUMBER($D146))),AND($E146&lt;&gt;"",NOT(ISNUMBER($E146))),AND($F146&lt;&gt;"",NOT(ISNUMBER($F146))),AND($G146&lt;&gt;"",NOT(ISNUMBER($G146))),AND($I146&lt;&gt;"",NOT(ISNUMBER($I146))),AND($K146&lt;&gt;"",NOT(ISNUMBER($K146))),AND($L146&lt;&gt;"",NOT(ISNUMBER($L146))),AND($M146&lt;&gt;"",NOT(ISNUMBER($M146)))),"Dados numéricos inválidos",""),IF(OR(AND(ISNUMBER($D146),$D146&lt;=0),AND(ISNUMBER($E146),$E146&lt;=0),AND(ISNUMBER($F146),$F146&lt;=0),AND(ISNUMBER($G146),$G146&lt;=0),AND(ISNUMBER($I146),$I146&lt;=0),AND(ISNUMBER($K146),$K146&lt;0),AND(ISNUMBER($L146),$L146&lt;0),AND(ISNUMBER($M146),$M146&lt;0)),"Medida, peso ou quantidade inválida",""),IF(AND($H146&lt;&gt;"",$P146=""),"Código de embalagem inválido",""),IF(AND($P146&lt;&gt;"",IFERROR(INDEX('Materiais e Regras'!$J$11:$J$30,MATCH($H146,'Materiais e Regras'!$A$11:$A$30,0)),"Não")&lt;&gt;"Sim"),"Embalagem inativa",""),IF(AND($J146&lt;&gt;"",$W146=""),"Código de enchimento inválido",""),IF(AND($W146&lt;&gt;"",IFERROR(INDEX('Materiais e Regras'!$P$11:$P$25,MATCH($J146,'Materiais e Regras'!$L$11:$L$25,0)),"Não")&lt;&gt;"Sim"),"Enchimento inativo",""),IF(AND(COUNT($D146:$F146)=3,ISNUMBER($Z146),COUNT($Q146:$S146)=3,OR($D146+2*$Z146&gt;$Q146,$E146+2*$Z146&gt;$R146,$F146+2*$Z146&gt;$S146)),"Dimensões incompatíveis",""),IF(AND(ISNUMBER($G146),ISNUMBER($T146),$G146&gt;$T146),"Peso acima do limite",""),IF(AND(ISNUMBER($U146),ISNUMBER($X146),ISNUMBER($AA146),MIN(3,$U146+$X146)&lt;$AA146),"Proteção insuficiente",""),IF(AND($C146="Alta",OR($J146="ENC-000",$K146&lt;=0)),"Enchimento obrigatório",""),IF(AND($J146&lt;&gt;"",$J146&lt;&gt;"ENC-000",OR($K146="",$K146&lt;=0)),"Quantidade de enchimento inválida",""),IF(AND(ISNUMBER($AC146),ISNUMBER($AB146),$AC146&gt;$AB146),"Custo acima do limite",""),IF(AND($O146&lt;&gt;"",NOT(ISNUMBER($O146))),"Data de revisão inválida",""),IF(AND(ISNUMBER($O146),$O146&gt;TODAY()),"Data de revisão futura",""),IF(AND(ISNUMBER($O146),$O146&lt;=TODAY(),TODAY()-$O146&gt;'Materiais e Regras'!$H$6),"Revisão vencida","")))</f>
        <v/>
      </c>
      <c r="AF146" s="27">
        <f>IF($A146="","",IF($AE146="","OK","REVISAR"))</f>
        <v/>
      </c>
    </row>
    <row r="147" ht="22" customHeight="1">
      <c r="A147" s="16" t="n"/>
      <c r="B147" s="16" t="n"/>
      <c r="C147" s="17" t="n"/>
      <c r="D147" s="18" t="n"/>
      <c r="E147" s="18" t="n"/>
      <c r="F147" s="18" t="n"/>
      <c r="G147" s="41" t="n"/>
      <c r="H147" s="17" t="n"/>
      <c r="I147" s="18" t="n"/>
      <c r="J147" s="17" t="n"/>
      <c r="K147" s="18" t="n"/>
      <c r="L147" s="20" t="n"/>
      <c r="M147" s="20" t="n"/>
      <c r="N147" s="16" t="n"/>
      <c r="O147" s="42" t="n"/>
      <c r="P147" s="22">
        <f>IF($A147="","",IFERROR(INDEX('Materiais e Regras'!$B$11:$B$30,MATCH($H147,'Materiais e Regras'!$A$11:$A$30,0)),""))</f>
        <v/>
      </c>
      <c r="Q147" s="23">
        <f>IF($A147="","",IFERROR(INDEX('Materiais e Regras'!$D$11:$D$30,MATCH($H147,'Materiais e Regras'!$A$11:$A$30,0)),""))</f>
        <v/>
      </c>
      <c r="R147" s="23">
        <f>IF($A147="","",IFERROR(INDEX('Materiais e Regras'!$E$11:$E$30,MATCH($H147,'Materiais e Regras'!$A$11:$A$30,0)),""))</f>
        <v/>
      </c>
      <c r="S147" s="23">
        <f>IF($A147="","",IFERROR(INDEX('Materiais e Regras'!$F$11:$F$30,MATCH($H147,'Materiais e Regras'!$A$11:$A$30,0)),""))</f>
        <v/>
      </c>
      <c r="T147" s="43">
        <f>IF($A147="","",IFERROR(INDEX('Materiais e Regras'!$G$11:$G$30,MATCH($H147,'Materiais e Regras'!$A$11:$A$30,0)),""))</f>
        <v/>
      </c>
      <c r="U147" s="25">
        <f>IF($A147="","",IFERROR(INDEX('Materiais e Regras'!$H$11:$H$30,MATCH($H147,'Materiais e Regras'!$A$11:$A$30,0)),""))</f>
        <v/>
      </c>
      <c r="V147" s="26">
        <f>IF($A147="","",IFERROR(INDEX('Materiais e Regras'!$I$11:$I$30,MATCH($H147,'Materiais e Regras'!$A$11:$A$30,0)),""))</f>
        <v/>
      </c>
      <c r="W147" s="22">
        <f>IF($A147="","",IFERROR(INDEX('Materiais e Regras'!$M$11:$M$25,MATCH($J147,'Materiais e Regras'!$L$11:$L$25,0)),""))</f>
        <v/>
      </c>
      <c r="X147" s="25">
        <f>IF($A147="","",IFERROR(INDEX('Materiais e Regras'!$N$11:$N$25,MATCH($J147,'Materiais e Regras'!$L$11:$L$25,0)),""))</f>
        <v/>
      </c>
      <c r="Y147" s="26">
        <f>IF($A147="","",IFERROR(INDEX('Materiais e Regras'!$O$11:$O$25,MATCH($J147,'Materiais e Regras'!$L$11:$L$25,0)),""))</f>
        <v/>
      </c>
      <c r="Z147" s="23">
        <f>IF($A147="","",IFERROR(INDEX('Materiais e Regras'!$B$4:$B$6,MATCH($C147,'Materiais e Regras'!$A$4:$A$6,0)),""))</f>
        <v/>
      </c>
      <c r="AA147" s="25">
        <f>IF($A147="","",IFERROR(INDEX('Materiais e Regras'!$C$4:$C$6,MATCH($C147,'Materiais e Regras'!$A$4:$A$6,0)),""))</f>
        <v/>
      </c>
      <c r="AB147" s="26">
        <f>IF($A147="","",IF($M147="",'Materiais e Regras'!$H$5,IF(ISNUMBER($M147),$M147,"")))</f>
        <v/>
      </c>
      <c r="AC147" s="26">
        <f>IF(OR($A147="",COUNT($I147,$K147)&lt;&gt;2,NOT(ISNUMBER($V147)),NOT(ISNUMBER($Y147)),AND($L147&lt;&gt;"",NOT(ISNUMBER($L147)))),"",ROUND(($I147*$V147+$K147*$Y147+IF($L147="",0,$L147))*(1+'Materiais e Regras'!$H$4),2))</f>
        <v/>
      </c>
      <c r="AD147" s="22">
        <f>IF(OR($A147="",$P147="",$W147="",$I147="",$K147="",$N147=""),"",$P147&amp;" x"&amp;TEXT($I147,"0.##")&amp;IF($J147="ENC-000",""," + "&amp;$W147&amp;" x"&amp;TEXT($K147,"0.##"))&amp;" | "&amp;$N147)</f>
        <v/>
      </c>
      <c r="AE147" s="22">
        <f>IF($A147="","",_xlfn.TEXTJOIN(" | ",TRUE,IF(COUNTIF($A$6:$A$205,$A147)&gt;1,"SKU duplicado",""),IF(OR($B147="",$C147="",$D147="",$E147="",$F147="",$G147="",$H147="",$I147="",$J147="",$K147="",$N147="",$O147=""),"Cadastro incompleto",""),IF(AND($C147&lt;&gt;"",COUNTIF('Materiais e Regras'!$A$4:$A$6,$C147)=0),"Fragilidade inválida",""),IF(OR(AND($D147&lt;&gt;"",NOT(ISNUMBER($D147))),AND($E147&lt;&gt;"",NOT(ISNUMBER($E147))),AND($F147&lt;&gt;"",NOT(ISNUMBER($F147))),AND($G147&lt;&gt;"",NOT(ISNUMBER($G147))),AND($I147&lt;&gt;"",NOT(ISNUMBER($I147))),AND($K147&lt;&gt;"",NOT(ISNUMBER($K147))),AND($L147&lt;&gt;"",NOT(ISNUMBER($L147))),AND($M147&lt;&gt;"",NOT(ISNUMBER($M147)))),"Dados numéricos inválidos",""),IF(OR(AND(ISNUMBER($D147),$D147&lt;=0),AND(ISNUMBER($E147),$E147&lt;=0),AND(ISNUMBER($F147),$F147&lt;=0),AND(ISNUMBER($G147),$G147&lt;=0),AND(ISNUMBER($I147),$I147&lt;=0),AND(ISNUMBER($K147),$K147&lt;0),AND(ISNUMBER($L147),$L147&lt;0),AND(ISNUMBER($M147),$M147&lt;0)),"Medida, peso ou quantidade inválida",""),IF(AND($H147&lt;&gt;"",$P147=""),"Código de embalagem inválido",""),IF(AND($P147&lt;&gt;"",IFERROR(INDEX('Materiais e Regras'!$J$11:$J$30,MATCH($H147,'Materiais e Regras'!$A$11:$A$30,0)),"Não")&lt;&gt;"Sim"),"Embalagem inativa",""),IF(AND($J147&lt;&gt;"",$W147=""),"Código de enchimento inválido",""),IF(AND($W147&lt;&gt;"",IFERROR(INDEX('Materiais e Regras'!$P$11:$P$25,MATCH($J147,'Materiais e Regras'!$L$11:$L$25,0)),"Não")&lt;&gt;"Sim"),"Enchimento inativo",""),IF(AND(COUNT($D147:$F147)=3,ISNUMBER($Z147),COUNT($Q147:$S147)=3,OR($D147+2*$Z147&gt;$Q147,$E147+2*$Z147&gt;$R147,$F147+2*$Z147&gt;$S147)),"Dimensões incompatíveis",""),IF(AND(ISNUMBER($G147),ISNUMBER($T147),$G147&gt;$T147),"Peso acima do limite",""),IF(AND(ISNUMBER($U147),ISNUMBER($X147),ISNUMBER($AA147),MIN(3,$U147+$X147)&lt;$AA147),"Proteção insuficiente",""),IF(AND($C147="Alta",OR($J147="ENC-000",$K147&lt;=0)),"Enchimento obrigatório",""),IF(AND($J147&lt;&gt;"",$J147&lt;&gt;"ENC-000",OR($K147="",$K147&lt;=0)),"Quantidade de enchimento inválida",""),IF(AND(ISNUMBER($AC147),ISNUMBER($AB147),$AC147&gt;$AB147),"Custo acima do limite",""),IF(AND($O147&lt;&gt;"",NOT(ISNUMBER($O147))),"Data de revisão inválida",""),IF(AND(ISNUMBER($O147),$O147&gt;TODAY()),"Data de revisão futura",""),IF(AND(ISNUMBER($O147),$O147&lt;=TODAY(),TODAY()-$O147&gt;'Materiais e Regras'!$H$6),"Revisão vencida","")))</f>
        <v/>
      </c>
      <c r="AF147" s="27">
        <f>IF($A147="","",IF($AE147="","OK","REVISAR"))</f>
        <v/>
      </c>
    </row>
    <row r="148" ht="22" customHeight="1">
      <c r="A148" s="16" t="n"/>
      <c r="B148" s="16" t="n"/>
      <c r="C148" s="17" t="n"/>
      <c r="D148" s="18" t="n"/>
      <c r="E148" s="18" t="n"/>
      <c r="F148" s="18" t="n"/>
      <c r="G148" s="41" t="n"/>
      <c r="H148" s="17" t="n"/>
      <c r="I148" s="18" t="n"/>
      <c r="J148" s="17" t="n"/>
      <c r="K148" s="18" t="n"/>
      <c r="L148" s="20" t="n"/>
      <c r="M148" s="20" t="n"/>
      <c r="N148" s="16" t="n"/>
      <c r="O148" s="42" t="n"/>
      <c r="P148" s="22">
        <f>IF($A148="","",IFERROR(INDEX('Materiais e Regras'!$B$11:$B$30,MATCH($H148,'Materiais e Regras'!$A$11:$A$30,0)),""))</f>
        <v/>
      </c>
      <c r="Q148" s="23">
        <f>IF($A148="","",IFERROR(INDEX('Materiais e Regras'!$D$11:$D$30,MATCH($H148,'Materiais e Regras'!$A$11:$A$30,0)),""))</f>
        <v/>
      </c>
      <c r="R148" s="23">
        <f>IF($A148="","",IFERROR(INDEX('Materiais e Regras'!$E$11:$E$30,MATCH($H148,'Materiais e Regras'!$A$11:$A$30,0)),""))</f>
        <v/>
      </c>
      <c r="S148" s="23">
        <f>IF($A148="","",IFERROR(INDEX('Materiais e Regras'!$F$11:$F$30,MATCH($H148,'Materiais e Regras'!$A$11:$A$30,0)),""))</f>
        <v/>
      </c>
      <c r="T148" s="43">
        <f>IF($A148="","",IFERROR(INDEX('Materiais e Regras'!$G$11:$G$30,MATCH($H148,'Materiais e Regras'!$A$11:$A$30,0)),""))</f>
        <v/>
      </c>
      <c r="U148" s="25">
        <f>IF($A148="","",IFERROR(INDEX('Materiais e Regras'!$H$11:$H$30,MATCH($H148,'Materiais e Regras'!$A$11:$A$30,0)),""))</f>
        <v/>
      </c>
      <c r="V148" s="26">
        <f>IF($A148="","",IFERROR(INDEX('Materiais e Regras'!$I$11:$I$30,MATCH($H148,'Materiais e Regras'!$A$11:$A$30,0)),""))</f>
        <v/>
      </c>
      <c r="W148" s="22">
        <f>IF($A148="","",IFERROR(INDEX('Materiais e Regras'!$M$11:$M$25,MATCH($J148,'Materiais e Regras'!$L$11:$L$25,0)),""))</f>
        <v/>
      </c>
      <c r="X148" s="25">
        <f>IF($A148="","",IFERROR(INDEX('Materiais e Regras'!$N$11:$N$25,MATCH($J148,'Materiais e Regras'!$L$11:$L$25,0)),""))</f>
        <v/>
      </c>
      <c r="Y148" s="26">
        <f>IF($A148="","",IFERROR(INDEX('Materiais e Regras'!$O$11:$O$25,MATCH($J148,'Materiais e Regras'!$L$11:$L$25,0)),""))</f>
        <v/>
      </c>
      <c r="Z148" s="23">
        <f>IF($A148="","",IFERROR(INDEX('Materiais e Regras'!$B$4:$B$6,MATCH($C148,'Materiais e Regras'!$A$4:$A$6,0)),""))</f>
        <v/>
      </c>
      <c r="AA148" s="25">
        <f>IF($A148="","",IFERROR(INDEX('Materiais e Regras'!$C$4:$C$6,MATCH($C148,'Materiais e Regras'!$A$4:$A$6,0)),""))</f>
        <v/>
      </c>
      <c r="AB148" s="26">
        <f>IF($A148="","",IF($M148="",'Materiais e Regras'!$H$5,IF(ISNUMBER($M148),$M148,"")))</f>
        <v/>
      </c>
      <c r="AC148" s="26">
        <f>IF(OR($A148="",COUNT($I148,$K148)&lt;&gt;2,NOT(ISNUMBER($V148)),NOT(ISNUMBER($Y148)),AND($L148&lt;&gt;"",NOT(ISNUMBER($L148)))),"",ROUND(($I148*$V148+$K148*$Y148+IF($L148="",0,$L148))*(1+'Materiais e Regras'!$H$4),2))</f>
        <v/>
      </c>
      <c r="AD148" s="22">
        <f>IF(OR($A148="",$P148="",$W148="",$I148="",$K148="",$N148=""),"",$P148&amp;" x"&amp;TEXT($I148,"0.##")&amp;IF($J148="ENC-000",""," + "&amp;$W148&amp;" x"&amp;TEXT($K148,"0.##"))&amp;" | "&amp;$N148)</f>
        <v/>
      </c>
      <c r="AE148" s="22">
        <f>IF($A148="","",_xlfn.TEXTJOIN(" | ",TRUE,IF(COUNTIF($A$6:$A$205,$A148)&gt;1,"SKU duplicado",""),IF(OR($B148="",$C148="",$D148="",$E148="",$F148="",$G148="",$H148="",$I148="",$J148="",$K148="",$N148="",$O148=""),"Cadastro incompleto",""),IF(AND($C148&lt;&gt;"",COUNTIF('Materiais e Regras'!$A$4:$A$6,$C148)=0),"Fragilidade inválida",""),IF(OR(AND($D148&lt;&gt;"",NOT(ISNUMBER($D148))),AND($E148&lt;&gt;"",NOT(ISNUMBER($E148))),AND($F148&lt;&gt;"",NOT(ISNUMBER($F148))),AND($G148&lt;&gt;"",NOT(ISNUMBER($G148))),AND($I148&lt;&gt;"",NOT(ISNUMBER($I148))),AND($K148&lt;&gt;"",NOT(ISNUMBER($K148))),AND($L148&lt;&gt;"",NOT(ISNUMBER($L148))),AND($M148&lt;&gt;"",NOT(ISNUMBER($M148)))),"Dados numéricos inválidos",""),IF(OR(AND(ISNUMBER($D148),$D148&lt;=0),AND(ISNUMBER($E148),$E148&lt;=0),AND(ISNUMBER($F148),$F148&lt;=0),AND(ISNUMBER($G148),$G148&lt;=0),AND(ISNUMBER($I148),$I148&lt;=0),AND(ISNUMBER($K148),$K148&lt;0),AND(ISNUMBER($L148),$L148&lt;0),AND(ISNUMBER($M148),$M148&lt;0)),"Medida, peso ou quantidade inválida",""),IF(AND($H148&lt;&gt;"",$P148=""),"Código de embalagem inválido",""),IF(AND($P148&lt;&gt;"",IFERROR(INDEX('Materiais e Regras'!$J$11:$J$30,MATCH($H148,'Materiais e Regras'!$A$11:$A$30,0)),"Não")&lt;&gt;"Sim"),"Embalagem inativa",""),IF(AND($J148&lt;&gt;"",$W148=""),"Código de enchimento inválido",""),IF(AND($W148&lt;&gt;"",IFERROR(INDEX('Materiais e Regras'!$P$11:$P$25,MATCH($J148,'Materiais e Regras'!$L$11:$L$25,0)),"Não")&lt;&gt;"Sim"),"Enchimento inativo",""),IF(AND(COUNT($D148:$F148)=3,ISNUMBER($Z148),COUNT($Q148:$S148)=3,OR($D148+2*$Z148&gt;$Q148,$E148+2*$Z148&gt;$R148,$F148+2*$Z148&gt;$S148)),"Dimensões incompatíveis",""),IF(AND(ISNUMBER($G148),ISNUMBER($T148),$G148&gt;$T148),"Peso acima do limite",""),IF(AND(ISNUMBER($U148),ISNUMBER($X148),ISNUMBER($AA148),MIN(3,$U148+$X148)&lt;$AA148),"Proteção insuficiente",""),IF(AND($C148="Alta",OR($J148="ENC-000",$K148&lt;=0)),"Enchimento obrigatório",""),IF(AND($J148&lt;&gt;"",$J148&lt;&gt;"ENC-000",OR($K148="",$K148&lt;=0)),"Quantidade de enchimento inválida",""),IF(AND(ISNUMBER($AC148),ISNUMBER($AB148),$AC148&gt;$AB148),"Custo acima do limite",""),IF(AND($O148&lt;&gt;"",NOT(ISNUMBER($O148))),"Data de revisão inválida",""),IF(AND(ISNUMBER($O148),$O148&gt;TODAY()),"Data de revisão futura",""),IF(AND(ISNUMBER($O148),$O148&lt;=TODAY(),TODAY()-$O148&gt;'Materiais e Regras'!$H$6),"Revisão vencida","")))</f>
        <v/>
      </c>
      <c r="AF148" s="27">
        <f>IF($A148="","",IF($AE148="","OK","REVISAR"))</f>
        <v/>
      </c>
    </row>
    <row r="149" ht="22" customHeight="1">
      <c r="A149" s="16" t="n"/>
      <c r="B149" s="16" t="n"/>
      <c r="C149" s="17" t="n"/>
      <c r="D149" s="18" t="n"/>
      <c r="E149" s="18" t="n"/>
      <c r="F149" s="18" t="n"/>
      <c r="G149" s="41" t="n"/>
      <c r="H149" s="17" t="n"/>
      <c r="I149" s="18" t="n"/>
      <c r="J149" s="17" t="n"/>
      <c r="K149" s="18" t="n"/>
      <c r="L149" s="20" t="n"/>
      <c r="M149" s="20" t="n"/>
      <c r="N149" s="16" t="n"/>
      <c r="O149" s="42" t="n"/>
      <c r="P149" s="22">
        <f>IF($A149="","",IFERROR(INDEX('Materiais e Regras'!$B$11:$B$30,MATCH($H149,'Materiais e Regras'!$A$11:$A$30,0)),""))</f>
        <v/>
      </c>
      <c r="Q149" s="23">
        <f>IF($A149="","",IFERROR(INDEX('Materiais e Regras'!$D$11:$D$30,MATCH($H149,'Materiais e Regras'!$A$11:$A$30,0)),""))</f>
        <v/>
      </c>
      <c r="R149" s="23">
        <f>IF($A149="","",IFERROR(INDEX('Materiais e Regras'!$E$11:$E$30,MATCH($H149,'Materiais e Regras'!$A$11:$A$30,0)),""))</f>
        <v/>
      </c>
      <c r="S149" s="23">
        <f>IF($A149="","",IFERROR(INDEX('Materiais e Regras'!$F$11:$F$30,MATCH($H149,'Materiais e Regras'!$A$11:$A$30,0)),""))</f>
        <v/>
      </c>
      <c r="T149" s="43">
        <f>IF($A149="","",IFERROR(INDEX('Materiais e Regras'!$G$11:$G$30,MATCH($H149,'Materiais e Regras'!$A$11:$A$30,0)),""))</f>
        <v/>
      </c>
      <c r="U149" s="25">
        <f>IF($A149="","",IFERROR(INDEX('Materiais e Regras'!$H$11:$H$30,MATCH($H149,'Materiais e Regras'!$A$11:$A$30,0)),""))</f>
        <v/>
      </c>
      <c r="V149" s="26">
        <f>IF($A149="","",IFERROR(INDEX('Materiais e Regras'!$I$11:$I$30,MATCH($H149,'Materiais e Regras'!$A$11:$A$30,0)),""))</f>
        <v/>
      </c>
      <c r="W149" s="22">
        <f>IF($A149="","",IFERROR(INDEX('Materiais e Regras'!$M$11:$M$25,MATCH($J149,'Materiais e Regras'!$L$11:$L$25,0)),""))</f>
        <v/>
      </c>
      <c r="X149" s="25">
        <f>IF($A149="","",IFERROR(INDEX('Materiais e Regras'!$N$11:$N$25,MATCH($J149,'Materiais e Regras'!$L$11:$L$25,0)),""))</f>
        <v/>
      </c>
      <c r="Y149" s="26">
        <f>IF($A149="","",IFERROR(INDEX('Materiais e Regras'!$O$11:$O$25,MATCH($J149,'Materiais e Regras'!$L$11:$L$25,0)),""))</f>
        <v/>
      </c>
      <c r="Z149" s="23">
        <f>IF($A149="","",IFERROR(INDEX('Materiais e Regras'!$B$4:$B$6,MATCH($C149,'Materiais e Regras'!$A$4:$A$6,0)),""))</f>
        <v/>
      </c>
      <c r="AA149" s="25">
        <f>IF($A149="","",IFERROR(INDEX('Materiais e Regras'!$C$4:$C$6,MATCH($C149,'Materiais e Regras'!$A$4:$A$6,0)),""))</f>
        <v/>
      </c>
      <c r="AB149" s="26">
        <f>IF($A149="","",IF($M149="",'Materiais e Regras'!$H$5,IF(ISNUMBER($M149),$M149,"")))</f>
        <v/>
      </c>
      <c r="AC149" s="26">
        <f>IF(OR($A149="",COUNT($I149,$K149)&lt;&gt;2,NOT(ISNUMBER($V149)),NOT(ISNUMBER($Y149)),AND($L149&lt;&gt;"",NOT(ISNUMBER($L149)))),"",ROUND(($I149*$V149+$K149*$Y149+IF($L149="",0,$L149))*(1+'Materiais e Regras'!$H$4),2))</f>
        <v/>
      </c>
      <c r="AD149" s="22">
        <f>IF(OR($A149="",$P149="",$W149="",$I149="",$K149="",$N149=""),"",$P149&amp;" x"&amp;TEXT($I149,"0.##")&amp;IF($J149="ENC-000",""," + "&amp;$W149&amp;" x"&amp;TEXT($K149,"0.##"))&amp;" | "&amp;$N149)</f>
        <v/>
      </c>
      <c r="AE149" s="22">
        <f>IF($A149="","",_xlfn.TEXTJOIN(" | ",TRUE,IF(COUNTIF($A$6:$A$205,$A149)&gt;1,"SKU duplicado",""),IF(OR($B149="",$C149="",$D149="",$E149="",$F149="",$G149="",$H149="",$I149="",$J149="",$K149="",$N149="",$O149=""),"Cadastro incompleto",""),IF(AND($C149&lt;&gt;"",COUNTIF('Materiais e Regras'!$A$4:$A$6,$C149)=0),"Fragilidade inválida",""),IF(OR(AND($D149&lt;&gt;"",NOT(ISNUMBER($D149))),AND($E149&lt;&gt;"",NOT(ISNUMBER($E149))),AND($F149&lt;&gt;"",NOT(ISNUMBER($F149))),AND($G149&lt;&gt;"",NOT(ISNUMBER($G149))),AND($I149&lt;&gt;"",NOT(ISNUMBER($I149))),AND($K149&lt;&gt;"",NOT(ISNUMBER($K149))),AND($L149&lt;&gt;"",NOT(ISNUMBER($L149))),AND($M149&lt;&gt;"",NOT(ISNUMBER($M149)))),"Dados numéricos inválidos",""),IF(OR(AND(ISNUMBER($D149),$D149&lt;=0),AND(ISNUMBER($E149),$E149&lt;=0),AND(ISNUMBER($F149),$F149&lt;=0),AND(ISNUMBER($G149),$G149&lt;=0),AND(ISNUMBER($I149),$I149&lt;=0),AND(ISNUMBER($K149),$K149&lt;0),AND(ISNUMBER($L149),$L149&lt;0),AND(ISNUMBER($M149),$M149&lt;0)),"Medida, peso ou quantidade inválida",""),IF(AND($H149&lt;&gt;"",$P149=""),"Código de embalagem inválido",""),IF(AND($P149&lt;&gt;"",IFERROR(INDEX('Materiais e Regras'!$J$11:$J$30,MATCH($H149,'Materiais e Regras'!$A$11:$A$30,0)),"Não")&lt;&gt;"Sim"),"Embalagem inativa",""),IF(AND($J149&lt;&gt;"",$W149=""),"Código de enchimento inválido",""),IF(AND($W149&lt;&gt;"",IFERROR(INDEX('Materiais e Regras'!$P$11:$P$25,MATCH($J149,'Materiais e Regras'!$L$11:$L$25,0)),"Não")&lt;&gt;"Sim"),"Enchimento inativo",""),IF(AND(COUNT($D149:$F149)=3,ISNUMBER($Z149),COUNT($Q149:$S149)=3,OR($D149+2*$Z149&gt;$Q149,$E149+2*$Z149&gt;$R149,$F149+2*$Z149&gt;$S149)),"Dimensões incompatíveis",""),IF(AND(ISNUMBER($G149),ISNUMBER($T149),$G149&gt;$T149),"Peso acima do limite",""),IF(AND(ISNUMBER($U149),ISNUMBER($X149),ISNUMBER($AA149),MIN(3,$U149+$X149)&lt;$AA149),"Proteção insuficiente",""),IF(AND($C149="Alta",OR($J149="ENC-000",$K149&lt;=0)),"Enchimento obrigatório",""),IF(AND($J149&lt;&gt;"",$J149&lt;&gt;"ENC-000",OR($K149="",$K149&lt;=0)),"Quantidade de enchimento inválida",""),IF(AND(ISNUMBER($AC149),ISNUMBER($AB149),$AC149&gt;$AB149),"Custo acima do limite",""),IF(AND($O149&lt;&gt;"",NOT(ISNUMBER($O149))),"Data de revisão inválida",""),IF(AND(ISNUMBER($O149),$O149&gt;TODAY()),"Data de revisão futura",""),IF(AND(ISNUMBER($O149),$O149&lt;=TODAY(),TODAY()-$O149&gt;'Materiais e Regras'!$H$6),"Revisão vencida","")))</f>
        <v/>
      </c>
      <c r="AF149" s="27">
        <f>IF($A149="","",IF($AE149="","OK","REVISAR"))</f>
        <v/>
      </c>
    </row>
    <row r="150" ht="22" customHeight="1">
      <c r="A150" s="16" t="n"/>
      <c r="B150" s="16" t="n"/>
      <c r="C150" s="17" t="n"/>
      <c r="D150" s="18" t="n"/>
      <c r="E150" s="18" t="n"/>
      <c r="F150" s="18" t="n"/>
      <c r="G150" s="41" t="n"/>
      <c r="H150" s="17" t="n"/>
      <c r="I150" s="18" t="n"/>
      <c r="J150" s="17" t="n"/>
      <c r="K150" s="18" t="n"/>
      <c r="L150" s="20" t="n"/>
      <c r="M150" s="20" t="n"/>
      <c r="N150" s="16" t="n"/>
      <c r="O150" s="42" t="n"/>
      <c r="P150" s="22">
        <f>IF($A150="","",IFERROR(INDEX('Materiais e Regras'!$B$11:$B$30,MATCH($H150,'Materiais e Regras'!$A$11:$A$30,0)),""))</f>
        <v/>
      </c>
      <c r="Q150" s="23">
        <f>IF($A150="","",IFERROR(INDEX('Materiais e Regras'!$D$11:$D$30,MATCH($H150,'Materiais e Regras'!$A$11:$A$30,0)),""))</f>
        <v/>
      </c>
      <c r="R150" s="23">
        <f>IF($A150="","",IFERROR(INDEX('Materiais e Regras'!$E$11:$E$30,MATCH($H150,'Materiais e Regras'!$A$11:$A$30,0)),""))</f>
        <v/>
      </c>
      <c r="S150" s="23">
        <f>IF($A150="","",IFERROR(INDEX('Materiais e Regras'!$F$11:$F$30,MATCH($H150,'Materiais e Regras'!$A$11:$A$30,0)),""))</f>
        <v/>
      </c>
      <c r="T150" s="43">
        <f>IF($A150="","",IFERROR(INDEX('Materiais e Regras'!$G$11:$G$30,MATCH($H150,'Materiais e Regras'!$A$11:$A$30,0)),""))</f>
        <v/>
      </c>
      <c r="U150" s="25">
        <f>IF($A150="","",IFERROR(INDEX('Materiais e Regras'!$H$11:$H$30,MATCH($H150,'Materiais e Regras'!$A$11:$A$30,0)),""))</f>
        <v/>
      </c>
      <c r="V150" s="26">
        <f>IF($A150="","",IFERROR(INDEX('Materiais e Regras'!$I$11:$I$30,MATCH($H150,'Materiais e Regras'!$A$11:$A$30,0)),""))</f>
        <v/>
      </c>
      <c r="W150" s="22">
        <f>IF($A150="","",IFERROR(INDEX('Materiais e Regras'!$M$11:$M$25,MATCH($J150,'Materiais e Regras'!$L$11:$L$25,0)),""))</f>
        <v/>
      </c>
      <c r="X150" s="25">
        <f>IF($A150="","",IFERROR(INDEX('Materiais e Regras'!$N$11:$N$25,MATCH($J150,'Materiais e Regras'!$L$11:$L$25,0)),""))</f>
        <v/>
      </c>
      <c r="Y150" s="26">
        <f>IF($A150="","",IFERROR(INDEX('Materiais e Regras'!$O$11:$O$25,MATCH($J150,'Materiais e Regras'!$L$11:$L$25,0)),""))</f>
        <v/>
      </c>
      <c r="Z150" s="23">
        <f>IF($A150="","",IFERROR(INDEX('Materiais e Regras'!$B$4:$B$6,MATCH($C150,'Materiais e Regras'!$A$4:$A$6,0)),""))</f>
        <v/>
      </c>
      <c r="AA150" s="25">
        <f>IF($A150="","",IFERROR(INDEX('Materiais e Regras'!$C$4:$C$6,MATCH($C150,'Materiais e Regras'!$A$4:$A$6,0)),""))</f>
        <v/>
      </c>
      <c r="AB150" s="26">
        <f>IF($A150="","",IF($M150="",'Materiais e Regras'!$H$5,IF(ISNUMBER($M150),$M150,"")))</f>
        <v/>
      </c>
      <c r="AC150" s="26">
        <f>IF(OR($A150="",COUNT($I150,$K150)&lt;&gt;2,NOT(ISNUMBER($V150)),NOT(ISNUMBER($Y150)),AND($L150&lt;&gt;"",NOT(ISNUMBER($L150)))),"",ROUND(($I150*$V150+$K150*$Y150+IF($L150="",0,$L150))*(1+'Materiais e Regras'!$H$4),2))</f>
        <v/>
      </c>
      <c r="AD150" s="22">
        <f>IF(OR($A150="",$P150="",$W150="",$I150="",$K150="",$N150=""),"",$P150&amp;" x"&amp;TEXT($I150,"0.##")&amp;IF($J150="ENC-000",""," + "&amp;$W150&amp;" x"&amp;TEXT($K150,"0.##"))&amp;" | "&amp;$N150)</f>
        <v/>
      </c>
      <c r="AE150" s="22">
        <f>IF($A150="","",_xlfn.TEXTJOIN(" | ",TRUE,IF(COUNTIF($A$6:$A$205,$A150)&gt;1,"SKU duplicado",""),IF(OR($B150="",$C150="",$D150="",$E150="",$F150="",$G150="",$H150="",$I150="",$J150="",$K150="",$N150="",$O150=""),"Cadastro incompleto",""),IF(AND($C150&lt;&gt;"",COUNTIF('Materiais e Regras'!$A$4:$A$6,$C150)=0),"Fragilidade inválida",""),IF(OR(AND($D150&lt;&gt;"",NOT(ISNUMBER($D150))),AND($E150&lt;&gt;"",NOT(ISNUMBER($E150))),AND($F150&lt;&gt;"",NOT(ISNUMBER($F150))),AND($G150&lt;&gt;"",NOT(ISNUMBER($G150))),AND($I150&lt;&gt;"",NOT(ISNUMBER($I150))),AND($K150&lt;&gt;"",NOT(ISNUMBER($K150))),AND($L150&lt;&gt;"",NOT(ISNUMBER($L150))),AND($M150&lt;&gt;"",NOT(ISNUMBER($M150)))),"Dados numéricos inválidos",""),IF(OR(AND(ISNUMBER($D150),$D150&lt;=0),AND(ISNUMBER($E150),$E150&lt;=0),AND(ISNUMBER($F150),$F150&lt;=0),AND(ISNUMBER($G150),$G150&lt;=0),AND(ISNUMBER($I150),$I150&lt;=0),AND(ISNUMBER($K150),$K150&lt;0),AND(ISNUMBER($L150),$L150&lt;0),AND(ISNUMBER($M150),$M150&lt;0)),"Medida, peso ou quantidade inválida",""),IF(AND($H150&lt;&gt;"",$P150=""),"Código de embalagem inválido",""),IF(AND($P150&lt;&gt;"",IFERROR(INDEX('Materiais e Regras'!$J$11:$J$30,MATCH($H150,'Materiais e Regras'!$A$11:$A$30,0)),"Não")&lt;&gt;"Sim"),"Embalagem inativa",""),IF(AND($J150&lt;&gt;"",$W150=""),"Código de enchimento inválido",""),IF(AND($W150&lt;&gt;"",IFERROR(INDEX('Materiais e Regras'!$P$11:$P$25,MATCH($J150,'Materiais e Regras'!$L$11:$L$25,0)),"Não")&lt;&gt;"Sim"),"Enchimento inativo",""),IF(AND(COUNT($D150:$F150)=3,ISNUMBER($Z150),COUNT($Q150:$S150)=3,OR($D150+2*$Z150&gt;$Q150,$E150+2*$Z150&gt;$R150,$F150+2*$Z150&gt;$S150)),"Dimensões incompatíveis",""),IF(AND(ISNUMBER($G150),ISNUMBER($T150),$G150&gt;$T150),"Peso acima do limite",""),IF(AND(ISNUMBER($U150),ISNUMBER($X150),ISNUMBER($AA150),MIN(3,$U150+$X150)&lt;$AA150),"Proteção insuficiente",""),IF(AND($C150="Alta",OR($J150="ENC-000",$K150&lt;=0)),"Enchimento obrigatório",""),IF(AND($J150&lt;&gt;"",$J150&lt;&gt;"ENC-000",OR($K150="",$K150&lt;=0)),"Quantidade de enchimento inválida",""),IF(AND(ISNUMBER($AC150),ISNUMBER($AB150),$AC150&gt;$AB150),"Custo acima do limite",""),IF(AND($O150&lt;&gt;"",NOT(ISNUMBER($O150))),"Data de revisão inválida",""),IF(AND(ISNUMBER($O150),$O150&gt;TODAY()),"Data de revisão futura",""),IF(AND(ISNUMBER($O150),$O150&lt;=TODAY(),TODAY()-$O150&gt;'Materiais e Regras'!$H$6),"Revisão vencida","")))</f>
        <v/>
      </c>
      <c r="AF150" s="27">
        <f>IF($A150="","",IF($AE150="","OK","REVISAR"))</f>
        <v/>
      </c>
    </row>
    <row r="151" ht="22" customHeight="1">
      <c r="A151" s="16" t="n"/>
      <c r="B151" s="16" t="n"/>
      <c r="C151" s="17" t="n"/>
      <c r="D151" s="18" t="n"/>
      <c r="E151" s="18" t="n"/>
      <c r="F151" s="18" t="n"/>
      <c r="G151" s="41" t="n"/>
      <c r="H151" s="17" t="n"/>
      <c r="I151" s="18" t="n"/>
      <c r="J151" s="17" t="n"/>
      <c r="K151" s="18" t="n"/>
      <c r="L151" s="20" t="n"/>
      <c r="M151" s="20" t="n"/>
      <c r="N151" s="16" t="n"/>
      <c r="O151" s="42" t="n"/>
      <c r="P151" s="22">
        <f>IF($A151="","",IFERROR(INDEX('Materiais e Regras'!$B$11:$B$30,MATCH($H151,'Materiais e Regras'!$A$11:$A$30,0)),""))</f>
        <v/>
      </c>
      <c r="Q151" s="23">
        <f>IF($A151="","",IFERROR(INDEX('Materiais e Regras'!$D$11:$D$30,MATCH($H151,'Materiais e Regras'!$A$11:$A$30,0)),""))</f>
        <v/>
      </c>
      <c r="R151" s="23">
        <f>IF($A151="","",IFERROR(INDEX('Materiais e Regras'!$E$11:$E$30,MATCH($H151,'Materiais e Regras'!$A$11:$A$30,0)),""))</f>
        <v/>
      </c>
      <c r="S151" s="23">
        <f>IF($A151="","",IFERROR(INDEX('Materiais e Regras'!$F$11:$F$30,MATCH($H151,'Materiais e Regras'!$A$11:$A$30,0)),""))</f>
        <v/>
      </c>
      <c r="T151" s="43">
        <f>IF($A151="","",IFERROR(INDEX('Materiais e Regras'!$G$11:$G$30,MATCH($H151,'Materiais e Regras'!$A$11:$A$30,0)),""))</f>
        <v/>
      </c>
      <c r="U151" s="25">
        <f>IF($A151="","",IFERROR(INDEX('Materiais e Regras'!$H$11:$H$30,MATCH($H151,'Materiais e Regras'!$A$11:$A$30,0)),""))</f>
        <v/>
      </c>
      <c r="V151" s="26">
        <f>IF($A151="","",IFERROR(INDEX('Materiais e Regras'!$I$11:$I$30,MATCH($H151,'Materiais e Regras'!$A$11:$A$30,0)),""))</f>
        <v/>
      </c>
      <c r="W151" s="22">
        <f>IF($A151="","",IFERROR(INDEX('Materiais e Regras'!$M$11:$M$25,MATCH($J151,'Materiais e Regras'!$L$11:$L$25,0)),""))</f>
        <v/>
      </c>
      <c r="X151" s="25">
        <f>IF($A151="","",IFERROR(INDEX('Materiais e Regras'!$N$11:$N$25,MATCH($J151,'Materiais e Regras'!$L$11:$L$25,0)),""))</f>
        <v/>
      </c>
      <c r="Y151" s="26">
        <f>IF($A151="","",IFERROR(INDEX('Materiais e Regras'!$O$11:$O$25,MATCH($J151,'Materiais e Regras'!$L$11:$L$25,0)),""))</f>
        <v/>
      </c>
      <c r="Z151" s="23">
        <f>IF($A151="","",IFERROR(INDEX('Materiais e Regras'!$B$4:$B$6,MATCH($C151,'Materiais e Regras'!$A$4:$A$6,0)),""))</f>
        <v/>
      </c>
      <c r="AA151" s="25">
        <f>IF($A151="","",IFERROR(INDEX('Materiais e Regras'!$C$4:$C$6,MATCH($C151,'Materiais e Regras'!$A$4:$A$6,0)),""))</f>
        <v/>
      </c>
      <c r="AB151" s="26">
        <f>IF($A151="","",IF($M151="",'Materiais e Regras'!$H$5,IF(ISNUMBER($M151),$M151,"")))</f>
        <v/>
      </c>
      <c r="AC151" s="26">
        <f>IF(OR($A151="",COUNT($I151,$K151)&lt;&gt;2,NOT(ISNUMBER($V151)),NOT(ISNUMBER($Y151)),AND($L151&lt;&gt;"",NOT(ISNUMBER($L151)))),"",ROUND(($I151*$V151+$K151*$Y151+IF($L151="",0,$L151))*(1+'Materiais e Regras'!$H$4),2))</f>
        <v/>
      </c>
      <c r="AD151" s="22">
        <f>IF(OR($A151="",$P151="",$W151="",$I151="",$K151="",$N151=""),"",$P151&amp;" x"&amp;TEXT($I151,"0.##")&amp;IF($J151="ENC-000",""," + "&amp;$W151&amp;" x"&amp;TEXT($K151,"0.##"))&amp;" | "&amp;$N151)</f>
        <v/>
      </c>
      <c r="AE151" s="22">
        <f>IF($A151="","",_xlfn.TEXTJOIN(" | ",TRUE,IF(COUNTIF($A$6:$A$205,$A151)&gt;1,"SKU duplicado",""),IF(OR($B151="",$C151="",$D151="",$E151="",$F151="",$G151="",$H151="",$I151="",$J151="",$K151="",$N151="",$O151=""),"Cadastro incompleto",""),IF(AND($C151&lt;&gt;"",COUNTIF('Materiais e Regras'!$A$4:$A$6,$C151)=0),"Fragilidade inválida",""),IF(OR(AND($D151&lt;&gt;"",NOT(ISNUMBER($D151))),AND($E151&lt;&gt;"",NOT(ISNUMBER($E151))),AND($F151&lt;&gt;"",NOT(ISNUMBER($F151))),AND($G151&lt;&gt;"",NOT(ISNUMBER($G151))),AND($I151&lt;&gt;"",NOT(ISNUMBER($I151))),AND($K151&lt;&gt;"",NOT(ISNUMBER($K151))),AND($L151&lt;&gt;"",NOT(ISNUMBER($L151))),AND($M151&lt;&gt;"",NOT(ISNUMBER($M151)))),"Dados numéricos inválidos",""),IF(OR(AND(ISNUMBER($D151),$D151&lt;=0),AND(ISNUMBER($E151),$E151&lt;=0),AND(ISNUMBER($F151),$F151&lt;=0),AND(ISNUMBER($G151),$G151&lt;=0),AND(ISNUMBER($I151),$I151&lt;=0),AND(ISNUMBER($K151),$K151&lt;0),AND(ISNUMBER($L151),$L151&lt;0),AND(ISNUMBER($M151),$M151&lt;0)),"Medida, peso ou quantidade inválida",""),IF(AND($H151&lt;&gt;"",$P151=""),"Código de embalagem inválido",""),IF(AND($P151&lt;&gt;"",IFERROR(INDEX('Materiais e Regras'!$J$11:$J$30,MATCH($H151,'Materiais e Regras'!$A$11:$A$30,0)),"Não")&lt;&gt;"Sim"),"Embalagem inativa",""),IF(AND($J151&lt;&gt;"",$W151=""),"Código de enchimento inválido",""),IF(AND($W151&lt;&gt;"",IFERROR(INDEX('Materiais e Regras'!$P$11:$P$25,MATCH($J151,'Materiais e Regras'!$L$11:$L$25,0)),"Não")&lt;&gt;"Sim"),"Enchimento inativo",""),IF(AND(COUNT($D151:$F151)=3,ISNUMBER($Z151),COUNT($Q151:$S151)=3,OR($D151+2*$Z151&gt;$Q151,$E151+2*$Z151&gt;$R151,$F151+2*$Z151&gt;$S151)),"Dimensões incompatíveis",""),IF(AND(ISNUMBER($G151),ISNUMBER($T151),$G151&gt;$T151),"Peso acima do limite",""),IF(AND(ISNUMBER($U151),ISNUMBER($X151),ISNUMBER($AA151),MIN(3,$U151+$X151)&lt;$AA151),"Proteção insuficiente",""),IF(AND($C151="Alta",OR($J151="ENC-000",$K151&lt;=0)),"Enchimento obrigatório",""),IF(AND($J151&lt;&gt;"",$J151&lt;&gt;"ENC-000",OR($K151="",$K151&lt;=0)),"Quantidade de enchimento inválida",""),IF(AND(ISNUMBER($AC151),ISNUMBER($AB151),$AC151&gt;$AB151),"Custo acima do limite",""),IF(AND($O151&lt;&gt;"",NOT(ISNUMBER($O151))),"Data de revisão inválida",""),IF(AND(ISNUMBER($O151),$O151&gt;TODAY()),"Data de revisão futura",""),IF(AND(ISNUMBER($O151),$O151&lt;=TODAY(),TODAY()-$O151&gt;'Materiais e Regras'!$H$6),"Revisão vencida","")))</f>
        <v/>
      </c>
      <c r="AF151" s="27">
        <f>IF($A151="","",IF($AE151="","OK","REVISAR"))</f>
        <v/>
      </c>
    </row>
    <row r="152" ht="22" customHeight="1">
      <c r="A152" s="16" t="n"/>
      <c r="B152" s="16" t="n"/>
      <c r="C152" s="17" t="n"/>
      <c r="D152" s="18" t="n"/>
      <c r="E152" s="18" t="n"/>
      <c r="F152" s="18" t="n"/>
      <c r="G152" s="41" t="n"/>
      <c r="H152" s="17" t="n"/>
      <c r="I152" s="18" t="n"/>
      <c r="J152" s="17" t="n"/>
      <c r="K152" s="18" t="n"/>
      <c r="L152" s="20" t="n"/>
      <c r="M152" s="20" t="n"/>
      <c r="N152" s="16" t="n"/>
      <c r="O152" s="42" t="n"/>
      <c r="P152" s="22">
        <f>IF($A152="","",IFERROR(INDEX('Materiais e Regras'!$B$11:$B$30,MATCH($H152,'Materiais e Regras'!$A$11:$A$30,0)),""))</f>
        <v/>
      </c>
      <c r="Q152" s="23">
        <f>IF($A152="","",IFERROR(INDEX('Materiais e Regras'!$D$11:$D$30,MATCH($H152,'Materiais e Regras'!$A$11:$A$30,0)),""))</f>
        <v/>
      </c>
      <c r="R152" s="23">
        <f>IF($A152="","",IFERROR(INDEX('Materiais e Regras'!$E$11:$E$30,MATCH($H152,'Materiais e Regras'!$A$11:$A$30,0)),""))</f>
        <v/>
      </c>
      <c r="S152" s="23">
        <f>IF($A152="","",IFERROR(INDEX('Materiais e Regras'!$F$11:$F$30,MATCH($H152,'Materiais e Regras'!$A$11:$A$30,0)),""))</f>
        <v/>
      </c>
      <c r="T152" s="43">
        <f>IF($A152="","",IFERROR(INDEX('Materiais e Regras'!$G$11:$G$30,MATCH($H152,'Materiais e Regras'!$A$11:$A$30,0)),""))</f>
        <v/>
      </c>
      <c r="U152" s="25">
        <f>IF($A152="","",IFERROR(INDEX('Materiais e Regras'!$H$11:$H$30,MATCH($H152,'Materiais e Regras'!$A$11:$A$30,0)),""))</f>
        <v/>
      </c>
      <c r="V152" s="26">
        <f>IF($A152="","",IFERROR(INDEX('Materiais e Regras'!$I$11:$I$30,MATCH($H152,'Materiais e Regras'!$A$11:$A$30,0)),""))</f>
        <v/>
      </c>
      <c r="W152" s="22">
        <f>IF($A152="","",IFERROR(INDEX('Materiais e Regras'!$M$11:$M$25,MATCH($J152,'Materiais e Regras'!$L$11:$L$25,0)),""))</f>
        <v/>
      </c>
      <c r="X152" s="25">
        <f>IF($A152="","",IFERROR(INDEX('Materiais e Regras'!$N$11:$N$25,MATCH($J152,'Materiais e Regras'!$L$11:$L$25,0)),""))</f>
        <v/>
      </c>
      <c r="Y152" s="26">
        <f>IF($A152="","",IFERROR(INDEX('Materiais e Regras'!$O$11:$O$25,MATCH($J152,'Materiais e Regras'!$L$11:$L$25,0)),""))</f>
        <v/>
      </c>
      <c r="Z152" s="23">
        <f>IF($A152="","",IFERROR(INDEX('Materiais e Regras'!$B$4:$B$6,MATCH($C152,'Materiais e Regras'!$A$4:$A$6,0)),""))</f>
        <v/>
      </c>
      <c r="AA152" s="25">
        <f>IF($A152="","",IFERROR(INDEX('Materiais e Regras'!$C$4:$C$6,MATCH($C152,'Materiais e Regras'!$A$4:$A$6,0)),""))</f>
        <v/>
      </c>
      <c r="AB152" s="26">
        <f>IF($A152="","",IF($M152="",'Materiais e Regras'!$H$5,IF(ISNUMBER($M152),$M152,"")))</f>
        <v/>
      </c>
      <c r="AC152" s="26">
        <f>IF(OR($A152="",COUNT($I152,$K152)&lt;&gt;2,NOT(ISNUMBER($V152)),NOT(ISNUMBER($Y152)),AND($L152&lt;&gt;"",NOT(ISNUMBER($L152)))),"",ROUND(($I152*$V152+$K152*$Y152+IF($L152="",0,$L152))*(1+'Materiais e Regras'!$H$4),2))</f>
        <v/>
      </c>
      <c r="AD152" s="22">
        <f>IF(OR($A152="",$P152="",$W152="",$I152="",$K152="",$N152=""),"",$P152&amp;" x"&amp;TEXT($I152,"0.##")&amp;IF($J152="ENC-000",""," + "&amp;$W152&amp;" x"&amp;TEXT($K152,"0.##"))&amp;" | "&amp;$N152)</f>
        <v/>
      </c>
      <c r="AE152" s="22">
        <f>IF($A152="","",_xlfn.TEXTJOIN(" | ",TRUE,IF(COUNTIF($A$6:$A$205,$A152)&gt;1,"SKU duplicado",""),IF(OR($B152="",$C152="",$D152="",$E152="",$F152="",$G152="",$H152="",$I152="",$J152="",$K152="",$N152="",$O152=""),"Cadastro incompleto",""),IF(AND($C152&lt;&gt;"",COUNTIF('Materiais e Regras'!$A$4:$A$6,$C152)=0),"Fragilidade inválida",""),IF(OR(AND($D152&lt;&gt;"",NOT(ISNUMBER($D152))),AND($E152&lt;&gt;"",NOT(ISNUMBER($E152))),AND($F152&lt;&gt;"",NOT(ISNUMBER($F152))),AND($G152&lt;&gt;"",NOT(ISNUMBER($G152))),AND($I152&lt;&gt;"",NOT(ISNUMBER($I152))),AND($K152&lt;&gt;"",NOT(ISNUMBER($K152))),AND($L152&lt;&gt;"",NOT(ISNUMBER($L152))),AND($M152&lt;&gt;"",NOT(ISNUMBER($M152)))),"Dados numéricos inválidos",""),IF(OR(AND(ISNUMBER($D152),$D152&lt;=0),AND(ISNUMBER($E152),$E152&lt;=0),AND(ISNUMBER($F152),$F152&lt;=0),AND(ISNUMBER($G152),$G152&lt;=0),AND(ISNUMBER($I152),$I152&lt;=0),AND(ISNUMBER($K152),$K152&lt;0),AND(ISNUMBER($L152),$L152&lt;0),AND(ISNUMBER($M152),$M152&lt;0)),"Medida, peso ou quantidade inválida",""),IF(AND($H152&lt;&gt;"",$P152=""),"Código de embalagem inválido",""),IF(AND($P152&lt;&gt;"",IFERROR(INDEX('Materiais e Regras'!$J$11:$J$30,MATCH($H152,'Materiais e Regras'!$A$11:$A$30,0)),"Não")&lt;&gt;"Sim"),"Embalagem inativa",""),IF(AND($J152&lt;&gt;"",$W152=""),"Código de enchimento inválido",""),IF(AND($W152&lt;&gt;"",IFERROR(INDEX('Materiais e Regras'!$P$11:$P$25,MATCH($J152,'Materiais e Regras'!$L$11:$L$25,0)),"Não")&lt;&gt;"Sim"),"Enchimento inativo",""),IF(AND(COUNT($D152:$F152)=3,ISNUMBER($Z152),COUNT($Q152:$S152)=3,OR($D152+2*$Z152&gt;$Q152,$E152+2*$Z152&gt;$R152,$F152+2*$Z152&gt;$S152)),"Dimensões incompatíveis",""),IF(AND(ISNUMBER($G152),ISNUMBER($T152),$G152&gt;$T152),"Peso acima do limite",""),IF(AND(ISNUMBER($U152),ISNUMBER($X152),ISNUMBER($AA152),MIN(3,$U152+$X152)&lt;$AA152),"Proteção insuficiente",""),IF(AND($C152="Alta",OR($J152="ENC-000",$K152&lt;=0)),"Enchimento obrigatório",""),IF(AND($J152&lt;&gt;"",$J152&lt;&gt;"ENC-000",OR($K152="",$K152&lt;=0)),"Quantidade de enchimento inválida",""),IF(AND(ISNUMBER($AC152),ISNUMBER($AB152),$AC152&gt;$AB152),"Custo acima do limite",""),IF(AND($O152&lt;&gt;"",NOT(ISNUMBER($O152))),"Data de revisão inválida",""),IF(AND(ISNUMBER($O152),$O152&gt;TODAY()),"Data de revisão futura",""),IF(AND(ISNUMBER($O152),$O152&lt;=TODAY(),TODAY()-$O152&gt;'Materiais e Regras'!$H$6),"Revisão vencida","")))</f>
        <v/>
      </c>
      <c r="AF152" s="27">
        <f>IF($A152="","",IF($AE152="","OK","REVISAR"))</f>
        <v/>
      </c>
    </row>
    <row r="153" ht="22" customHeight="1">
      <c r="A153" s="16" t="n"/>
      <c r="B153" s="16" t="n"/>
      <c r="C153" s="17" t="n"/>
      <c r="D153" s="18" t="n"/>
      <c r="E153" s="18" t="n"/>
      <c r="F153" s="18" t="n"/>
      <c r="G153" s="41" t="n"/>
      <c r="H153" s="17" t="n"/>
      <c r="I153" s="18" t="n"/>
      <c r="J153" s="17" t="n"/>
      <c r="K153" s="18" t="n"/>
      <c r="L153" s="20" t="n"/>
      <c r="M153" s="20" t="n"/>
      <c r="N153" s="16" t="n"/>
      <c r="O153" s="42" t="n"/>
      <c r="P153" s="22">
        <f>IF($A153="","",IFERROR(INDEX('Materiais e Regras'!$B$11:$B$30,MATCH($H153,'Materiais e Regras'!$A$11:$A$30,0)),""))</f>
        <v/>
      </c>
      <c r="Q153" s="23">
        <f>IF($A153="","",IFERROR(INDEX('Materiais e Regras'!$D$11:$D$30,MATCH($H153,'Materiais e Regras'!$A$11:$A$30,0)),""))</f>
        <v/>
      </c>
      <c r="R153" s="23">
        <f>IF($A153="","",IFERROR(INDEX('Materiais e Regras'!$E$11:$E$30,MATCH($H153,'Materiais e Regras'!$A$11:$A$30,0)),""))</f>
        <v/>
      </c>
      <c r="S153" s="23">
        <f>IF($A153="","",IFERROR(INDEX('Materiais e Regras'!$F$11:$F$30,MATCH($H153,'Materiais e Regras'!$A$11:$A$30,0)),""))</f>
        <v/>
      </c>
      <c r="T153" s="43">
        <f>IF($A153="","",IFERROR(INDEX('Materiais e Regras'!$G$11:$G$30,MATCH($H153,'Materiais e Regras'!$A$11:$A$30,0)),""))</f>
        <v/>
      </c>
      <c r="U153" s="25">
        <f>IF($A153="","",IFERROR(INDEX('Materiais e Regras'!$H$11:$H$30,MATCH($H153,'Materiais e Regras'!$A$11:$A$30,0)),""))</f>
        <v/>
      </c>
      <c r="V153" s="26">
        <f>IF($A153="","",IFERROR(INDEX('Materiais e Regras'!$I$11:$I$30,MATCH($H153,'Materiais e Regras'!$A$11:$A$30,0)),""))</f>
        <v/>
      </c>
      <c r="W153" s="22">
        <f>IF($A153="","",IFERROR(INDEX('Materiais e Regras'!$M$11:$M$25,MATCH($J153,'Materiais e Regras'!$L$11:$L$25,0)),""))</f>
        <v/>
      </c>
      <c r="X153" s="25">
        <f>IF($A153="","",IFERROR(INDEX('Materiais e Regras'!$N$11:$N$25,MATCH($J153,'Materiais e Regras'!$L$11:$L$25,0)),""))</f>
        <v/>
      </c>
      <c r="Y153" s="26">
        <f>IF($A153="","",IFERROR(INDEX('Materiais e Regras'!$O$11:$O$25,MATCH($J153,'Materiais e Regras'!$L$11:$L$25,0)),""))</f>
        <v/>
      </c>
      <c r="Z153" s="23">
        <f>IF($A153="","",IFERROR(INDEX('Materiais e Regras'!$B$4:$B$6,MATCH($C153,'Materiais e Regras'!$A$4:$A$6,0)),""))</f>
        <v/>
      </c>
      <c r="AA153" s="25">
        <f>IF($A153="","",IFERROR(INDEX('Materiais e Regras'!$C$4:$C$6,MATCH($C153,'Materiais e Regras'!$A$4:$A$6,0)),""))</f>
        <v/>
      </c>
      <c r="AB153" s="26">
        <f>IF($A153="","",IF($M153="",'Materiais e Regras'!$H$5,IF(ISNUMBER($M153),$M153,"")))</f>
        <v/>
      </c>
      <c r="AC153" s="26">
        <f>IF(OR($A153="",COUNT($I153,$K153)&lt;&gt;2,NOT(ISNUMBER($V153)),NOT(ISNUMBER($Y153)),AND($L153&lt;&gt;"",NOT(ISNUMBER($L153)))),"",ROUND(($I153*$V153+$K153*$Y153+IF($L153="",0,$L153))*(1+'Materiais e Regras'!$H$4),2))</f>
        <v/>
      </c>
      <c r="AD153" s="22">
        <f>IF(OR($A153="",$P153="",$W153="",$I153="",$K153="",$N153=""),"",$P153&amp;" x"&amp;TEXT($I153,"0.##")&amp;IF($J153="ENC-000",""," + "&amp;$W153&amp;" x"&amp;TEXT($K153,"0.##"))&amp;" | "&amp;$N153)</f>
        <v/>
      </c>
      <c r="AE153" s="22">
        <f>IF($A153="","",_xlfn.TEXTJOIN(" | ",TRUE,IF(COUNTIF($A$6:$A$205,$A153)&gt;1,"SKU duplicado",""),IF(OR($B153="",$C153="",$D153="",$E153="",$F153="",$G153="",$H153="",$I153="",$J153="",$K153="",$N153="",$O153=""),"Cadastro incompleto",""),IF(AND($C153&lt;&gt;"",COUNTIF('Materiais e Regras'!$A$4:$A$6,$C153)=0),"Fragilidade inválida",""),IF(OR(AND($D153&lt;&gt;"",NOT(ISNUMBER($D153))),AND($E153&lt;&gt;"",NOT(ISNUMBER($E153))),AND($F153&lt;&gt;"",NOT(ISNUMBER($F153))),AND($G153&lt;&gt;"",NOT(ISNUMBER($G153))),AND($I153&lt;&gt;"",NOT(ISNUMBER($I153))),AND($K153&lt;&gt;"",NOT(ISNUMBER($K153))),AND($L153&lt;&gt;"",NOT(ISNUMBER($L153))),AND($M153&lt;&gt;"",NOT(ISNUMBER($M153)))),"Dados numéricos inválidos",""),IF(OR(AND(ISNUMBER($D153),$D153&lt;=0),AND(ISNUMBER($E153),$E153&lt;=0),AND(ISNUMBER($F153),$F153&lt;=0),AND(ISNUMBER($G153),$G153&lt;=0),AND(ISNUMBER($I153),$I153&lt;=0),AND(ISNUMBER($K153),$K153&lt;0),AND(ISNUMBER($L153),$L153&lt;0),AND(ISNUMBER($M153),$M153&lt;0)),"Medida, peso ou quantidade inválida",""),IF(AND($H153&lt;&gt;"",$P153=""),"Código de embalagem inválido",""),IF(AND($P153&lt;&gt;"",IFERROR(INDEX('Materiais e Regras'!$J$11:$J$30,MATCH($H153,'Materiais e Regras'!$A$11:$A$30,0)),"Não")&lt;&gt;"Sim"),"Embalagem inativa",""),IF(AND($J153&lt;&gt;"",$W153=""),"Código de enchimento inválido",""),IF(AND($W153&lt;&gt;"",IFERROR(INDEX('Materiais e Regras'!$P$11:$P$25,MATCH($J153,'Materiais e Regras'!$L$11:$L$25,0)),"Não")&lt;&gt;"Sim"),"Enchimento inativo",""),IF(AND(COUNT($D153:$F153)=3,ISNUMBER($Z153),COUNT($Q153:$S153)=3,OR($D153+2*$Z153&gt;$Q153,$E153+2*$Z153&gt;$R153,$F153+2*$Z153&gt;$S153)),"Dimensões incompatíveis",""),IF(AND(ISNUMBER($G153),ISNUMBER($T153),$G153&gt;$T153),"Peso acima do limite",""),IF(AND(ISNUMBER($U153),ISNUMBER($X153),ISNUMBER($AA153),MIN(3,$U153+$X153)&lt;$AA153),"Proteção insuficiente",""),IF(AND($C153="Alta",OR($J153="ENC-000",$K153&lt;=0)),"Enchimento obrigatório",""),IF(AND($J153&lt;&gt;"",$J153&lt;&gt;"ENC-000",OR($K153="",$K153&lt;=0)),"Quantidade de enchimento inválida",""),IF(AND(ISNUMBER($AC153),ISNUMBER($AB153),$AC153&gt;$AB153),"Custo acima do limite",""),IF(AND($O153&lt;&gt;"",NOT(ISNUMBER($O153))),"Data de revisão inválida",""),IF(AND(ISNUMBER($O153),$O153&gt;TODAY()),"Data de revisão futura",""),IF(AND(ISNUMBER($O153),$O153&lt;=TODAY(),TODAY()-$O153&gt;'Materiais e Regras'!$H$6),"Revisão vencida","")))</f>
        <v/>
      </c>
      <c r="AF153" s="27">
        <f>IF($A153="","",IF($AE153="","OK","REVISAR"))</f>
        <v/>
      </c>
    </row>
    <row r="154" ht="22" customHeight="1">
      <c r="A154" s="16" t="n"/>
      <c r="B154" s="16" t="n"/>
      <c r="C154" s="17" t="n"/>
      <c r="D154" s="18" t="n"/>
      <c r="E154" s="18" t="n"/>
      <c r="F154" s="18" t="n"/>
      <c r="G154" s="41" t="n"/>
      <c r="H154" s="17" t="n"/>
      <c r="I154" s="18" t="n"/>
      <c r="J154" s="17" t="n"/>
      <c r="K154" s="18" t="n"/>
      <c r="L154" s="20" t="n"/>
      <c r="M154" s="20" t="n"/>
      <c r="N154" s="16" t="n"/>
      <c r="O154" s="42" t="n"/>
      <c r="P154" s="22">
        <f>IF($A154="","",IFERROR(INDEX('Materiais e Regras'!$B$11:$B$30,MATCH($H154,'Materiais e Regras'!$A$11:$A$30,0)),""))</f>
        <v/>
      </c>
      <c r="Q154" s="23">
        <f>IF($A154="","",IFERROR(INDEX('Materiais e Regras'!$D$11:$D$30,MATCH($H154,'Materiais e Regras'!$A$11:$A$30,0)),""))</f>
        <v/>
      </c>
      <c r="R154" s="23">
        <f>IF($A154="","",IFERROR(INDEX('Materiais e Regras'!$E$11:$E$30,MATCH($H154,'Materiais e Regras'!$A$11:$A$30,0)),""))</f>
        <v/>
      </c>
      <c r="S154" s="23">
        <f>IF($A154="","",IFERROR(INDEX('Materiais e Regras'!$F$11:$F$30,MATCH($H154,'Materiais e Regras'!$A$11:$A$30,0)),""))</f>
        <v/>
      </c>
      <c r="T154" s="43">
        <f>IF($A154="","",IFERROR(INDEX('Materiais e Regras'!$G$11:$G$30,MATCH($H154,'Materiais e Regras'!$A$11:$A$30,0)),""))</f>
        <v/>
      </c>
      <c r="U154" s="25">
        <f>IF($A154="","",IFERROR(INDEX('Materiais e Regras'!$H$11:$H$30,MATCH($H154,'Materiais e Regras'!$A$11:$A$30,0)),""))</f>
        <v/>
      </c>
      <c r="V154" s="26">
        <f>IF($A154="","",IFERROR(INDEX('Materiais e Regras'!$I$11:$I$30,MATCH($H154,'Materiais e Regras'!$A$11:$A$30,0)),""))</f>
        <v/>
      </c>
      <c r="W154" s="22">
        <f>IF($A154="","",IFERROR(INDEX('Materiais e Regras'!$M$11:$M$25,MATCH($J154,'Materiais e Regras'!$L$11:$L$25,0)),""))</f>
        <v/>
      </c>
      <c r="X154" s="25">
        <f>IF($A154="","",IFERROR(INDEX('Materiais e Regras'!$N$11:$N$25,MATCH($J154,'Materiais e Regras'!$L$11:$L$25,0)),""))</f>
        <v/>
      </c>
      <c r="Y154" s="26">
        <f>IF($A154="","",IFERROR(INDEX('Materiais e Regras'!$O$11:$O$25,MATCH($J154,'Materiais e Regras'!$L$11:$L$25,0)),""))</f>
        <v/>
      </c>
      <c r="Z154" s="23">
        <f>IF($A154="","",IFERROR(INDEX('Materiais e Regras'!$B$4:$B$6,MATCH($C154,'Materiais e Regras'!$A$4:$A$6,0)),""))</f>
        <v/>
      </c>
      <c r="AA154" s="25">
        <f>IF($A154="","",IFERROR(INDEX('Materiais e Regras'!$C$4:$C$6,MATCH($C154,'Materiais e Regras'!$A$4:$A$6,0)),""))</f>
        <v/>
      </c>
      <c r="AB154" s="26">
        <f>IF($A154="","",IF($M154="",'Materiais e Regras'!$H$5,IF(ISNUMBER($M154),$M154,"")))</f>
        <v/>
      </c>
      <c r="AC154" s="26">
        <f>IF(OR($A154="",COUNT($I154,$K154)&lt;&gt;2,NOT(ISNUMBER($V154)),NOT(ISNUMBER($Y154)),AND($L154&lt;&gt;"",NOT(ISNUMBER($L154)))),"",ROUND(($I154*$V154+$K154*$Y154+IF($L154="",0,$L154))*(1+'Materiais e Regras'!$H$4),2))</f>
        <v/>
      </c>
      <c r="AD154" s="22">
        <f>IF(OR($A154="",$P154="",$W154="",$I154="",$K154="",$N154=""),"",$P154&amp;" x"&amp;TEXT($I154,"0.##")&amp;IF($J154="ENC-000",""," + "&amp;$W154&amp;" x"&amp;TEXT($K154,"0.##"))&amp;" | "&amp;$N154)</f>
        <v/>
      </c>
      <c r="AE154" s="22">
        <f>IF($A154="","",_xlfn.TEXTJOIN(" | ",TRUE,IF(COUNTIF($A$6:$A$205,$A154)&gt;1,"SKU duplicado",""),IF(OR($B154="",$C154="",$D154="",$E154="",$F154="",$G154="",$H154="",$I154="",$J154="",$K154="",$N154="",$O154=""),"Cadastro incompleto",""),IF(AND($C154&lt;&gt;"",COUNTIF('Materiais e Regras'!$A$4:$A$6,$C154)=0),"Fragilidade inválida",""),IF(OR(AND($D154&lt;&gt;"",NOT(ISNUMBER($D154))),AND($E154&lt;&gt;"",NOT(ISNUMBER($E154))),AND($F154&lt;&gt;"",NOT(ISNUMBER($F154))),AND($G154&lt;&gt;"",NOT(ISNUMBER($G154))),AND($I154&lt;&gt;"",NOT(ISNUMBER($I154))),AND($K154&lt;&gt;"",NOT(ISNUMBER($K154))),AND($L154&lt;&gt;"",NOT(ISNUMBER($L154))),AND($M154&lt;&gt;"",NOT(ISNUMBER($M154)))),"Dados numéricos inválidos",""),IF(OR(AND(ISNUMBER($D154),$D154&lt;=0),AND(ISNUMBER($E154),$E154&lt;=0),AND(ISNUMBER($F154),$F154&lt;=0),AND(ISNUMBER($G154),$G154&lt;=0),AND(ISNUMBER($I154),$I154&lt;=0),AND(ISNUMBER($K154),$K154&lt;0),AND(ISNUMBER($L154),$L154&lt;0),AND(ISNUMBER($M154),$M154&lt;0)),"Medida, peso ou quantidade inválida",""),IF(AND($H154&lt;&gt;"",$P154=""),"Código de embalagem inválido",""),IF(AND($P154&lt;&gt;"",IFERROR(INDEX('Materiais e Regras'!$J$11:$J$30,MATCH($H154,'Materiais e Regras'!$A$11:$A$30,0)),"Não")&lt;&gt;"Sim"),"Embalagem inativa",""),IF(AND($J154&lt;&gt;"",$W154=""),"Código de enchimento inválido",""),IF(AND($W154&lt;&gt;"",IFERROR(INDEX('Materiais e Regras'!$P$11:$P$25,MATCH($J154,'Materiais e Regras'!$L$11:$L$25,0)),"Não")&lt;&gt;"Sim"),"Enchimento inativo",""),IF(AND(COUNT($D154:$F154)=3,ISNUMBER($Z154),COUNT($Q154:$S154)=3,OR($D154+2*$Z154&gt;$Q154,$E154+2*$Z154&gt;$R154,$F154+2*$Z154&gt;$S154)),"Dimensões incompatíveis",""),IF(AND(ISNUMBER($G154),ISNUMBER($T154),$G154&gt;$T154),"Peso acima do limite",""),IF(AND(ISNUMBER($U154),ISNUMBER($X154),ISNUMBER($AA154),MIN(3,$U154+$X154)&lt;$AA154),"Proteção insuficiente",""),IF(AND($C154="Alta",OR($J154="ENC-000",$K154&lt;=0)),"Enchimento obrigatório",""),IF(AND($J154&lt;&gt;"",$J154&lt;&gt;"ENC-000",OR($K154="",$K154&lt;=0)),"Quantidade de enchimento inválida",""),IF(AND(ISNUMBER($AC154),ISNUMBER($AB154),$AC154&gt;$AB154),"Custo acima do limite",""),IF(AND($O154&lt;&gt;"",NOT(ISNUMBER($O154))),"Data de revisão inválida",""),IF(AND(ISNUMBER($O154),$O154&gt;TODAY()),"Data de revisão futura",""),IF(AND(ISNUMBER($O154),$O154&lt;=TODAY(),TODAY()-$O154&gt;'Materiais e Regras'!$H$6),"Revisão vencida","")))</f>
        <v/>
      </c>
      <c r="AF154" s="27">
        <f>IF($A154="","",IF($AE154="","OK","REVISAR"))</f>
        <v/>
      </c>
    </row>
    <row r="155" ht="22" customHeight="1">
      <c r="A155" s="16" t="n"/>
      <c r="B155" s="16" t="n"/>
      <c r="C155" s="17" t="n"/>
      <c r="D155" s="18" t="n"/>
      <c r="E155" s="18" t="n"/>
      <c r="F155" s="18" t="n"/>
      <c r="G155" s="41" t="n"/>
      <c r="H155" s="17" t="n"/>
      <c r="I155" s="18" t="n"/>
      <c r="J155" s="17" t="n"/>
      <c r="K155" s="18" t="n"/>
      <c r="L155" s="20" t="n"/>
      <c r="M155" s="20" t="n"/>
      <c r="N155" s="16" t="n"/>
      <c r="O155" s="42" t="n"/>
      <c r="P155" s="22">
        <f>IF($A155="","",IFERROR(INDEX('Materiais e Regras'!$B$11:$B$30,MATCH($H155,'Materiais e Regras'!$A$11:$A$30,0)),""))</f>
        <v/>
      </c>
      <c r="Q155" s="23">
        <f>IF($A155="","",IFERROR(INDEX('Materiais e Regras'!$D$11:$D$30,MATCH($H155,'Materiais e Regras'!$A$11:$A$30,0)),""))</f>
        <v/>
      </c>
      <c r="R155" s="23">
        <f>IF($A155="","",IFERROR(INDEX('Materiais e Regras'!$E$11:$E$30,MATCH($H155,'Materiais e Regras'!$A$11:$A$30,0)),""))</f>
        <v/>
      </c>
      <c r="S155" s="23">
        <f>IF($A155="","",IFERROR(INDEX('Materiais e Regras'!$F$11:$F$30,MATCH($H155,'Materiais e Regras'!$A$11:$A$30,0)),""))</f>
        <v/>
      </c>
      <c r="T155" s="43">
        <f>IF($A155="","",IFERROR(INDEX('Materiais e Regras'!$G$11:$G$30,MATCH($H155,'Materiais e Regras'!$A$11:$A$30,0)),""))</f>
        <v/>
      </c>
      <c r="U155" s="25">
        <f>IF($A155="","",IFERROR(INDEX('Materiais e Regras'!$H$11:$H$30,MATCH($H155,'Materiais e Regras'!$A$11:$A$30,0)),""))</f>
        <v/>
      </c>
      <c r="V155" s="26">
        <f>IF($A155="","",IFERROR(INDEX('Materiais e Regras'!$I$11:$I$30,MATCH($H155,'Materiais e Regras'!$A$11:$A$30,0)),""))</f>
        <v/>
      </c>
      <c r="W155" s="22">
        <f>IF($A155="","",IFERROR(INDEX('Materiais e Regras'!$M$11:$M$25,MATCH($J155,'Materiais e Regras'!$L$11:$L$25,0)),""))</f>
        <v/>
      </c>
      <c r="X155" s="25">
        <f>IF($A155="","",IFERROR(INDEX('Materiais e Regras'!$N$11:$N$25,MATCH($J155,'Materiais e Regras'!$L$11:$L$25,0)),""))</f>
        <v/>
      </c>
      <c r="Y155" s="26">
        <f>IF($A155="","",IFERROR(INDEX('Materiais e Regras'!$O$11:$O$25,MATCH($J155,'Materiais e Regras'!$L$11:$L$25,0)),""))</f>
        <v/>
      </c>
      <c r="Z155" s="23">
        <f>IF($A155="","",IFERROR(INDEX('Materiais e Regras'!$B$4:$B$6,MATCH($C155,'Materiais e Regras'!$A$4:$A$6,0)),""))</f>
        <v/>
      </c>
      <c r="AA155" s="25">
        <f>IF($A155="","",IFERROR(INDEX('Materiais e Regras'!$C$4:$C$6,MATCH($C155,'Materiais e Regras'!$A$4:$A$6,0)),""))</f>
        <v/>
      </c>
      <c r="AB155" s="26">
        <f>IF($A155="","",IF($M155="",'Materiais e Regras'!$H$5,IF(ISNUMBER($M155),$M155,"")))</f>
        <v/>
      </c>
      <c r="AC155" s="26">
        <f>IF(OR($A155="",COUNT($I155,$K155)&lt;&gt;2,NOT(ISNUMBER($V155)),NOT(ISNUMBER($Y155)),AND($L155&lt;&gt;"",NOT(ISNUMBER($L155)))),"",ROUND(($I155*$V155+$K155*$Y155+IF($L155="",0,$L155))*(1+'Materiais e Regras'!$H$4),2))</f>
        <v/>
      </c>
      <c r="AD155" s="22">
        <f>IF(OR($A155="",$P155="",$W155="",$I155="",$K155="",$N155=""),"",$P155&amp;" x"&amp;TEXT($I155,"0.##")&amp;IF($J155="ENC-000",""," + "&amp;$W155&amp;" x"&amp;TEXT($K155,"0.##"))&amp;" | "&amp;$N155)</f>
        <v/>
      </c>
      <c r="AE155" s="22">
        <f>IF($A155="","",_xlfn.TEXTJOIN(" | ",TRUE,IF(COUNTIF($A$6:$A$205,$A155)&gt;1,"SKU duplicado",""),IF(OR($B155="",$C155="",$D155="",$E155="",$F155="",$G155="",$H155="",$I155="",$J155="",$K155="",$N155="",$O155=""),"Cadastro incompleto",""),IF(AND($C155&lt;&gt;"",COUNTIF('Materiais e Regras'!$A$4:$A$6,$C155)=0),"Fragilidade inválida",""),IF(OR(AND($D155&lt;&gt;"",NOT(ISNUMBER($D155))),AND($E155&lt;&gt;"",NOT(ISNUMBER($E155))),AND($F155&lt;&gt;"",NOT(ISNUMBER($F155))),AND($G155&lt;&gt;"",NOT(ISNUMBER($G155))),AND($I155&lt;&gt;"",NOT(ISNUMBER($I155))),AND($K155&lt;&gt;"",NOT(ISNUMBER($K155))),AND($L155&lt;&gt;"",NOT(ISNUMBER($L155))),AND($M155&lt;&gt;"",NOT(ISNUMBER($M155)))),"Dados numéricos inválidos",""),IF(OR(AND(ISNUMBER($D155),$D155&lt;=0),AND(ISNUMBER($E155),$E155&lt;=0),AND(ISNUMBER($F155),$F155&lt;=0),AND(ISNUMBER($G155),$G155&lt;=0),AND(ISNUMBER($I155),$I155&lt;=0),AND(ISNUMBER($K155),$K155&lt;0),AND(ISNUMBER($L155),$L155&lt;0),AND(ISNUMBER($M155),$M155&lt;0)),"Medida, peso ou quantidade inválida",""),IF(AND($H155&lt;&gt;"",$P155=""),"Código de embalagem inválido",""),IF(AND($P155&lt;&gt;"",IFERROR(INDEX('Materiais e Regras'!$J$11:$J$30,MATCH($H155,'Materiais e Regras'!$A$11:$A$30,0)),"Não")&lt;&gt;"Sim"),"Embalagem inativa",""),IF(AND($J155&lt;&gt;"",$W155=""),"Código de enchimento inválido",""),IF(AND($W155&lt;&gt;"",IFERROR(INDEX('Materiais e Regras'!$P$11:$P$25,MATCH($J155,'Materiais e Regras'!$L$11:$L$25,0)),"Não")&lt;&gt;"Sim"),"Enchimento inativo",""),IF(AND(COUNT($D155:$F155)=3,ISNUMBER($Z155),COUNT($Q155:$S155)=3,OR($D155+2*$Z155&gt;$Q155,$E155+2*$Z155&gt;$R155,$F155+2*$Z155&gt;$S155)),"Dimensões incompatíveis",""),IF(AND(ISNUMBER($G155),ISNUMBER($T155),$G155&gt;$T155),"Peso acima do limite",""),IF(AND(ISNUMBER($U155),ISNUMBER($X155),ISNUMBER($AA155),MIN(3,$U155+$X155)&lt;$AA155),"Proteção insuficiente",""),IF(AND($C155="Alta",OR($J155="ENC-000",$K155&lt;=0)),"Enchimento obrigatório",""),IF(AND($J155&lt;&gt;"",$J155&lt;&gt;"ENC-000",OR($K155="",$K155&lt;=0)),"Quantidade de enchimento inválida",""),IF(AND(ISNUMBER($AC155),ISNUMBER($AB155),$AC155&gt;$AB155),"Custo acima do limite",""),IF(AND($O155&lt;&gt;"",NOT(ISNUMBER($O155))),"Data de revisão inválida",""),IF(AND(ISNUMBER($O155),$O155&gt;TODAY()),"Data de revisão futura",""),IF(AND(ISNUMBER($O155),$O155&lt;=TODAY(),TODAY()-$O155&gt;'Materiais e Regras'!$H$6),"Revisão vencida","")))</f>
        <v/>
      </c>
      <c r="AF155" s="27">
        <f>IF($A155="","",IF($AE155="","OK","REVISAR"))</f>
        <v/>
      </c>
    </row>
    <row r="156" ht="22" customHeight="1">
      <c r="A156" s="16" t="n"/>
      <c r="B156" s="16" t="n"/>
      <c r="C156" s="17" t="n"/>
      <c r="D156" s="18" t="n"/>
      <c r="E156" s="18" t="n"/>
      <c r="F156" s="18" t="n"/>
      <c r="G156" s="41" t="n"/>
      <c r="H156" s="17" t="n"/>
      <c r="I156" s="18" t="n"/>
      <c r="J156" s="17" t="n"/>
      <c r="K156" s="18" t="n"/>
      <c r="L156" s="20" t="n"/>
      <c r="M156" s="20" t="n"/>
      <c r="N156" s="16" t="n"/>
      <c r="O156" s="42" t="n"/>
      <c r="P156" s="22">
        <f>IF($A156="","",IFERROR(INDEX('Materiais e Regras'!$B$11:$B$30,MATCH($H156,'Materiais e Regras'!$A$11:$A$30,0)),""))</f>
        <v/>
      </c>
      <c r="Q156" s="23">
        <f>IF($A156="","",IFERROR(INDEX('Materiais e Regras'!$D$11:$D$30,MATCH($H156,'Materiais e Regras'!$A$11:$A$30,0)),""))</f>
        <v/>
      </c>
      <c r="R156" s="23">
        <f>IF($A156="","",IFERROR(INDEX('Materiais e Regras'!$E$11:$E$30,MATCH($H156,'Materiais e Regras'!$A$11:$A$30,0)),""))</f>
        <v/>
      </c>
      <c r="S156" s="23">
        <f>IF($A156="","",IFERROR(INDEX('Materiais e Regras'!$F$11:$F$30,MATCH($H156,'Materiais e Regras'!$A$11:$A$30,0)),""))</f>
        <v/>
      </c>
      <c r="T156" s="43">
        <f>IF($A156="","",IFERROR(INDEX('Materiais e Regras'!$G$11:$G$30,MATCH($H156,'Materiais e Regras'!$A$11:$A$30,0)),""))</f>
        <v/>
      </c>
      <c r="U156" s="25">
        <f>IF($A156="","",IFERROR(INDEX('Materiais e Regras'!$H$11:$H$30,MATCH($H156,'Materiais e Regras'!$A$11:$A$30,0)),""))</f>
        <v/>
      </c>
      <c r="V156" s="26">
        <f>IF($A156="","",IFERROR(INDEX('Materiais e Regras'!$I$11:$I$30,MATCH($H156,'Materiais e Regras'!$A$11:$A$30,0)),""))</f>
        <v/>
      </c>
      <c r="W156" s="22">
        <f>IF($A156="","",IFERROR(INDEX('Materiais e Regras'!$M$11:$M$25,MATCH($J156,'Materiais e Regras'!$L$11:$L$25,0)),""))</f>
        <v/>
      </c>
      <c r="X156" s="25">
        <f>IF($A156="","",IFERROR(INDEX('Materiais e Regras'!$N$11:$N$25,MATCH($J156,'Materiais e Regras'!$L$11:$L$25,0)),""))</f>
        <v/>
      </c>
      <c r="Y156" s="26">
        <f>IF($A156="","",IFERROR(INDEX('Materiais e Regras'!$O$11:$O$25,MATCH($J156,'Materiais e Regras'!$L$11:$L$25,0)),""))</f>
        <v/>
      </c>
      <c r="Z156" s="23">
        <f>IF($A156="","",IFERROR(INDEX('Materiais e Regras'!$B$4:$B$6,MATCH($C156,'Materiais e Regras'!$A$4:$A$6,0)),""))</f>
        <v/>
      </c>
      <c r="AA156" s="25">
        <f>IF($A156="","",IFERROR(INDEX('Materiais e Regras'!$C$4:$C$6,MATCH($C156,'Materiais e Regras'!$A$4:$A$6,0)),""))</f>
        <v/>
      </c>
      <c r="AB156" s="26">
        <f>IF($A156="","",IF($M156="",'Materiais e Regras'!$H$5,IF(ISNUMBER($M156),$M156,"")))</f>
        <v/>
      </c>
      <c r="AC156" s="26">
        <f>IF(OR($A156="",COUNT($I156,$K156)&lt;&gt;2,NOT(ISNUMBER($V156)),NOT(ISNUMBER($Y156)),AND($L156&lt;&gt;"",NOT(ISNUMBER($L156)))),"",ROUND(($I156*$V156+$K156*$Y156+IF($L156="",0,$L156))*(1+'Materiais e Regras'!$H$4),2))</f>
        <v/>
      </c>
      <c r="AD156" s="22">
        <f>IF(OR($A156="",$P156="",$W156="",$I156="",$K156="",$N156=""),"",$P156&amp;" x"&amp;TEXT($I156,"0.##")&amp;IF($J156="ENC-000",""," + "&amp;$W156&amp;" x"&amp;TEXT($K156,"0.##"))&amp;" | "&amp;$N156)</f>
        <v/>
      </c>
      <c r="AE156" s="22">
        <f>IF($A156="","",_xlfn.TEXTJOIN(" | ",TRUE,IF(COUNTIF($A$6:$A$205,$A156)&gt;1,"SKU duplicado",""),IF(OR($B156="",$C156="",$D156="",$E156="",$F156="",$G156="",$H156="",$I156="",$J156="",$K156="",$N156="",$O156=""),"Cadastro incompleto",""),IF(AND($C156&lt;&gt;"",COUNTIF('Materiais e Regras'!$A$4:$A$6,$C156)=0),"Fragilidade inválida",""),IF(OR(AND($D156&lt;&gt;"",NOT(ISNUMBER($D156))),AND($E156&lt;&gt;"",NOT(ISNUMBER($E156))),AND($F156&lt;&gt;"",NOT(ISNUMBER($F156))),AND($G156&lt;&gt;"",NOT(ISNUMBER($G156))),AND($I156&lt;&gt;"",NOT(ISNUMBER($I156))),AND($K156&lt;&gt;"",NOT(ISNUMBER($K156))),AND($L156&lt;&gt;"",NOT(ISNUMBER($L156))),AND($M156&lt;&gt;"",NOT(ISNUMBER($M156)))),"Dados numéricos inválidos",""),IF(OR(AND(ISNUMBER($D156),$D156&lt;=0),AND(ISNUMBER($E156),$E156&lt;=0),AND(ISNUMBER($F156),$F156&lt;=0),AND(ISNUMBER($G156),$G156&lt;=0),AND(ISNUMBER($I156),$I156&lt;=0),AND(ISNUMBER($K156),$K156&lt;0),AND(ISNUMBER($L156),$L156&lt;0),AND(ISNUMBER($M156),$M156&lt;0)),"Medida, peso ou quantidade inválida",""),IF(AND($H156&lt;&gt;"",$P156=""),"Código de embalagem inválido",""),IF(AND($P156&lt;&gt;"",IFERROR(INDEX('Materiais e Regras'!$J$11:$J$30,MATCH($H156,'Materiais e Regras'!$A$11:$A$30,0)),"Não")&lt;&gt;"Sim"),"Embalagem inativa",""),IF(AND($J156&lt;&gt;"",$W156=""),"Código de enchimento inválido",""),IF(AND($W156&lt;&gt;"",IFERROR(INDEX('Materiais e Regras'!$P$11:$P$25,MATCH($J156,'Materiais e Regras'!$L$11:$L$25,0)),"Não")&lt;&gt;"Sim"),"Enchimento inativo",""),IF(AND(COUNT($D156:$F156)=3,ISNUMBER($Z156),COUNT($Q156:$S156)=3,OR($D156+2*$Z156&gt;$Q156,$E156+2*$Z156&gt;$R156,$F156+2*$Z156&gt;$S156)),"Dimensões incompatíveis",""),IF(AND(ISNUMBER($G156),ISNUMBER($T156),$G156&gt;$T156),"Peso acima do limite",""),IF(AND(ISNUMBER($U156),ISNUMBER($X156),ISNUMBER($AA156),MIN(3,$U156+$X156)&lt;$AA156),"Proteção insuficiente",""),IF(AND($C156="Alta",OR($J156="ENC-000",$K156&lt;=0)),"Enchimento obrigatório",""),IF(AND($J156&lt;&gt;"",$J156&lt;&gt;"ENC-000",OR($K156="",$K156&lt;=0)),"Quantidade de enchimento inválida",""),IF(AND(ISNUMBER($AC156),ISNUMBER($AB156),$AC156&gt;$AB156),"Custo acima do limite",""),IF(AND($O156&lt;&gt;"",NOT(ISNUMBER($O156))),"Data de revisão inválida",""),IF(AND(ISNUMBER($O156),$O156&gt;TODAY()),"Data de revisão futura",""),IF(AND(ISNUMBER($O156),$O156&lt;=TODAY(),TODAY()-$O156&gt;'Materiais e Regras'!$H$6),"Revisão vencida","")))</f>
        <v/>
      </c>
      <c r="AF156" s="27">
        <f>IF($A156="","",IF($AE156="","OK","REVISAR"))</f>
        <v/>
      </c>
    </row>
    <row r="157" ht="22" customHeight="1">
      <c r="A157" s="16" t="n"/>
      <c r="B157" s="16" t="n"/>
      <c r="C157" s="17" t="n"/>
      <c r="D157" s="18" t="n"/>
      <c r="E157" s="18" t="n"/>
      <c r="F157" s="18" t="n"/>
      <c r="G157" s="41" t="n"/>
      <c r="H157" s="17" t="n"/>
      <c r="I157" s="18" t="n"/>
      <c r="J157" s="17" t="n"/>
      <c r="K157" s="18" t="n"/>
      <c r="L157" s="20" t="n"/>
      <c r="M157" s="20" t="n"/>
      <c r="N157" s="16" t="n"/>
      <c r="O157" s="42" t="n"/>
      <c r="P157" s="22">
        <f>IF($A157="","",IFERROR(INDEX('Materiais e Regras'!$B$11:$B$30,MATCH($H157,'Materiais e Regras'!$A$11:$A$30,0)),""))</f>
        <v/>
      </c>
      <c r="Q157" s="23">
        <f>IF($A157="","",IFERROR(INDEX('Materiais e Regras'!$D$11:$D$30,MATCH($H157,'Materiais e Regras'!$A$11:$A$30,0)),""))</f>
        <v/>
      </c>
      <c r="R157" s="23">
        <f>IF($A157="","",IFERROR(INDEX('Materiais e Regras'!$E$11:$E$30,MATCH($H157,'Materiais e Regras'!$A$11:$A$30,0)),""))</f>
        <v/>
      </c>
      <c r="S157" s="23">
        <f>IF($A157="","",IFERROR(INDEX('Materiais e Regras'!$F$11:$F$30,MATCH($H157,'Materiais e Regras'!$A$11:$A$30,0)),""))</f>
        <v/>
      </c>
      <c r="T157" s="43">
        <f>IF($A157="","",IFERROR(INDEX('Materiais e Regras'!$G$11:$G$30,MATCH($H157,'Materiais e Regras'!$A$11:$A$30,0)),""))</f>
        <v/>
      </c>
      <c r="U157" s="25">
        <f>IF($A157="","",IFERROR(INDEX('Materiais e Regras'!$H$11:$H$30,MATCH($H157,'Materiais e Regras'!$A$11:$A$30,0)),""))</f>
        <v/>
      </c>
      <c r="V157" s="26">
        <f>IF($A157="","",IFERROR(INDEX('Materiais e Regras'!$I$11:$I$30,MATCH($H157,'Materiais e Regras'!$A$11:$A$30,0)),""))</f>
        <v/>
      </c>
      <c r="W157" s="22">
        <f>IF($A157="","",IFERROR(INDEX('Materiais e Regras'!$M$11:$M$25,MATCH($J157,'Materiais e Regras'!$L$11:$L$25,0)),""))</f>
        <v/>
      </c>
      <c r="X157" s="25">
        <f>IF($A157="","",IFERROR(INDEX('Materiais e Regras'!$N$11:$N$25,MATCH($J157,'Materiais e Regras'!$L$11:$L$25,0)),""))</f>
        <v/>
      </c>
      <c r="Y157" s="26">
        <f>IF($A157="","",IFERROR(INDEX('Materiais e Regras'!$O$11:$O$25,MATCH($J157,'Materiais e Regras'!$L$11:$L$25,0)),""))</f>
        <v/>
      </c>
      <c r="Z157" s="23">
        <f>IF($A157="","",IFERROR(INDEX('Materiais e Regras'!$B$4:$B$6,MATCH($C157,'Materiais e Regras'!$A$4:$A$6,0)),""))</f>
        <v/>
      </c>
      <c r="AA157" s="25">
        <f>IF($A157="","",IFERROR(INDEX('Materiais e Regras'!$C$4:$C$6,MATCH($C157,'Materiais e Regras'!$A$4:$A$6,0)),""))</f>
        <v/>
      </c>
      <c r="AB157" s="26">
        <f>IF($A157="","",IF($M157="",'Materiais e Regras'!$H$5,IF(ISNUMBER($M157),$M157,"")))</f>
        <v/>
      </c>
      <c r="AC157" s="26">
        <f>IF(OR($A157="",COUNT($I157,$K157)&lt;&gt;2,NOT(ISNUMBER($V157)),NOT(ISNUMBER($Y157)),AND($L157&lt;&gt;"",NOT(ISNUMBER($L157)))),"",ROUND(($I157*$V157+$K157*$Y157+IF($L157="",0,$L157))*(1+'Materiais e Regras'!$H$4),2))</f>
        <v/>
      </c>
      <c r="AD157" s="22">
        <f>IF(OR($A157="",$P157="",$W157="",$I157="",$K157="",$N157=""),"",$P157&amp;" x"&amp;TEXT($I157,"0.##")&amp;IF($J157="ENC-000",""," + "&amp;$W157&amp;" x"&amp;TEXT($K157,"0.##"))&amp;" | "&amp;$N157)</f>
        <v/>
      </c>
      <c r="AE157" s="22">
        <f>IF($A157="","",_xlfn.TEXTJOIN(" | ",TRUE,IF(COUNTIF($A$6:$A$205,$A157)&gt;1,"SKU duplicado",""),IF(OR($B157="",$C157="",$D157="",$E157="",$F157="",$G157="",$H157="",$I157="",$J157="",$K157="",$N157="",$O157=""),"Cadastro incompleto",""),IF(AND($C157&lt;&gt;"",COUNTIF('Materiais e Regras'!$A$4:$A$6,$C157)=0),"Fragilidade inválida",""),IF(OR(AND($D157&lt;&gt;"",NOT(ISNUMBER($D157))),AND($E157&lt;&gt;"",NOT(ISNUMBER($E157))),AND($F157&lt;&gt;"",NOT(ISNUMBER($F157))),AND($G157&lt;&gt;"",NOT(ISNUMBER($G157))),AND($I157&lt;&gt;"",NOT(ISNUMBER($I157))),AND($K157&lt;&gt;"",NOT(ISNUMBER($K157))),AND($L157&lt;&gt;"",NOT(ISNUMBER($L157))),AND($M157&lt;&gt;"",NOT(ISNUMBER($M157)))),"Dados numéricos inválidos",""),IF(OR(AND(ISNUMBER($D157),$D157&lt;=0),AND(ISNUMBER($E157),$E157&lt;=0),AND(ISNUMBER($F157),$F157&lt;=0),AND(ISNUMBER($G157),$G157&lt;=0),AND(ISNUMBER($I157),$I157&lt;=0),AND(ISNUMBER($K157),$K157&lt;0),AND(ISNUMBER($L157),$L157&lt;0),AND(ISNUMBER($M157),$M157&lt;0)),"Medida, peso ou quantidade inválida",""),IF(AND($H157&lt;&gt;"",$P157=""),"Código de embalagem inválido",""),IF(AND($P157&lt;&gt;"",IFERROR(INDEX('Materiais e Regras'!$J$11:$J$30,MATCH($H157,'Materiais e Regras'!$A$11:$A$30,0)),"Não")&lt;&gt;"Sim"),"Embalagem inativa",""),IF(AND($J157&lt;&gt;"",$W157=""),"Código de enchimento inválido",""),IF(AND($W157&lt;&gt;"",IFERROR(INDEX('Materiais e Regras'!$P$11:$P$25,MATCH($J157,'Materiais e Regras'!$L$11:$L$25,0)),"Não")&lt;&gt;"Sim"),"Enchimento inativo",""),IF(AND(COUNT($D157:$F157)=3,ISNUMBER($Z157),COUNT($Q157:$S157)=3,OR($D157+2*$Z157&gt;$Q157,$E157+2*$Z157&gt;$R157,$F157+2*$Z157&gt;$S157)),"Dimensões incompatíveis",""),IF(AND(ISNUMBER($G157),ISNUMBER($T157),$G157&gt;$T157),"Peso acima do limite",""),IF(AND(ISNUMBER($U157),ISNUMBER($X157),ISNUMBER($AA157),MIN(3,$U157+$X157)&lt;$AA157),"Proteção insuficiente",""),IF(AND($C157="Alta",OR($J157="ENC-000",$K157&lt;=0)),"Enchimento obrigatório",""),IF(AND($J157&lt;&gt;"",$J157&lt;&gt;"ENC-000",OR($K157="",$K157&lt;=0)),"Quantidade de enchimento inválida",""),IF(AND(ISNUMBER($AC157),ISNUMBER($AB157),$AC157&gt;$AB157),"Custo acima do limite",""),IF(AND($O157&lt;&gt;"",NOT(ISNUMBER($O157))),"Data de revisão inválida",""),IF(AND(ISNUMBER($O157),$O157&gt;TODAY()),"Data de revisão futura",""),IF(AND(ISNUMBER($O157),$O157&lt;=TODAY(),TODAY()-$O157&gt;'Materiais e Regras'!$H$6),"Revisão vencida","")))</f>
        <v/>
      </c>
      <c r="AF157" s="27">
        <f>IF($A157="","",IF($AE157="","OK","REVISAR"))</f>
        <v/>
      </c>
    </row>
    <row r="158" ht="22" customHeight="1">
      <c r="A158" s="16" t="n"/>
      <c r="B158" s="16" t="n"/>
      <c r="C158" s="17" t="n"/>
      <c r="D158" s="18" t="n"/>
      <c r="E158" s="18" t="n"/>
      <c r="F158" s="18" t="n"/>
      <c r="G158" s="41" t="n"/>
      <c r="H158" s="17" t="n"/>
      <c r="I158" s="18" t="n"/>
      <c r="J158" s="17" t="n"/>
      <c r="K158" s="18" t="n"/>
      <c r="L158" s="20" t="n"/>
      <c r="M158" s="20" t="n"/>
      <c r="N158" s="16" t="n"/>
      <c r="O158" s="42" t="n"/>
      <c r="P158" s="22">
        <f>IF($A158="","",IFERROR(INDEX('Materiais e Regras'!$B$11:$B$30,MATCH($H158,'Materiais e Regras'!$A$11:$A$30,0)),""))</f>
        <v/>
      </c>
      <c r="Q158" s="23">
        <f>IF($A158="","",IFERROR(INDEX('Materiais e Regras'!$D$11:$D$30,MATCH($H158,'Materiais e Regras'!$A$11:$A$30,0)),""))</f>
        <v/>
      </c>
      <c r="R158" s="23">
        <f>IF($A158="","",IFERROR(INDEX('Materiais e Regras'!$E$11:$E$30,MATCH($H158,'Materiais e Regras'!$A$11:$A$30,0)),""))</f>
        <v/>
      </c>
      <c r="S158" s="23">
        <f>IF($A158="","",IFERROR(INDEX('Materiais e Regras'!$F$11:$F$30,MATCH($H158,'Materiais e Regras'!$A$11:$A$30,0)),""))</f>
        <v/>
      </c>
      <c r="T158" s="43">
        <f>IF($A158="","",IFERROR(INDEX('Materiais e Regras'!$G$11:$G$30,MATCH($H158,'Materiais e Regras'!$A$11:$A$30,0)),""))</f>
        <v/>
      </c>
      <c r="U158" s="25">
        <f>IF($A158="","",IFERROR(INDEX('Materiais e Regras'!$H$11:$H$30,MATCH($H158,'Materiais e Regras'!$A$11:$A$30,0)),""))</f>
        <v/>
      </c>
      <c r="V158" s="26">
        <f>IF($A158="","",IFERROR(INDEX('Materiais e Regras'!$I$11:$I$30,MATCH($H158,'Materiais e Regras'!$A$11:$A$30,0)),""))</f>
        <v/>
      </c>
      <c r="W158" s="22">
        <f>IF($A158="","",IFERROR(INDEX('Materiais e Regras'!$M$11:$M$25,MATCH($J158,'Materiais e Regras'!$L$11:$L$25,0)),""))</f>
        <v/>
      </c>
      <c r="X158" s="25">
        <f>IF($A158="","",IFERROR(INDEX('Materiais e Regras'!$N$11:$N$25,MATCH($J158,'Materiais e Regras'!$L$11:$L$25,0)),""))</f>
        <v/>
      </c>
      <c r="Y158" s="26">
        <f>IF($A158="","",IFERROR(INDEX('Materiais e Regras'!$O$11:$O$25,MATCH($J158,'Materiais e Regras'!$L$11:$L$25,0)),""))</f>
        <v/>
      </c>
      <c r="Z158" s="23">
        <f>IF($A158="","",IFERROR(INDEX('Materiais e Regras'!$B$4:$B$6,MATCH($C158,'Materiais e Regras'!$A$4:$A$6,0)),""))</f>
        <v/>
      </c>
      <c r="AA158" s="25">
        <f>IF($A158="","",IFERROR(INDEX('Materiais e Regras'!$C$4:$C$6,MATCH($C158,'Materiais e Regras'!$A$4:$A$6,0)),""))</f>
        <v/>
      </c>
      <c r="AB158" s="26">
        <f>IF($A158="","",IF($M158="",'Materiais e Regras'!$H$5,IF(ISNUMBER($M158),$M158,"")))</f>
        <v/>
      </c>
      <c r="AC158" s="26">
        <f>IF(OR($A158="",COUNT($I158,$K158)&lt;&gt;2,NOT(ISNUMBER($V158)),NOT(ISNUMBER($Y158)),AND($L158&lt;&gt;"",NOT(ISNUMBER($L158)))),"",ROUND(($I158*$V158+$K158*$Y158+IF($L158="",0,$L158))*(1+'Materiais e Regras'!$H$4),2))</f>
        <v/>
      </c>
      <c r="AD158" s="22">
        <f>IF(OR($A158="",$P158="",$W158="",$I158="",$K158="",$N158=""),"",$P158&amp;" x"&amp;TEXT($I158,"0.##")&amp;IF($J158="ENC-000",""," + "&amp;$W158&amp;" x"&amp;TEXT($K158,"0.##"))&amp;" | "&amp;$N158)</f>
        <v/>
      </c>
      <c r="AE158" s="22">
        <f>IF($A158="","",_xlfn.TEXTJOIN(" | ",TRUE,IF(COUNTIF($A$6:$A$205,$A158)&gt;1,"SKU duplicado",""),IF(OR($B158="",$C158="",$D158="",$E158="",$F158="",$G158="",$H158="",$I158="",$J158="",$K158="",$N158="",$O158=""),"Cadastro incompleto",""),IF(AND($C158&lt;&gt;"",COUNTIF('Materiais e Regras'!$A$4:$A$6,$C158)=0),"Fragilidade inválida",""),IF(OR(AND($D158&lt;&gt;"",NOT(ISNUMBER($D158))),AND($E158&lt;&gt;"",NOT(ISNUMBER($E158))),AND($F158&lt;&gt;"",NOT(ISNUMBER($F158))),AND($G158&lt;&gt;"",NOT(ISNUMBER($G158))),AND($I158&lt;&gt;"",NOT(ISNUMBER($I158))),AND($K158&lt;&gt;"",NOT(ISNUMBER($K158))),AND($L158&lt;&gt;"",NOT(ISNUMBER($L158))),AND($M158&lt;&gt;"",NOT(ISNUMBER($M158)))),"Dados numéricos inválidos",""),IF(OR(AND(ISNUMBER($D158),$D158&lt;=0),AND(ISNUMBER($E158),$E158&lt;=0),AND(ISNUMBER($F158),$F158&lt;=0),AND(ISNUMBER($G158),$G158&lt;=0),AND(ISNUMBER($I158),$I158&lt;=0),AND(ISNUMBER($K158),$K158&lt;0),AND(ISNUMBER($L158),$L158&lt;0),AND(ISNUMBER($M158),$M158&lt;0)),"Medida, peso ou quantidade inválida",""),IF(AND($H158&lt;&gt;"",$P158=""),"Código de embalagem inválido",""),IF(AND($P158&lt;&gt;"",IFERROR(INDEX('Materiais e Regras'!$J$11:$J$30,MATCH($H158,'Materiais e Regras'!$A$11:$A$30,0)),"Não")&lt;&gt;"Sim"),"Embalagem inativa",""),IF(AND($J158&lt;&gt;"",$W158=""),"Código de enchimento inválido",""),IF(AND($W158&lt;&gt;"",IFERROR(INDEX('Materiais e Regras'!$P$11:$P$25,MATCH($J158,'Materiais e Regras'!$L$11:$L$25,0)),"Não")&lt;&gt;"Sim"),"Enchimento inativo",""),IF(AND(COUNT($D158:$F158)=3,ISNUMBER($Z158),COUNT($Q158:$S158)=3,OR($D158+2*$Z158&gt;$Q158,$E158+2*$Z158&gt;$R158,$F158+2*$Z158&gt;$S158)),"Dimensões incompatíveis",""),IF(AND(ISNUMBER($G158),ISNUMBER($T158),$G158&gt;$T158),"Peso acima do limite",""),IF(AND(ISNUMBER($U158),ISNUMBER($X158),ISNUMBER($AA158),MIN(3,$U158+$X158)&lt;$AA158),"Proteção insuficiente",""),IF(AND($C158="Alta",OR($J158="ENC-000",$K158&lt;=0)),"Enchimento obrigatório",""),IF(AND($J158&lt;&gt;"",$J158&lt;&gt;"ENC-000",OR($K158="",$K158&lt;=0)),"Quantidade de enchimento inválida",""),IF(AND(ISNUMBER($AC158),ISNUMBER($AB158),$AC158&gt;$AB158),"Custo acima do limite",""),IF(AND($O158&lt;&gt;"",NOT(ISNUMBER($O158))),"Data de revisão inválida",""),IF(AND(ISNUMBER($O158),$O158&gt;TODAY()),"Data de revisão futura",""),IF(AND(ISNUMBER($O158),$O158&lt;=TODAY(),TODAY()-$O158&gt;'Materiais e Regras'!$H$6),"Revisão vencida","")))</f>
        <v/>
      </c>
      <c r="AF158" s="27">
        <f>IF($A158="","",IF($AE158="","OK","REVISAR"))</f>
        <v/>
      </c>
    </row>
    <row r="159" ht="22" customHeight="1">
      <c r="A159" s="16" t="n"/>
      <c r="B159" s="16" t="n"/>
      <c r="C159" s="17" t="n"/>
      <c r="D159" s="18" t="n"/>
      <c r="E159" s="18" t="n"/>
      <c r="F159" s="18" t="n"/>
      <c r="G159" s="41" t="n"/>
      <c r="H159" s="17" t="n"/>
      <c r="I159" s="18" t="n"/>
      <c r="J159" s="17" t="n"/>
      <c r="K159" s="18" t="n"/>
      <c r="L159" s="20" t="n"/>
      <c r="M159" s="20" t="n"/>
      <c r="N159" s="16" t="n"/>
      <c r="O159" s="42" t="n"/>
      <c r="P159" s="22">
        <f>IF($A159="","",IFERROR(INDEX('Materiais e Regras'!$B$11:$B$30,MATCH($H159,'Materiais e Regras'!$A$11:$A$30,0)),""))</f>
        <v/>
      </c>
      <c r="Q159" s="23">
        <f>IF($A159="","",IFERROR(INDEX('Materiais e Regras'!$D$11:$D$30,MATCH($H159,'Materiais e Regras'!$A$11:$A$30,0)),""))</f>
        <v/>
      </c>
      <c r="R159" s="23">
        <f>IF($A159="","",IFERROR(INDEX('Materiais e Regras'!$E$11:$E$30,MATCH($H159,'Materiais e Regras'!$A$11:$A$30,0)),""))</f>
        <v/>
      </c>
      <c r="S159" s="23">
        <f>IF($A159="","",IFERROR(INDEX('Materiais e Regras'!$F$11:$F$30,MATCH($H159,'Materiais e Regras'!$A$11:$A$30,0)),""))</f>
        <v/>
      </c>
      <c r="T159" s="43">
        <f>IF($A159="","",IFERROR(INDEX('Materiais e Regras'!$G$11:$G$30,MATCH($H159,'Materiais e Regras'!$A$11:$A$30,0)),""))</f>
        <v/>
      </c>
      <c r="U159" s="25">
        <f>IF($A159="","",IFERROR(INDEX('Materiais e Regras'!$H$11:$H$30,MATCH($H159,'Materiais e Regras'!$A$11:$A$30,0)),""))</f>
        <v/>
      </c>
      <c r="V159" s="26">
        <f>IF($A159="","",IFERROR(INDEX('Materiais e Regras'!$I$11:$I$30,MATCH($H159,'Materiais e Regras'!$A$11:$A$30,0)),""))</f>
        <v/>
      </c>
      <c r="W159" s="22">
        <f>IF($A159="","",IFERROR(INDEX('Materiais e Regras'!$M$11:$M$25,MATCH($J159,'Materiais e Regras'!$L$11:$L$25,0)),""))</f>
        <v/>
      </c>
      <c r="X159" s="25">
        <f>IF($A159="","",IFERROR(INDEX('Materiais e Regras'!$N$11:$N$25,MATCH($J159,'Materiais e Regras'!$L$11:$L$25,0)),""))</f>
        <v/>
      </c>
      <c r="Y159" s="26">
        <f>IF($A159="","",IFERROR(INDEX('Materiais e Regras'!$O$11:$O$25,MATCH($J159,'Materiais e Regras'!$L$11:$L$25,0)),""))</f>
        <v/>
      </c>
      <c r="Z159" s="23">
        <f>IF($A159="","",IFERROR(INDEX('Materiais e Regras'!$B$4:$B$6,MATCH($C159,'Materiais e Regras'!$A$4:$A$6,0)),""))</f>
        <v/>
      </c>
      <c r="AA159" s="25">
        <f>IF($A159="","",IFERROR(INDEX('Materiais e Regras'!$C$4:$C$6,MATCH($C159,'Materiais e Regras'!$A$4:$A$6,0)),""))</f>
        <v/>
      </c>
      <c r="AB159" s="26">
        <f>IF($A159="","",IF($M159="",'Materiais e Regras'!$H$5,IF(ISNUMBER($M159),$M159,"")))</f>
        <v/>
      </c>
      <c r="AC159" s="26">
        <f>IF(OR($A159="",COUNT($I159,$K159)&lt;&gt;2,NOT(ISNUMBER($V159)),NOT(ISNUMBER($Y159)),AND($L159&lt;&gt;"",NOT(ISNUMBER($L159)))),"",ROUND(($I159*$V159+$K159*$Y159+IF($L159="",0,$L159))*(1+'Materiais e Regras'!$H$4),2))</f>
        <v/>
      </c>
      <c r="AD159" s="22">
        <f>IF(OR($A159="",$P159="",$W159="",$I159="",$K159="",$N159=""),"",$P159&amp;" x"&amp;TEXT($I159,"0.##")&amp;IF($J159="ENC-000",""," + "&amp;$W159&amp;" x"&amp;TEXT($K159,"0.##"))&amp;" | "&amp;$N159)</f>
        <v/>
      </c>
      <c r="AE159" s="22">
        <f>IF($A159="","",_xlfn.TEXTJOIN(" | ",TRUE,IF(COUNTIF($A$6:$A$205,$A159)&gt;1,"SKU duplicado",""),IF(OR($B159="",$C159="",$D159="",$E159="",$F159="",$G159="",$H159="",$I159="",$J159="",$K159="",$N159="",$O159=""),"Cadastro incompleto",""),IF(AND($C159&lt;&gt;"",COUNTIF('Materiais e Regras'!$A$4:$A$6,$C159)=0),"Fragilidade inválida",""),IF(OR(AND($D159&lt;&gt;"",NOT(ISNUMBER($D159))),AND($E159&lt;&gt;"",NOT(ISNUMBER($E159))),AND($F159&lt;&gt;"",NOT(ISNUMBER($F159))),AND($G159&lt;&gt;"",NOT(ISNUMBER($G159))),AND($I159&lt;&gt;"",NOT(ISNUMBER($I159))),AND($K159&lt;&gt;"",NOT(ISNUMBER($K159))),AND($L159&lt;&gt;"",NOT(ISNUMBER($L159))),AND($M159&lt;&gt;"",NOT(ISNUMBER($M159)))),"Dados numéricos inválidos",""),IF(OR(AND(ISNUMBER($D159),$D159&lt;=0),AND(ISNUMBER($E159),$E159&lt;=0),AND(ISNUMBER($F159),$F159&lt;=0),AND(ISNUMBER($G159),$G159&lt;=0),AND(ISNUMBER($I159),$I159&lt;=0),AND(ISNUMBER($K159),$K159&lt;0),AND(ISNUMBER($L159),$L159&lt;0),AND(ISNUMBER($M159),$M159&lt;0)),"Medida, peso ou quantidade inválida",""),IF(AND($H159&lt;&gt;"",$P159=""),"Código de embalagem inválido",""),IF(AND($P159&lt;&gt;"",IFERROR(INDEX('Materiais e Regras'!$J$11:$J$30,MATCH($H159,'Materiais e Regras'!$A$11:$A$30,0)),"Não")&lt;&gt;"Sim"),"Embalagem inativa",""),IF(AND($J159&lt;&gt;"",$W159=""),"Código de enchimento inválido",""),IF(AND($W159&lt;&gt;"",IFERROR(INDEX('Materiais e Regras'!$P$11:$P$25,MATCH($J159,'Materiais e Regras'!$L$11:$L$25,0)),"Não")&lt;&gt;"Sim"),"Enchimento inativo",""),IF(AND(COUNT($D159:$F159)=3,ISNUMBER($Z159),COUNT($Q159:$S159)=3,OR($D159+2*$Z159&gt;$Q159,$E159+2*$Z159&gt;$R159,$F159+2*$Z159&gt;$S159)),"Dimensões incompatíveis",""),IF(AND(ISNUMBER($G159),ISNUMBER($T159),$G159&gt;$T159),"Peso acima do limite",""),IF(AND(ISNUMBER($U159),ISNUMBER($X159),ISNUMBER($AA159),MIN(3,$U159+$X159)&lt;$AA159),"Proteção insuficiente",""),IF(AND($C159="Alta",OR($J159="ENC-000",$K159&lt;=0)),"Enchimento obrigatório",""),IF(AND($J159&lt;&gt;"",$J159&lt;&gt;"ENC-000",OR($K159="",$K159&lt;=0)),"Quantidade de enchimento inválida",""),IF(AND(ISNUMBER($AC159),ISNUMBER($AB159),$AC159&gt;$AB159),"Custo acima do limite",""),IF(AND($O159&lt;&gt;"",NOT(ISNUMBER($O159))),"Data de revisão inválida",""),IF(AND(ISNUMBER($O159),$O159&gt;TODAY()),"Data de revisão futura",""),IF(AND(ISNUMBER($O159),$O159&lt;=TODAY(),TODAY()-$O159&gt;'Materiais e Regras'!$H$6),"Revisão vencida","")))</f>
        <v/>
      </c>
      <c r="AF159" s="27">
        <f>IF($A159="","",IF($AE159="","OK","REVISAR"))</f>
        <v/>
      </c>
    </row>
    <row r="160" ht="22" customHeight="1">
      <c r="A160" s="16" t="n"/>
      <c r="B160" s="16" t="n"/>
      <c r="C160" s="17" t="n"/>
      <c r="D160" s="18" t="n"/>
      <c r="E160" s="18" t="n"/>
      <c r="F160" s="18" t="n"/>
      <c r="G160" s="41" t="n"/>
      <c r="H160" s="17" t="n"/>
      <c r="I160" s="18" t="n"/>
      <c r="J160" s="17" t="n"/>
      <c r="K160" s="18" t="n"/>
      <c r="L160" s="20" t="n"/>
      <c r="M160" s="20" t="n"/>
      <c r="N160" s="16" t="n"/>
      <c r="O160" s="42" t="n"/>
      <c r="P160" s="22">
        <f>IF($A160="","",IFERROR(INDEX('Materiais e Regras'!$B$11:$B$30,MATCH($H160,'Materiais e Regras'!$A$11:$A$30,0)),""))</f>
        <v/>
      </c>
      <c r="Q160" s="23">
        <f>IF($A160="","",IFERROR(INDEX('Materiais e Regras'!$D$11:$D$30,MATCH($H160,'Materiais e Regras'!$A$11:$A$30,0)),""))</f>
        <v/>
      </c>
      <c r="R160" s="23">
        <f>IF($A160="","",IFERROR(INDEX('Materiais e Regras'!$E$11:$E$30,MATCH($H160,'Materiais e Regras'!$A$11:$A$30,0)),""))</f>
        <v/>
      </c>
      <c r="S160" s="23">
        <f>IF($A160="","",IFERROR(INDEX('Materiais e Regras'!$F$11:$F$30,MATCH($H160,'Materiais e Regras'!$A$11:$A$30,0)),""))</f>
        <v/>
      </c>
      <c r="T160" s="43">
        <f>IF($A160="","",IFERROR(INDEX('Materiais e Regras'!$G$11:$G$30,MATCH($H160,'Materiais e Regras'!$A$11:$A$30,0)),""))</f>
        <v/>
      </c>
      <c r="U160" s="25">
        <f>IF($A160="","",IFERROR(INDEX('Materiais e Regras'!$H$11:$H$30,MATCH($H160,'Materiais e Regras'!$A$11:$A$30,0)),""))</f>
        <v/>
      </c>
      <c r="V160" s="26">
        <f>IF($A160="","",IFERROR(INDEX('Materiais e Regras'!$I$11:$I$30,MATCH($H160,'Materiais e Regras'!$A$11:$A$30,0)),""))</f>
        <v/>
      </c>
      <c r="W160" s="22">
        <f>IF($A160="","",IFERROR(INDEX('Materiais e Regras'!$M$11:$M$25,MATCH($J160,'Materiais e Regras'!$L$11:$L$25,0)),""))</f>
        <v/>
      </c>
      <c r="X160" s="25">
        <f>IF($A160="","",IFERROR(INDEX('Materiais e Regras'!$N$11:$N$25,MATCH($J160,'Materiais e Regras'!$L$11:$L$25,0)),""))</f>
        <v/>
      </c>
      <c r="Y160" s="26">
        <f>IF($A160="","",IFERROR(INDEX('Materiais e Regras'!$O$11:$O$25,MATCH($J160,'Materiais e Regras'!$L$11:$L$25,0)),""))</f>
        <v/>
      </c>
      <c r="Z160" s="23">
        <f>IF($A160="","",IFERROR(INDEX('Materiais e Regras'!$B$4:$B$6,MATCH($C160,'Materiais e Regras'!$A$4:$A$6,0)),""))</f>
        <v/>
      </c>
      <c r="AA160" s="25">
        <f>IF($A160="","",IFERROR(INDEX('Materiais e Regras'!$C$4:$C$6,MATCH($C160,'Materiais e Regras'!$A$4:$A$6,0)),""))</f>
        <v/>
      </c>
      <c r="AB160" s="26">
        <f>IF($A160="","",IF($M160="",'Materiais e Regras'!$H$5,IF(ISNUMBER($M160),$M160,"")))</f>
        <v/>
      </c>
      <c r="AC160" s="26">
        <f>IF(OR($A160="",COUNT($I160,$K160)&lt;&gt;2,NOT(ISNUMBER($V160)),NOT(ISNUMBER($Y160)),AND($L160&lt;&gt;"",NOT(ISNUMBER($L160)))),"",ROUND(($I160*$V160+$K160*$Y160+IF($L160="",0,$L160))*(1+'Materiais e Regras'!$H$4),2))</f>
        <v/>
      </c>
      <c r="AD160" s="22">
        <f>IF(OR($A160="",$P160="",$W160="",$I160="",$K160="",$N160=""),"",$P160&amp;" x"&amp;TEXT($I160,"0.##")&amp;IF($J160="ENC-000",""," + "&amp;$W160&amp;" x"&amp;TEXT($K160,"0.##"))&amp;" | "&amp;$N160)</f>
        <v/>
      </c>
      <c r="AE160" s="22">
        <f>IF($A160="","",_xlfn.TEXTJOIN(" | ",TRUE,IF(COUNTIF($A$6:$A$205,$A160)&gt;1,"SKU duplicado",""),IF(OR($B160="",$C160="",$D160="",$E160="",$F160="",$G160="",$H160="",$I160="",$J160="",$K160="",$N160="",$O160=""),"Cadastro incompleto",""),IF(AND($C160&lt;&gt;"",COUNTIF('Materiais e Regras'!$A$4:$A$6,$C160)=0),"Fragilidade inválida",""),IF(OR(AND($D160&lt;&gt;"",NOT(ISNUMBER($D160))),AND($E160&lt;&gt;"",NOT(ISNUMBER($E160))),AND($F160&lt;&gt;"",NOT(ISNUMBER($F160))),AND($G160&lt;&gt;"",NOT(ISNUMBER($G160))),AND($I160&lt;&gt;"",NOT(ISNUMBER($I160))),AND($K160&lt;&gt;"",NOT(ISNUMBER($K160))),AND($L160&lt;&gt;"",NOT(ISNUMBER($L160))),AND($M160&lt;&gt;"",NOT(ISNUMBER($M160)))),"Dados numéricos inválidos",""),IF(OR(AND(ISNUMBER($D160),$D160&lt;=0),AND(ISNUMBER($E160),$E160&lt;=0),AND(ISNUMBER($F160),$F160&lt;=0),AND(ISNUMBER($G160),$G160&lt;=0),AND(ISNUMBER($I160),$I160&lt;=0),AND(ISNUMBER($K160),$K160&lt;0),AND(ISNUMBER($L160),$L160&lt;0),AND(ISNUMBER($M160),$M160&lt;0)),"Medida, peso ou quantidade inválida",""),IF(AND($H160&lt;&gt;"",$P160=""),"Código de embalagem inválido",""),IF(AND($P160&lt;&gt;"",IFERROR(INDEX('Materiais e Regras'!$J$11:$J$30,MATCH($H160,'Materiais e Regras'!$A$11:$A$30,0)),"Não")&lt;&gt;"Sim"),"Embalagem inativa",""),IF(AND($J160&lt;&gt;"",$W160=""),"Código de enchimento inválido",""),IF(AND($W160&lt;&gt;"",IFERROR(INDEX('Materiais e Regras'!$P$11:$P$25,MATCH($J160,'Materiais e Regras'!$L$11:$L$25,0)),"Não")&lt;&gt;"Sim"),"Enchimento inativo",""),IF(AND(COUNT($D160:$F160)=3,ISNUMBER($Z160),COUNT($Q160:$S160)=3,OR($D160+2*$Z160&gt;$Q160,$E160+2*$Z160&gt;$R160,$F160+2*$Z160&gt;$S160)),"Dimensões incompatíveis",""),IF(AND(ISNUMBER($G160),ISNUMBER($T160),$G160&gt;$T160),"Peso acima do limite",""),IF(AND(ISNUMBER($U160),ISNUMBER($X160),ISNUMBER($AA160),MIN(3,$U160+$X160)&lt;$AA160),"Proteção insuficiente",""),IF(AND($C160="Alta",OR($J160="ENC-000",$K160&lt;=0)),"Enchimento obrigatório",""),IF(AND($J160&lt;&gt;"",$J160&lt;&gt;"ENC-000",OR($K160="",$K160&lt;=0)),"Quantidade de enchimento inválida",""),IF(AND(ISNUMBER($AC160),ISNUMBER($AB160),$AC160&gt;$AB160),"Custo acima do limite",""),IF(AND($O160&lt;&gt;"",NOT(ISNUMBER($O160))),"Data de revisão inválida",""),IF(AND(ISNUMBER($O160),$O160&gt;TODAY()),"Data de revisão futura",""),IF(AND(ISNUMBER($O160),$O160&lt;=TODAY(),TODAY()-$O160&gt;'Materiais e Regras'!$H$6),"Revisão vencida","")))</f>
        <v/>
      </c>
      <c r="AF160" s="27">
        <f>IF($A160="","",IF($AE160="","OK","REVISAR"))</f>
        <v/>
      </c>
    </row>
    <row r="161" ht="22" customHeight="1">
      <c r="A161" s="16" t="n"/>
      <c r="B161" s="16" t="n"/>
      <c r="C161" s="17" t="n"/>
      <c r="D161" s="18" t="n"/>
      <c r="E161" s="18" t="n"/>
      <c r="F161" s="18" t="n"/>
      <c r="G161" s="41" t="n"/>
      <c r="H161" s="17" t="n"/>
      <c r="I161" s="18" t="n"/>
      <c r="J161" s="17" t="n"/>
      <c r="K161" s="18" t="n"/>
      <c r="L161" s="20" t="n"/>
      <c r="M161" s="20" t="n"/>
      <c r="N161" s="16" t="n"/>
      <c r="O161" s="42" t="n"/>
      <c r="P161" s="22">
        <f>IF($A161="","",IFERROR(INDEX('Materiais e Regras'!$B$11:$B$30,MATCH($H161,'Materiais e Regras'!$A$11:$A$30,0)),""))</f>
        <v/>
      </c>
      <c r="Q161" s="23">
        <f>IF($A161="","",IFERROR(INDEX('Materiais e Regras'!$D$11:$D$30,MATCH($H161,'Materiais e Regras'!$A$11:$A$30,0)),""))</f>
        <v/>
      </c>
      <c r="R161" s="23">
        <f>IF($A161="","",IFERROR(INDEX('Materiais e Regras'!$E$11:$E$30,MATCH($H161,'Materiais e Regras'!$A$11:$A$30,0)),""))</f>
        <v/>
      </c>
      <c r="S161" s="23">
        <f>IF($A161="","",IFERROR(INDEX('Materiais e Regras'!$F$11:$F$30,MATCH($H161,'Materiais e Regras'!$A$11:$A$30,0)),""))</f>
        <v/>
      </c>
      <c r="T161" s="43">
        <f>IF($A161="","",IFERROR(INDEX('Materiais e Regras'!$G$11:$G$30,MATCH($H161,'Materiais e Regras'!$A$11:$A$30,0)),""))</f>
        <v/>
      </c>
      <c r="U161" s="25">
        <f>IF($A161="","",IFERROR(INDEX('Materiais e Regras'!$H$11:$H$30,MATCH($H161,'Materiais e Regras'!$A$11:$A$30,0)),""))</f>
        <v/>
      </c>
      <c r="V161" s="26">
        <f>IF($A161="","",IFERROR(INDEX('Materiais e Regras'!$I$11:$I$30,MATCH($H161,'Materiais e Regras'!$A$11:$A$30,0)),""))</f>
        <v/>
      </c>
      <c r="W161" s="22">
        <f>IF($A161="","",IFERROR(INDEX('Materiais e Regras'!$M$11:$M$25,MATCH($J161,'Materiais e Regras'!$L$11:$L$25,0)),""))</f>
        <v/>
      </c>
      <c r="X161" s="25">
        <f>IF($A161="","",IFERROR(INDEX('Materiais e Regras'!$N$11:$N$25,MATCH($J161,'Materiais e Regras'!$L$11:$L$25,0)),""))</f>
        <v/>
      </c>
      <c r="Y161" s="26">
        <f>IF($A161="","",IFERROR(INDEX('Materiais e Regras'!$O$11:$O$25,MATCH($J161,'Materiais e Regras'!$L$11:$L$25,0)),""))</f>
        <v/>
      </c>
      <c r="Z161" s="23">
        <f>IF($A161="","",IFERROR(INDEX('Materiais e Regras'!$B$4:$B$6,MATCH($C161,'Materiais e Regras'!$A$4:$A$6,0)),""))</f>
        <v/>
      </c>
      <c r="AA161" s="25">
        <f>IF($A161="","",IFERROR(INDEX('Materiais e Regras'!$C$4:$C$6,MATCH($C161,'Materiais e Regras'!$A$4:$A$6,0)),""))</f>
        <v/>
      </c>
      <c r="AB161" s="26">
        <f>IF($A161="","",IF($M161="",'Materiais e Regras'!$H$5,IF(ISNUMBER($M161),$M161,"")))</f>
        <v/>
      </c>
      <c r="AC161" s="26">
        <f>IF(OR($A161="",COUNT($I161,$K161)&lt;&gt;2,NOT(ISNUMBER($V161)),NOT(ISNUMBER($Y161)),AND($L161&lt;&gt;"",NOT(ISNUMBER($L161)))),"",ROUND(($I161*$V161+$K161*$Y161+IF($L161="",0,$L161))*(1+'Materiais e Regras'!$H$4),2))</f>
        <v/>
      </c>
      <c r="AD161" s="22">
        <f>IF(OR($A161="",$P161="",$W161="",$I161="",$K161="",$N161=""),"",$P161&amp;" x"&amp;TEXT($I161,"0.##")&amp;IF($J161="ENC-000",""," + "&amp;$W161&amp;" x"&amp;TEXT($K161,"0.##"))&amp;" | "&amp;$N161)</f>
        <v/>
      </c>
      <c r="AE161" s="22">
        <f>IF($A161="","",_xlfn.TEXTJOIN(" | ",TRUE,IF(COUNTIF($A$6:$A$205,$A161)&gt;1,"SKU duplicado",""),IF(OR($B161="",$C161="",$D161="",$E161="",$F161="",$G161="",$H161="",$I161="",$J161="",$K161="",$N161="",$O161=""),"Cadastro incompleto",""),IF(AND($C161&lt;&gt;"",COUNTIF('Materiais e Regras'!$A$4:$A$6,$C161)=0),"Fragilidade inválida",""),IF(OR(AND($D161&lt;&gt;"",NOT(ISNUMBER($D161))),AND($E161&lt;&gt;"",NOT(ISNUMBER($E161))),AND($F161&lt;&gt;"",NOT(ISNUMBER($F161))),AND($G161&lt;&gt;"",NOT(ISNUMBER($G161))),AND($I161&lt;&gt;"",NOT(ISNUMBER($I161))),AND($K161&lt;&gt;"",NOT(ISNUMBER($K161))),AND($L161&lt;&gt;"",NOT(ISNUMBER($L161))),AND($M161&lt;&gt;"",NOT(ISNUMBER($M161)))),"Dados numéricos inválidos",""),IF(OR(AND(ISNUMBER($D161),$D161&lt;=0),AND(ISNUMBER($E161),$E161&lt;=0),AND(ISNUMBER($F161),$F161&lt;=0),AND(ISNUMBER($G161),$G161&lt;=0),AND(ISNUMBER($I161),$I161&lt;=0),AND(ISNUMBER($K161),$K161&lt;0),AND(ISNUMBER($L161),$L161&lt;0),AND(ISNUMBER($M161),$M161&lt;0)),"Medida, peso ou quantidade inválida",""),IF(AND($H161&lt;&gt;"",$P161=""),"Código de embalagem inválido",""),IF(AND($P161&lt;&gt;"",IFERROR(INDEX('Materiais e Regras'!$J$11:$J$30,MATCH($H161,'Materiais e Regras'!$A$11:$A$30,0)),"Não")&lt;&gt;"Sim"),"Embalagem inativa",""),IF(AND($J161&lt;&gt;"",$W161=""),"Código de enchimento inválido",""),IF(AND($W161&lt;&gt;"",IFERROR(INDEX('Materiais e Regras'!$P$11:$P$25,MATCH($J161,'Materiais e Regras'!$L$11:$L$25,0)),"Não")&lt;&gt;"Sim"),"Enchimento inativo",""),IF(AND(COUNT($D161:$F161)=3,ISNUMBER($Z161),COUNT($Q161:$S161)=3,OR($D161+2*$Z161&gt;$Q161,$E161+2*$Z161&gt;$R161,$F161+2*$Z161&gt;$S161)),"Dimensões incompatíveis",""),IF(AND(ISNUMBER($G161),ISNUMBER($T161),$G161&gt;$T161),"Peso acima do limite",""),IF(AND(ISNUMBER($U161),ISNUMBER($X161),ISNUMBER($AA161),MIN(3,$U161+$X161)&lt;$AA161),"Proteção insuficiente",""),IF(AND($C161="Alta",OR($J161="ENC-000",$K161&lt;=0)),"Enchimento obrigatório",""),IF(AND($J161&lt;&gt;"",$J161&lt;&gt;"ENC-000",OR($K161="",$K161&lt;=0)),"Quantidade de enchimento inválida",""),IF(AND(ISNUMBER($AC161),ISNUMBER($AB161),$AC161&gt;$AB161),"Custo acima do limite",""),IF(AND($O161&lt;&gt;"",NOT(ISNUMBER($O161))),"Data de revisão inválida",""),IF(AND(ISNUMBER($O161),$O161&gt;TODAY()),"Data de revisão futura",""),IF(AND(ISNUMBER($O161),$O161&lt;=TODAY(),TODAY()-$O161&gt;'Materiais e Regras'!$H$6),"Revisão vencida","")))</f>
        <v/>
      </c>
      <c r="AF161" s="27">
        <f>IF($A161="","",IF($AE161="","OK","REVISAR"))</f>
        <v/>
      </c>
    </row>
    <row r="162" ht="22" customHeight="1">
      <c r="A162" s="16" t="n"/>
      <c r="B162" s="16" t="n"/>
      <c r="C162" s="17" t="n"/>
      <c r="D162" s="18" t="n"/>
      <c r="E162" s="18" t="n"/>
      <c r="F162" s="18" t="n"/>
      <c r="G162" s="41" t="n"/>
      <c r="H162" s="17" t="n"/>
      <c r="I162" s="18" t="n"/>
      <c r="J162" s="17" t="n"/>
      <c r="K162" s="18" t="n"/>
      <c r="L162" s="20" t="n"/>
      <c r="M162" s="20" t="n"/>
      <c r="N162" s="16" t="n"/>
      <c r="O162" s="42" t="n"/>
      <c r="P162" s="22">
        <f>IF($A162="","",IFERROR(INDEX('Materiais e Regras'!$B$11:$B$30,MATCH($H162,'Materiais e Regras'!$A$11:$A$30,0)),""))</f>
        <v/>
      </c>
      <c r="Q162" s="23">
        <f>IF($A162="","",IFERROR(INDEX('Materiais e Regras'!$D$11:$D$30,MATCH($H162,'Materiais e Regras'!$A$11:$A$30,0)),""))</f>
        <v/>
      </c>
      <c r="R162" s="23">
        <f>IF($A162="","",IFERROR(INDEX('Materiais e Regras'!$E$11:$E$30,MATCH($H162,'Materiais e Regras'!$A$11:$A$30,0)),""))</f>
        <v/>
      </c>
      <c r="S162" s="23">
        <f>IF($A162="","",IFERROR(INDEX('Materiais e Regras'!$F$11:$F$30,MATCH($H162,'Materiais e Regras'!$A$11:$A$30,0)),""))</f>
        <v/>
      </c>
      <c r="T162" s="43">
        <f>IF($A162="","",IFERROR(INDEX('Materiais e Regras'!$G$11:$G$30,MATCH($H162,'Materiais e Regras'!$A$11:$A$30,0)),""))</f>
        <v/>
      </c>
      <c r="U162" s="25">
        <f>IF($A162="","",IFERROR(INDEX('Materiais e Regras'!$H$11:$H$30,MATCH($H162,'Materiais e Regras'!$A$11:$A$30,0)),""))</f>
        <v/>
      </c>
      <c r="V162" s="26">
        <f>IF($A162="","",IFERROR(INDEX('Materiais e Regras'!$I$11:$I$30,MATCH($H162,'Materiais e Regras'!$A$11:$A$30,0)),""))</f>
        <v/>
      </c>
      <c r="W162" s="22">
        <f>IF($A162="","",IFERROR(INDEX('Materiais e Regras'!$M$11:$M$25,MATCH($J162,'Materiais e Regras'!$L$11:$L$25,0)),""))</f>
        <v/>
      </c>
      <c r="X162" s="25">
        <f>IF($A162="","",IFERROR(INDEX('Materiais e Regras'!$N$11:$N$25,MATCH($J162,'Materiais e Regras'!$L$11:$L$25,0)),""))</f>
        <v/>
      </c>
      <c r="Y162" s="26">
        <f>IF($A162="","",IFERROR(INDEX('Materiais e Regras'!$O$11:$O$25,MATCH($J162,'Materiais e Regras'!$L$11:$L$25,0)),""))</f>
        <v/>
      </c>
      <c r="Z162" s="23">
        <f>IF($A162="","",IFERROR(INDEX('Materiais e Regras'!$B$4:$B$6,MATCH($C162,'Materiais e Regras'!$A$4:$A$6,0)),""))</f>
        <v/>
      </c>
      <c r="AA162" s="25">
        <f>IF($A162="","",IFERROR(INDEX('Materiais e Regras'!$C$4:$C$6,MATCH($C162,'Materiais e Regras'!$A$4:$A$6,0)),""))</f>
        <v/>
      </c>
      <c r="AB162" s="26">
        <f>IF($A162="","",IF($M162="",'Materiais e Regras'!$H$5,IF(ISNUMBER($M162),$M162,"")))</f>
        <v/>
      </c>
      <c r="AC162" s="26">
        <f>IF(OR($A162="",COUNT($I162,$K162)&lt;&gt;2,NOT(ISNUMBER($V162)),NOT(ISNUMBER($Y162)),AND($L162&lt;&gt;"",NOT(ISNUMBER($L162)))),"",ROUND(($I162*$V162+$K162*$Y162+IF($L162="",0,$L162))*(1+'Materiais e Regras'!$H$4),2))</f>
        <v/>
      </c>
      <c r="AD162" s="22">
        <f>IF(OR($A162="",$P162="",$W162="",$I162="",$K162="",$N162=""),"",$P162&amp;" x"&amp;TEXT($I162,"0.##")&amp;IF($J162="ENC-000",""," + "&amp;$W162&amp;" x"&amp;TEXT($K162,"0.##"))&amp;" | "&amp;$N162)</f>
        <v/>
      </c>
      <c r="AE162" s="22">
        <f>IF($A162="","",_xlfn.TEXTJOIN(" | ",TRUE,IF(COUNTIF($A$6:$A$205,$A162)&gt;1,"SKU duplicado",""),IF(OR($B162="",$C162="",$D162="",$E162="",$F162="",$G162="",$H162="",$I162="",$J162="",$K162="",$N162="",$O162=""),"Cadastro incompleto",""),IF(AND($C162&lt;&gt;"",COUNTIF('Materiais e Regras'!$A$4:$A$6,$C162)=0),"Fragilidade inválida",""),IF(OR(AND($D162&lt;&gt;"",NOT(ISNUMBER($D162))),AND($E162&lt;&gt;"",NOT(ISNUMBER($E162))),AND($F162&lt;&gt;"",NOT(ISNUMBER($F162))),AND($G162&lt;&gt;"",NOT(ISNUMBER($G162))),AND($I162&lt;&gt;"",NOT(ISNUMBER($I162))),AND($K162&lt;&gt;"",NOT(ISNUMBER($K162))),AND($L162&lt;&gt;"",NOT(ISNUMBER($L162))),AND($M162&lt;&gt;"",NOT(ISNUMBER($M162)))),"Dados numéricos inválidos",""),IF(OR(AND(ISNUMBER($D162),$D162&lt;=0),AND(ISNUMBER($E162),$E162&lt;=0),AND(ISNUMBER($F162),$F162&lt;=0),AND(ISNUMBER($G162),$G162&lt;=0),AND(ISNUMBER($I162),$I162&lt;=0),AND(ISNUMBER($K162),$K162&lt;0),AND(ISNUMBER($L162),$L162&lt;0),AND(ISNUMBER($M162),$M162&lt;0)),"Medida, peso ou quantidade inválida",""),IF(AND($H162&lt;&gt;"",$P162=""),"Código de embalagem inválido",""),IF(AND($P162&lt;&gt;"",IFERROR(INDEX('Materiais e Regras'!$J$11:$J$30,MATCH($H162,'Materiais e Regras'!$A$11:$A$30,0)),"Não")&lt;&gt;"Sim"),"Embalagem inativa",""),IF(AND($J162&lt;&gt;"",$W162=""),"Código de enchimento inválido",""),IF(AND($W162&lt;&gt;"",IFERROR(INDEX('Materiais e Regras'!$P$11:$P$25,MATCH($J162,'Materiais e Regras'!$L$11:$L$25,0)),"Não")&lt;&gt;"Sim"),"Enchimento inativo",""),IF(AND(COUNT($D162:$F162)=3,ISNUMBER($Z162),COUNT($Q162:$S162)=3,OR($D162+2*$Z162&gt;$Q162,$E162+2*$Z162&gt;$R162,$F162+2*$Z162&gt;$S162)),"Dimensões incompatíveis",""),IF(AND(ISNUMBER($G162),ISNUMBER($T162),$G162&gt;$T162),"Peso acima do limite",""),IF(AND(ISNUMBER($U162),ISNUMBER($X162),ISNUMBER($AA162),MIN(3,$U162+$X162)&lt;$AA162),"Proteção insuficiente",""),IF(AND($C162="Alta",OR($J162="ENC-000",$K162&lt;=0)),"Enchimento obrigatório",""),IF(AND($J162&lt;&gt;"",$J162&lt;&gt;"ENC-000",OR($K162="",$K162&lt;=0)),"Quantidade de enchimento inválida",""),IF(AND(ISNUMBER($AC162),ISNUMBER($AB162),$AC162&gt;$AB162),"Custo acima do limite",""),IF(AND($O162&lt;&gt;"",NOT(ISNUMBER($O162))),"Data de revisão inválida",""),IF(AND(ISNUMBER($O162),$O162&gt;TODAY()),"Data de revisão futura",""),IF(AND(ISNUMBER($O162),$O162&lt;=TODAY(),TODAY()-$O162&gt;'Materiais e Regras'!$H$6),"Revisão vencida","")))</f>
        <v/>
      </c>
      <c r="AF162" s="27">
        <f>IF($A162="","",IF($AE162="","OK","REVISAR"))</f>
        <v/>
      </c>
    </row>
    <row r="163" ht="22" customHeight="1">
      <c r="A163" s="16" t="n"/>
      <c r="B163" s="16" t="n"/>
      <c r="C163" s="17" t="n"/>
      <c r="D163" s="18" t="n"/>
      <c r="E163" s="18" t="n"/>
      <c r="F163" s="18" t="n"/>
      <c r="G163" s="41" t="n"/>
      <c r="H163" s="17" t="n"/>
      <c r="I163" s="18" t="n"/>
      <c r="J163" s="17" t="n"/>
      <c r="K163" s="18" t="n"/>
      <c r="L163" s="20" t="n"/>
      <c r="M163" s="20" t="n"/>
      <c r="N163" s="16" t="n"/>
      <c r="O163" s="42" t="n"/>
      <c r="P163" s="22">
        <f>IF($A163="","",IFERROR(INDEX('Materiais e Regras'!$B$11:$B$30,MATCH($H163,'Materiais e Regras'!$A$11:$A$30,0)),""))</f>
        <v/>
      </c>
      <c r="Q163" s="23">
        <f>IF($A163="","",IFERROR(INDEX('Materiais e Regras'!$D$11:$D$30,MATCH($H163,'Materiais e Regras'!$A$11:$A$30,0)),""))</f>
        <v/>
      </c>
      <c r="R163" s="23">
        <f>IF($A163="","",IFERROR(INDEX('Materiais e Regras'!$E$11:$E$30,MATCH($H163,'Materiais e Regras'!$A$11:$A$30,0)),""))</f>
        <v/>
      </c>
      <c r="S163" s="23">
        <f>IF($A163="","",IFERROR(INDEX('Materiais e Regras'!$F$11:$F$30,MATCH($H163,'Materiais e Regras'!$A$11:$A$30,0)),""))</f>
        <v/>
      </c>
      <c r="T163" s="43">
        <f>IF($A163="","",IFERROR(INDEX('Materiais e Regras'!$G$11:$G$30,MATCH($H163,'Materiais e Regras'!$A$11:$A$30,0)),""))</f>
        <v/>
      </c>
      <c r="U163" s="25">
        <f>IF($A163="","",IFERROR(INDEX('Materiais e Regras'!$H$11:$H$30,MATCH($H163,'Materiais e Regras'!$A$11:$A$30,0)),""))</f>
        <v/>
      </c>
      <c r="V163" s="26">
        <f>IF($A163="","",IFERROR(INDEX('Materiais e Regras'!$I$11:$I$30,MATCH($H163,'Materiais e Regras'!$A$11:$A$30,0)),""))</f>
        <v/>
      </c>
      <c r="W163" s="22">
        <f>IF($A163="","",IFERROR(INDEX('Materiais e Regras'!$M$11:$M$25,MATCH($J163,'Materiais e Regras'!$L$11:$L$25,0)),""))</f>
        <v/>
      </c>
      <c r="X163" s="25">
        <f>IF($A163="","",IFERROR(INDEX('Materiais e Regras'!$N$11:$N$25,MATCH($J163,'Materiais e Regras'!$L$11:$L$25,0)),""))</f>
        <v/>
      </c>
      <c r="Y163" s="26">
        <f>IF($A163="","",IFERROR(INDEX('Materiais e Regras'!$O$11:$O$25,MATCH($J163,'Materiais e Regras'!$L$11:$L$25,0)),""))</f>
        <v/>
      </c>
      <c r="Z163" s="23">
        <f>IF($A163="","",IFERROR(INDEX('Materiais e Regras'!$B$4:$B$6,MATCH($C163,'Materiais e Regras'!$A$4:$A$6,0)),""))</f>
        <v/>
      </c>
      <c r="AA163" s="25">
        <f>IF($A163="","",IFERROR(INDEX('Materiais e Regras'!$C$4:$C$6,MATCH($C163,'Materiais e Regras'!$A$4:$A$6,0)),""))</f>
        <v/>
      </c>
      <c r="AB163" s="26">
        <f>IF($A163="","",IF($M163="",'Materiais e Regras'!$H$5,IF(ISNUMBER($M163),$M163,"")))</f>
        <v/>
      </c>
      <c r="AC163" s="26">
        <f>IF(OR($A163="",COUNT($I163,$K163)&lt;&gt;2,NOT(ISNUMBER($V163)),NOT(ISNUMBER($Y163)),AND($L163&lt;&gt;"",NOT(ISNUMBER($L163)))),"",ROUND(($I163*$V163+$K163*$Y163+IF($L163="",0,$L163))*(1+'Materiais e Regras'!$H$4),2))</f>
        <v/>
      </c>
      <c r="AD163" s="22">
        <f>IF(OR($A163="",$P163="",$W163="",$I163="",$K163="",$N163=""),"",$P163&amp;" x"&amp;TEXT($I163,"0.##")&amp;IF($J163="ENC-000",""," + "&amp;$W163&amp;" x"&amp;TEXT($K163,"0.##"))&amp;" | "&amp;$N163)</f>
        <v/>
      </c>
      <c r="AE163" s="22">
        <f>IF($A163="","",_xlfn.TEXTJOIN(" | ",TRUE,IF(COUNTIF($A$6:$A$205,$A163)&gt;1,"SKU duplicado",""),IF(OR($B163="",$C163="",$D163="",$E163="",$F163="",$G163="",$H163="",$I163="",$J163="",$K163="",$N163="",$O163=""),"Cadastro incompleto",""),IF(AND($C163&lt;&gt;"",COUNTIF('Materiais e Regras'!$A$4:$A$6,$C163)=0),"Fragilidade inválida",""),IF(OR(AND($D163&lt;&gt;"",NOT(ISNUMBER($D163))),AND($E163&lt;&gt;"",NOT(ISNUMBER($E163))),AND($F163&lt;&gt;"",NOT(ISNUMBER($F163))),AND($G163&lt;&gt;"",NOT(ISNUMBER($G163))),AND($I163&lt;&gt;"",NOT(ISNUMBER($I163))),AND($K163&lt;&gt;"",NOT(ISNUMBER($K163))),AND($L163&lt;&gt;"",NOT(ISNUMBER($L163))),AND($M163&lt;&gt;"",NOT(ISNUMBER($M163)))),"Dados numéricos inválidos",""),IF(OR(AND(ISNUMBER($D163),$D163&lt;=0),AND(ISNUMBER($E163),$E163&lt;=0),AND(ISNUMBER($F163),$F163&lt;=0),AND(ISNUMBER($G163),$G163&lt;=0),AND(ISNUMBER($I163),$I163&lt;=0),AND(ISNUMBER($K163),$K163&lt;0),AND(ISNUMBER($L163),$L163&lt;0),AND(ISNUMBER($M163),$M163&lt;0)),"Medida, peso ou quantidade inválida",""),IF(AND($H163&lt;&gt;"",$P163=""),"Código de embalagem inválido",""),IF(AND($P163&lt;&gt;"",IFERROR(INDEX('Materiais e Regras'!$J$11:$J$30,MATCH($H163,'Materiais e Regras'!$A$11:$A$30,0)),"Não")&lt;&gt;"Sim"),"Embalagem inativa",""),IF(AND($J163&lt;&gt;"",$W163=""),"Código de enchimento inválido",""),IF(AND($W163&lt;&gt;"",IFERROR(INDEX('Materiais e Regras'!$P$11:$P$25,MATCH($J163,'Materiais e Regras'!$L$11:$L$25,0)),"Não")&lt;&gt;"Sim"),"Enchimento inativo",""),IF(AND(COUNT($D163:$F163)=3,ISNUMBER($Z163),COUNT($Q163:$S163)=3,OR($D163+2*$Z163&gt;$Q163,$E163+2*$Z163&gt;$R163,$F163+2*$Z163&gt;$S163)),"Dimensões incompatíveis",""),IF(AND(ISNUMBER($G163),ISNUMBER($T163),$G163&gt;$T163),"Peso acima do limite",""),IF(AND(ISNUMBER($U163),ISNUMBER($X163),ISNUMBER($AA163),MIN(3,$U163+$X163)&lt;$AA163),"Proteção insuficiente",""),IF(AND($C163="Alta",OR($J163="ENC-000",$K163&lt;=0)),"Enchimento obrigatório",""),IF(AND($J163&lt;&gt;"",$J163&lt;&gt;"ENC-000",OR($K163="",$K163&lt;=0)),"Quantidade de enchimento inválida",""),IF(AND(ISNUMBER($AC163),ISNUMBER($AB163),$AC163&gt;$AB163),"Custo acima do limite",""),IF(AND($O163&lt;&gt;"",NOT(ISNUMBER($O163))),"Data de revisão inválida",""),IF(AND(ISNUMBER($O163),$O163&gt;TODAY()),"Data de revisão futura",""),IF(AND(ISNUMBER($O163),$O163&lt;=TODAY(),TODAY()-$O163&gt;'Materiais e Regras'!$H$6),"Revisão vencida","")))</f>
        <v/>
      </c>
      <c r="AF163" s="27">
        <f>IF($A163="","",IF($AE163="","OK","REVISAR"))</f>
        <v/>
      </c>
    </row>
    <row r="164" ht="22" customHeight="1">
      <c r="A164" s="16" t="n"/>
      <c r="B164" s="16" t="n"/>
      <c r="C164" s="17" t="n"/>
      <c r="D164" s="18" t="n"/>
      <c r="E164" s="18" t="n"/>
      <c r="F164" s="18" t="n"/>
      <c r="G164" s="41" t="n"/>
      <c r="H164" s="17" t="n"/>
      <c r="I164" s="18" t="n"/>
      <c r="J164" s="17" t="n"/>
      <c r="K164" s="18" t="n"/>
      <c r="L164" s="20" t="n"/>
      <c r="M164" s="20" t="n"/>
      <c r="N164" s="16" t="n"/>
      <c r="O164" s="42" t="n"/>
      <c r="P164" s="22">
        <f>IF($A164="","",IFERROR(INDEX('Materiais e Regras'!$B$11:$B$30,MATCH($H164,'Materiais e Regras'!$A$11:$A$30,0)),""))</f>
        <v/>
      </c>
      <c r="Q164" s="23">
        <f>IF($A164="","",IFERROR(INDEX('Materiais e Regras'!$D$11:$D$30,MATCH($H164,'Materiais e Regras'!$A$11:$A$30,0)),""))</f>
        <v/>
      </c>
      <c r="R164" s="23">
        <f>IF($A164="","",IFERROR(INDEX('Materiais e Regras'!$E$11:$E$30,MATCH($H164,'Materiais e Regras'!$A$11:$A$30,0)),""))</f>
        <v/>
      </c>
      <c r="S164" s="23">
        <f>IF($A164="","",IFERROR(INDEX('Materiais e Regras'!$F$11:$F$30,MATCH($H164,'Materiais e Regras'!$A$11:$A$30,0)),""))</f>
        <v/>
      </c>
      <c r="T164" s="43">
        <f>IF($A164="","",IFERROR(INDEX('Materiais e Regras'!$G$11:$G$30,MATCH($H164,'Materiais e Regras'!$A$11:$A$30,0)),""))</f>
        <v/>
      </c>
      <c r="U164" s="25">
        <f>IF($A164="","",IFERROR(INDEX('Materiais e Regras'!$H$11:$H$30,MATCH($H164,'Materiais e Regras'!$A$11:$A$30,0)),""))</f>
        <v/>
      </c>
      <c r="V164" s="26">
        <f>IF($A164="","",IFERROR(INDEX('Materiais e Regras'!$I$11:$I$30,MATCH($H164,'Materiais e Regras'!$A$11:$A$30,0)),""))</f>
        <v/>
      </c>
      <c r="W164" s="22">
        <f>IF($A164="","",IFERROR(INDEX('Materiais e Regras'!$M$11:$M$25,MATCH($J164,'Materiais e Regras'!$L$11:$L$25,0)),""))</f>
        <v/>
      </c>
      <c r="X164" s="25">
        <f>IF($A164="","",IFERROR(INDEX('Materiais e Regras'!$N$11:$N$25,MATCH($J164,'Materiais e Regras'!$L$11:$L$25,0)),""))</f>
        <v/>
      </c>
      <c r="Y164" s="26">
        <f>IF($A164="","",IFERROR(INDEX('Materiais e Regras'!$O$11:$O$25,MATCH($J164,'Materiais e Regras'!$L$11:$L$25,0)),""))</f>
        <v/>
      </c>
      <c r="Z164" s="23">
        <f>IF($A164="","",IFERROR(INDEX('Materiais e Regras'!$B$4:$B$6,MATCH($C164,'Materiais e Regras'!$A$4:$A$6,0)),""))</f>
        <v/>
      </c>
      <c r="AA164" s="25">
        <f>IF($A164="","",IFERROR(INDEX('Materiais e Regras'!$C$4:$C$6,MATCH($C164,'Materiais e Regras'!$A$4:$A$6,0)),""))</f>
        <v/>
      </c>
      <c r="AB164" s="26">
        <f>IF($A164="","",IF($M164="",'Materiais e Regras'!$H$5,IF(ISNUMBER($M164),$M164,"")))</f>
        <v/>
      </c>
      <c r="AC164" s="26">
        <f>IF(OR($A164="",COUNT($I164,$K164)&lt;&gt;2,NOT(ISNUMBER($V164)),NOT(ISNUMBER($Y164)),AND($L164&lt;&gt;"",NOT(ISNUMBER($L164)))),"",ROUND(($I164*$V164+$K164*$Y164+IF($L164="",0,$L164))*(1+'Materiais e Regras'!$H$4),2))</f>
        <v/>
      </c>
      <c r="AD164" s="22">
        <f>IF(OR($A164="",$P164="",$W164="",$I164="",$K164="",$N164=""),"",$P164&amp;" x"&amp;TEXT($I164,"0.##")&amp;IF($J164="ENC-000",""," + "&amp;$W164&amp;" x"&amp;TEXT($K164,"0.##"))&amp;" | "&amp;$N164)</f>
        <v/>
      </c>
      <c r="AE164" s="22">
        <f>IF($A164="","",_xlfn.TEXTJOIN(" | ",TRUE,IF(COUNTIF($A$6:$A$205,$A164)&gt;1,"SKU duplicado",""),IF(OR($B164="",$C164="",$D164="",$E164="",$F164="",$G164="",$H164="",$I164="",$J164="",$K164="",$N164="",$O164=""),"Cadastro incompleto",""),IF(AND($C164&lt;&gt;"",COUNTIF('Materiais e Regras'!$A$4:$A$6,$C164)=0),"Fragilidade inválida",""),IF(OR(AND($D164&lt;&gt;"",NOT(ISNUMBER($D164))),AND($E164&lt;&gt;"",NOT(ISNUMBER($E164))),AND($F164&lt;&gt;"",NOT(ISNUMBER($F164))),AND($G164&lt;&gt;"",NOT(ISNUMBER($G164))),AND($I164&lt;&gt;"",NOT(ISNUMBER($I164))),AND($K164&lt;&gt;"",NOT(ISNUMBER($K164))),AND($L164&lt;&gt;"",NOT(ISNUMBER($L164))),AND($M164&lt;&gt;"",NOT(ISNUMBER($M164)))),"Dados numéricos inválidos",""),IF(OR(AND(ISNUMBER($D164),$D164&lt;=0),AND(ISNUMBER($E164),$E164&lt;=0),AND(ISNUMBER($F164),$F164&lt;=0),AND(ISNUMBER($G164),$G164&lt;=0),AND(ISNUMBER($I164),$I164&lt;=0),AND(ISNUMBER($K164),$K164&lt;0),AND(ISNUMBER($L164),$L164&lt;0),AND(ISNUMBER($M164),$M164&lt;0)),"Medida, peso ou quantidade inválida",""),IF(AND($H164&lt;&gt;"",$P164=""),"Código de embalagem inválido",""),IF(AND($P164&lt;&gt;"",IFERROR(INDEX('Materiais e Regras'!$J$11:$J$30,MATCH($H164,'Materiais e Regras'!$A$11:$A$30,0)),"Não")&lt;&gt;"Sim"),"Embalagem inativa",""),IF(AND($J164&lt;&gt;"",$W164=""),"Código de enchimento inválido",""),IF(AND($W164&lt;&gt;"",IFERROR(INDEX('Materiais e Regras'!$P$11:$P$25,MATCH($J164,'Materiais e Regras'!$L$11:$L$25,0)),"Não")&lt;&gt;"Sim"),"Enchimento inativo",""),IF(AND(COUNT($D164:$F164)=3,ISNUMBER($Z164),COUNT($Q164:$S164)=3,OR($D164+2*$Z164&gt;$Q164,$E164+2*$Z164&gt;$R164,$F164+2*$Z164&gt;$S164)),"Dimensões incompatíveis",""),IF(AND(ISNUMBER($G164),ISNUMBER($T164),$G164&gt;$T164),"Peso acima do limite",""),IF(AND(ISNUMBER($U164),ISNUMBER($X164),ISNUMBER($AA164),MIN(3,$U164+$X164)&lt;$AA164),"Proteção insuficiente",""),IF(AND($C164="Alta",OR($J164="ENC-000",$K164&lt;=0)),"Enchimento obrigatório",""),IF(AND($J164&lt;&gt;"",$J164&lt;&gt;"ENC-000",OR($K164="",$K164&lt;=0)),"Quantidade de enchimento inválida",""),IF(AND(ISNUMBER($AC164),ISNUMBER($AB164),$AC164&gt;$AB164),"Custo acima do limite",""),IF(AND($O164&lt;&gt;"",NOT(ISNUMBER($O164))),"Data de revisão inválida",""),IF(AND(ISNUMBER($O164),$O164&gt;TODAY()),"Data de revisão futura",""),IF(AND(ISNUMBER($O164),$O164&lt;=TODAY(),TODAY()-$O164&gt;'Materiais e Regras'!$H$6),"Revisão vencida","")))</f>
        <v/>
      </c>
      <c r="AF164" s="27">
        <f>IF($A164="","",IF($AE164="","OK","REVISAR"))</f>
        <v/>
      </c>
    </row>
    <row r="165" ht="22" customHeight="1">
      <c r="A165" s="16" t="n"/>
      <c r="B165" s="16" t="n"/>
      <c r="C165" s="17" t="n"/>
      <c r="D165" s="18" t="n"/>
      <c r="E165" s="18" t="n"/>
      <c r="F165" s="18" t="n"/>
      <c r="G165" s="41" t="n"/>
      <c r="H165" s="17" t="n"/>
      <c r="I165" s="18" t="n"/>
      <c r="J165" s="17" t="n"/>
      <c r="K165" s="18" t="n"/>
      <c r="L165" s="20" t="n"/>
      <c r="M165" s="20" t="n"/>
      <c r="N165" s="16" t="n"/>
      <c r="O165" s="42" t="n"/>
      <c r="P165" s="22">
        <f>IF($A165="","",IFERROR(INDEX('Materiais e Regras'!$B$11:$B$30,MATCH($H165,'Materiais e Regras'!$A$11:$A$30,0)),""))</f>
        <v/>
      </c>
      <c r="Q165" s="23">
        <f>IF($A165="","",IFERROR(INDEX('Materiais e Regras'!$D$11:$D$30,MATCH($H165,'Materiais e Regras'!$A$11:$A$30,0)),""))</f>
        <v/>
      </c>
      <c r="R165" s="23">
        <f>IF($A165="","",IFERROR(INDEX('Materiais e Regras'!$E$11:$E$30,MATCH($H165,'Materiais e Regras'!$A$11:$A$30,0)),""))</f>
        <v/>
      </c>
      <c r="S165" s="23">
        <f>IF($A165="","",IFERROR(INDEX('Materiais e Regras'!$F$11:$F$30,MATCH($H165,'Materiais e Regras'!$A$11:$A$30,0)),""))</f>
        <v/>
      </c>
      <c r="T165" s="43">
        <f>IF($A165="","",IFERROR(INDEX('Materiais e Regras'!$G$11:$G$30,MATCH($H165,'Materiais e Regras'!$A$11:$A$30,0)),""))</f>
        <v/>
      </c>
      <c r="U165" s="25">
        <f>IF($A165="","",IFERROR(INDEX('Materiais e Regras'!$H$11:$H$30,MATCH($H165,'Materiais e Regras'!$A$11:$A$30,0)),""))</f>
        <v/>
      </c>
      <c r="V165" s="26">
        <f>IF($A165="","",IFERROR(INDEX('Materiais e Regras'!$I$11:$I$30,MATCH($H165,'Materiais e Regras'!$A$11:$A$30,0)),""))</f>
        <v/>
      </c>
      <c r="W165" s="22">
        <f>IF($A165="","",IFERROR(INDEX('Materiais e Regras'!$M$11:$M$25,MATCH($J165,'Materiais e Regras'!$L$11:$L$25,0)),""))</f>
        <v/>
      </c>
      <c r="X165" s="25">
        <f>IF($A165="","",IFERROR(INDEX('Materiais e Regras'!$N$11:$N$25,MATCH($J165,'Materiais e Regras'!$L$11:$L$25,0)),""))</f>
        <v/>
      </c>
      <c r="Y165" s="26">
        <f>IF($A165="","",IFERROR(INDEX('Materiais e Regras'!$O$11:$O$25,MATCH($J165,'Materiais e Regras'!$L$11:$L$25,0)),""))</f>
        <v/>
      </c>
      <c r="Z165" s="23">
        <f>IF($A165="","",IFERROR(INDEX('Materiais e Regras'!$B$4:$B$6,MATCH($C165,'Materiais e Regras'!$A$4:$A$6,0)),""))</f>
        <v/>
      </c>
      <c r="AA165" s="25">
        <f>IF($A165="","",IFERROR(INDEX('Materiais e Regras'!$C$4:$C$6,MATCH($C165,'Materiais e Regras'!$A$4:$A$6,0)),""))</f>
        <v/>
      </c>
      <c r="AB165" s="26">
        <f>IF($A165="","",IF($M165="",'Materiais e Regras'!$H$5,IF(ISNUMBER($M165),$M165,"")))</f>
        <v/>
      </c>
      <c r="AC165" s="26">
        <f>IF(OR($A165="",COUNT($I165,$K165)&lt;&gt;2,NOT(ISNUMBER($V165)),NOT(ISNUMBER($Y165)),AND($L165&lt;&gt;"",NOT(ISNUMBER($L165)))),"",ROUND(($I165*$V165+$K165*$Y165+IF($L165="",0,$L165))*(1+'Materiais e Regras'!$H$4),2))</f>
        <v/>
      </c>
      <c r="AD165" s="22">
        <f>IF(OR($A165="",$P165="",$W165="",$I165="",$K165="",$N165=""),"",$P165&amp;" x"&amp;TEXT($I165,"0.##")&amp;IF($J165="ENC-000",""," + "&amp;$W165&amp;" x"&amp;TEXT($K165,"0.##"))&amp;" | "&amp;$N165)</f>
        <v/>
      </c>
      <c r="AE165" s="22">
        <f>IF($A165="","",_xlfn.TEXTJOIN(" | ",TRUE,IF(COUNTIF($A$6:$A$205,$A165)&gt;1,"SKU duplicado",""),IF(OR($B165="",$C165="",$D165="",$E165="",$F165="",$G165="",$H165="",$I165="",$J165="",$K165="",$N165="",$O165=""),"Cadastro incompleto",""),IF(AND($C165&lt;&gt;"",COUNTIF('Materiais e Regras'!$A$4:$A$6,$C165)=0),"Fragilidade inválida",""),IF(OR(AND($D165&lt;&gt;"",NOT(ISNUMBER($D165))),AND($E165&lt;&gt;"",NOT(ISNUMBER($E165))),AND($F165&lt;&gt;"",NOT(ISNUMBER($F165))),AND($G165&lt;&gt;"",NOT(ISNUMBER($G165))),AND($I165&lt;&gt;"",NOT(ISNUMBER($I165))),AND($K165&lt;&gt;"",NOT(ISNUMBER($K165))),AND($L165&lt;&gt;"",NOT(ISNUMBER($L165))),AND($M165&lt;&gt;"",NOT(ISNUMBER($M165)))),"Dados numéricos inválidos",""),IF(OR(AND(ISNUMBER($D165),$D165&lt;=0),AND(ISNUMBER($E165),$E165&lt;=0),AND(ISNUMBER($F165),$F165&lt;=0),AND(ISNUMBER($G165),$G165&lt;=0),AND(ISNUMBER($I165),$I165&lt;=0),AND(ISNUMBER($K165),$K165&lt;0),AND(ISNUMBER($L165),$L165&lt;0),AND(ISNUMBER($M165),$M165&lt;0)),"Medida, peso ou quantidade inválida",""),IF(AND($H165&lt;&gt;"",$P165=""),"Código de embalagem inválido",""),IF(AND($P165&lt;&gt;"",IFERROR(INDEX('Materiais e Regras'!$J$11:$J$30,MATCH($H165,'Materiais e Regras'!$A$11:$A$30,0)),"Não")&lt;&gt;"Sim"),"Embalagem inativa",""),IF(AND($J165&lt;&gt;"",$W165=""),"Código de enchimento inválido",""),IF(AND($W165&lt;&gt;"",IFERROR(INDEX('Materiais e Regras'!$P$11:$P$25,MATCH($J165,'Materiais e Regras'!$L$11:$L$25,0)),"Não")&lt;&gt;"Sim"),"Enchimento inativo",""),IF(AND(COUNT($D165:$F165)=3,ISNUMBER($Z165),COUNT($Q165:$S165)=3,OR($D165+2*$Z165&gt;$Q165,$E165+2*$Z165&gt;$R165,$F165+2*$Z165&gt;$S165)),"Dimensões incompatíveis",""),IF(AND(ISNUMBER($G165),ISNUMBER($T165),$G165&gt;$T165),"Peso acima do limite",""),IF(AND(ISNUMBER($U165),ISNUMBER($X165),ISNUMBER($AA165),MIN(3,$U165+$X165)&lt;$AA165),"Proteção insuficiente",""),IF(AND($C165="Alta",OR($J165="ENC-000",$K165&lt;=0)),"Enchimento obrigatório",""),IF(AND($J165&lt;&gt;"",$J165&lt;&gt;"ENC-000",OR($K165="",$K165&lt;=0)),"Quantidade de enchimento inválida",""),IF(AND(ISNUMBER($AC165),ISNUMBER($AB165),$AC165&gt;$AB165),"Custo acima do limite",""),IF(AND($O165&lt;&gt;"",NOT(ISNUMBER($O165))),"Data de revisão inválida",""),IF(AND(ISNUMBER($O165),$O165&gt;TODAY()),"Data de revisão futura",""),IF(AND(ISNUMBER($O165),$O165&lt;=TODAY(),TODAY()-$O165&gt;'Materiais e Regras'!$H$6),"Revisão vencida","")))</f>
        <v/>
      </c>
      <c r="AF165" s="27">
        <f>IF($A165="","",IF($AE165="","OK","REVISAR"))</f>
        <v/>
      </c>
    </row>
    <row r="166" ht="22" customHeight="1">
      <c r="A166" s="16" t="n"/>
      <c r="B166" s="16" t="n"/>
      <c r="C166" s="17" t="n"/>
      <c r="D166" s="18" t="n"/>
      <c r="E166" s="18" t="n"/>
      <c r="F166" s="18" t="n"/>
      <c r="G166" s="41" t="n"/>
      <c r="H166" s="17" t="n"/>
      <c r="I166" s="18" t="n"/>
      <c r="J166" s="17" t="n"/>
      <c r="K166" s="18" t="n"/>
      <c r="L166" s="20" t="n"/>
      <c r="M166" s="20" t="n"/>
      <c r="N166" s="16" t="n"/>
      <c r="O166" s="42" t="n"/>
      <c r="P166" s="22">
        <f>IF($A166="","",IFERROR(INDEX('Materiais e Regras'!$B$11:$B$30,MATCH($H166,'Materiais e Regras'!$A$11:$A$30,0)),""))</f>
        <v/>
      </c>
      <c r="Q166" s="23">
        <f>IF($A166="","",IFERROR(INDEX('Materiais e Regras'!$D$11:$D$30,MATCH($H166,'Materiais e Regras'!$A$11:$A$30,0)),""))</f>
        <v/>
      </c>
      <c r="R166" s="23">
        <f>IF($A166="","",IFERROR(INDEX('Materiais e Regras'!$E$11:$E$30,MATCH($H166,'Materiais e Regras'!$A$11:$A$30,0)),""))</f>
        <v/>
      </c>
      <c r="S166" s="23">
        <f>IF($A166="","",IFERROR(INDEX('Materiais e Regras'!$F$11:$F$30,MATCH($H166,'Materiais e Regras'!$A$11:$A$30,0)),""))</f>
        <v/>
      </c>
      <c r="T166" s="43">
        <f>IF($A166="","",IFERROR(INDEX('Materiais e Regras'!$G$11:$G$30,MATCH($H166,'Materiais e Regras'!$A$11:$A$30,0)),""))</f>
        <v/>
      </c>
      <c r="U166" s="25">
        <f>IF($A166="","",IFERROR(INDEX('Materiais e Regras'!$H$11:$H$30,MATCH($H166,'Materiais e Regras'!$A$11:$A$30,0)),""))</f>
        <v/>
      </c>
      <c r="V166" s="26">
        <f>IF($A166="","",IFERROR(INDEX('Materiais e Regras'!$I$11:$I$30,MATCH($H166,'Materiais e Regras'!$A$11:$A$30,0)),""))</f>
        <v/>
      </c>
      <c r="W166" s="22">
        <f>IF($A166="","",IFERROR(INDEX('Materiais e Regras'!$M$11:$M$25,MATCH($J166,'Materiais e Regras'!$L$11:$L$25,0)),""))</f>
        <v/>
      </c>
      <c r="X166" s="25">
        <f>IF($A166="","",IFERROR(INDEX('Materiais e Regras'!$N$11:$N$25,MATCH($J166,'Materiais e Regras'!$L$11:$L$25,0)),""))</f>
        <v/>
      </c>
      <c r="Y166" s="26">
        <f>IF($A166="","",IFERROR(INDEX('Materiais e Regras'!$O$11:$O$25,MATCH($J166,'Materiais e Regras'!$L$11:$L$25,0)),""))</f>
        <v/>
      </c>
      <c r="Z166" s="23">
        <f>IF($A166="","",IFERROR(INDEX('Materiais e Regras'!$B$4:$B$6,MATCH($C166,'Materiais e Regras'!$A$4:$A$6,0)),""))</f>
        <v/>
      </c>
      <c r="AA166" s="25">
        <f>IF($A166="","",IFERROR(INDEX('Materiais e Regras'!$C$4:$C$6,MATCH($C166,'Materiais e Regras'!$A$4:$A$6,0)),""))</f>
        <v/>
      </c>
      <c r="AB166" s="26">
        <f>IF($A166="","",IF($M166="",'Materiais e Regras'!$H$5,IF(ISNUMBER($M166),$M166,"")))</f>
        <v/>
      </c>
      <c r="AC166" s="26">
        <f>IF(OR($A166="",COUNT($I166,$K166)&lt;&gt;2,NOT(ISNUMBER($V166)),NOT(ISNUMBER($Y166)),AND($L166&lt;&gt;"",NOT(ISNUMBER($L166)))),"",ROUND(($I166*$V166+$K166*$Y166+IF($L166="",0,$L166))*(1+'Materiais e Regras'!$H$4),2))</f>
        <v/>
      </c>
      <c r="AD166" s="22">
        <f>IF(OR($A166="",$P166="",$W166="",$I166="",$K166="",$N166=""),"",$P166&amp;" x"&amp;TEXT($I166,"0.##")&amp;IF($J166="ENC-000",""," + "&amp;$W166&amp;" x"&amp;TEXT($K166,"0.##"))&amp;" | "&amp;$N166)</f>
        <v/>
      </c>
      <c r="AE166" s="22">
        <f>IF($A166="","",_xlfn.TEXTJOIN(" | ",TRUE,IF(COUNTIF($A$6:$A$205,$A166)&gt;1,"SKU duplicado",""),IF(OR($B166="",$C166="",$D166="",$E166="",$F166="",$G166="",$H166="",$I166="",$J166="",$K166="",$N166="",$O166=""),"Cadastro incompleto",""),IF(AND($C166&lt;&gt;"",COUNTIF('Materiais e Regras'!$A$4:$A$6,$C166)=0),"Fragilidade inválida",""),IF(OR(AND($D166&lt;&gt;"",NOT(ISNUMBER($D166))),AND($E166&lt;&gt;"",NOT(ISNUMBER($E166))),AND($F166&lt;&gt;"",NOT(ISNUMBER($F166))),AND($G166&lt;&gt;"",NOT(ISNUMBER($G166))),AND($I166&lt;&gt;"",NOT(ISNUMBER($I166))),AND($K166&lt;&gt;"",NOT(ISNUMBER($K166))),AND($L166&lt;&gt;"",NOT(ISNUMBER($L166))),AND($M166&lt;&gt;"",NOT(ISNUMBER($M166)))),"Dados numéricos inválidos",""),IF(OR(AND(ISNUMBER($D166),$D166&lt;=0),AND(ISNUMBER($E166),$E166&lt;=0),AND(ISNUMBER($F166),$F166&lt;=0),AND(ISNUMBER($G166),$G166&lt;=0),AND(ISNUMBER($I166),$I166&lt;=0),AND(ISNUMBER($K166),$K166&lt;0),AND(ISNUMBER($L166),$L166&lt;0),AND(ISNUMBER($M166),$M166&lt;0)),"Medida, peso ou quantidade inválida",""),IF(AND($H166&lt;&gt;"",$P166=""),"Código de embalagem inválido",""),IF(AND($P166&lt;&gt;"",IFERROR(INDEX('Materiais e Regras'!$J$11:$J$30,MATCH($H166,'Materiais e Regras'!$A$11:$A$30,0)),"Não")&lt;&gt;"Sim"),"Embalagem inativa",""),IF(AND($J166&lt;&gt;"",$W166=""),"Código de enchimento inválido",""),IF(AND($W166&lt;&gt;"",IFERROR(INDEX('Materiais e Regras'!$P$11:$P$25,MATCH($J166,'Materiais e Regras'!$L$11:$L$25,0)),"Não")&lt;&gt;"Sim"),"Enchimento inativo",""),IF(AND(COUNT($D166:$F166)=3,ISNUMBER($Z166),COUNT($Q166:$S166)=3,OR($D166+2*$Z166&gt;$Q166,$E166+2*$Z166&gt;$R166,$F166+2*$Z166&gt;$S166)),"Dimensões incompatíveis",""),IF(AND(ISNUMBER($G166),ISNUMBER($T166),$G166&gt;$T166),"Peso acima do limite",""),IF(AND(ISNUMBER($U166),ISNUMBER($X166),ISNUMBER($AA166),MIN(3,$U166+$X166)&lt;$AA166),"Proteção insuficiente",""),IF(AND($C166="Alta",OR($J166="ENC-000",$K166&lt;=0)),"Enchimento obrigatório",""),IF(AND($J166&lt;&gt;"",$J166&lt;&gt;"ENC-000",OR($K166="",$K166&lt;=0)),"Quantidade de enchimento inválida",""),IF(AND(ISNUMBER($AC166),ISNUMBER($AB166),$AC166&gt;$AB166),"Custo acima do limite",""),IF(AND($O166&lt;&gt;"",NOT(ISNUMBER($O166))),"Data de revisão inválida",""),IF(AND(ISNUMBER($O166),$O166&gt;TODAY()),"Data de revisão futura",""),IF(AND(ISNUMBER($O166),$O166&lt;=TODAY(),TODAY()-$O166&gt;'Materiais e Regras'!$H$6),"Revisão vencida","")))</f>
        <v/>
      </c>
      <c r="AF166" s="27">
        <f>IF($A166="","",IF($AE166="","OK","REVISAR"))</f>
        <v/>
      </c>
    </row>
    <row r="167" ht="22" customHeight="1">
      <c r="A167" s="16" t="n"/>
      <c r="B167" s="16" t="n"/>
      <c r="C167" s="17" t="n"/>
      <c r="D167" s="18" t="n"/>
      <c r="E167" s="18" t="n"/>
      <c r="F167" s="18" t="n"/>
      <c r="G167" s="41" t="n"/>
      <c r="H167" s="17" t="n"/>
      <c r="I167" s="18" t="n"/>
      <c r="J167" s="17" t="n"/>
      <c r="K167" s="18" t="n"/>
      <c r="L167" s="20" t="n"/>
      <c r="M167" s="20" t="n"/>
      <c r="N167" s="16" t="n"/>
      <c r="O167" s="42" t="n"/>
      <c r="P167" s="22">
        <f>IF($A167="","",IFERROR(INDEX('Materiais e Regras'!$B$11:$B$30,MATCH($H167,'Materiais e Regras'!$A$11:$A$30,0)),""))</f>
        <v/>
      </c>
      <c r="Q167" s="23">
        <f>IF($A167="","",IFERROR(INDEX('Materiais e Regras'!$D$11:$D$30,MATCH($H167,'Materiais e Regras'!$A$11:$A$30,0)),""))</f>
        <v/>
      </c>
      <c r="R167" s="23">
        <f>IF($A167="","",IFERROR(INDEX('Materiais e Regras'!$E$11:$E$30,MATCH($H167,'Materiais e Regras'!$A$11:$A$30,0)),""))</f>
        <v/>
      </c>
      <c r="S167" s="23">
        <f>IF($A167="","",IFERROR(INDEX('Materiais e Regras'!$F$11:$F$30,MATCH($H167,'Materiais e Regras'!$A$11:$A$30,0)),""))</f>
        <v/>
      </c>
      <c r="T167" s="43">
        <f>IF($A167="","",IFERROR(INDEX('Materiais e Regras'!$G$11:$G$30,MATCH($H167,'Materiais e Regras'!$A$11:$A$30,0)),""))</f>
        <v/>
      </c>
      <c r="U167" s="25">
        <f>IF($A167="","",IFERROR(INDEX('Materiais e Regras'!$H$11:$H$30,MATCH($H167,'Materiais e Regras'!$A$11:$A$30,0)),""))</f>
        <v/>
      </c>
      <c r="V167" s="26">
        <f>IF($A167="","",IFERROR(INDEX('Materiais e Regras'!$I$11:$I$30,MATCH($H167,'Materiais e Regras'!$A$11:$A$30,0)),""))</f>
        <v/>
      </c>
      <c r="W167" s="22">
        <f>IF($A167="","",IFERROR(INDEX('Materiais e Regras'!$M$11:$M$25,MATCH($J167,'Materiais e Regras'!$L$11:$L$25,0)),""))</f>
        <v/>
      </c>
      <c r="X167" s="25">
        <f>IF($A167="","",IFERROR(INDEX('Materiais e Regras'!$N$11:$N$25,MATCH($J167,'Materiais e Regras'!$L$11:$L$25,0)),""))</f>
        <v/>
      </c>
      <c r="Y167" s="26">
        <f>IF($A167="","",IFERROR(INDEX('Materiais e Regras'!$O$11:$O$25,MATCH($J167,'Materiais e Regras'!$L$11:$L$25,0)),""))</f>
        <v/>
      </c>
      <c r="Z167" s="23">
        <f>IF($A167="","",IFERROR(INDEX('Materiais e Regras'!$B$4:$B$6,MATCH($C167,'Materiais e Regras'!$A$4:$A$6,0)),""))</f>
        <v/>
      </c>
      <c r="AA167" s="25">
        <f>IF($A167="","",IFERROR(INDEX('Materiais e Regras'!$C$4:$C$6,MATCH($C167,'Materiais e Regras'!$A$4:$A$6,0)),""))</f>
        <v/>
      </c>
      <c r="AB167" s="26">
        <f>IF($A167="","",IF($M167="",'Materiais e Regras'!$H$5,IF(ISNUMBER($M167),$M167,"")))</f>
        <v/>
      </c>
      <c r="AC167" s="26">
        <f>IF(OR($A167="",COUNT($I167,$K167)&lt;&gt;2,NOT(ISNUMBER($V167)),NOT(ISNUMBER($Y167)),AND($L167&lt;&gt;"",NOT(ISNUMBER($L167)))),"",ROUND(($I167*$V167+$K167*$Y167+IF($L167="",0,$L167))*(1+'Materiais e Regras'!$H$4),2))</f>
        <v/>
      </c>
      <c r="AD167" s="22">
        <f>IF(OR($A167="",$P167="",$W167="",$I167="",$K167="",$N167=""),"",$P167&amp;" x"&amp;TEXT($I167,"0.##")&amp;IF($J167="ENC-000",""," + "&amp;$W167&amp;" x"&amp;TEXT($K167,"0.##"))&amp;" | "&amp;$N167)</f>
        <v/>
      </c>
      <c r="AE167" s="22">
        <f>IF($A167="","",_xlfn.TEXTJOIN(" | ",TRUE,IF(COUNTIF($A$6:$A$205,$A167)&gt;1,"SKU duplicado",""),IF(OR($B167="",$C167="",$D167="",$E167="",$F167="",$G167="",$H167="",$I167="",$J167="",$K167="",$N167="",$O167=""),"Cadastro incompleto",""),IF(AND($C167&lt;&gt;"",COUNTIF('Materiais e Regras'!$A$4:$A$6,$C167)=0),"Fragilidade inválida",""),IF(OR(AND($D167&lt;&gt;"",NOT(ISNUMBER($D167))),AND($E167&lt;&gt;"",NOT(ISNUMBER($E167))),AND($F167&lt;&gt;"",NOT(ISNUMBER($F167))),AND($G167&lt;&gt;"",NOT(ISNUMBER($G167))),AND($I167&lt;&gt;"",NOT(ISNUMBER($I167))),AND($K167&lt;&gt;"",NOT(ISNUMBER($K167))),AND($L167&lt;&gt;"",NOT(ISNUMBER($L167))),AND($M167&lt;&gt;"",NOT(ISNUMBER($M167)))),"Dados numéricos inválidos",""),IF(OR(AND(ISNUMBER($D167),$D167&lt;=0),AND(ISNUMBER($E167),$E167&lt;=0),AND(ISNUMBER($F167),$F167&lt;=0),AND(ISNUMBER($G167),$G167&lt;=0),AND(ISNUMBER($I167),$I167&lt;=0),AND(ISNUMBER($K167),$K167&lt;0),AND(ISNUMBER($L167),$L167&lt;0),AND(ISNUMBER($M167),$M167&lt;0)),"Medida, peso ou quantidade inválida",""),IF(AND($H167&lt;&gt;"",$P167=""),"Código de embalagem inválido",""),IF(AND($P167&lt;&gt;"",IFERROR(INDEX('Materiais e Regras'!$J$11:$J$30,MATCH($H167,'Materiais e Regras'!$A$11:$A$30,0)),"Não")&lt;&gt;"Sim"),"Embalagem inativa",""),IF(AND($J167&lt;&gt;"",$W167=""),"Código de enchimento inválido",""),IF(AND($W167&lt;&gt;"",IFERROR(INDEX('Materiais e Regras'!$P$11:$P$25,MATCH($J167,'Materiais e Regras'!$L$11:$L$25,0)),"Não")&lt;&gt;"Sim"),"Enchimento inativo",""),IF(AND(COUNT($D167:$F167)=3,ISNUMBER($Z167),COUNT($Q167:$S167)=3,OR($D167+2*$Z167&gt;$Q167,$E167+2*$Z167&gt;$R167,$F167+2*$Z167&gt;$S167)),"Dimensões incompatíveis",""),IF(AND(ISNUMBER($G167),ISNUMBER($T167),$G167&gt;$T167),"Peso acima do limite",""),IF(AND(ISNUMBER($U167),ISNUMBER($X167),ISNUMBER($AA167),MIN(3,$U167+$X167)&lt;$AA167),"Proteção insuficiente",""),IF(AND($C167="Alta",OR($J167="ENC-000",$K167&lt;=0)),"Enchimento obrigatório",""),IF(AND($J167&lt;&gt;"",$J167&lt;&gt;"ENC-000",OR($K167="",$K167&lt;=0)),"Quantidade de enchimento inválida",""),IF(AND(ISNUMBER($AC167),ISNUMBER($AB167),$AC167&gt;$AB167),"Custo acima do limite",""),IF(AND($O167&lt;&gt;"",NOT(ISNUMBER($O167))),"Data de revisão inválida",""),IF(AND(ISNUMBER($O167),$O167&gt;TODAY()),"Data de revisão futura",""),IF(AND(ISNUMBER($O167),$O167&lt;=TODAY(),TODAY()-$O167&gt;'Materiais e Regras'!$H$6),"Revisão vencida","")))</f>
        <v/>
      </c>
      <c r="AF167" s="27">
        <f>IF($A167="","",IF($AE167="","OK","REVISAR"))</f>
        <v/>
      </c>
    </row>
    <row r="168" ht="22" customHeight="1">
      <c r="A168" s="16" t="n"/>
      <c r="B168" s="16" t="n"/>
      <c r="C168" s="17" t="n"/>
      <c r="D168" s="18" t="n"/>
      <c r="E168" s="18" t="n"/>
      <c r="F168" s="18" t="n"/>
      <c r="G168" s="41" t="n"/>
      <c r="H168" s="17" t="n"/>
      <c r="I168" s="18" t="n"/>
      <c r="J168" s="17" t="n"/>
      <c r="K168" s="18" t="n"/>
      <c r="L168" s="20" t="n"/>
      <c r="M168" s="20" t="n"/>
      <c r="N168" s="16" t="n"/>
      <c r="O168" s="42" t="n"/>
      <c r="P168" s="22">
        <f>IF($A168="","",IFERROR(INDEX('Materiais e Regras'!$B$11:$B$30,MATCH($H168,'Materiais e Regras'!$A$11:$A$30,0)),""))</f>
        <v/>
      </c>
      <c r="Q168" s="23">
        <f>IF($A168="","",IFERROR(INDEX('Materiais e Regras'!$D$11:$D$30,MATCH($H168,'Materiais e Regras'!$A$11:$A$30,0)),""))</f>
        <v/>
      </c>
      <c r="R168" s="23">
        <f>IF($A168="","",IFERROR(INDEX('Materiais e Regras'!$E$11:$E$30,MATCH($H168,'Materiais e Regras'!$A$11:$A$30,0)),""))</f>
        <v/>
      </c>
      <c r="S168" s="23">
        <f>IF($A168="","",IFERROR(INDEX('Materiais e Regras'!$F$11:$F$30,MATCH($H168,'Materiais e Regras'!$A$11:$A$30,0)),""))</f>
        <v/>
      </c>
      <c r="T168" s="43">
        <f>IF($A168="","",IFERROR(INDEX('Materiais e Regras'!$G$11:$G$30,MATCH($H168,'Materiais e Regras'!$A$11:$A$30,0)),""))</f>
        <v/>
      </c>
      <c r="U168" s="25">
        <f>IF($A168="","",IFERROR(INDEX('Materiais e Regras'!$H$11:$H$30,MATCH($H168,'Materiais e Regras'!$A$11:$A$30,0)),""))</f>
        <v/>
      </c>
      <c r="V168" s="26">
        <f>IF($A168="","",IFERROR(INDEX('Materiais e Regras'!$I$11:$I$30,MATCH($H168,'Materiais e Regras'!$A$11:$A$30,0)),""))</f>
        <v/>
      </c>
      <c r="W168" s="22">
        <f>IF($A168="","",IFERROR(INDEX('Materiais e Regras'!$M$11:$M$25,MATCH($J168,'Materiais e Regras'!$L$11:$L$25,0)),""))</f>
        <v/>
      </c>
      <c r="X168" s="25">
        <f>IF($A168="","",IFERROR(INDEX('Materiais e Regras'!$N$11:$N$25,MATCH($J168,'Materiais e Regras'!$L$11:$L$25,0)),""))</f>
        <v/>
      </c>
      <c r="Y168" s="26">
        <f>IF($A168="","",IFERROR(INDEX('Materiais e Regras'!$O$11:$O$25,MATCH($J168,'Materiais e Regras'!$L$11:$L$25,0)),""))</f>
        <v/>
      </c>
      <c r="Z168" s="23">
        <f>IF($A168="","",IFERROR(INDEX('Materiais e Regras'!$B$4:$B$6,MATCH($C168,'Materiais e Regras'!$A$4:$A$6,0)),""))</f>
        <v/>
      </c>
      <c r="AA168" s="25">
        <f>IF($A168="","",IFERROR(INDEX('Materiais e Regras'!$C$4:$C$6,MATCH($C168,'Materiais e Regras'!$A$4:$A$6,0)),""))</f>
        <v/>
      </c>
      <c r="AB168" s="26">
        <f>IF($A168="","",IF($M168="",'Materiais e Regras'!$H$5,IF(ISNUMBER($M168),$M168,"")))</f>
        <v/>
      </c>
      <c r="AC168" s="26">
        <f>IF(OR($A168="",COUNT($I168,$K168)&lt;&gt;2,NOT(ISNUMBER($V168)),NOT(ISNUMBER($Y168)),AND($L168&lt;&gt;"",NOT(ISNUMBER($L168)))),"",ROUND(($I168*$V168+$K168*$Y168+IF($L168="",0,$L168))*(1+'Materiais e Regras'!$H$4),2))</f>
        <v/>
      </c>
      <c r="AD168" s="22">
        <f>IF(OR($A168="",$P168="",$W168="",$I168="",$K168="",$N168=""),"",$P168&amp;" x"&amp;TEXT($I168,"0.##")&amp;IF($J168="ENC-000",""," + "&amp;$W168&amp;" x"&amp;TEXT($K168,"0.##"))&amp;" | "&amp;$N168)</f>
        <v/>
      </c>
      <c r="AE168" s="22">
        <f>IF($A168="","",_xlfn.TEXTJOIN(" | ",TRUE,IF(COUNTIF($A$6:$A$205,$A168)&gt;1,"SKU duplicado",""),IF(OR($B168="",$C168="",$D168="",$E168="",$F168="",$G168="",$H168="",$I168="",$J168="",$K168="",$N168="",$O168=""),"Cadastro incompleto",""),IF(AND($C168&lt;&gt;"",COUNTIF('Materiais e Regras'!$A$4:$A$6,$C168)=0),"Fragilidade inválida",""),IF(OR(AND($D168&lt;&gt;"",NOT(ISNUMBER($D168))),AND($E168&lt;&gt;"",NOT(ISNUMBER($E168))),AND($F168&lt;&gt;"",NOT(ISNUMBER($F168))),AND($G168&lt;&gt;"",NOT(ISNUMBER($G168))),AND($I168&lt;&gt;"",NOT(ISNUMBER($I168))),AND($K168&lt;&gt;"",NOT(ISNUMBER($K168))),AND($L168&lt;&gt;"",NOT(ISNUMBER($L168))),AND($M168&lt;&gt;"",NOT(ISNUMBER($M168)))),"Dados numéricos inválidos",""),IF(OR(AND(ISNUMBER($D168),$D168&lt;=0),AND(ISNUMBER($E168),$E168&lt;=0),AND(ISNUMBER($F168),$F168&lt;=0),AND(ISNUMBER($G168),$G168&lt;=0),AND(ISNUMBER($I168),$I168&lt;=0),AND(ISNUMBER($K168),$K168&lt;0),AND(ISNUMBER($L168),$L168&lt;0),AND(ISNUMBER($M168),$M168&lt;0)),"Medida, peso ou quantidade inválida",""),IF(AND($H168&lt;&gt;"",$P168=""),"Código de embalagem inválido",""),IF(AND($P168&lt;&gt;"",IFERROR(INDEX('Materiais e Regras'!$J$11:$J$30,MATCH($H168,'Materiais e Regras'!$A$11:$A$30,0)),"Não")&lt;&gt;"Sim"),"Embalagem inativa",""),IF(AND($J168&lt;&gt;"",$W168=""),"Código de enchimento inválido",""),IF(AND($W168&lt;&gt;"",IFERROR(INDEX('Materiais e Regras'!$P$11:$P$25,MATCH($J168,'Materiais e Regras'!$L$11:$L$25,0)),"Não")&lt;&gt;"Sim"),"Enchimento inativo",""),IF(AND(COUNT($D168:$F168)=3,ISNUMBER($Z168),COUNT($Q168:$S168)=3,OR($D168+2*$Z168&gt;$Q168,$E168+2*$Z168&gt;$R168,$F168+2*$Z168&gt;$S168)),"Dimensões incompatíveis",""),IF(AND(ISNUMBER($G168),ISNUMBER($T168),$G168&gt;$T168),"Peso acima do limite",""),IF(AND(ISNUMBER($U168),ISNUMBER($X168),ISNUMBER($AA168),MIN(3,$U168+$X168)&lt;$AA168),"Proteção insuficiente",""),IF(AND($C168="Alta",OR($J168="ENC-000",$K168&lt;=0)),"Enchimento obrigatório",""),IF(AND($J168&lt;&gt;"",$J168&lt;&gt;"ENC-000",OR($K168="",$K168&lt;=0)),"Quantidade de enchimento inválida",""),IF(AND(ISNUMBER($AC168),ISNUMBER($AB168),$AC168&gt;$AB168),"Custo acima do limite",""),IF(AND($O168&lt;&gt;"",NOT(ISNUMBER($O168))),"Data de revisão inválida",""),IF(AND(ISNUMBER($O168),$O168&gt;TODAY()),"Data de revisão futura",""),IF(AND(ISNUMBER($O168),$O168&lt;=TODAY(),TODAY()-$O168&gt;'Materiais e Regras'!$H$6),"Revisão vencida","")))</f>
        <v/>
      </c>
      <c r="AF168" s="27">
        <f>IF($A168="","",IF($AE168="","OK","REVISAR"))</f>
        <v/>
      </c>
    </row>
    <row r="169" ht="22" customHeight="1">
      <c r="A169" s="16" t="n"/>
      <c r="B169" s="16" t="n"/>
      <c r="C169" s="17" t="n"/>
      <c r="D169" s="18" t="n"/>
      <c r="E169" s="18" t="n"/>
      <c r="F169" s="18" t="n"/>
      <c r="G169" s="41" t="n"/>
      <c r="H169" s="17" t="n"/>
      <c r="I169" s="18" t="n"/>
      <c r="J169" s="17" t="n"/>
      <c r="K169" s="18" t="n"/>
      <c r="L169" s="20" t="n"/>
      <c r="M169" s="20" t="n"/>
      <c r="N169" s="16" t="n"/>
      <c r="O169" s="42" t="n"/>
      <c r="P169" s="22">
        <f>IF($A169="","",IFERROR(INDEX('Materiais e Regras'!$B$11:$B$30,MATCH($H169,'Materiais e Regras'!$A$11:$A$30,0)),""))</f>
        <v/>
      </c>
      <c r="Q169" s="23">
        <f>IF($A169="","",IFERROR(INDEX('Materiais e Regras'!$D$11:$D$30,MATCH($H169,'Materiais e Regras'!$A$11:$A$30,0)),""))</f>
        <v/>
      </c>
      <c r="R169" s="23">
        <f>IF($A169="","",IFERROR(INDEX('Materiais e Regras'!$E$11:$E$30,MATCH($H169,'Materiais e Regras'!$A$11:$A$30,0)),""))</f>
        <v/>
      </c>
      <c r="S169" s="23">
        <f>IF($A169="","",IFERROR(INDEX('Materiais e Regras'!$F$11:$F$30,MATCH($H169,'Materiais e Regras'!$A$11:$A$30,0)),""))</f>
        <v/>
      </c>
      <c r="T169" s="43">
        <f>IF($A169="","",IFERROR(INDEX('Materiais e Regras'!$G$11:$G$30,MATCH($H169,'Materiais e Regras'!$A$11:$A$30,0)),""))</f>
        <v/>
      </c>
      <c r="U169" s="25">
        <f>IF($A169="","",IFERROR(INDEX('Materiais e Regras'!$H$11:$H$30,MATCH($H169,'Materiais e Regras'!$A$11:$A$30,0)),""))</f>
        <v/>
      </c>
      <c r="V169" s="26">
        <f>IF($A169="","",IFERROR(INDEX('Materiais e Regras'!$I$11:$I$30,MATCH($H169,'Materiais e Regras'!$A$11:$A$30,0)),""))</f>
        <v/>
      </c>
      <c r="W169" s="22">
        <f>IF($A169="","",IFERROR(INDEX('Materiais e Regras'!$M$11:$M$25,MATCH($J169,'Materiais e Regras'!$L$11:$L$25,0)),""))</f>
        <v/>
      </c>
      <c r="X169" s="25">
        <f>IF($A169="","",IFERROR(INDEX('Materiais e Regras'!$N$11:$N$25,MATCH($J169,'Materiais e Regras'!$L$11:$L$25,0)),""))</f>
        <v/>
      </c>
      <c r="Y169" s="26">
        <f>IF($A169="","",IFERROR(INDEX('Materiais e Regras'!$O$11:$O$25,MATCH($J169,'Materiais e Regras'!$L$11:$L$25,0)),""))</f>
        <v/>
      </c>
      <c r="Z169" s="23">
        <f>IF($A169="","",IFERROR(INDEX('Materiais e Regras'!$B$4:$B$6,MATCH($C169,'Materiais e Regras'!$A$4:$A$6,0)),""))</f>
        <v/>
      </c>
      <c r="AA169" s="25">
        <f>IF($A169="","",IFERROR(INDEX('Materiais e Regras'!$C$4:$C$6,MATCH($C169,'Materiais e Regras'!$A$4:$A$6,0)),""))</f>
        <v/>
      </c>
      <c r="AB169" s="26">
        <f>IF($A169="","",IF($M169="",'Materiais e Regras'!$H$5,IF(ISNUMBER($M169),$M169,"")))</f>
        <v/>
      </c>
      <c r="AC169" s="26">
        <f>IF(OR($A169="",COUNT($I169,$K169)&lt;&gt;2,NOT(ISNUMBER($V169)),NOT(ISNUMBER($Y169)),AND($L169&lt;&gt;"",NOT(ISNUMBER($L169)))),"",ROUND(($I169*$V169+$K169*$Y169+IF($L169="",0,$L169))*(1+'Materiais e Regras'!$H$4),2))</f>
        <v/>
      </c>
      <c r="AD169" s="22">
        <f>IF(OR($A169="",$P169="",$W169="",$I169="",$K169="",$N169=""),"",$P169&amp;" x"&amp;TEXT($I169,"0.##")&amp;IF($J169="ENC-000",""," + "&amp;$W169&amp;" x"&amp;TEXT($K169,"0.##"))&amp;" | "&amp;$N169)</f>
        <v/>
      </c>
      <c r="AE169" s="22">
        <f>IF($A169="","",_xlfn.TEXTJOIN(" | ",TRUE,IF(COUNTIF($A$6:$A$205,$A169)&gt;1,"SKU duplicado",""),IF(OR($B169="",$C169="",$D169="",$E169="",$F169="",$G169="",$H169="",$I169="",$J169="",$K169="",$N169="",$O169=""),"Cadastro incompleto",""),IF(AND($C169&lt;&gt;"",COUNTIF('Materiais e Regras'!$A$4:$A$6,$C169)=0),"Fragilidade inválida",""),IF(OR(AND($D169&lt;&gt;"",NOT(ISNUMBER($D169))),AND($E169&lt;&gt;"",NOT(ISNUMBER($E169))),AND($F169&lt;&gt;"",NOT(ISNUMBER($F169))),AND($G169&lt;&gt;"",NOT(ISNUMBER($G169))),AND($I169&lt;&gt;"",NOT(ISNUMBER($I169))),AND($K169&lt;&gt;"",NOT(ISNUMBER($K169))),AND($L169&lt;&gt;"",NOT(ISNUMBER($L169))),AND($M169&lt;&gt;"",NOT(ISNUMBER($M169)))),"Dados numéricos inválidos",""),IF(OR(AND(ISNUMBER($D169),$D169&lt;=0),AND(ISNUMBER($E169),$E169&lt;=0),AND(ISNUMBER($F169),$F169&lt;=0),AND(ISNUMBER($G169),$G169&lt;=0),AND(ISNUMBER($I169),$I169&lt;=0),AND(ISNUMBER($K169),$K169&lt;0),AND(ISNUMBER($L169),$L169&lt;0),AND(ISNUMBER($M169),$M169&lt;0)),"Medida, peso ou quantidade inválida",""),IF(AND($H169&lt;&gt;"",$P169=""),"Código de embalagem inválido",""),IF(AND($P169&lt;&gt;"",IFERROR(INDEX('Materiais e Regras'!$J$11:$J$30,MATCH($H169,'Materiais e Regras'!$A$11:$A$30,0)),"Não")&lt;&gt;"Sim"),"Embalagem inativa",""),IF(AND($J169&lt;&gt;"",$W169=""),"Código de enchimento inválido",""),IF(AND($W169&lt;&gt;"",IFERROR(INDEX('Materiais e Regras'!$P$11:$P$25,MATCH($J169,'Materiais e Regras'!$L$11:$L$25,0)),"Não")&lt;&gt;"Sim"),"Enchimento inativo",""),IF(AND(COUNT($D169:$F169)=3,ISNUMBER($Z169),COUNT($Q169:$S169)=3,OR($D169+2*$Z169&gt;$Q169,$E169+2*$Z169&gt;$R169,$F169+2*$Z169&gt;$S169)),"Dimensões incompatíveis",""),IF(AND(ISNUMBER($G169),ISNUMBER($T169),$G169&gt;$T169),"Peso acima do limite",""),IF(AND(ISNUMBER($U169),ISNUMBER($X169),ISNUMBER($AA169),MIN(3,$U169+$X169)&lt;$AA169),"Proteção insuficiente",""),IF(AND($C169="Alta",OR($J169="ENC-000",$K169&lt;=0)),"Enchimento obrigatório",""),IF(AND($J169&lt;&gt;"",$J169&lt;&gt;"ENC-000",OR($K169="",$K169&lt;=0)),"Quantidade de enchimento inválida",""),IF(AND(ISNUMBER($AC169),ISNUMBER($AB169),$AC169&gt;$AB169),"Custo acima do limite",""),IF(AND($O169&lt;&gt;"",NOT(ISNUMBER($O169))),"Data de revisão inválida",""),IF(AND(ISNUMBER($O169),$O169&gt;TODAY()),"Data de revisão futura",""),IF(AND(ISNUMBER($O169),$O169&lt;=TODAY(),TODAY()-$O169&gt;'Materiais e Regras'!$H$6),"Revisão vencida","")))</f>
        <v/>
      </c>
      <c r="AF169" s="27">
        <f>IF($A169="","",IF($AE169="","OK","REVISAR"))</f>
        <v/>
      </c>
    </row>
    <row r="170" ht="22" customHeight="1">
      <c r="A170" s="16" t="n"/>
      <c r="B170" s="16" t="n"/>
      <c r="C170" s="17" t="n"/>
      <c r="D170" s="18" t="n"/>
      <c r="E170" s="18" t="n"/>
      <c r="F170" s="18" t="n"/>
      <c r="G170" s="41" t="n"/>
      <c r="H170" s="17" t="n"/>
      <c r="I170" s="18" t="n"/>
      <c r="J170" s="17" t="n"/>
      <c r="K170" s="18" t="n"/>
      <c r="L170" s="20" t="n"/>
      <c r="M170" s="20" t="n"/>
      <c r="N170" s="16" t="n"/>
      <c r="O170" s="42" t="n"/>
      <c r="P170" s="22">
        <f>IF($A170="","",IFERROR(INDEX('Materiais e Regras'!$B$11:$B$30,MATCH($H170,'Materiais e Regras'!$A$11:$A$30,0)),""))</f>
        <v/>
      </c>
      <c r="Q170" s="23">
        <f>IF($A170="","",IFERROR(INDEX('Materiais e Regras'!$D$11:$D$30,MATCH($H170,'Materiais e Regras'!$A$11:$A$30,0)),""))</f>
        <v/>
      </c>
      <c r="R170" s="23">
        <f>IF($A170="","",IFERROR(INDEX('Materiais e Regras'!$E$11:$E$30,MATCH($H170,'Materiais e Regras'!$A$11:$A$30,0)),""))</f>
        <v/>
      </c>
      <c r="S170" s="23">
        <f>IF($A170="","",IFERROR(INDEX('Materiais e Regras'!$F$11:$F$30,MATCH($H170,'Materiais e Regras'!$A$11:$A$30,0)),""))</f>
        <v/>
      </c>
      <c r="T170" s="43">
        <f>IF($A170="","",IFERROR(INDEX('Materiais e Regras'!$G$11:$G$30,MATCH($H170,'Materiais e Regras'!$A$11:$A$30,0)),""))</f>
        <v/>
      </c>
      <c r="U170" s="25">
        <f>IF($A170="","",IFERROR(INDEX('Materiais e Regras'!$H$11:$H$30,MATCH($H170,'Materiais e Regras'!$A$11:$A$30,0)),""))</f>
        <v/>
      </c>
      <c r="V170" s="26">
        <f>IF($A170="","",IFERROR(INDEX('Materiais e Regras'!$I$11:$I$30,MATCH($H170,'Materiais e Regras'!$A$11:$A$30,0)),""))</f>
        <v/>
      </c>
      <c r="W170" s="22">
        <f>IF($A170="","",IFERROR(INDEX('Materiais e Regras'!$M$11:$M$25,MATCH($J170,'Materiais e Regras'!$L$11:$L$25,0)),""))</f>
        <v/>
      </c>
      <c r="X170" s="25">
        <f>IF($A170="","",IFERROR(INDEX('Materiais e Regras'!$N$11:$N$25,MATCH($J170,'Materiais e Regras'!$L$11:$L$25,0)),""))</f>
        <v/>
      </c>
      <c r="Y170" s="26">
        <f>IF($A170="","",IFERROR(INDEX('Materiais e Regras'!$O$11:$O$25,MATCH($J170,'Materiais e Regras'!$L$11:$L$25,0)),""))</f>
        <v/>
      </c>
      <c r="Z170" s="23">
        <f>IF($A170="","",IFERROR(INDEX('Materiais e Regras'!$B$4:$B$6,MATCH($C170,'Materiais e Regras'!$A$4:$A$6,0)),""))</f>
        <v/>
      </c>
      <c r="AA170" s="25">
        <f>IF($A170="","",IFERROR(INDEX('Materiais e Regras'!$C$4:$C$6,MATCH($C170,'Materiais e Regras'!$A$4:$A$6,0)),""))</f>
        <v/>
      </c>
      <c r="AB170" s="26">
        <f>IF($A170="","",IF($M170="",'Materiais e Regras'!$H$5,IF(ISNUMBER($M170),$M170,"")))</f>
        <v/>
      </c>
      <c r="AC170" s="26">
        <f>IF(OR($A170="",COUNT($I170,$K170)&lt;&gt;2,NOT(ISNUMBER($V170)),NOT(ISNUMBER($Y170)),AND($L170&lt;&gt;"",NOT(ISNUMBER($L170)))),"",ROUND(($I170*$V170+$K170*$Y170+IF($L170="",0,$L170))*(1+'Materiais e Regras'!$H$4),2))</f>
        <v/>
      </c>
      <c r="AD170" s="22">
        <f>IF(OR($A170="",$P170="",$W170="",$I170="",$K170="",$N170=""),"",$P170&amp;" x"&amp;TEXT($I170,"0.##")&amp;IF($J170="ENC-000",""," + "&amp;$W170&amp;" x"&amp;TEXT($K170,"0.##"))&amp;" | "&amp;$N170)</f>
        <v/>
      </c>
      <c r="AE170" s="22">
        <f>IF($A170="","",_xlfn.TEXTJOIN(" | ",TRUE,IF(COUNTIF($A$6:$A$205,$A170)&gt;1,"SKU duplicado",""),IF(OR($B170="",$C170="",$D170="",$E170="",$F170="",$G170="",$H170="",$I170="",$J170="",$K170="",$N170="",$O170=""),"Cadastro incompleto",""),IF(AND($C170&lt;&gt;"",COUNTIF('Materiais e Regras'!$A$4:$A$6,$C170)=0),"Fragilidade inválida",""),IF(OR(AND($D170&lt;&gt;"",NOT(ISNUMBER($D170))),AND($E170&lt;&gt;"",NOT(ISNUMBER($E170))),AND($F170&lt;&gt;"",NOT(ISNUMBER($F170))),AND($G170&lt;&gt;"",NOT(ISNUMBER($G170))),AND($I170&lt;&gt;"",NOT(ISNUMBER($I170))),AND($K170&lt;&gt;"",NOT(ISNUMBER($K170))),AND($L170&lt;&gt;"",NOT(ISNUMBER($L170))),AND($M170&lt;&gt;"",NOT(ISNUMBER($M170)))),"Dados numéricos inválidos",""),IF(OR(AND(ISNUMBER($D170),$D170&lt;=0),AND(ISNUMBER($E170),$E170&lt;=0),AND(ISNUMBER($F170),$F170&lt;=0),AND(ISNUMBER($G170),$G170&lt;=0),AND(ISNUMBER($I170),$I170&lt;=0),AND(ISNUMBER($K170),$K170&lt;0),AND(ISNUMBER($L170),$L170&lt;0),AND(ISNUMBER($M170),$M170&lt;0)),"Medida, peso ou quantidade inválida",""),IF(AND($H170&lt;&gt;"",$P170=""),"Código de embalagem inválido",""),IF(AND($P170&lt;&gt;"",IFERROR(INDEX('Materiais e Regras'!$J$11:$J$30,MATCH($H170,'Materiais e Regras'!$A$11:$A$30,0)),"Não")&lt;&gt;"Sim"),"Embalagem inativa",""),IF(AND($J170&lt;&gt;"",$W170=""),"Código de enchimento inválido",""),IF(AND($W170&lt;&gt;"",IFERROR(INDEX('Materiais e Regras'!$P$11:$P$25,MATCH($J170,'Materiais e Regras'!$L$11:$L$25,0)),"Não")&lt;&gt;"Sim"),"Enchimento inativo",""),IF(AND(COUNT($D170:$F170)=3,ISNUMBER($Z170),COUNT($Q170:$S170)=3,OR($D170+2*$Z170&gt;$Q170,$E170+2*$Z170&gt;$R170,$F170+2*$Z170&gt;$S170)),"Dimensões incompatíveis",""),IF(AND(ISNUMBER($G170),ISNUMBER($T170),$G170&gt;$T170),"Peso acima do limite",""),IF(AND(ISNUMBER($U170),ISNUMBER($X170),ISNUMBER($AA170),MIN(3,$U170+$X170)&lt;$AA170),"Proteção insuficiente",""),IF(AND($C170="Alta",OR($J170="ENC-000",$K170&lt;=0)),"Enchimento obrigatório",""),IF(AND($J170&lt;&gt;"",$J170&lt;&gt;"ENC-000",OR($K170="",$K170&lt;=0)),"Quantidade de enchimento inválida",""),IF(AND(ISNUMBER($AC170),ISNUMBER($AB170),$AC170&gt;$AB170),"Custo acima do limite",""),IF(AND($O170&lt;&gt;"",NOT(ISNUMBER($O170))),"Data de revisão inválida",""),IF(AND(ISNUMBER($O170),$O170&gt;TODAY()),"Data de revisão futura",""),IF(AND(ISNUMBER($O170),$O170&lt;=TODAY(),TODAY()-$O170&gt;'Materiais e Regras'!$H$6),"Revisão vencida","")))</f>
        <v/>
      </c>
      <c r="AF170" s="27">
        <f>IF($A170="","",IF($AE170="","OK","REVISAR"))</f>
        <v/>
      </c>
    </row>
    <row r="171" ht="22" customHeight="1">
      <c r="A171" s="16" t="n"/>
      <c r="B171" s="16" t="n"/>
      <c r="C171" s="17" t="n"/>
      <c r="D171" s="18" t="n"/>
      <c r="E171" s="18" t="n"/>
      <c r="F171" s="18" t="n"/>
      <c r="G171" s="41" t="n"/>
      <c r="H171" s="17" t="n"/>
      <c r="I171" s="18" t="n"/>
      <c r="J171" s="17" t="n"/>
      <c r="K171" s="18" t="n"/>
      <c r="L171" s="20" t="n"/>
      <c r="M171" s="20" t="n"/>
      <c r="N171" s="16" t="n"/>
      <c r="O171" s="42" t="n"/>
      <c r="P171" s="22">
        <f>IF($A171="","",IFERROR(INDEX('Materiais e Regras'!$B$11:$B$30,MATCH($H171,'Materiais e Regras'!$A$11:$A$30,0)),""))</f>
        <v/>
      </c>
      <c r="Q171" s="23">
        <f>IF($A171="","",IFERROR(INDEX('Materiais e Regras'!$D$11:$D$30,MATCH($H171,'Materiais e Regras'!$A$11:$A$30,0)),""))</f>
        <v/>
      </c>
      <c r="R171" s="23">
        <f>IF($A171="","",IFERROR(INDEX('Materiais e Regras'!$E$11:$E$30,MATCH($H171,'Materiais e Regras'!$A$11:$A$30,0)),""))</f>
        <v/>
      </c>
      <c r="S171" s="23">
        <f>IF($A171="","",IFERROR(INDEX('Materiais e Regras'!$F$11:$F$30,MATCH($H171,'Materiais e Regras'!$A$11:$A$30,0)),""))</f>
        <v/>
      </c>
      <c r="T171" s="43">
        <f>IF($A171="","",IFERROR(INDEX('Materiais e Regras'!$G$11:$G$30,MATCH($H171,'Materiais e Regras'!$A$11:$A$30,0)),""))</f>
        <v/>
      </c>
      <c r="U171" s="25">
        <f>IF($A171="","",IFERROR(INDEX('Materiais e Regras'!$H$11:$H$30,MATCH($H171,'Materiais e Regras'!$A$11:$A$30,0)),""))</f>
        <v/>
      </c>
      <c r="V171" s="26">
        <f>IF($A171="","",IFERROR(INDEX('Materiais e Regras'!$I$11:$I$30,MATCH($H171,'Materiais e Regras'!$A$11:$A$30,0)),""))</f>
        <v/>
      </c>
      <c r="W171" s="22">
        <f>IF($A171="","",IFERROR(INDEX('Materiais e Regras'!$M$11:$M$25,MATCH($J171,'Materiais e Regras'!$L$11:$L$25,0)),""))</f>
        <v/>
      </c>
      <c r="X171" s="25">
        <f>IF($A171="","",IFERROR(INDEX('Materiais e Regras'!$N$11:$N$25,MATCH($J171,'Materiais e Regras'!$L$11:$L$25,0)),""))</f>
        <v/>
      </c>
      <c r="Y171" s="26">
        <f>IF($A171="","",IFERROR(INDEX('Materiais e Regras'!$O$11:$O$25,MATCH($J171,'Materiais e Regras'!$L$11:$L$25,0)),""))</f>
        <v/>
      </c>
      <c r="Z171" s="23">
        <f>IF($A171="","",IFERROR(INDEX('Materiais e Regras'!$B$4:$B$6,MATCH($C171,'Materiais e Regras'!$A$4:$A$6,0)),""))</f>
        <v/>
      </c>
      <c r="AA171" s="25">
        <f>IF($A171="","",IFERROR(INDEX('Materiais e Regras'!$C$4:$C$6,MATCH($C171,'Materiais e Regras'!$A$4:$A$6,0)),""))</f>
        <v/>
      </c>
      <c r="AB171" s="26">
        <f>IF($A171="","",IF($M171="",'Materiais e Regras'!$H$5,IF(ISNUMBER($M171),$M171,"")))</f>
        <v/>
      </c>
      <c r="AC171" s="26">
        <f>IF(OR($A171="",COUNT($I171,$K171)&lt;&gt;2,NOT(ISNUMBER($V171)),NOT(ISNUMBER($Y171)),AND($L171&lt;&gt;"",NOT(ISNUMBER($L171)))),"",ROUND(($I171*$V171+$K171*$Y171+IF($L171="",0,$L171))*(1+'Materiais e Regras'!$H$4),2))</f>
        <v/>
      </c>
      <c r="AD171" s="22">
        <f>IF(OR($A171="",$P171="",$W171="",$I171="",$K171="",$N171=""),"",$P171&amp;" x"&amp;TEXT($I171,"0.##")&amp;IF($J171="ENC-000",""," + "&amp;$W171&amp;" x"&amp;TEXT($K171,"0.##"))&amp;" | "&amp;$N171)</f>
        <v/>
      </c>
      <c r="AE171" s="22">
        <f>IF($A171="","",_xlfn.TEXTJOIN(" | ",TRUE,IF(COUNTIF($A$6:$A$205,$A171)&gt;1,"SKU duplicado",""),IF(OR($B171="",$C171="",$D171="",$E171="",$F171="",$G171="",$H171="",$I171="",$J171="",$K171="",$N171="",$O171=""),"Cadastro incompleto",""),IF(AND($C171&lt;&gt;"",COUNTIF('Materiais e Regras'!$A$4:$A$6,$C171)=0),"Fragilidade inválida",""),IF(OR(AND($D171&lt;&gt;"",NOT(ISNUMBER($D171))),AND($E171&lt;&gt;"",NOT(ISNUMBER($E171))),AND($F171&lt;&gt;"",NOT(ISNUMBER($F171))),AND($G171&lt;&gt;"",NOT(ISNUMBER($G171))),AND($I171&lt;&gt;"",NOT(ISNUMBER($I171))),AND($K171&lt;&gt;"",NOT(ISNUMBER($K171))),AND($L171&lt;&gt;"",NOT(ISNUMBER($L171))),AND($M171&lt;&gt;"",NOT(ISNUMBER($M171)))),"Dados numéricos inválidos",""),IF(OR(AND(ISNUMBER($D171),$D171&lt;=0),AND(ISNUMBER($E171),$E171&lt;=0),AND(ISNUMBER($F171),$F171&lt;=0),AND(ISNUMBER($G171),$G171&lt;=0),AND(ISNUMBER($I171),$I171&lt;=0),AND(ISNUMBER($K171),$K171&lt;0),AND(ISNUMBER($L171),$L171&lt;0),AND(ISNUMBER($M171),$M171&lt;0)),"Medida, peso ou quantidade inválida",""),IF(AND($H171&lt;&gt;"",$P171=""),"Código de embalagem inválido",""),IF(AND($P171&lt;&gt;"",IFERROR(INDEX('Materiais e Regras'!$J$11:$J$30,MATCH($H171,'Materiais e Regras'!$A$11:$A$30,0)),"Não")&lt;&gt;"Sim"),"Embalagem inativa",""),IF(AND($J171&lt;&gt;"",$W171=""),"Código de enchimento inválido",""),IF(AND($W171&lt;&gt;"",IFERROR(INDEX('Materiais e Regras'!$P$11:$P$25,MATCH($J171,'Materiais e Regras'!$L$11:$L$25,0)),"Não")&lt;&gt;"Sim"),"Enchimento inativo",""),IF(AND(COUNT($D171:$F171)=3,ISNUMBER($Z171),COUNT($Q171:$S171)=3,OR($D171+2*$Z171&gt;$Q171,$E171+2*$Z171&gt;$R171,$F171+2*$Z171&gt;$S171)),"Dimensões incompatíveis",""),IF(AND(ISNUMBER($G171),ISNUMBER($T171),$G171&gt;$T171),"Peso acima do limite",""),IF(AND(ISNUMBER($U171),ISNUMBER($X171),ISNUMBER($AA171),MIN(3,$U171+$X171)&lt;$AA171),"Proteção insuficiente",""),IF(AND($C171="Alta",OR($J171="ENC-000",$K171&lt;=0)),"Enchimento obrigatório",""),IF(AND($J171&lt;&gt;"",$J171&lt;&gt;"ENC-000",OR($K171="",$K171&lt;=0)),"Quantidade de enchimento inválida",""),IF(AND(ISNUMBER($AC171),ISNUMBER($AB171),$AC171&gt;$AB171),"Custo acima do limite",""),IF(AND($O171&lt;&gt;"",NOT(ISNUMBER($O171))),"Data de revisão inválida",""),IF(AND(ISNUMBER($O171),$O171&gt;TODAY()),"Data de revisão futura",""),IF(AND(ISNUMBER($O171),$O171&lt;=TODAY(),TODAY()-$O171&gt;'Materiais e Regras'!$H$6),"Revisão vencida","")))</f>
        <v/>
      </c>
      <c r="AF171" s="27">
        <f>IF($A171="","",IF($AE171="","OK","REVISAR"))</f>
        <v/>
      </c>
    </row>
    <row r="172" ht="22" customHeight="1">
      <c r="A172" s="16" t="n"/>
      <c r="B172" s="16" t="n"/>
      <c r="C172" s="17" t="n"/>
      <c r="D172" s="18" t="n"/>
      <c r="E172" s="18" t="n"/>
      <c r="F172" s="18" t="n"/>
      <c r="G172" s="41" t="n"/>
      <c r="H172" s="17" t="n"/>
      <c r="I172" s="18" t="n"/>
      <c r="J172" s="17" t="n"/>
      <c r="K172" s="18" t="n"/>
      <c r="L172" s="20" t="n"/>
      <c r="M172" s="20" t="n"/>
      <c r="N172" s="16" t="n"/>
      <c r="O172" s="42" t="n"/>
      <c r="P172" s="22">
        <f>IF($A172="","",IFERROR(INDEX('Materiais e Regras'!$B$11:$B$30,MATCH($H172,'Materiais e Regras'!$A$11:$A$30,0)),""))</f>
        <v/>
      </c>
      <c r="Q172" s="23">
        <f>IF($A172="","",IFERROR(INDEX('Materiais e Regras'!$D$11:$D$30,MATCH($H172,'Materiais e Regras'!$A$11:$A$30,0)),""))</f>
        <v/>
      </c>
      <c r="R172" s="23">
        <f>IF($A172="","",IFERROR(INDEX('Materiais e Regras'!$E$11:$E$30,MATCH($H172,'Materiais e Regras'!$A$11:$A$30,0)),""))</f>
        <v/>
      </c>
      <c r="S172" s="23">
        <f>IF($A172="","",IFERROR(INDEX('Materiais e Regras'!$F$11:$F$30,MATCH($H172,'Materiais e Regras'!$A$11:$A$30,0)),""))</f>
        <v/>
      </c>
      <c r="T172" s="43">
        <f>IF($A172="","",IFERROR(INDEX('Materiais e Regras'!$G$11:$G$30,MATCH($H172,'Materiais e Regras'!$A$11:$A$30,0)),""))</f>
        <v/>
      </c>
      <c r="U172" s="25">
        <f>IF($A172="","",IFERROR(INDEX('Materiais e Regras'!$H$11:$H$30,MATCH($H172,'Materiais e Regras'!$A$11:$A$30,0)),""))</f>
        <v/>
      </c>
      <c r="V172" s="26">
        <f>IF($A172="","",IFERROR(INDEX('Materiais e Regras'!$I$11:$I$30,MATCH($H172,'Materiais e Regras'!$A$11:$A$30,0)),""))</f>
        <v/>
      </c>
      <c r="W172" s="22">
        <f>IF($A172="","",IFERROR(INDEX('Materiais e Regras'!$M$11:$M$25,MATCH($J172,'Materiais e Regras'!$L$11:$L$25,0)),""))</f>
        <v/>
      </c>
      <c r="X172" s="25">
        <f>IF($A172="","",IFERROR(INDEX('Materiais e Regras'!$N$11:$N$25,MATCH($J172,'Materiais e Regras'!$L$11:$L$25,0)),""))</f>
        <v/>
      </c>
      <c r="Y172" s="26">
        <f>IF($A172="","",IFERROR(INDEX('Materiais e Regras'!$O$11:$O$25,MATCH($J172,'Materiais e Regras'!$L$11:$L$25,0)),""))</f>
        <v/>
      </c>
      <c r="Z172" s="23">
        <f>IF($A172="","",IFERROR(INDEX('Materiais e Regras'!$B$4:$B$6,MATCH($C172,'Materiais e Regras'!$A$4:$A$6,0)),""))</f>
        <v/>
      </c>
      <c r="AA172" s="25">
        <f>IF($A172="","",IFERROR(INDEX('Materiais e Regras'!$C$4:$C$6,MATCH($C172,'Materiais e Regras'!$A$4:$A$6,0)),""))</f>
        <v/>
      </c>
      <c r="AB172" s="26">
        <f>IF($A172="","",IF($M172="",'Materiais e Regras'!$H$5,IF(ISNUMBER($M172),$M172,"")))</f>
        <v/>
      </c>
      <c r="AC172" s="26">
        <f>IF(OR($A172="",COUNT($I172,$K172)&lt;&gt;2,NOT(ISNUMBER($V172)),NOT(ISNUMBER($Y172)),AND($L172&lt;&gt;"",NOT(ISNUMBER($L172)))),"",ROUND(($I172*$V172+$K172*$Y172+IF($L172="",0,$L172))*(1+'Materiais e Regras'!$H$4),2))</f>
        <v/>
      </c>
      <c r="AD172" s="22">
        <f>IF(OR($A172="",$P172="",$W172="",$I172="",$K172="",$N172=""),"",$P172&amp;" x"&amp;TEXT($I172,"0.##")&amp;IF($J172="ENC-000",""," + "&amp;$W172&amp;" x"&amp;TEXT($K172,"0.##"))&amp;" | "&amp;$N172)</f>
        <v/>
      </c>
      <c r="AE172" s="22">
        <f>IF($A172="","",_xlfn.TEXTJOIN(" | ",TRUE,IF(COUNTIF($A$6:$A$205,$A172)&gt;1,"SKU duplicado",""),IF(OR($B172="",$C172="",$D172="",$E172="",$F172="",$G172="",$H172="",$I172="",$J172="",$K172="",$N172="",$O172=""),"Cadastro incompleto",""),IF(AND($C172&lt;&gt;"",COUNTIF('Materiais e Regras'!$A$4:$A$6,$C172)=0),"Fragilidade inválida",""),IF(OR(AND($D172&lt;&gt;"",NOT(ISNUMBER($D172))),AND($E172&lt;&gt;"",NOT(ISNUMBER($E172))),AND($F172&lt;&gt;"",NOT(ISNUMBER($F172))),AND($G172&lt;&gt;"",NOT(ISNUMBER($G172))),AND($I172&lt;&gt;"",NOT(ISNUMBER($I172))),AND($K172&lt;&gt;"",NOT(ISNUMBER($K172))),AND($L172&lt;&gt;"",NOT(ISNUMBER($L172))),AND($M172&lt;&gt;"",NOT(ISNUMBER($M172)))),"Dados numéricos inválidos",""),IF(OR(AND(ISNUMBER($D172),$D172&lt;=0),AND(ISNUMBER($E172),$E172&lt;=0),AND(ISNUMBER($F172),$F172&lt;=0),AND(ISNUMBER($G172),$G172&lt;=0),AND(ISNUMBER($I172),$I172&lt;=0),AND(ISNUMBER($K172),$K172&lt;0),AND(ISNUMBER($L172),$L172&lt;0),AND(ISNUMBER($M172),$M172&lt;0)),"Medida, peso ou quantidade inválida",""),IF(AND($H172&lt;&gt;"",$P172=""),"Código de embalagem inválido",""),IF(AND($P172&lt;&gt;"",IFERROR(INDEX('Materiais e Regras'!$J$11:$J$30,MATCH($H172,'Materiais e Regras'!$A$11:$A$30,0)),"Não")&lt;&gt;"Sim"),"Embalagem inativa",""),IF(AND($J172&lt;&gt;"",$W172=""),"Código de enchimento inválido",""),IF(AND($W172&lt;&gt;"",IFERROR(INDEX('Materiais e Regras'!$P$11:$P$25,MATCH($J172,'Materiais e Regras'!$L$11:$L$25,0)),"Não")&lt;&gt;"Sim"),"Enchimento inativo",""),IF(AND(COUNT($D172:$F172)=3,ISNUMBER($Z172),COUNT($Q172:$S172)=3,OR($D172+2*$Z172&gt;$Q172,$E172+2*$Z172&gt;$R172,$F172+2*$Z172&gt;$S172)),"Dimensões incompatíveis",""),IF(AND(ISNUMBER($G172),ISNUMBER($T172),$G172&gt;$T172),"Peso acima do limite",""),IF(AND(ISNUMBER($U172),ISNUMBER($X172),ISNUMBER($AA172),MIN(3,$U172+$X172)&lt;$AA172),"Proteção insuficiente",""),IF(AND($C172="Alta",OR($J172="ENC-000",$K172&lt;=0)),"Enchimento obrigatório",""),IF(AND($J172&lt;&gt;"",$J172&lt;&gt;"ENC-000",OR($K172="",$K172&lt;=0)),"Quantidade de enchimento inválida",""),IF(AND(ISNUMBER($AC172),ISNUMBER($AB172),$AC172&gt;$AB172),"Custo acima do limite",""),IF(AND($O172&lt;&gt;"",NOT(ISNUMBER($O172))),"Data de revisão inválida",""),IF(AND(ISNUMBER($O172),$O172&gt;TODAY()),"Data de revisão futura",""),IF(AND(ISNUMBER($O172),$O172&lt;=TODAY(),TODAY()-$O172&gt;'Materiais e Regras'!$H$6),"Revisão vencida","")))</f>
        <v/>
      </c>
      <c r="AF172" s="27">
        <f>IF($A172="","",IF($AE172="","OK","REVISAR"))</f>
        <v/>
      </c>
    </row>
    <row r="173" ht="22" customHeight="1">
      <c r="A173" s="16" t="n"/>
      <c r="B173" s="16" t="n"/>
      <c r="C173" s="17" t="n"/>
      <c r="D173" s="18" t="n"/>
      <c r="E173" s="18" t="n"/>
      <c r="F173" s="18" t="n"/>
      <c r="G173" s="41" t="n"/>
      <c r="H173" s="17" t="n"/>
      <c r="I173" s="18" t="n"/>
      <c r="J173" s="17" t="n"/>
      <c r="K173" s="18" t="n"/>
      <c r="L173" s="20" t="n"/>
      <c r="M173" s="20" t="n"/>
      <c r="N173" s="16" t="n"/>
      <c r="O173" s="42" t="n"/>
      <c r="P173" s="22">
        <f>IF($A173="","",IFERROR(INDEX('Materiais e Regras'!$B$11:$B$30,MATCH($H173,'Materiais e Regras'!$A$11:$A$30,0)),""))</f>
        <v/>
      </c>
      <c r="Q173" s="23">
        <f>IF($A173="","",IFERROR(INDEX('Materiais e Regras'!$D$11:$D$30,MATCH($H173,'Materiais e Regras'!$A$11:$A$30,0)),""))</f>
        <v/>
      </c>
      <c r="R173" s="23">
        <f>IF($A173="","",IFERROR(INDEX('Materiais e Regras'!$E$11:$E$30,MATCH($H173,'Materiais e Regras'!$A$11:$A$30,0)),""))</f>
        <v/>
      </c>
      <c r="S173" s="23">
        <f>IF($A173="","",IFERROR(INDEX('Materiais e Regras'!$F$11:$F$30,MATCH($H173,'Materiais e Regras'!$A$11:$A$30,0)),""))</f>
        <v/>
      </c>
      <c r="T173" s="43">
        <f>IF($A173="","",IFERROR(INDEX('Materiais e Regras'!$G$11:$G$30,MATCH($H173,'Materiais e Regras'!$A$11:$A$30,0)),""))</f>
        <v/>
      </c>
      <c r="U173" s="25">
        <f>IF($A173="","",IFERROR(INDEX('Materiais e Regras'!$H$11:$H$30,MATCH($H173,'Materiais e Regras'!$A$11:$A$30,0)),""))</f>
        <v/>
      </c>
      <c r="V173" s="26">
        <f>IF($A173="","",IFERROR(INDEX('Materiais e Regras'!$I$11:$I$30,MATCH($H173,'Materiais e Regras'!$A$11:$A$30,0)),""))</f>
        <v/>
      </c>
      <c r="W173" s="22">
        <f>IF($A173="","",IFERROR(INDEX('Materiais e Regras'!$M$11:$M$25,MATCH($J173,'Materiais e Regras'!$L$11:$L$25,0)),""))</f>
        <v/>
      </c>
      <c r="X173" s="25">
        <f>IF($A173="","",IFERROR(INDEX('Materiais e Regras'!$N$11:$N$25,MATCH($J173,'Materiais e Regras'!$L$11:$L$25,0)),""))</f>
        <v/>
      </c>
      <c r="Y173" s="26">
        <f>IF($A173="","",IFERROR(INDEX('Materiais e Regras'!$O$11:$O$25,MATCH($J173,'Materiais e Regras'!$L$11:$L$25,0)),""))</f>
        <v/>
      </c>
      <c r="Z173" s="23">
        <f>IF($A173="","",IFERROR(INDEX('Materiais e Regras'!$B$4:$B$6,MATCH($C173,'Materiais e Regras'!$A$4:$A$6,0)),""))</f>
        <v/>
      </c>
      <c r="AA173" s="25">
        <f>IF($A173="","",IFERROR(INDEX('Materiais e Regras'!$C$4:$C$6,MATCH($C173,'Materiais e Regras'!$A$4:$A$6,0)),""))</f>
        <v/>
      </c>
      <c r="AB173" s="26">
        <f>IF($A173="","",IF($M173="",'Materiais e Regras'!$H$5,IF(ISNUMBER($M173),$M173,"")))</f>
        <v/>
      </c>
      <c r="AC173" s="26">
        <f>IF(OR($A173="",COUNT($I173,$K173)&lt;&gt;2,NOT(ISNUMBER($V173)),NOT(ISNUMBER($Y173)),AND($L173&lt;&gt;"",NOT(ISNUMBER($L173)))),"",ROUND(($I173*$V173+$K173*$Y173+IF($L173="",0,$L173))*(1+'Materiais e Regras'!$H$4),2))</f>
        <v/>
      </c>
      <c r="AD173" s="22">
        <f>IF(OR($A173="",$P173="",$W173="",$I173="",$K173="",$N173=""),"",$P173&amp;" x"&amp;TEXT($I173,"0.##")&amp;IF($J173="ENC-000",""," + "&amp;$W173&amp;" x"&amp;TEXT($K173,"0.##"))&amp;" | "&amp;$N173)</f>
        <v/>
      </c>
      <c r="AE173" s="22">
        <f>IF($A173="","",_xlfn.TEXTJOIN(" | ",TRUE,IF(COUNTIF($A$6:$A$205,$A173)&gt;1,"SKU duplicado",""),IF(OR($B173="",$C173="",$D173="",$E173="",$F173="",$G173="",$H173="",$I173="",$J173="",$K173="",$N173="",$O173=""),"Cadastro incompleto",""),IF(AND($C173&lt;&gt;"",COUNTIF('Materiais e Regras'!$A$4:$A$6,$C173)=0),"Fragilidade inválida",""),IF(OR(AND($D173&lt;&gt;"",NOT(ISNUMBER($D173))),AND($E173&lt;&gt;"",NOT(ISNUMBER($E173))),AND($F173&lt;&gt;"",NOT(ISNUMBER($F173))),AND($G173&lt;&gt;"",NOT(ISNUMBER($G173))),AND($I173&lt;&gt;"",NOT(ISNUMBER($I173))),AND($K173&lt;&gt;"",NOT(ISNUMBER($K173))),AND($L173&lt;&gt;"",NOT(ISNUMBER($L173))),AND($M173&lt;&gt;"",NOT(ISNUMBER($M173)))),"Dados numéricos inválidos",""),IF(OR(AND(ISNUMBER($D173),$D173&lt;=0),AND(ISNUMBER($E173),$E173&lt;=0),AND(ISNUMBER($F173),$F173&lt;=0),AND(ISNUMBER($G173),$G173&lt;=0),AND(ISNUMBER($I173),$I173&lt;=0),AND(ISNUMBER($K173),$K173&lt;0),AND(ISNUMBER($L173),$L173&lt;0),AND(ISNUMBER($M173),$M173&lt;0)),"Medida, peso ou quantidade inválida",""),IF(AND($H173&lt;&gt;"",$P173=""),"Código de embalagem inválido",""),IF(AND($P173&lt;&gt;"",IFERROR(INDEX('Materiais e Regras'!$J$11:$J$30,MATCH($H173,'Materiais e Regras'!$A$11:$A$30,0)),"Não")&lt;&gt;"Sim"),"Embalagem inativa",""),IF(AND($J173&lt;&gt;"",$W173=""),"Código de enchimento inválido",""),IF(AND($W173&lt;&gt;"",IFERROR(INDEX('Materiais e Regras'!$P$11:$P$25,MATCH($J173,'Materiais e Regras'!$L$11:$L$25,0)),"Não")&lt;&gt;"Sim"),"Enchimento inativo",""),IF(AND(COUNT($D173:$F173)=3,ISNUMBER($Z173),COUNT($Q173:$S173)=3,OR($D173+2*$Z173&gt;$Q173,$E173+2*$Z173&gt;$R173,$F173+2*$Z173&gt;$S173)),"Dimensões incompatíveis",""),IF(AND(ISNUMBER($G173),ISNUMBER($T173),$G173&gt;$T173),"Peso acima do limite",""),IF(AND(ISNUMBER($U173),ISNUMBER($X173),ISNUMBER($AA173),MIN(3,$U173+$X173)&lt;$AA173),"Proteção insuficiente",""),IF(AND($C173="Alta",OR($J173="ENC-000",$K173&lt;=0)),"Enchimento obrigatório",""),IF(AND($J173&lt;&gt;"",$J173&lt;&gt;"ENC-000",OR($K173="",$K173&lt;=0)),"Quantidade de enchimento inválida",""),IF(AND(ISNUMBER($AC173),ISNUMBER($AB173),$AC173&gt;$AB173),"Custo acima do limite",""),IF(AND($O173&lt;&gt;"",NOT(ISNUMBER($O173))),"Data de revisão inválida",""),IF(AND(ISNUMBER($O173),$O173&gt;TODAY()),"Data de revisão futura",""),IF(AND(ISNUMBER($O173),$O173&lt;=TODAY(),TODAY()-$O173&gt;'Materiais e Regras'!$H$6),"Revisão vencida","")))</f>
        <v/>
      </c>
      <c r="AF173" s="27">
        <f>IF($A173="","",IF($AE173="","OK","REVISAR"))</f>
        <v/>
      </c>
    </row>
    <row r="174" ht="22" customHeight="1">
      <c r="A174" s="16" t="n"/>
      <c r="B174" s="16" t="n"/>
      <c r="C174" s="17" t="n"/>
      <c r="D174" s="18" t="n"/>
      <c r="E174" s="18" t="n"/>
      <c r="F174" s="18" t="n"/>
      <c r="G174" s="41" t="n"/>
      <c r="H174" s="17" t="n"/>
      <c r="I174" s="18" t="n"/>
      <c r="J174" s="17" t="n"/>
      <c r="K174" s="18" t="n"/>
      <c r="L174" s="20" t="n"/>
      <c r="M174" s="20" t="n"/>
      <c r="N174" s="16" t="n"/>
      <c r="O174" s="42" t="n"/>
      <c r="P174" s="22">
        <f>IF($A174="","",IFERROR(INDEX('Materiais e Regras'!$B$11:$B$30,MATCH($H174,'Materiais e Regras'!$A$11:$A$30,0)),""))</f>
        <v/>
      </c>
      <c r="Q174" s="23">
        <f>IF($A174="","",IFERROR(INDEX('Materiais e Regras'!$D$11:$D$30,MATCH($H174,'Materiais e Regras'!$A$11:$A$30,0)),""))</f>
        <v/>
      </c>
      <c r="R174" s="23">
        <f>IF($A174="","",IFERROR(INDEX('Materiais e Regras'!$E$11:$E$30,MATCH($H174,'Materiais e Regras'!$A$11:$A$30,0)),""))</f>
        <v/>
      </c>
      <c r="S174" s="23">
        <f>IF($A174="","",IFERROR(INDEX('Materiais e Regras'!$F$11:$F$30,MATCH($H174,'Materiais e Regras'!$A$11:$A$30,0)),""))</f>
        <v/>
      </c>
      <c r="T174" s="43">
        <f>IF($A174="","",IFERROR(INDEX('Materiais e Regras'!$G$11:$G$30,MATCH($H174,'Materiais e Regras'!$A$11:$A$30,0)),""))</f>
        <v/>
      </c>
      <c r="U174" s="25">
        <f>IF($A174="","",IFERROR(INDEX('Materiais e Regras'!$H$11:$H$30,MATCH($H174,'Materiais e Regras'!$A$11:$A$30,0)),""))</f>
        <v/>
      </c>
      <c r="V174" s="26">
        <f>IF($A174="","",IFERROR(INDEX('Materiais e Regras'!$I$11:$I$30,MATCH($H174,'Materiais e Regras'!$A$11:$A$30,0)),""))</f>
        <v/>
      </c>
      <c r="W174" s="22">
        <f>IF($A174="","",IFERROR(INDEX('Materiais e Regras'!$M$11:$M$25,MATCH($J174,'Materiais e Regras'!$L$11:$L$25,0)),""))</f>
        <v/>
      </c>
      <c r="X174" s="25">
        <f>IF($A174="","",IFERROR(INDEX('Materiais e Regras'!$N$11:$N$25,MATCH($J174,'Materiais e Regras'!$L$11:$L$25,0)),""))</f>
        <v/>
      </c>
      <c r="Y174" s="26">
        <f>IF($A174="","",IFERROR(INDEX('Materiais e Regras'!$O$11:$O$25,MATCH($J174,'Materiais e Regras'!$L$11:$L$25,0)),""))</f>
        <v/>
      </c>
      <c r="Z174" s="23">
        <f>IF($A174="","",IFERROR(INDEX('Materiais e Regras'!$B$4:$B$6,MATCH($C174,'Materiais e Regras'!$A$4:$A$6,0)),""))</f>
        <v/>
      </c>
      <c r="AA174" s="25">
        <f>IF($A174="","",IFERROR(INDEX('Materiais e Regras'!$C$4:$C$6,MATCH($C174,'Materiais e Regras'!$A$4:$A$6,0)),""))</f>
        <v/>
      </c>
      <c r="AB174" s="26">
        <f>IF($A174="","",IF($M174="",'Materiais e Regras'!$H$5,IF(ISNUMBER($M174),$M174,"")))</f>
        <v/>
      </c>
      <c r="AC174" s="26">
        <f>IF(OR($A174="",COUNT($I174,$K174)&lt;&gt;2,NOT(ISNUMBER($V174)),NOT(ISNUMBER($Y174)),AND($L174&lt;&gt;"",NOT(ISNUMBER($L174)))),"",ROUND(($I174*$V174+$K174*$Y174+IF($L174="",0,$L174))*(1+'Materiais e Regras'!$H$4),2))</f>
        <v/>
      </c>
      <c r="AD174" s="22">
        <f>IF(OR($A174="",$P174="",$W174="",$I174="",$K174="",$N174=""),"",$P174&amp;" x"&amp;TEXT($I174,"0.##")&amp;IF($J174="ENC-000",""," + "&amp;$W174&amp;" x"&amp;TEXT($K174,"0.##"))&amp;" | "&amp;$N174)</f>
        <v/>
      </c>
      <c r="AE174" s="22">
        <f>IF($A174="","",_xlfn.TEXTJOIN(" | ",TRUE,IF(COUNTIF($A$6:$A$205,$A174)&gt;1,"SKU duplicado",""),IF(OR($B174="",$C174="",$D174="",$E174="",$F174="",$G174="",$H174="",$I174="",$J174="",$K174="",$N174="",$O174=""),"Cadastro incompleto",""),IF(AND($C174&lt;&gt;"",COUNTIF('Materiais e Regras'!$A$4:$A$6,$C174)=0),"Fragilidade inválida",""),IF(OR(AND($D174&lt;&gt;"",NOT(ISNUMBER($D174))),AND($E174&lt;&gt;"",NOT(ISNUMBER($E174))),AND($F174&lt;&gt;"",NOT(ISNUMBER($F174))),AND($G174&lt;&gt;"",NOT(ISNUMBER($G174))),AND($I174&lt;&gt;"",NOT(ISNUMBER($I174))),AND($K174&lt;&gt;"",NOT(ISNUMBER($K174))),AND($L174&lt;&gt;"",NOT(ISNUMBER($L174))),AND($M174&lt;&gt;"",NOT(ISNUMBER($M174)))),"Dados numéricos inválidos",""),IF(OR(AND(ISNUMBER($D174),$D174&lt;=0),AND(ISNUMBER($E174),$E174&lt;=0),AND(ISNUMBER($F174),$F174&lt;=0),AND(ISNUMBER($G174),$G174&lt;=0),AND(ISNUMBER($I174),$I174&lt;=0),AND(ISNUMBER($K174),$K174&lt;0),AND(ISNUMBER($L174),$L174&lt;0),AND(ISNUMBER($M174),$M174&lt;0)),"Medida, peso ou quantidade inválida",""),IF(AND($H174&lt;&gt;"",$P174=""),"Código de embalagem inválido",""),IF(AND($P174&lt;&gt;"",IFERROR(INDEX('Materiais e Regras'!$J$11:$J$30,MATCH($H174,'Materiais e Regras'!$A$11:$A$30,0)),"Não")&lt;&gt;"Sim"),"Embalagem inativa",""),IF(AND($J174&lt;&gt;"",$W174=""),"Código de enchimento inválido",""),IF(AND($W174&lt;&gt;"",IFERROR(INDEX('Materiais e Regras'!$P$11:$P$25,MATCH($J174,'Materiais e Regras'!$L$11:$L$25,0)),"Não")&lt;&gt;"Sim"),"Enchimento inativo",""),IF(AND(COUNT($D174:$F174)=3,ISNUMBER($Z174),COUNT($Q174:$S174)=3,OR($D174+2*$Z174&gt;$Q174,$E174+2*$Z174&gt;$R174,$F174+2*$Z174&gt;$S174)),"Dimensões incompatíveis",""),IF(AND(ISNUMBER($G174),ISNUMBER($T174),$G174&gt;$T174),"Peso acima do limite",""),IF(AND(ISNUMBER($U174),ISNUMBER($X174),ISNUMBER($AA174),MIN(3,$U174+$X174)&lt;$AA174),"Proteção insuficiente",""),IF(AND($C174="Alta",OR($J174="ENC-000",$K174&lt;=0)),"Enchimento obrigatório",""),IF(AND($J174&lt;&gt;"",$J174&lt;&gt;"ENC-000",OR($K174="",$K174&lt;=0)),"Quantidade de enchimento inválida",""),IF(AND(ISNUMBER($AC174),ISNUMBER($AB174),$AC174&gt;$AB174),"Custo acima do limite",""),IF(AND($O174&lt;&gt;"",NOT(ISNUMBER($O174))),"Data de revisão inválida",""),IF(AND(ISNUMBER($O174),$O174&gt;TODAY()),"Data de revisão futura",""),IF(AND(ISNUMBER($O174),$O174&lt;=TODAY(),TODAY()-$O174&gt;'Materiais e Regras'!$H$6),"Revisão vencida","")))</f>
        <v/>
      </c>
      <c r="AF174" s="27">
        <f>IF($A174="","",IF($AE174="","OK","REVISAR"))</f>
        <v/>
      </c>
    </row>
    <row r="175" ht="22" customHeight="1">
      <c r="A175" s="16" t="n"/>
      <c r="B175" s="16" t="n"/>
      <c r="C175" s="17" t="n"/>
      <c r="D175" s="18" t="n"/>
      <c r="E175" s="18" t="n"/>
      <c r="F175" s="18" t="n"/>
      <c r="G175" s="41" t="n"/>
      <c r="H175" s="17" t="n"/>
      <c r="I175" s="18" t="n"/>
      <c r="J175" s="17" t="n"/>
      <c r="K175" s="18" t="n"/>
      <c r="L175" s="20" t="n"/>
      <c r="M175" s="20" t="n"/>
      <c r="N175" s="16" t="n"/>
      <c r="O175" s="42" t="n"/>
      <c r="P175" s="22">
        <f>IF($A175="","",IFERROR(INDEX('Materiais e Regras'!$B$11:$B$30,MATCH($H175,'Materiais e Regras'!$A$11:$A$30,0)),""))</f>
        <v/>
      </c>
      <c r="Q175" s="23">
        <f>IF($A175="","",IFERROR(INDEX('Materiais e Regras'!$D$11:$D$30,MATCH($H175,'Materiais e Regras'!$A$11:$A$30,0)),""))</f>
        <v/>
      </c>
      <c r="R175" s="23">
        <f>IF($A175="","",IFERROR(INDEX('Materiais e Regras'!$E$11:$E$30,MATCH($H175,'Materiais e Regras'!$A$11:$A$30,0)),""))</f>
        <v/>
      </c>
      <c r="S175" s="23">
        <f>IF($A175="","",IFERROR(INDEX('Materiais e Regras'!$F$11:$F$30,MATCH($H175,'Materiais e Regras'!$A$11:$A$30,0)),""))</f>
        <v/>
      </c>
      <c r="T175" s="43">
        <f>IF($A175="","",IFERROR(INDEX('Materiais e Regras'!$G$11:$G$30,MATCH($H175,'Materiais e Regras'!$A$11:$A$30,0)),""))</f>
        <v/>
      </c>
      <c r="U175" s="25">
        <f>IF($A175="","",IFERROR(INDEX('Materiais e Regras'!$H$11:$H$30,MATCH($H175,'Materiais e Regras'!$A$11:$A$30,0)),""))</f>
        <v/>
      </c>
      <c r="V175" s="26">
        <f>IF($A175="","",IFERROR(INDEX('Materiais e Regras'!$I$11:$I$30,MATCH($H175,'Materiais e Regras'!$A$11:$A$30,0)),""))</f>
        <v/>
      </c>
      <c r="W175" s="22">
        <f>IF($A175="","",IFERROR(INDEX('Materiais e Regras'!$M$11:$M$25,MATCH($J175,'Materiais e Regras'!$L$11:$L$25,0)),""))</f>
        <v/>
      </c>
      <c r="X175" s="25">
        <f>IF($A175="","",IFERROR(INDEX('Materiais e Regras'!$N$11:$N$25,MATCH($J175,'Materiais e Regras'!$L$11:$L$25,0)),""))</f>
        <v/>
      </c>
      <c r="Y175" s="26">
        <f>IF($A175="","",IFERROR(INDEX('Materiais e Regras'!$O$11:$O$25,MATCH($J175,'Materiais e Regras'!$L$11:$L$25,0)),""))</f>
        <v/>
      </c>
      <c r="Z175" s="23">
        <f>IF($A175="","",IFERROR(INDEX('Materiais e Regras'!$B$4:$B$6,MATCH($C175,'Materiais e Regras'!$A$4:$A$6,0)),""))</f>
        <v/>
      </c>
      <c r="AA175" s="25">
        <f>IF($A175="","",IFERROR(INDEX('Materiais e Regras'!$C$4:$C$6,MATCH($C175,'Materiais e Regras'!$A$4:$A$6,0)),""))</f>
        <v/>
      </c>
      <c r="AB175" s="26">
        <f>IF($A175="","",IF($M175="",'Materiais e Regras'!$H$5,IF(ISNUMBER($M175),$M175,"")))</f>
        <v/>
      </c>
      <c r="AC175" s="26">
        <f>IF(OR($A175="",COUNT($I175,$K175)&lt;&gt;2,NOT(ISNUMBER($V175)),NOT(ISNUMBER($Y175)),AND($L175&lt;&gt;"",NOT(ISNUMBER($L175)))),"",ROUND(($I175*$V175+$K175*$Y175+IF($L175="",0,$L175))*(1+'Materiais e Regras'!$H$4),2))</f>
        <v/>
      </c>
      <c r="AD175" s="22">
        <f>IF(OR($A175="",$P175="",$W175="",$I175="",$K175="",$N175=""),"",$P175&amp;" x"&amp;TEXT($I175,"0.##")&amp;IF($J175="ENC-000",""," + "&amp;$W175&amp;" x"&amp;TEXT($K175,"0.##"))&amp;" | "&amp;$N175)</f>
        <v/>
      </c>
      <c r="AE175" s="22">
        <f>IF($A175="","",_xlfn.TEXTJOIN(" | ",TRUE,IF(COUNTIF($A$6:$A$205,$A175)&gt;1,"SKU duplicado",""),IF(OR($B175="",$C175="",$D175="",$E175="",$F175="",$G175="",$H175="",$I175="",$J175="",$K175="",$N175="",$O175=""),"Cadastro incompleto",""),IF(AND($C175&lt;&gt;"",COUNTIF('Materiais e Regras'!$A$4:$A$6,$C175)=0),"Fragilidade inválida",""),IF(OR(AND($D175&lt;&gt;"",NOT(ISNUMBER($D175))),AND($E175&lt;&gt;"",NOT(ISNUMBER($E175))),AND($F175&lt;&gt;"",NOT(ISNUMBER($F175))),AND($G175&lt;&gt;"",NOT(ISNUMBER($G175))),AND($I175&lt;&gt;"",NOT(ISNUMBER($I175))),AND($K175&lt;&gt;"",NOT(ISNUMBER($K175))),AND($L175&lt;&gt;"",NOT(ISNUMBER($L175))),AND($M175&lt;&gt;"",NOT(ISNUMBER($M175)))),"Dados numéricos inválidos",""),IF(OR(AND(ISNUMBER($D175),$D175&lt;=0),AND(ISNUMBER($E175),$E175&lt;=0),AND(ISNUMBER($F175),$F175&lt;=0),AND(ISNUMBER($G175),$G175&lt;=0),AND(ISNUMBER($I175),$I175&lt;=0),AND(ISNUMBER($K175),$K175&lt;0),AND(ISNUMBER($L175),$L175&lt;0),AND(ISNUMBER($M175),$M175&lt;0)),"Medida, peso ou quantidade inválida",""),IF(AND($H175&lt;&gt;"",$P175=""),"Código de embalagem inválido",""),IF(AND($P175&lt;&gt;"",IFERROR(INDEX('Materiais e Regras'!$J$11:$J$30,MATCH($H175,'Materiais e Regras'!$A$11:$A$30,0)),"Não")&lt;&gt;"Sim"),"Embalagem inativa",""),IF(AND($J175&lt;&gt;"",$W175=""),"Código de enchimento inválido",""),IF(AND($W175&lt;&gt;"",IFERROR(INDEX('Materiais e Regras'!$P$11:$P$25,MATCH($J175,'Materiais e Regras'!$L$11:$L$25,0)),"Não")&lt;&gt;"Sim"),"Enchimento inativo",""),IF(AND(COUNT($D175:$F175)=3,ISNUMBER($Z175),COUNT($Q175:$S175)=3,OR($D175+2*$Z175&gt;$Q175,$E175+2*$Z175&gt;$R175,$F175+2*$Z175&gt;$S175)),"Dimensões incompatíveis",""),IF(AND(ISNUMBER($G175),ISNUMBER($T175),$G175&gt;$T175),"Peso acima do limite",""),IF(AND(ISNUMBER($U175),ISNUMBER($X175),ISNUMBER($AA175),MIN(3,$U175+$X175)&lt;$AA175),"Proteção insuficiente",""),IF(AND($C175="Alta",OR($J175="ENC-000",$K175&lt;=0)),"Enchimento obrigatório",""),IF(AND($J175&lt;&gt;"",$J175&lt;&gt;"ENC-000",OR($K175="",$K175&lt;=0)),"Quantidade de enchimento inválida",""),IF(AND(ISNUMBER($AC175),ISNUMBER($AB175),$AC175&gt;$AB175),"Custo acima do limite",""),IF(AND($O175&lt;&gt;"",NOT(ISNUMBER($O175))),"Data de revisão inválida",""),IF(AND(ISNUMBER($O175),$O175&gt;TODAY()),"Data de revisão futura",""),IF(AND(ISNUMBER($O175),$O175&lt;=TODAY(),TODAY()-$O175&gt;'Materiais e Regras'!$H$6),"Revisão vencida","")))</f>
        <v/>
      </c>
      <c r="AF175" s="27">
        <f>IF($A175="","",IF($AE175="","OK","REVISAR"))</f>
        <v/>
      </c>
    </row>
    <row r="176" ht="22" customHeight="1">
      <c r="A176" s="16" t="n"/>
      <c r="B176" s="16" t="n"/>
      <c r="C176" s="17" t="n"/>
      <c r="D176" s="18" t="n"/>
      <c r="E176" s="18" t="n"/>
      <c r="F176" s="18" t="n"/>
      <c r="G176" s="41" t="n"/>
      <c r="H176" s="17" t="n"/>
      <c r="I176" s="18" t="n"/>
      <c r="J176" s="17" t="n"/>
      <c r="K176" s="18" t="n"/>
      <c r="L176" s="20" t="n"/>
      <c r="M176" s="20" t="n"/>
      <c r="N176" s="16" t="n"/>
      <c r="O176" s="42" t="n"/>
      <c r="P176" s="22">
        <f>IF($A176="","",IFERROR(INDEX('Materiais e Regras'!$B$11:$B$30,MATCH($H176,'Materiais e Regras'!$A$11:$A$30,0)),""))</f>
        <v/>
      </c>
      <c r="Q176" s="23">
        <f>IF($A176="","",IFERROR(INDEX('Materiais e Regras'!$D$11:$D$30,MATCH($H176,'Materiais e Regras'!$A$11:$A$30,0)),""))</f>
        <v/>
      </c>
      <c r="R176" s="23">
        <f>IF($A176="","",IFERROR(INDEX('Materiais e Regras'!$E$11:$E$30,MATCH($H176,'Materiais e Regras'!$A$11:$A$30,0)),""))</f>
        <v/>
      </c>
      <c r="S176" s="23">
        <f>IF($A176="","",IFERROR(INDEX('Materiais e Regras'!$F$11:$F$30,MATCH($H176,'Materiais e Regras'!$A$11:$A$30,0)),""))</f>
        <v/>
      </c>
      <c r="T176" s="43">
        <f>IF($A176="","",IFERROR(INDEX('Materiais e Regras'!$G$11:$G$30,MATCH($H176,'Materiais e Regras'!$A$11:$A$30,0)),""))</f>
        <v/>
      </c>
      <c r="U176" s="25">
        <f>IF($A176="","",IFERROR(INDEX('Materiais e Regras'!$H$11:$H$30,MATCH($H176,'Materiais e Regras'!$A$11:$A$30,0)),""))</f>
        <v/>
      </c>
      <c r="V176" s="26">
        <f>IF($A176="","",IFERROR(INDEX('Materiais e Regras'!$I$11:$I$30,MATCH($H176,'Materiais e Regras'!$A$11:$A$30,0)),""))</f>
        <v/>
      </c>
      <c r="W176" s="22">
        <f>IF($A176="","",IFERROR(INDEX('Materiais e Regras'!$M$11:$M$25,MATCH($J176,'Materiais e Regras'!$L$11:$L$25,0)),""))</f>
        <v/>
      </c>
      <c r="X176" s="25">
        <f>IF($A176="","",IFERROR(INDEX('Materiais e Regras'!$N$11:$N$25,MATCH($J176,'Materiais e Regras'!$L$11:$L$25,0)),""))</f>
        <v/>
      </c>
      <c r="Y176" s="26">
        <f>IF($A176="","",IFERROR(INDEX('Materiais e Regras'!$O$11:$O$25,MATCH($J176,'Materiais e Regras'!$L$11:$L$25,0)),""))</f>
        <v/>
      </c>
      <c r="Z176" s="23">
        <f>IF($A176="","",IFERROR(INDEX('Materiais e Regras'!$B$4:$B$6,MATCH($C176,'Materiais e Regras'!$A$4:$A$6,0)),""))</f>
        <v/>
      </c>
      <c r="AA176" s="25">
        <f>IF($A176="","",IFERROR(INDEX('Materiais e Regras'!$C$4:$C$6,MATCH($C176,'Materiais e Regras'!$A$4:$A$6,0)),""))</f>
        <v/>
      </c>
      <c r="AB176" s="26">
        <f>IF($A176="","",IF($M176="",'Materiais e Regras'!$H$5,IF(ISNUMBER($M176),$M176,"")))</f>
        <v/>
      </c>
      <c r="AC176" s="26">
        <f>IF(OR($A176="",COUNT($I176,$K176)&lt;&gt;2,NOT(ISNUMBER($V176)),NOT(ISNUMBER($Y176)),AND($L176&lt;&gt;"",NOT(ISNUMBER($L176)))),"",ROUND(($I176*$V176+$K176*$Y176+IF($L176="",0,$L176))*(1+'Materiais e Regras'!$H$4),2))</f>
        <v/>
      </c>
      <c r="AD176" s="22">
        <f>IF(OR($A176="",$P176="",$W176="",$I176="",$K176="",$N176=""),"",$P176&amp;" x"&amp;TEXT($I176,"0.##")&amp;IF($J176="ENC-000",""," + "&amp;$W176&amp;" x"&amp;TEXT($K176,"0.##"))&amp;" | "&amp;$N176)</f>
        <v/>
      </c>
      <c r="AE176" s="22">
        <f>IF($A176="","",_xlfn.TEXTJOIN(" | ",TRUE,IF(COUNTIF($A$6:$A$205,$A176)&gt;1,"SKU duplicado",""),IF(OR($B176="",$C176="",$D176="",$E176="",$F176="",$G176="",$H176="",$I176="",$J176="",$K176="",$N176="",$O176=""),"Cadastro incompleto",""),IF(AND($C176&lt;&gt;"",COUNTIF('Materiais e Regras'!$A$4:$A$6,$C176)=0),"Fragilidade inválida",""),IF(OR(AND($D176&lt;&gt;"",NOT(ISNUMBER($D176))),AND($E176&lt;&gt;"",NOT(ISNUMBER($E176))),AND($F176&lt;&gt;"",NOT(ISNUMBER($F176))),AND($G176&lt;&gt;"",NOT(ISNUMBER($G176))),AND($I176&lt;&gt;"",NOT(ISNUMBER($I176))),AND($K176&lt;&gt;"",NOT(ISNUMBER($K176))),AND($L176&lt;&gt;"",NOT(ISNUMBER($L176))),AND($M176&lt;&gt;"",NOT(ISNUMBER($M176)))),"Dados numéricos inválidos",""),IF(OR(AND(ISNUMBER($D176),$D176&lt;=0),AND(ISNUMBER($E176),$E176&lt;=0),AND(ISNUMBER($F176),$F176&lt;=0),AND(ISNUMBER($G176),$G176&lt;=0),AND(ISNUMBER($I176),$I176&lt;=0),AND(ISNUMBER($K176),$K176&lt;0),AND(ISNUMBER($L176),$L176&lt;0),AND(ISNUMBER($M176),$M176&lt;0)),"Medida, peso ou quantidade inválida",""),IF(AND($H176&lt;&gt;"",$P176=""),"Código de embalagem inválido",""),IF(AND($P176&lt;&gt;"",IFERROR(INDEX('Materiais e Regras'!$J$11:$J$30,MATCH($H176,'Materiais e Regras'!$A$11:$A$30,0)),"Não")&lt;&gt;"Sim"),"Embalagem inativa",""),IF(AND($J176&lt;&gt;"",$W176=""),"Código de enchimento inválido",""),IF(AND($W176&lt;&gt;"",IFERROR(INDEX('Materiais e Regras'!$P$11:$P$25,MATCH($J176,'Materiais e Regras'!$L$11:$L$25,0)),"Não")&lt;&gt;"Sim"),"Enchimento inativo",""),IF(AND(COUNT($D176:$F176)=3,ISNUMBER($Z176),COUNT($Q176:$S176)=3,OR($D176+2*$Z176&gt;$Q176,$E176+2*$Z176&gt;$R176,$F176+2*$Z176&gt;$S176)),"Dimensões incompatíveis",""),IF(AND(ISNUMBER($G176),ISNUMBER($T176),$G176&gt;$T176),"Peso acima do limite",""),IF(AND(ISNUMBER($U176),ISNUMBER($X176),ISNUMBER($AA176),MIN(3,$U176+$X176)&lt;$AA176),"Proteção insuficiente",""),IF(AND($C176="Alta",OR($J176="ENC-000",$K176&lt;=0)),"Enchimento obrigatório",""),IF(AND($J176&lt;&gt;"",$J176&lt;&gt;"ENC-000",OR($K176="",$K176&lt;=0)),"Quantidade de enchimento inválida",""),IF(AND(ISNUMBER($AC176),ISNUMBER($AB176),$AC176&gt;$AB176),"Custo acima do limite",""),IF(AND($O176&lt;&gt;"",NOT(ISNUMBER($O176))),"Data de revisão inválida",""),IF(AND(ISNUMBER($O176),$O176&gt;TODAY()),"Data de revisão futura",""),IF(AND(ISNUMBER($O176),$O176&lt;=TODAY(),TODAY()-$O176&gt;'Materiais e Regras'!$H$6),"Revisão vencida","")))</f>
        <v/>
      </c>
      <c r="AF176" s="27">
        <f>IF($A176="","",IF($AE176="","OK","REVISAR"))</f>
        <v/>
      </c>
    </row>
    <row r="177" ht="22" customHeight="1">
      <c r="A177" s="16" t="n"/>
      <c r="B177" s="16" t="n"/>
      <c r="C177" s="17" t="n"/>
      <c r="D177" s="18" t="n"/>
      <c r="E177" s="18" t="n"/>
      <c r="F177" s="18" t="n"/>
      <c r="G177" s="41" t="n"/>
      <c r="H177" s="17" t="n"/>
      <c r="I177" s="18" t="n"/>
      <c r="J177" s="17" t="n"/>
      <c r="K177" s="18" t="n"/>
      <c r="L177" s="20" t="n"/>
      <c r="M177" s="20" t="n"/>
      <c r="N177" s="16" t="n"/>
      <c r="O177" s="42" t="n"/>
      <c r="P177" s="22">
        <f>IF($A177="","",IFERROR(INDEX('Materiais e Regras'!$B$11:$B$30,MATCH($H177,'Materiais e Regras'!$A$11:$A$30,0)),""))</f>
        <v/>
      </c>
      <c r="Q177" s="23">
        <f>IF($A177="","",IFERROR(INDEX('Materiais e Regras'!$D$11:$D$30,MATCH($H177,'Materiais e Regras'!$A$11:$A$30,0)),""))</f>
        <v/>
      </c>
      <c r="R177" s="23">
        <f>IF($A177="","",IFERROR(INDEX('Materiais e Regras'!$E$11:$E$30,MATCH($H177,'Materiais e Regras'!$A$11:$A$30,0)),""))</f>
        <v/>
      </c>
      <c r="S177" s="23">
        <f>IF($A177="","",IFERROR(INDEX('Materiais e Regras'!$F$11:$F$30,MATCH($H177,'Materiais e Regras'!$A$11:$A$30,0)),""))</f>
        <v/>
      </c>
      <c r="T177" s="43">
        <f>IF($A177="","",IFERROR(INDEX('Materiais e Regras'!$G$11:$G$30,MATCH($H177,'Materiais e Regras'!$A$11:$A$30,0)),""))</f>
        <v/>
      </c>
      <c r="U177" s="25">
        <f>IF($A177="","",IFERROR(INDEX('Materiais e Regras'!$H$11:$H$30,MATCH($H177,'Materiais e Regras'!$A$11:$A$30,0)),""))</f>
        <v/>
      </c>
      <c r="V177" s="26">
        <f>IF($A177="","",IFERROR(INDEX('Materiais e Regras'!$I$11:$I$30,MATCH($H177,'Materiais e Regras'!$A$11:$A$30,0)),""))</f>
        <v/>
      </c>
      <c r="W177" s="22">
        <f>IF($A177="","",IFERROR(INDEX('Materiais e Regras'!$M$11:$M$25,MATCH($J177,'Materiais e Regras'!$L$11:$L$25,0)),""))</f>
        <v/>
      </c>
      <c r="X177" s="25">
        <f>IF($A177="","",IFERROR(INDEX('Materiais e Regras'!$N$11:$N$25,MATCH($J177,'Materiais e Regras'!$L$11:$L$25,0)),""))</f>
        <v/>
      </c>
      <c r="Y177" s="26">
        <f>IF($A177="","",IFERROR(INDEX('Materiais e Regras'!$O$11:$O$25,MATCH($J177,'Materiais e Regras'!$L$11:$L$25,0)),""))</f>
        <v/>
      </c>
      <c r="Z177" s="23">
        <f>IF($A177="","",IFERROR(INDEX('Materiais e Regras'!$B$4:$B$6,MATCH($C177,'Materiais e Regras'!$A$4:$A$6,0)),""))</f>
        <v/>
      </c>
      <c r="AA177" s="25">
        <f>IF($A177="","",IFERROR(INDEX('Materiais e Regras'!$C$4:$C$6,MATCH($C177,'Materiais e Regras'!$A$4:$A$6,0)),""))</f>
        <v/>
      </c>
      <c r="AB177" s="26">
        <f>IF($A177="","",IF($M177="",'Materiais e Regras'!$H$5,IF(ISNUMBER($M177),$M177,"")))</f>
        <v/>
      </c>
      <c r="AC177" s="26">
        <f>IF(OR($A177="",COUNT($I177,$K177)&lt;&gt;2,NOT(ISNUMBER($V177)),NOT(ISNUMBER($Y177)),AND($L177&lt;&gt;"",NOT(ISNUMBER($L177)))),"",ROUND(($I177*$V177+$K177*$Y177+IF($L177="",0,$L177))*(1+'Materiais e Regras'!$H$4),2))</f>
        <v/>
      </c>
      <c r="AD177" s="22">
        <f>IF(OR($A177="",$P177="",$W177="",$I177="",$K177="",$N177=""),"",$P177&amp;" x"&amp;TEXT($I177,"0.##")&amp;IF($J177="ENC-000",""," + "&amp;$W177&amp;" x"&amp;TEXT($K177,"0.##"))&amp;" | "&amp;$N177)</f>
        <v/>
      </c>
      <c r="AE177" s="22">
        <f>IF($A177="","",_xlfn.TEXTJOIN(" | ",TRUE,IF(COUNTIF($A$6:$A$205,$A177)&gt;1,"SKU duplicado",""),IF(OR($B177="",$C177="",$D177="",$E177="",$F177="",$G177="",$H177="",$I177="",$J177="",$K177="",$N177="",$O177=""),"Cadastro incompleto",""),IF(AND($C177&lt;&gt;"",COUNTIF('Materiais e Regras'!$A$4:$A$6,$C177)=0),"Fragilidade inválida",""),IF(OR(AND($D177&lt;&gt;"",NOT(ISNUMBER($D177))),AND($E177&lt;&gt;"",NOT(ISNUMBER($E177))),AND($F177&lt;&gt;"",NOT(ISNUMBER($F177))),AND($G177&lt;&gt;"",NOT(ISNUMBER($G177))),AND($I177&lt;&gt;"",NOT(ISNUMBER($I177))),AND($K177&lt;&gt;"",NOT(ISNUMBER($K177))),AND($L177&lt;&gt;"",NOT(ISNUMBER($L177))),AND($M177&lt;&gt;"",NOT(ISNUMBER($M177)))),"Dados numéricos inválidos",""),IF(OR(AND(ISNUMBER($D177),$D177&lt;=0),AND(ISNUMBER($E177),$E177&lt;=0),AND(ISNUMBER($F177),$F177&lt;=0),AND(ISNUMBER($G177),$G177&lt;=0),AND(ISNUMBER($I177),$I177&lt;=0),AND(ISNUMBER($K177),$K177&lt;0),AND(ISNUMBER($L177),$L177&lt;0),AND(ISNUMBER($M177),$M177&lt;0)),"Medida, peso ou quantidade inválida",""),IF(AND($H177&lt;&gt;"",$P177=""),"Código de embalagem inválido",""),IF(AND($P177&lt;&gt;"",IFERROR(INDEX('Materiais e Regras'!$J$11:$J$30,MATCH($H177,'Materiais e Regras'!$A$11:$A$30,0)),"Não")&lt;&gt;"Sim"),"Embalagem inativa",""),IF(AND($J177&lt;&gt;"",$W177=""),"Código de enchimento inválido",""),IF(AND($W177&lt;&gt;"",IFERROR(INDEX('Materiais e Regras'!$P$11:$P$25,MATCH($J177,'Materiais e Regras'!$L$11:$L$25,0)),"Não")&lt;&gt;"Sim"),"Enchimento inativo",""),IF(AND(COUNT($D177:$F177)=3,ISNUMBER($Z177),COUNT($Q177:$S177)=3,OR($D177+2*$Z177&gt;$Q177,$E177+2*$Z177&gt;$R177,$F177+2*$Z177&gt;$S177)),"Dimensões incompatíveis",""),IF(AND(ISNUMBER($G177),ISNUMBER($T177),$G177&gt;$T177),"Peso acima do limite",""),IF(AND(ISNUMBER($U177),ISNUMBER($X177),ISNUMBER($AA177),MIN(3,$U177+$X177)&lt;$AA177),"Proteção insuficiente",""),IF(AND($C177="Alta",OR($J177="ENC-000",$K177&lt;=0)),"Enchimento obrigatório",""),IF(AND($J177&lt;&gt;"",$J177&lt;&gt;"ENC-000",OR($K177="",$K177&lt;=0)),"Quantidade de enchimento inválida",""),IF(AND(ISNUMBER($AC177),ISNUMBER($AB177),$AC177&gt;$AB177),"Custo acima do limite",""),IF(AND($O177&lt;&gt;"",NOT(ISNUMBER($O177))),"Data de revisão inválida",""),IF(AND(ISNUMBER($O177),$O177&gt;TODAY()),"Data de revisão futura",""),IF(AND(ISNUMBER($O177),$O177&lt;=TODAY(),TODAY()-$O177&gt;'Materiais e Regras'!$H$6),"Revisão vencida","")))</f>
        <v/>
      </c>
      <c r="AF177" s="27">
        <f>IF($A177="","",IF($AE177="","OK","REVISAR"))</f>
        <v/>
      </c>
    </row>
    <row r="178" ht="22" customHeight="1">
      <c r="A178" s="16" t="n"/>
      <c r="B178" s="16" t="n"/>
      <c r="C178" s="17" t="n"/>
      <c r="D178" s="18" t="n"/>
      <c r="E178" s="18" t="n"/>
      <c r="F178" s="18" t="n"/>
      <c r="G178" s="41" t="n"/>
      <c r="H178" s="17" t="n"/>
      <c r="I178" s="18" t="n"/>
      <c r="J178" s="17" t="n"/>
      <c r="K178" s="18" t="n"/>
      <c r="L178" s="20" t="n"/>
      <c r="M178" s="20" t="n"/>
      <c r="N178" s="16" t="n"/>
      <c r="O178" s="42" t="n"/>
      <c r="P178" s="22">
        <f>IF($A178="","",IFERROR(INDEX('Materiais e Regras'!$B$11:$B$30,MATCH($H178,'Materiais e Regras'!$A$11:$A$30,0)),""))</f>
        <v/>
      </c>
      <c r="Q178" s="23">
        <f>IF($A178="","",IFERROR(INDEX('Materiais e Regras'!$D$11:$D$30,MATCH($H178,'Materiais e Regras'!$A$11:$A$30,0)),""))</f>
        <v/>
      </c>
      <c r="R178" s="23">
        <f>IF($A178="","",IFERROR(INDEX('Materiais e Regras'!$E$11:$E$30,MATCH($H178,'Materiais e Regras'!$A$11:$A$30,0)),""))</f>
        <v/>
      </c>
      <c r="S178" s="23">
        <f>IF($A178="","",IFERROR(INDEX('Materiais e Regras'!$F$11:$F$30,MATCH($H178,'Materiais e Regras'!$A$11:$A$30,0)),""))</f>
        <v/>
      </c>
      <c r="T178" s="43">
        <f>IF($A178="","",IFERROR(INDEX('Materiais e Regras'!$G$11:$G$30,MATCH($H178,'Materiais e Regras'!$A$11:$A$30,0)),""))</f>
        <v/>
      </c>
      <c r="U178" s="25">
        <f>IF($A178="","",IFERROR(INDEX('Materiais e Regras'!$H$11:$H$30,MATCH($H178,'Materiais e Regras'!$A$11:$A$30,0)),""))</f>
        <v/>
      </c>
      <c r="V178" s="26">
        <f>IF($A178="","",IFERROR(INDEX('Materiais e Regras'!$I$11:$I$30,MATCH($H178,'Materiais e Regras'!$A$11:$A$30,0)),""))</f>
        <v/>
      </c>
      <c r="W178" s="22">
        <f>IF($A178="","",IFERROR(INDEX('Materiais e Regras'!$M$11:$M$25,MATCH($J178,'Materiais e Regras'!$L$11:$L$25,0)),""))</f>
        <v/>
      </c>
      <c r="X178" s="25">
        <f>IF($A178="","",IFERROR(INDEX('Materiais e Regras'!$N$11:$N$25,MATCH($J178,'Materiais e Regras'!$L$11:$L$25,0)),""))</f>
        <v/>
      </c>
      <c r="Y178" s="26">
        <f>IF($A178="","",IFERROR(INDEX('Materiais e Regras'!$O$11:$O$25,MATCH($J178,'Materiais e Regras'!$L$11:$L$25,0)),""))</f>
        <v/>
      </c>
      <c r="Z178" s="23">
        <f>IF($A178="","",IFERROR(INDEX('Materiais e Regras'!$B$4:$B$6,MATCH($C178,'Materiais e Regras'!$A$4:$A$6,0)),""))</f>
        <v/>
      </c>
      <c r="AA178" s="25">
        <f>IF($A178="","",IFERROR(INDEX('Materiais e Regras'!$C$4:$C$6,MATCH($C178,'Materiais e Regras'!$A$4:$A$6,0)),""))</f>
        <v/>
      </c>
      <c r="AB178" s="26">
        <f>IF($A178="","",IF($M178="",'Materiais e Regras'!$H$5,IF(ISNUMBER($M178),$M178,"")))</f>
        <v/>
      </c>
      <c r="AC178" s="26">
        <f>IF(OR($A178="",COUNT($I178,$K178)&lt;&gt;2,NOT(ISNUMBER($V178)),NOT(ISNUMBER($Y178)),AND($L178&lt;&gt;"",NOT(ISNUMBER($L178)))),"",ROUND(($I178*$V178+$K178*$Y178+IF($L178="",0,$L178))*(1+'Materiais e Regras'!$H$4),2))</f>
        <v/>
      </c>
      <c r="AD178" s="22">
        <f>IF(OR($A178="",$P178="",$W178="",$I178="",$K178="",$N178=""),"",$P178&amp;" x"&amp;TEXT($I178,"0.##")&amp;IF($J178="ENC-000",""," + "&amp;$W178&amp;" x"&amp;TEXT($K178,"0.##"))&amp;" | "&amp;$N178)</f>
        <v/>
      </c>
      <c r="AE178" s="22">
        <f>IF($A178="","",_xlfn.TEXTJOIN(" | ",TRUE,IF(COUNTIF($A$6:$A$205,$A178)&gt;1,"SKU duplicado",""),IF(OR($B178="",$C178="",$D178="",$E178="",$F178="",$G178="",$H178="",$I178="",$J178="",$K178="",$N178="",$O178=""),"Cadastro incompleto",""),IF(AND($C178&lt;&gt;"",COUNTIF('Materiais e Regras'!$A$4:$A$6,$C178)=0),"Fragilidade inválida",""),IF(OR(AND($D178&lt;&gt;"",NOT(ISNUMBER($D178))),AND($E178&lt;&gt;"",NOT(ISNUMBER($E178))),AND($F178&lt;&gt;"",NOT(ISNUMBER($F178))),AND($G178&lt;&gt;"",NOT(ISNUMBER($G178))),AND($I178&lt;&gt;"",NOT(ISNUMBER($I178))),AND($K178&lt;&gt;"",NOT(ISNUMBER($K178))),AND($L178&lt;&gt;"",NOT(ISNUMBER($L178))),AND($M178&lt;&gt;"",NOT(ISNUMBER($M178)))),"Dados numéricos inválidos",""),IF(OR(AND(ISNUMBER($D178),$D178&lt;=0),AND(ISNUMBER($E178),$E178&lt;=0),AND(ISNUMBER($F178),$F178&lt;=0),AND(ISNUMBER($G178),$G178&lt;=0),AND(ISNUMBER($I178),$I178&lt;=0),AND(ISNUMBER($K178),$K178&lt;0),AND(ISNUMBER($L178),$L178&lt;0),AND(ISNUMBER($M178),$M178&lt;0)),"Medida, peso ou quantidade inválida",""),IF(AND($H178&lt;&gt;"",$P178=""),"Código de embalagem inválido",""),IF(AND($P178&lt;&gt;"",IFERROR(INDEX('Materiais e Regras'!$J$11:$J$30,MATCH($H178,'Materiais e Regras'!$A$11:$A$30,0)),"Não")&lt;&gt;"Sim"),"Embalagem inativa",""),IF(AND($J178&lt;&gt;"",$W178=""),"Código de enchimento inválido",""),IF(AND($W178&lt;&gt;"",IFERROR(INDEX('Materiais e Regras'!$P$11:$P$25,MATCH($J178,'Materiais e Regras'!$L$11:$L$25,0)),"Não")&lt;&gt;"Sim"),"Enchimento inativo",""),IF(AND(COUNT($D178:$F178)=3,ISNUMBER($Z178),COUNT($Q178:$S178)=3,OR($D178+2*$Z178&gt;$Q178,$E178+2*$Z178&gt;$R178,$F178+2*$Z178&gt;$S178)),"Dimensões incompatíveis",""),IF(AND(ISNUMBER($G178),ISNUMBER($T178),$G178&gt;$T178),"Peso acima do limite",""),IF(AND(ISNUMBER($U178),ISNUMBER($X178),ISNUMBER($AA178),MIN(3,$U178+$X178)&lt;$AA178),"Proteção insuficiente",""),IF(AND($C178="Alta",OR($J178="ENC-000",$K178&lt;=0)),"Enchimento obrigatório",""),IF(AND($J178&lt;&gt;"",$J178&lt;&gt;"ENC-000",OR($K178="",$K178&lt;=0)),"Quantidade de enchimento inválida",""),IF(AND(ISNUMBER($AC178),ISNUMBER($AB178),$AC178&gt;$AB178),"Custo acima do limite",""),IF(AND($O178&lt;&gt;"",NOT(ISNUMBER($O178))),"Data de revisão inválida",""),IF(AND(ISNUMBER($O178),$O178&gt;TODAY()),"Data de revisão futura",""),IF(AND(ISNUMBER($O178),$O178&lt;=TODAY(),TODAY()-$O178&gt;'Materiais e Regras'!$H$6),"Revisão vencida","")))</f>
        <v/>
      </c>
      <c r="AF178" s="27">
        <f>IF($A178="","",IF($AE178="","OK","REVISAR"))</f>
        <v/>
      </c>
    </row>
    <row r="179" ht="22" customHeight="1">
      <c r="A179" s="16" t="n"/>
      <c r="B179" s="16" t="n"/>
      <c r="C179" s="17" t="n"/>
      <c r="D179" s="18" t="n"/>
      <c r="E179" s="18" t="n"/>
      <c r="F179" s="18" t="n"/>
      <c r="G179" s="41" t="n"/>
      <c r="H179" s="17" t="n"/>
      <c r="I179" s="18" t="n"/>
      <c r="J179" s="17" t="n"/>
      <c r="K179" s="18" t="n"/>
      <c r="L179" s="20" t="n"/>
      <c r="M179" s="20" t="n"/>
      <c r="N179" s="16" t="n"/>
      <c r="O179" s="42" t="n"/>
      <c r="P179" s="22">
        <f>IF($A179="","",IFERROR(INDEX('Materiais e Regras'!$B$11:$B$30,MATCH($H179,'Materiais e Regras'!$A$11:$A$30,0)),""))</f>
        <v/>
      </c>
      <c r="Q179" s="23">
        <f>IF($A179="","",IFERROR(INDEX('Materiais e Regras'!$D$11:$D$30,MATCH($H179,'Materiais e Regras'!$A$11:$A$30,0)),""))</f>
        <v/>
      </c>
      <c r="R179" s="23">
        <f>IF($A179="","",IFERROR(INDEX('Materiais e Regras'!$E$11:$E$30,MATCH($H179,'Materiais e Regras'!$A$11:$A$30,0)),""))</f>
        <v/>
      </c>
      <c r="S179" s="23">
        <f>IF($A179="","",IFERROR(INDEX('Materiais e Regras'!$F$11:$F$30,MATCH($H179,'Materiais e Regras'!$A$11:$A$30,0)),""))</f>
        <v/>
      </c>
      <c r="T179" s="43">
        <f>IF($A179="","",IFERROR(INDEX('Materiais e Regras'!$G$11:$G$30,MATCH($H179,'Materiais e Regras'!$A$11:$A$30,0)),""))</f>
        <v/>
      </c>
      <c r="U179" s="25">
        <f>IF($A179="","",IFERROR(INDEX('Materiais e Regras'!$H$11:$H$30,MATCH($H179,'Materiais e Regras'!$A$11:$A$30,0)),""))</f>
        <v/>
      </c>
      <c r="V179" s="26">
        <f>IF($A179="","",IFERROR(INDEX('Materiais e Regras'!$I$11:$I$30,MATCH($H179,'Materiais e Regras'!$A$11:$A$30,0)),""))</f>
        <v/>
      </c>
      <c r="W179" s="22">
        <f>IF($A179="","",IFERROR(INDEX('Materiais e Regras'!$M$11:$M$25,MATCH($J179,'Materiais e Regras'!$L$11:$L$25,0)),""))</f>
        <v/>
      </c>
      <c r="X179" s="25">
        <f>IF($A179="","",IFERROR(INDEX('Materiais e Regras'!$N$11:$N$25,MATCH($J179,'Materiais e Regras'!$L$11:$L$25,0)),""))</f>
        <v/>
      </c>
      <c r="Y179" s="26">
        <f>IF($A179="","",IFERROR(INDEX('Materiais e Regras'!$O$11:$O$25,MATCH($J179,'Materiais e Regras'!$L$11:$L$25,0)),""))</f>
        <v/>
      </c>
      <c r="Z179" s="23">
        <f>IF($A179="","",IFERROR(INDEX('Materiais e Regras'!$B$4:$B$6,MATCH($C179,'Materiais e Regras'!$A$4:$A$6,0)),""))</f>
        <v/>
      </c>
      <c r="AA179" s="25">
        <f>IF($A179="","",IFERROR(INDEX('Materiais e Regras'!$C$4:$C$6,MATCH($C179,'Materiais e Regras'!$A$4:$A$6,0)),""))</f>
        <v/>
      </c>
      <c r="AB179" s="26">
        <f>IF($A179="","",IF($M179="",'Materiais e Regras'!$H$5,IF(ISNUMBER($M179),$M179,"")))</f>
        <v/>
      </c>
      <c r="AC179" s="26">
        <f>IF(OR($A179="",COUNT($I179,$K179)&lt;&gt;2,NOT(ISNUMBER($V179)),NOT(ISNUMBER($Y179)),AND($L179&lt;&gt;"",NOT(ISNUMBER($L179)))),"",ROUND(($I179*$V179+$K179*$Y179+IF($L179="",0,$L179))*(1+'Materiais e Regras'!$H$4),2))</f>
        <v/>
      </c>
      <c r="AD179" s="22">
        <f>IF(OR($A179="",$P179="",$W179="",$I179="",$K179="",$N179=""),"",$P179&amp;" x"&amp;TEXT($I179,"0.##")&amp;IF($J179="ENC-000",""," + "&amp;$W179&amp;" x"&amp;TEXT($K179,"0.##"))&amp;" | "&amp;$N179)</f>
        <v/>
      </c>
      <c r="AE179" s="22">
        <f>IF($A179="","",_xlfn.TEXTJOIN(" | ",TRUE,IF(COUNTIF($A$6:$A$205,$A179)&gt;1,"SKU duplicado",""),IF(OR($B179="",$C179="",$D179="",$E179="",$F179="",$G179="",$H179="",$I179="",$J179="",$K179="",$N179="",$O179=""),"Cadastro incompleto",""),IF(AND($C179&lt;&gt;"",COUNTIF('Materiais e Regras'!$A$4:$A$6,$C179)=0),"Fragilidade inválida",""),IF(OR(AND($D179&lt;&gt;"",NOT(ISNUMBER($D179))),AND($E179&lt;&gt;"",NOT(ISNUMBER($E179))),AND($F179&lt;&gt;"",NOT(ISNUMBER($F179))),AND($G179&lt;&gt;"",NOT(ISNUMBER($G179))),AND($I179&lt;&gt;"",NOT(ISNUMBER($I179))),AND($K179&lt;&gt;"",NOT(ISNUMBER($K179))),AND($L179&lt;&gt;"",NOT(ISNUMBER($L179))),AND($M179&lt;&gt;"",NOT(ISNUMBER($M179)))),"Dados numéricos inválidos",""),IF(OR(AND(ISNUMBER($D179),$D179&lt;=0),AND(ISNUMBER($E179),$E179&lt;=0),AND(ISNUMBER($F179),$F179&lt;=0),AND(ISNUMBER($G179),$G179&lt;=0),AND(ISNUMBER($I179),$I179&lt;=0),AND(ISNUMBER($K179),$K179&lt;0),AND(ISNUMBER($L179),$L179&lt;0),AND(ISNUMBER($M179),$M179&lt;0)),"Medida, peso ou quantidade inválida",""),IF(AND($H179&lt;&gt;"",$P179=""),"Código de embalagem inválido",""),IF(AND($P179&lt;&gt;"",IFERROR(INDEX('Materiais e Regras'!$J$11:$J$30,MATCH($H179,'Materiais e Regras'!$A$11:$A$30,0)),"Não")&lt;&gt;"Sim"),"Embalagem inativa",""),IF(AND($J179&lt;&gt;"",$W179=""),"Código de enchimento inválido",""),IF(AND($W179&lt;&gt;"",IFERROR(INDEX('Materiais e Regras'!$P$11:$P$25,MATCH($J179,'Materiais e Regras'!$L$11:$L$25,0)),"Não")&lt;&gt;"Sim"),"Enchimento inativo",""),IF(AND(COUNT($D179:$F179)=3,ISNUMBER($Z179),COUNT($Q179:$S179)=3,OR($D179+2*$Z179&gt;$Q179,$E179+2*$Z179&gt;$R179,$F179+2*$Z179&gt;$S179)),"Dimensões incompatíveis",""),IF(AND(ISNUMBER($G179),ISNUMBER($T179),$G179&gt;$T179),"Peso acima do limite",""),IF(AND(ISNUMBER($U179),ISNUMBER($X179),ISNUMBER($AA179),MIN(3,$U179+$X179)&lt;$AA179),"Proteção insuficiente",""),IF(AND($C179="Alta",OR($J179="ENC-000",$K179&lt;=0)),"Enchimento obrigatório",""),IF(AND($J179&lt;&gt;"",$J179&lt;&gt;"ENC-000",OR($K179="",$K179&lt;=0)),"Quantidade de enchimento inválida",""),IF(AND(ISNUMBER($AC179),ISNUMBER($AB179),$AC179&gt;$AB179),"Custo acima do limite",""),IF(AND($O179&lt;&gt;"",NOT(ISNUMBER($O179))),"Data de revisão inválida",""),IF(AND(ISNUMBER($O179),$O179&gt;TODAY()),"Data de revisão futura",""),IF(AND(ISNUMBER($O179),$O179&lt;=TODAY(),TODAY()-$O179&gt;'Materiais e Regras'!$H$6),"Revisão vencida","")))</f>
        <v/>
      </c>
      <c r="AF179" s="27">
        <f>IF($A179="","",IF($AE179="","OK","REVISAR"))</f>
        <v/>
      </c>
    </row>
    <row r="180" ht="22" customHeight="1">
      <c r="A180" s="16" t="n"/>
      <c r="B180" s="16" t="n"/>
      <c r="C180" s="17" t="n"/>
      <c r="D180" s="18" t="n"/>
      <c r="E180" s="18" t="n"/>
      <c r="F180" s="18" t="n"/>
      <c r="G180" s="41" t="n"/>
      <c r="H180" s="17" t="n"/>
      <c r="I180" s="18" t="n"/>
      <c r="J180" s="17" t="n"/>
      <c r="K180" s="18" t="n"/>
      <c r="L180" s="20" t="n"/>
      <c r="M180" s="20" t="n"/>
      <c r="N180" s="16" t="n"/>
      <c r="O180" s="42" t="n"/>
      <c r="P180" s="22">
        <f>IF($A180="","",IFERROR(INDEX('Materiais e Regras'!$B$11:$B$30,MATCH($H180,'Materiais e Regras'!$A$11:$A$30,0)),""))</f>
        <v/>
      </c>
      <c r="Q180" s="23">
        <f>IF($A180="","",IFERROR(INDEX('Materiais e Regras'!$D$11:$D$30,MATCH($H180,'Materiais e Regras'!$A$11:$A$30,0)),""))</f>
        <v/>
      </c>
      <c r="R180" s="23">
        <f>IF($A180="","",IFERROR(INDEX('Materiais e Regras'!$E$11:$E$30,MATCH($H180,'Materiais e Regras'!$A$11:$A$30,0)),""))</f>
        <v/>
      </c>
      <c r="S180" s="23">
        <f>IF($A180="","",IFERROR(INDEX('Materiais e Regras'!$F$11:$F$30,MATCH($H180,'Materiais e Regras'!$A$11:$A$30,0)),""))</f>
        <v/>
      </c>
      <c r="T180" s="43">
        <f>IF($A180="","",IFERROR(INDEX('Materiais e Regras'!$G$11:$G$30,MATCH($H180,'Materiais e Regras'!$A$11:$A$30,0)),""))</f>
        <v/>
      </c>
      <c r="U180" s="25">
        <f>IF($A180="","",IFERROR(INDEX('Materiais e Regras'!$H$11:$H$30,MATCH($H180,'Materiais e Regras'!$A$11:$A$30,0)),""))</f>
        <v/>
      </c>
      <c r="V180" s="26">
        <f>IF($A180="","",IFERROR(INDEX('Materiais e Regras'!$I$11:$I$30,MATCH($H180,'Materiais e Regras'!$A$11:$A$30,0)),""))</f>
        <v/>
      </c>
      <c r="W180" s="22">
        <f>IF($A180="","",IFERROR(INDEX('Materiais e Regras'!$M$11:$M$25,MATCH($J180,'Materiais e Regras'!$L$11:$L$25,0)),""))</f>
        <v/>
      </c>
      <c r="X180" s="25">
        <f>IF($A180="","",IFERROR(INDEX('Materiais e Regras'!$N$11:$N$25,MATCH($J180,'Materiais e Regras'!$L$11:$L$25,0)),""))</f>
        <v/>
      </c>
      <c r="Y180" s="26">
        <f>IF($A180="","",IFERROR(INDEX('Materiais e Regras'!$O$11:$O$25,MATCH($J180,'Materiais e Regras'!$L$11:$L$25,0)),""))</f>
        <v/>
      </c>
      <c r="Z180" s="23">
        <f>IF($A180="","",IFERROR(INDEX('Materiais e Regras'!$B$4:$B$6,MATCH($C180,'Materiais e Regras'!$A$4:$A$6,0)),""))</f>
        <v/>
      </c>
      <c r="AA180" s="25">
        <f>IF($A180="","",IFERROR(INDEX('Materiais e Regras'!$C$4:$C$6,MATCH($C180,'Materiais e Regras'!$A$4:$A$6,0)),""))</f>
        <v/>
      </c>
      <c r="AB180" s="26">
        <f>IF($A180="","",IF($M180="",'Materiais e Regras'!$H$5,IF(ISNUMBER($M180),$M180,"")))</f>
        <v/>
      </c>
      <c r="AC180" s="26">
        <f>IF(OR($A180="",COUNT($I180,$K180)&lt;&gt;2,NOT(ISNUMBER($V180)),NOT(ISNUMBER($Y180)),AND($L180&lt;&gt;"",NOT(ISNUMBER($L180)))),"",ROUND(($I180*$V180+$K180*$Y180+IF($L180="",0,$L180))*(1+'Materiais e Regras'!$H$4),2))</f>
        <v/>
      </c>
      <c r="AD180" s="22">
        <f>IF(OR($A180="",$P180="",$W180="",$I180="",$K180="",$N180=""),"",$P180&amp;" x"&amp;TEXT($I180,"0.##")&amp;IF($J180="ENC-000",""," + "&amp;$W180&amp;" x"&amp;TEXT($K180,"0.##"))&amp;" | "&amp;$N180)</f>
        <v/>
      </c>
      <c r="AE180" s="22">
        <f>IF($A180="","",_xlfn.TEXTJOIN(" | ",TRUE,IF(COUNTIF($A$6:$A$205,$A180)&gt;1,"SKU duplicado",""),IF(OR($B180="",$C180="",$D180="",$E180="",$F180="",$G180="",$H180="",$I180="",$J180="",$K180="",$N180="",$O180=""),"Cadastro incompleto",""),IF(AND($C180&lt;&gt;"",COUNTIF('Materiais e Regras'!$A$4:$A$6,$C180)=0),"Fragilidade inválida",""),IF(OR(AND($D180&lt;&gt;"",NOT(ISNUMBER($D180))),AND($E180&lt;&gt;"",NOT(ISNUMBER($E180))),AND($F180&lt;&gt;"",NOT(ISNUMBER($F180))),AND($G180&lt;&gt;"",NOT(ISNUMBER($G180))),AND($I180&lt;&gt;"",NOT(ISNUMBER($I180))),AND($K180&lt;&gt;"",NOT(ISNUMBER($K180))),AND($L180&lt;&gt;"",NOT(ISNUMBER($L180))),AND($M180&lt;&gt;"",NOT(ISNUMBER($M180)))),"Dados numéricos inválidos",""),IF(OR(AND(ISNUMBER($D180),$D180&lt;=0),AND(ISNUMBER($E180),$E180&lt;=0),AND(ISNUMBER($F180),$F180&lt;=0),AND(ISNUMBER($G180),$G180&lt;=0),AND(ISNUMBER($I180),$I180&lt;=0),AND(ISNUMBER($K180),$K180&lt;0),AND(ISNUMBER($L180),$L180&lt;0),AND(ISNUMBER($M180),$M180&lt;0)),"Medida, peso ou quantidade inválida",""),IF(AND($H180&lt;&gt;"",$P180=""),"Código de embalagem inválido",""),IF(AND($P180&lt;&gt;"",IFERROR(INDEX('Materiais e Regras'!$J$11:$J$30,MATCH($H180,'Materiais e Regras'!$A$11:$A$30,0)),"Não")&lt;&gt;"Sim"),"Embalagem inativa",""),IF(AND($J180&lt;&gt;"",$W180=""),"Código de enchimento inválido",""),IF(AND($W180&lt;&gt;"",IFERROR(INDEX('Materiais e Regras'!$P$11:$P$25,MATCH($J180,'Materiais e Regras'!$L$11:$L$25,0)),"Não")&lt;&gt;"Sim"),"Enchimento inativo",""),IF(AND(COUNT($D180:$F180)=3,ISNUMBER($Z180),COUNT($Q180:$S180)=3,OR($D180+2*$Z180&gt;$Q180,$E180+2*$Z180&gt;$R180,$F180+2*$Z180&gt;$S180)),"Dimensões incompatíveis",""),IF(AND(ISNUMBER($G180),ISNUMBER($T180),$G180&gt;$T180),"Peso acima do limite",""),IF(AND(ISNUMBER($U180),ISNUMBER($X180),ISNUMBER($AA180),MIN(3,$U180+$X180)&lt;$AA180),"Proteção insuficiente",""),IF(AND($C180="Alta",OR($J180="ENC-000",$K180&lt;=0)),"Enchimento obrigatório",""),IF(AND($J180&lt;&gt;"",$J180&lt;&gt;"ENC-000",OR($K180="",$K180&lt;=0)),"Quantidade de enchimento inválida",""),IF(AND(ISNUMBER($AC180),ISNUMBER($AB180),$AC180&gt;$AB180),"Custo acima do limite",""),IF(AND($O180&lt;&gt;"",NOT(ISNUMBER($O180))),"Data de revisão inválida",""),IF(AND(ISNUMBER($O180),$O180&gt;TODAY()),"Data de revisão futura",""),IF(AND(ISNUMBER($O180),$O180&lt;=TODAY(),TODAY()-$O180&gt;'Materiais e Regras'!$H$6),"Revisão vencida","")))</f>
        <v/>
      </c>
      <c r="AF180" s="27">
        <f>IF($A180="","",IF($AE180="","OK","REVISAR"))</f>
        <v/>
      </c>
    </row>
    <row r="181" ht="22" customHeight="1">
      <c r="A181" s="16" t="n"/>
      <c r="B181" s="16" t="n"/>
      <c r="C181" s="17" t="n"/>
      <c r="D181" s="18" t="n"/>
      <c r="E181" s="18" t="n"/>
      <c r="F181" s="18" t="n"/>
      <c r="G181" s="41" t="n"/>
      <c r="H181" s="17" t="n"/>
      <c r="I181" s="18" t="n"/>
      <c r="J181" s="17" t="n"/>
      <c r="K181" s="18" t="n"/>
      <c r="L181" s="20" t="n"/>
      <c r="M181" s="20" t="n"/>
      <c r="N181" s="16" t="n"/>
      <c r="O181" s="42" t="n"/>
      <c r="P181" s="22">
        <f>IF($A181="","",IFERROR(INDEX('Materiais e Regras'!$B$11:$B$30,MATCH($H181,'Materiais e Regras'!$A$11:$A$30,0)),""))</f>
        <v/>
      </c>
      <c r="Q181" s="23">
        <f>IF($A181="","",IFERROR(INDEX('Materiais e Regras'!$D$11:$D$30,MATCH($H181,'Materiais e Regras'!$A$11:$A$30,0)),""))</f>
        <v/>
      </c>
      <c r="R181" s="23">
        <f>IF($A181="","",IFERROR(INDEX('Materiais e Regras'!$E$11:$E$30,MATCH($H181,'Materiais e Regras'!$A$11:$A$30,0)),""))</f>
        <v/>
      </c>
      <c r="S181" s="23">
        <f>IF($A181="","",IFERROR(INDEX('Materiais e Regras'!$F$11:$F$30,MATCH($H181,'Materiais e Regras'!$A$11:$A$30,0)),""))</f>
        <v/>
      </c>
      <c r="T181" s="43">
        <f>IF($A181="","",IFERROR(INDEX('Materiais e Regras'!$G$11:$G$30,MATCH($H181,'Materiais e Regras'!$A$11:$A$30,0)),""))</f>
        <v/>
      </c>
      <c r="U181" s="25">
        <f>IF($A181="","",IFERROR(INDEX('Materiais e Regras'!$H$11:$H$30,MATCH($H181,'Materiais e Regras'!$A$11:$A$30,0)),""))</f>
        <v/>
      </c>
      <c r="V181" s="26">
        <f>IF($A181="","",IFERROR(INDEX('Materiais e Regras'!$I$11:$I$30,MATCH($H181,'Materiais e Regras'!$A$11:$A$30,0)),""))</f>
        <v/>
      </c>
      <c r="W181" s="22">
        <f>IF($A181="","",IFERROR(INDEX('Materiais e Regras'!$M$11:$M$25,MATCH($J181,'Materiais e Regras'!$L$11:$L$25,0)),""))</f>
        <v/>
      </c>
      <c r="X181" s="25">
        <f>IF($A181="","",IFERROR(INDEX('Materiais e Regras'!$N$11:$N$25,MATCH($J181,'Materiais e Regras'!$L$11:$L$25,0)),""))</f>
        <v/>
      </c>
      <c r="Y181" s="26">
        <f>IF($A181="","",IFERROR(INDEX('Materiais e Regras'!$O$11:$O$25,MATCH($J181,'Materiais e Regras'!$L$11:$L$25,0)),""))</f>
        <v/>
      </c>
      <c r="Z181" s="23">
        <f>IF($A181="","",IFERROR(INDEX('Materiais e Regras'!$B$4:$B$6,MATCH($C181,'Materiais e Regras'!$A$4:$A$6,0)),""))</f>
        <v/>
      </c>
      <c r="AA181" s="25">
        <f>IF($A181="","",IFERROR(INDEX('Materiais e Regras'!$C$4:$C$6,MATCH($C181,'Materiais e Regras'!$A$4:$A$6,0)),""))</f>
        <v/>
      </c>
      <c r="AB181" s="26">
        <f>IF($A181="","",IF($M181="",'Materiais e Regras'!$H$5,IF(ISNUMBER($M181),$M181,"")))</f>
        <v/>
      </c>
      <c r="AC181" s="26">
        <f>IF(OR($A181="",COUNT($I181,$K181)&lt;&gt;2,NOT(ISNUMBER($V181)),NOT(ISNUMBER($Y181)),AND($L181&lt;&gt;"",NOT(ISNUMBER($L181)))),"",ROUND(($I181*$V181+$K181*$Y181+IF($L181="",0,$L181))*(1+'Materiais e Regras'!$H$4),2))</f>
        <v/>
      </c>
      <c r="AD181" s="22">
        <f>IF(OR($A181="",$P181="",$W181="",$I181="",$K181="",$N181=""),"",$P181&amp;" x"&amp;TEXT($I181,"0.##")&amp;IF($J181="ENC-000",""," + "&amp;$W181&amp;" x"&amp;TEXT($K181,"0.##"))&amp;" | "&amp;$N181)</f>
        <v/>
      </c>
      <c r="AE181" s="22">
        <f>IF($A181="","",_xlfn.TEXTJOIN(" | ",TRUE,IF(COUNTIF($A$6:$A$205,$A181)&gt;1,"SKU duplicado",""),IF(OR($B181="",$C181="",$D181="",$E181="",$F181="",$G181="",$H181="",$I181="",$J181="",$K181="",$N181="",$O181=""),"Cadastro incompleto",""),IF(AND($C181&lt;&gt;"",COUNTIF('Materiais e Regras'!$A$4:$A$6,$C181)=0),"Fragilidade inválida",""),IF(OR(AND($D181&lt;&gt;"",NOT(ISNUMBER($D181))),AND($E181&lt;&gt;"",NOT(ISNUMBER($E181))),AND($F181&lt;&gt;"",NOT(ISNUMBER($F181))),AND($G181&lt;&gt;"",NOT(ISNUMBER($G181))),AND($I181&lt;&gt;"",NOT(ISNUMBER($I181))),AND($K181&lt;&gt;"",NOT(ISNUMBER($K181))),AND($L181&lt;&gt;"",NOT(ISNUMBER($L181))),AND($M181&lt;&gt;"",NOT(ISNUMBER($M181)))),"Dados numéricos inválidos",""),IF(OR(AND(ISNUMBER($D181),$D181&lt;=0),AND(ISNUMBER($E181),$E181&lt;=0),AND(ISNUMBER($F181),$F181&lt;=0),AND(ISNUMBER($G181),$G181&lt;=0),AND(ISNUMBER($I181),$I181&lt;=0),AND(ISNUMBER($K181),$K181&lt;0),AND(ISNUMBER($L181),$L181&lt;0),AND(ISNUMBER($M181),$M181&lt;0)),"Medida, peso ou quantidade inválida",""),IF(AND($H181&lt;&gt;"",$P181=""),"Código de embalagem inválido",""),IF(AND($P181&lt;&gt;"",IFERROR(INDEX('Materiais e Regras'!$J$11:$J$30,MATCH($H181,'Materiais e Regras'!$A$11:$A$30,0)),"Não")&lt;&gt;"Sim"),"Embalagem inativa",""),IF(AND($J181&lt;&gt;"",$W181=""),"Código de enchimento inválido",""),IF(AND($W181&lt;&gt;"",IFERROR(INDEX('Materiais e Regras'!$P$11:$P$25,MATCH($J181,'Materiais e Regras'!$L$11:$L$25,0)),"Não")&lt;&gt;"Sim"),"Enchimento inativo",""),IF(AND(COUNT($D181:$F181)=3,ISNUMBER($Z181),COUNT($Q181:$S181)=3,OR($D181+2*$Z181&gt;$Q181,$E181+2*$Z181&gt;$R181,$F181+2*$Z181&gt;$S181)),"Dimensões incompatíveis",""),IF(AND(ISNUMBER($G181),ISNUMBER($T181),$G181&gt;$T181),"Peso acima do limite",""),IF(AND(ISNUMBER($U181),ISNUMBER($X181),ISNUMBER($AA181),MIN(3,$U181+$X181)&lt;$AA181),"Proteção insuficiente",""),IF(AND($C181="Alta",OR($J181="ENC-000",$K181&lt;=0)),"Enchimento obrigatório",""),IF(AND($J181&lt;&gt;"",$J181&lt;&gt;"ENC-000",OR($K181="",$K181&lt;=0)),"Quantidade de enchimento inválida",""),IF(AND(ISNUMBER($AC181),ISNUMBER($AB181),$AC181&gt;$AB181),"Custo acima do limite",""),IF(AND($O181&lt;&gt;"",NOT(ISNUMBER($O181))),"Data de revisão inválida",""),IF(AND(ISNUMBER($O181),$O181&gt;TODAY()),"Data de revisão futura",""),IF(AND(ISNUMBER($O181),$O181&lt;=TODAY(),TODAY()-$O181&gt;'Materiais e Regras'!$H$6),"Revisão vencida","")))</f>
        <v/>
      </c>
      <c r="AF181" s="27">
        <f>IF($A181="","",IF($AE181="","OK","REVISAR"))</f>
        <v/>
      </c>
    </row>
    <row r="182" ht="22" customHeight="1">
      <c r="A182" s="16" t="n"/>
      <c r="B182" s="16" t="n"/>
      <c r="C182" s="17" t="n"/>
      <c r="D182" s="18" t="n"/>
      <c r="E182" s="18" t="n"/>
      <c r="F182" s="18" t="n"/>
      <c r="G182" s="41" t="n"/>
      <c r="H182" s="17" t="n"/>
      <c r="I182" s="18" t="n"/>
      <c r="J182" s="17" t="n"/>
      <c r="K182" s="18" t="n"/>
      <c r="L182" s="20" t="n"/>
      <c r="M182" s="20" t="n"/>
      <c r="N182" s="16" t="n"/>
      <c r="O182" s="42" t="n"/>
      <c r="P182" s="22">
        <f>IF($A182="","",IFERROR(INDEX('Materiais e Regras'!$B$11:$B$30,MATCH($H182,'Materiais e Regras'!$A$11:$A$30,0)),""))</f>
        <v/>
      </c>
      <c r="Q182" s="23">
        <f>IF($A182="","",IFERROR(INDEX('Materiais e Regras'!$D$11:$D$30,MATCH($H182,'Materiais e Regras'!$A$11:$A$30,0)),""))</f>
        <v/>
      </c>
      <c r="R182" s="23">
        <f>IF($A182="","",IFERROR(INDEX('Materiais e Regras'!$E$11:$E$30,MATCH($H182,'Materiais e Regras'!$A$11:$A$30,0)),""))</f>
        <v/>
      </c>
      <c r="S182" s="23">
        <f>IF($A182="","",IFERROR(INDEX('Materiais e Regras'!$F$11:$F$30,MATCH($H182,'Materiais e Regras'!$A$11:$A$30,0)),""))</f>
        <v/>
      </c>
      <c r="T182" s="43">
        <f>IF($A182="","",IFERROR(INDEX('Materiais e Regras'!$G$11:$G$30,MATCH($H182,'Materiais e Regras'!$A$11:$A$30,0)),""))</f>
        <v/>
      </c>
      <c r="U182" s="25">
        <f>IF($A182="","",IFERROR(INDEX('Materiais e Regras'!$H$11:$H$30,MATCH($H182,'Materiais e Regras'!$A$11:$A$30,0)),""))</f>
        <v/>
      </c>
      <c r="V182" s="26">
        <f>IF($A182="","",IFERROR(INDEX('Materiais e Regras'!$I$11:$I$30,MATCH($H182,'Materiais e Regras'!$A$11:$A$30,0)),""))</f>
        <v/>
      </c>
      <c r="W182" s="22">
        <f>IF($A182="","",IFERROR(INDEX('Materiais e Regras'!$M$11:$M$25,MATCH($J182,'Materiais e Regras'!$L$11:$L$25,0)),""))</f>
        <v/>
      </c>
      <c r="X182" s="25">
        <f>IF($A182="","",IFERROR(INDEX('Materiais e Regras'!$N$11:$N$25,MATCH($J182,'Materiais e Regras'!$L$11:$L$25,0)),""))</f>
        <v/>
      </c>
      <c r="Y182" s="26">
        <f>IF($A182="","",IFERROR(INDEX('Materiais e Regras'!$O$11:$O$25,MATCH($J182,'Materiais e Regras'!$L$11:$L$25,0)),""))</f>
        <v/>
      </c>
      <c r="Z182" s="23">
        <f>IF($A182="","",IFERROR(INDEX('Materiais e Regras'!$B$4:$B$6,MATCH($C182,'Materiais e Regras'!$A$4:$A$6,0)),""))</f>
        <v/>
      </c>
      <c r="AA182" s="25">
        <f>IF($A182="","",IFERROR(INDEX('Materiais e Regras'!$C$4:$C$6,MATCH($C182,'Materiais e Regras'!$A$4:$A$6,0)),""))</f>
        <v/>
      </c>
      <c r="AB182" s="26">
        <f>IF($A182="","",IF($M182="",'Materiais e Regras'!$H$5,IF(ISNUMBER($M182),$M182,"")))</f>
        <v/>
      </c>
      <c r="AC182" s="26">
        <f>IF(OR($A182="",COUNT($I182,$K182)&lt;&gt;2,NOT(ISNUMBER($V182)),NOT(ISNUMBER($Y182)),AND($L182&lt;&gt;"",NOT(ISNUMBER($L182)))),"",ROUND(($I182*$V182+$K182*$Y182+IF($L182="",0,$L182))*(1+'Materiais e Regras'!$H$4),2))</f>
        <v/>
      </c>
      <c r="AD182" s="22">
        <f>IF(OR($A182="",$P182="",$W182="",$I182="",$K182="",$N182=""),"",$P182&amp;" x"&amp;TEXT($I182,"0.##")&amp;IF($J182="ENC-000",""," + "&amp;$W182&amp;" x"&amp;TEXT($K182,"0.##"))&amp;" | "&amp;$N182)</f>
        <v/>
      </c>
      <c r="AE182" s="22">
        <f>IF($A182="","",_xlfn.TEXTJOIN(" | ",TRUE,IF(COUNTIF($A$6:$A$205,$A182)&gt;1,"SKU duplicado",""),IF(OR($B182="",$C182="",$D182="",$E182="",$F182="",$G182="",$H182="",$I182="",$J182="",$K182="",$N182="",$O182=""),"Cadastro incompleto",""),IF(AND($C182&lt;&gt;"",COUNTIF('Materiais e Regras'!$A$4:$A$6,$C182)=0),"Fragilidade inválida",""),IF(OR(AND($D182&lt;&gt;"",NOT(ISNUMBER($D182))),AND($E182&lt;&gt;"",NOT(ISNUMBER($E182))),AND($F182&lt;&gt;"",NOT(ISNUMBER($F182))),AND($G182&lt;&gt;"",NOT(ISNUMBER($G182))),AND($I182&lt;&gt;"",NOT(ISNUMBER($I182))),AND($K182&lt;&gt;"",NOT(ISNUMBER($K182))),AND($L182&lt;&gt;"",NOT(ISNUMBER($L182))),AND($M182&lt;&gt;"",NOT(ISNUMBER($M182)))),"Dados numéricos inválidos",""),IF(OR(AND(ISNUMBER($D182),$D182&lt;=0),AND(ISNUMBER($E182),$E182&lt;=0),AND(ISNUMBER($F182),$F182&lt;=0),AND(ISNUMBER($G182),$G182&lt;=0),AND(ISNUMBER($I182),$I182&lt;=0),AND(ISNUMBER($K182),$K182&lt;0),AND(ISNUMBER($L182),$L182&lt;0),AND(ISNUMBER($M182),$M182&lt;0)),"Medida, peso ou quantidade inválida",""),IF(AND($H182&lt;&gt;"",$P182=""),"Código de embalagem inválido",""),IF(AND($P182&lt;&gt;"",IFERROR(INDEX('Materiais e Regras'!$J$11:$J$30,MATCH($H182,'Materiais e Regras'!$A$11:$A$30,0)),"Não")&lt;&gt;"Sim"),"Embalagem inativa",""),IF(AND($J182&lt;&gt;"",$W182=""),"Código de enchimento inválido",""),IF(AND($W182&lt;&gt;"",IFERROR(INDEX('Materiais e Regras'!$P$11:$P$25,MATCH($J182,'Materiais e Regras'!$L$11:$L$25,0)),"Não")&lt;&gt;"Sim"),"Enchimento inativo",""),IF(AND(COUNT($D182:$F182)=3,ISNUMBER($Z182),COUNT($Q182:$S182)=3,OR($D182+2*$Z182&gt;$Q182,$E182+2*$Z182&gt;$R182,$F182+2*$Z182&gt;$S182)),"Dimensões incompatíveis",""),IF(AND(ISNUMBER($G182),ISNUMBER($T182),$G182&gt;$T182),"Peso acima do limite",""),IF(AND(ISNUMBER($U182),ISNUMBER($X182),ISNUMBER($AA182),MIN(3,$U182+$X182)&lt;$AA182),"Proteção insuficiente",""),IF(AND($C182="Alta",OR($J182="ENC-000",$K182&lt;=0)),"Enchimento obrigatório",""),IF(AND($J182&lt;&gt;"",$J182&lt;&gt;"ENC-000",OR($K182="",$K182&lt;=0)),"Quantidade de enchimento inválida",""),IF(AND(ISNUMBER($AC182),ISNUMBER($AB182),$AC182&gt;$AB182),"Custo acima do limite",""),IF(AND($O182&lt;&gt;"",NOT(ISNUMBER($O182))),"Data de revisão inválida",""),IF(AND(ISNUMBER($O182),$O182&gt;TODAY()),"Data de revisão futura",""),IF(AND(ISNUMBER($O182),$O182&lt;=TODAY(),TODAY()-$O182&gt;'Materiais e Regras'!$H$6),"Revisão vencida","")))</f>
        <v/>
      </c>
      <c r="AF182" s="27">
        <f>IF($A182="","",IF($AE182="","OK","REVISAR"))</f>
        <v/>
      </c>
    </row>
    <row r="183" ht="22" customHeight="1">
      <c r="A183" s="16" t="n"/>
      <c r="B183" s="16" t="n"/>
      <c r="C183" s="17" t="n"/>
      <c r="D183" s="18" t="n"/>
      <c r="E183" s="18" t="n"/>
      <c r="F183" s="18" t="n"/>
      <c r="G183" s="41" t="n"/>
      <c r="H183" s="17" t="n"/>
      <c r="I183" s="18" t="n"/>
      <c r="J183" s="17" t="n"/>
      <c r="K183" s="18" t="n"/>
      <c r="L183" s="20" t="n"/>
      <c r="M183" s="20" t="n"/>
      <c r="N183" s="16" t="n"/>
      <c r="O183" s="42" t="n"/>
      <c r="P183" s="22">
        <f>IF($A183="","",IFERROR(INDEX('Materiais e Regras'!$B$11:$B$30,MATCH($H183,'Materiais e Regras'!$A$11:$A$30,0)),""))</f>
        <v/>
      </c>
      <c r="Q183" s="23">
        <f>IF($A183="","",IFERROR(INDEX('Materiais e Regras'!$D$11:$D$30,MATCH($H183,'Materiais e Regras'!$A$11:$A$30,0)),""))</f>
        <v/>
      </c>
      <c r="R183" s="23">
        <f>IF($A183="","",IFERROR(INDEX('Materiais e Regras'!$E$11:$E$30,MATCH($H183,'Materiais e Regras'!$A$11:$A$30,0)),""))</f>
        <v/>
      </c>
      <c r="S183" s="23">
        <f>IF($A183="","",IFERROR(INDEX('Materiais e Regras'!$F$11:$F$30,MATCH($H183,'Materiais e Regras'!$A$11:$A$30,0)),""))</f>
        <v/>
      </c>
      <c r="T183" s="43">
        <f>IF($A183="","",IFERROR(INDEX('Materiais e Regras'!$G$11:$G$30,MATCH($H183,'Materiais e Regras'!$A$11:$A$30,0)),""))</f>
        <v/>
      </c>
      <c r="U183" s="25">
        <f>IF($A183="","",IFERROR(INDEX('Materiais e Regras'!$H$11:$H$30,MATCH($H183,'Materiais e Regras'!$A$11:$A$30,0)),""))</f>
        <v/>
      </c>
      <c r="V183" s="26">
        <f>IF($A183="","",IFERROR(INDEX('Materiais e Regras'!$I$11:$I$30,MATCH($H183,'Materiais e Regras'!$A$11:$A$30,0)),""))</f>
        <v/>
      </c>
      <c r="W183" s="22">
        <f>IF($A183="","",IFERROR(INDEX('Materiais e Regras'!$M$11:$M$25,MATCH($J183,'Materiais e Regras'!$L$11:$L$25,0)),""))</f>
        <v/>
      </c>
      <c r="X183" s="25">
        <f>IF($A183="","",IFERROR(INDEX('Materiais e Regras'!$N$11:$N$25,MATCH($J183,'Materiais e Regras'!$L$11:$L$25,0)),""))</f>
        <v/>
      </c>
      <c r="Y183" s="26">
        <f>IF($A183="","",IFERROR(INDEX('Materiais e Regras'!$O$11:$O$25,MATCH($J183,'Materiais e Regras'!$L$11:$L$25,0)),""))</f>
        <v/>
      </c>
      <c r="Z183" s="23">
        <f>IF($A183="","",IFERROR(INDEX('Materiais e Regras'!$B$4:$B$6,MATCH($C183,'Materiais e Regras'!$A$4:$A$6,0)),""))</f>
        <v/>
      </c>
      <c r="AA183" s="25">
        <f>IF($A183="","",IFERROR(INDEX('Materiais e Regras'!$C$4:$C$6,MATCH($C183,'Materiais e Regras'!$A$4:$A$6,0)),""))</f>
        <v/>
      </c>
      <c r="AB183" s="26">
        <f>IF($A183="","",IF($M183="",'Materiais e Regras'!$H$5,IF(ISNUMBER($M183),$M183,"")))</f>
        <v/>
      </c>
      <c r="AC183" s="26">
        <f>IF(OR($A183="",COUNT($I183,$K183)&lt;&gt;2,NOT(ISNUMBER($V183)),NOT(ISNUMBER($Y183)),AND($L183&lt;&gt;"",NOT(ISNUMBER($L183)))),"",ROUND(($I183*$V183+$K183*$Y183+IF($L183="",0,$L183))*(1+'Materiais e Regras'!$H$4),2))</f>
        <v/>
      </c>
      <c r="AD183" s="22">
        <f>IF(OR($A183="",$P183="",$W183="",$I183="",$K183="",$N183=""),"",$P183&amp;" x"&amp;TEXT($I183,"0.##")&amp;IF($J183="ENC-000",""," + "&amp;$W183&amp;" x"&amp;TEXT($K183,"0.##"))&amp;" | "&amp;$N183)</f>
        <v/>
      </c>
      <c r="AE183" s="22">
        <f>IF($A183="","",_xlfn.TEXTJOIN(" | ",TRUE,IF(COUNTIF($A$6:$A$205,$A183)&gt;1,"SKU duplicado",""),IF(OR($B183="",$C183="",$D183="",$E183="",$F183="",$G183="",$H183="",$I183="",$J183="",$K183="",$N183="",$O183=""),"Cadastro incompleto",""),IF(AND($C183&lt;&gt;"",COUNTIF('Materiais e Regras'!$A$4:$A$6,$C183)=0),"Fragilidade inválida",""),IF(OR(AND($D183&lt;&gt;"",NOT(ISNUMBER($D183))),AND($E183&lt;&gt;"",NOT(ISNUMBER($E183))),AND($F183&lt;&gt;"",NOT(ISNUMBER($F183))),AND($G183&lt;&gt;"",NOT(ISNUMBER($G183))),AND($I183&lt;&gt;"",NOT(ISNUMBER($I183))),AND($K183&lt;&gt;"",NOT(ISNUMBER($K183))),AND($L183&lt;&gt;"",NOT(ISNUMBER($L183))),AND($M183&lt;&gt;"",NOT(ISNUMBER($M183)))),"Dados numéricos inválidos",""),IF(OR(AND(ISNUMBER($D183),$D183&lt;=0),AND(ISNUMBER($E183),$E183&lt;=0),AND(ISNUMBER($F183),$F183&lt;=0),AND(ISNUMBER($G183),$G183&lt;=0),AND(ISNUMBER($I183),$I183&lt;=0),AND(ISNUMBER($K183),$K183&lt;0),AND(ISNUMBER($L183),$L183&lt;0),AND(ISNUMBER($M183),$M183&lt;0)),"Medida, peso ou quantidade inválida",""),IF(AND($H183&lt;&gt;"",$P183=""),"Código de embalagem inválido",""),IF(AND($P183&lt;&gt;"",IFERROR(INDEX('Materiais e Regras'!$J$11:$J$30,MATCH($H183,'Materiais e Regras'!$A$11:$A$30,0)),"Não")&lt;&gt;"Sim"),"Embalagem inativa",""),IF(AND($J183&lt;&gt;"",$W183=""),"Código de enchimento inválido",""),IF(AND($W183&lt;&gt;"",IFERROR(INDEX('Materiais e Regras'!$P$11:$P$25,MATCH($J183,'Materiais e Regras'!$L$11:$L$25,0)),"Não")&lt;&gt;"Sim"),"Enchimento inativo",""),IF(AND(COUNT($D183:$F183)=3,ISNUMBER($Z183),COUNT($Q183:$S183)=3,OR($D183+2*$Z183&gt;$Q183,$E183+2*$Z183&gt;$R183,$F183+2*$Z183&gt;$S183)),"Dimensões incompatíveis",""),IF(AND(ISNUMBER($G183),ISNUMBER($T183),$G183&gt;$T183),"Peso acima do limite",""),IF(AND(ISNUMBER($U183),ISNUMBER($X183),ISNUMBER($AA183),MIN(3,$U183+$X183)&lt;$AA183),"Proteção insuficiente",""),IF(AND($C183="Alta",OR($J183="ENC-000",$K183&lt;=0)),"Enchimento obrigatório",""),IF(AND($J183&lt;&gt;"",$J183&lt;&gt;"ENC-000",OR($K183="",$K183&lt;=0)),"Quantidade de enchimento inválida",""),IF(AND(ISNUMBER($AC183),ISNUMBER($AB183),$AC183&gt;$AB183),"Custo acima do limite",""),IF(AND($O183&lt;&gt;"",NOT(ISNUMBER($O183))),"Data de revisão inválida",""),IF(AND(ISNUMBER($O183),$O183&gt;TODAY()),"Data de revisão futura",""),IF(AND(ISNUMBER($O183),$O183&lt;=TODAY(),TODAY()-$O183&gt;'Materiais e Regras'!$H$6),"Revisão vencida","")))</f>
        <v/>
      </c>
      <c r="AF183" s="27">
        <f>IF($A183="","",IF($AE183="","OK","REVISAR"))</f>
        <v/>
      </c>
    </row>
    <row r="184" ht="22" customHeight="1">
      <c r="A184" s="16" t="n"/>
      <c r="B184" s="16" t="n"/>
      <c r="C184" s="17" t="n"/>
      <c r="D184" s="18" t="n"/>
      <c r="E184" s="18" t="n"/>
      <c r="F184" s="18" t="n"/>
      <c r="G184" s="41" t="n"/>
      <c r="H184" s="17" t="n"/>
      <c r="I184" s="18" t="n"/>
      <c r="J184" s="17" t="n"/>
      <c r="K184" s="18" t="n"/>
      <c r="L184" s="20" t="n"/>
      <c r="M184" s="20" t="n"/>
      <c r="N184" s="16" t="n"/>
      <c r="O184" s="42" t="n"/>
      <c r="P184" s="22">
        <f>IF($A184="","",IFERROR(INDEX('Materiais e Regras'!$B$11:$B$30,MATCH($H184,'Materiais e Regras'!$A$11:$A$30,0)),""))</f>
        <v/>
      </c>
      <c r="Q184" s="23">
        <f>IF($A184="","",IFERROR(INDEX('Materiais e Regras'!$D$11:$D$30,MATCH($H184,'Materiais e Regras'!$A$11:$A$30,0)),""))</f>
        <v/>
      </c>
      <c r="R184" s="23">
        <f>IF($A184="","",IFERROR(INDEX('Materiais e Regras'!$E$11:$E$30,MATCH($H184,'Materiais e Regras'!$A$11:$A$30,0)),""))</f>
        <v/>
      </c>
      <c r="S184" s="23">
        <f>IF($A184="","",IFERROR(INDEX('Materiais e Regras'!$F$11:$F$30,MATCH($H184,'Materiais e Regras'!$A$11:$A$30,0)),""))</f>
        <v/>
      </c>
      <c r="T184" s="43">
        <f>IF($A184="","",IFERROR(INDEX('Materiais e Regras'!$G$11:$G$30,MATCH($H184,'Materiais e Regras'!$A$11:$A$30,0)),""))</f>
        <v/>
      </c>
      <c r="U184" s="25">
        <f>IF($A184="","",IFERROR(INDEX('Materiais e Regras'!$H$11:$H$30,MATCH($H184,'Materiais e Regras'!$A$11:$A$30,0)),""))</f>
        <v/>
      </c>
      <c r="V184" s="26">
        <f>IF($A184="","",IFERROR(INDEX('Materiais e Regras'!$I$11:$I$30,MATCH($H184,'Materiais e Regras'!$A$11:$A$30,0)),""))</f>
        <v/>
      </c>
      <c r="W184" s="22">
        <f>IF($A184="","",IFERROR(INDEX('Materiais e Regras'!$M$11:$M$25,MATCH($J184,'Materiais e Regras'!$L$11:$L$25,0)),""))</f>
        <v/>
      </c>
      <c r="X184" s="25">
        <f>IF($A184="","",IFERROR(INDEX('Materiais e Regras'!$N$11:$N$25,MATCH($J184,'Materiais e Regras'!$L$11:$L$25,0)),""))</f>
        <v/>
      </c>
      <c r="Y184" s="26">
        <f>IF($A184="","",IFERROR(INDEX('Materiais e Regras'!$O$11:$O$25,MATCH($J184,'Materiais e Regras'!$L$11:$L$25,0)),""))</f>
        <v/>
      </c>
      <c r="Z184" s="23">
        <f>IF($A184="","",IFERROR(INDEX('Materiais e Regras'!$B$4:$B$6,MATCH($C184,'Materiais e Regras'!$A$4:$A$6,0)),""))</f>
        <v/>
      </c>
      <c r="AA184" s="25">
        <f>IF($A184="","",IFERROR(INDEX('Materiais e Regras'!$C$4:$C$6,MATCH($C184,'Materiais e Regras'!$A$4:$A$6,0)),""))</f>
        <v/>
      </c>
      <c r="AB184" s="26">
        <f>IF($A184="","",IF($M184="",'Materiais e Regras'!$H$5,IF(ISNUMBER($M184),$M184,"")))</f>
        <v/>
      </c>
      <c r="AC184" s="26">
        <f>IF(OR($A184="",COUNT($I184,$K184)&lt;&gt;2,NOT(ISNUMBER($V184)),NOT(ISNUMBER($Y184)),AND($L184&lt;&gt;"",NOT(ISNUMBER($L184)))),"",ROUND(($I184*$V184+$K184*$Y184+IF($L184="",0,$L184))*(1+'Materiais e Regras'!$H$4),2))</f>
        <v/>
      </c>
      <c r="AD184" s="22">
        <f>IF(OR($A184="",$P184="",$W184="",$I184="",$K184="",$N184=""),"",$P184&amp;" x"&amp;TEXT($I184,"0.##")&amp;IF($J184="ENC-000",""," + "&amp;$W184&amp;" x"&amp;TEXT($K184,"0.##"))&amp;" | "&amp;$N184)</f>
        <v/>
      </c>
      <c r="AE184" s="22">
        <f>IF($A184="","",_xlfn.TEXTJOIN(" | ",TRUE,IF(COUNTIF($A$6:$A$205,$A184)&gt;1,"SKU duplicado",""),IF(OR($B184="",$C184="",$D184="",$E184="",$F184="",$G184="",$H184="",$I184="",$J184="",$K184="",$N184="",$O184=""),"Cadastro incompleto",""),IF(AND($C184&lt;&gt;"",COUNTIF('Materiais e Regras'!$A$4:$A$6,$C184)=0),"Fragilidade inválida",""),IF(OR(AND($D184&lt;&gt;"",NOT(ISNUMBER($D184))),AND($E184&lt;&gt;"",NOT(ISNUMBER($E184))),AND($F184&lt;&gt;"",NOT(ISNUMBER($F184))),AND($G184&lt;&gt;"",NOT(ISNUMBER($G184))),AND($I184&lt;&gt;"",NOT(ISNUMBER($I184))),AND($K184&lt;&gt;"",NOT(ISNUMBER($K184))),AND($L184&lt;&gt;"",NOT(ISNUMBER($L184))),AND($M184&lt;&gt;"",NOT(ISNUMBER($M184)))),"Dados numéricos inválidos",""),IF(OR(AND(ISNUMBER($D184),$D184&lt;=0),AND(ISNUMBER($E184),$E184&lt;=0),AND(ISNUMBER($F184),$F184&lt;=0),AND(ISNUMBER($G184),$G184&lt;=0),AND(ISNUMBER($I184),$I184&lt;=0),AND(ISNUMBER($K184),$K184&lt;0),AND(ISNUMBER($L184),$L184&lt;0),AND(ISNUMBER($M184),$M184&lt;0)),"Medida, peso ou quantidade inválida",""),IF(AND($H184&lt;&gt;"",$P184=""),"Código de embalagem inválido",""),IF(AND($P184&lt;&gt;"",IFERROR(INDEX('Materiais e Regras'!$J$11:$J$30,MATCH($H184,'Materiais e Regras'!$A$11:$A$30,0)),"Não")&lt;&gt;"Sim"),"Embalagem inativa",""),IF(AND($J184&lt;&gt;"",$W184=""),"Código de enchimento inválido",""),IF(AND($W184&lt;&gt;"",IFERROR(INDEX('Materiais e Regras'!$P$11:$P$25,MATCH($J184,'Materiais e Regras'!$L$11:$L$25,0)),"Não")&lt;&gt;"Sim"),"Enchimento inativo",""),IF(AND(COUNT($D184:$F184)=3,ISNUMBER($Z184),COUNT($Q184:$S184)=3,OR($D184+2*$Z184&gt;$Q184,$E184+2*$Z184&gt;$R184,$F184+2*$Z184&gt;$S184)),"Dimensões incompatíveis",""),IF(AND(ISNUMBER($G184),ISNUMBER($T184),$G184&gt;$T184),"Peso acima do limite",""),IF(AND(ISNUMBER($U184),ISNUMBER($X184),ISNUMBER($AA184),MIN(3,$U184+$X184)&lt;$AA184),"Proteção insuficiente",""),IF(AND($C184="Alta",OR($J184="ENC-000",$K184&lt;=0)),"Enchimento obrigatório",""),IF(AND($J184&lt;&gt;"",$J184&lt;&gt;"ENC-000",OR($K184="",$K184&lt;=0)),"Quantidade de enchimento inválida",""),IF(AND(ISNUMBER($AC184),ISNUMBER($AB184),$AC184&gt;$AB184),"Custo acima do limite",""),IF(AND($O184&lt;&gt;"",NOT(ISNUMBER($O184))),"Data de revisão inválida",""),IF(AND(ISNUMBER($O184),$O184&gt;TODAY()),"Data de revisão futura",""),IF(AND(ISNUMBER($O184),$O184&lt;=TODAY(),TODAY()-$O184&gt;'Materiais e Regras'!$H$6),"Revisão vencida","")))</f>
        <v/>
      </c>
      <c r="AF184" s="27">
        <f>IF($A184="","",IF($AE184="","OK","REVISAR"))</f>
        <v/>
      </c>
    </row>
    <row r="185" ht="22" customHeight="1">
      <c r="A185" s="16" t="n"/>
      <c r="B185" s="16" t="n"/>
      <c r="C185" s="17" t="n"/>
      <c r="D185" s="18" t="n"/>
      <c r="E185" s="18" t="n"/>
      <c r="F185" s="18" t="n"/>
      <c r="G185" s="41" t="n"/>
      <c r="H185" s="17" t="n"/>
      <c r="I185" s="18" t="n"/>
      <c r="J185" s="17" t="n"/>
      <c r="K185" s="18" t="n"/>
      <c r="L185" s="20" t="n"/>
      <c r="M185" s="20" t="n"/>
      <c r="N185" s="16" t="n"/>
      <c r="O185" s="42" t="n"/>
      <c r="P185" s="22">
        <f>IF($A185="","",IFERROR(INDEX('Materiais e Regras'!$B$11:$B$30,MATCH($H185,'Materiais e Regras'!$A$11:$A$30,0)),""))</f>
        <v/>
      </c>
      <c r="Q185" s="23">
        <f>IF($A185="","",IFERROR(INDEX('Materiais e Regras'!$D$11:$D$30,MATCH($H185,'Materiais e Regras'!$A$11:$A$30,0)),""))</f>
        <v/>
      </c>
      <c r="R185" s="23">
        <f>IF($A185="","",IFERROR(INDEX('Materiais e Regras'!$E$11:$E$30,MATCH($H185,'Materiais e Regras'!$A$11:$A$30,0)),""))</f>
        <v/>
      </c>
      <c r="S185" s="23">
        <f>IF($A185="","",IFERROR(INDEX('Materiais e Regras'!$F$11:$F$30,MATCH($H185,'Materiais e Regras'!$A$11:$A$30,0)),""))</f>
        <v/>
      </c>
      <c r="T185" s="43">
        <f>IF($A185="","",IFERROR(INDEX('Materiais e Regras'!$G$11:$G$30,MATCH($H185,'Materiais e Regras'!$A$11:$A$30,0)),""))</f>
        <v/>
      </c>
      <c r="U185" s="25">
        <f>IF($A185="","",IFERROR(INDEX('Materiais e Regras'!$H$11:$H$30,MATCH($H185,'Materiais e Regras'!$A$11:$A$30,0)),""))</f>
        <v/>
      </c>
      <c r="V185" s="26">
        <f>IF($A185="","",IFERROR(INDEX('Materiais e Regras'!$I$11:$I$30,MATCH($H185,'Materiais e Regras'!$A$11:$A$30,0)),""))</f>
        <v/>
      </c>
      <c r="W185" s="22">
        <f>IF($A185="","",IFERROR(INDEX('Materiais e Regras'!$M$11:$M$25,MATCH($J185,'Materiais e Regras'!$L$11:$L$25,0)),""))</f>
        <v/>
      </c>
      <c r="X185" s="25">
        <f>IF($A185="","",IFERROR(INDEX('Materiais e Regras'!$N$11:$N$25,MATCH($J185,'Materiais e Regras'!$L$11:$L$25,0)),""))</f>
        <v/>
      </c>
      <c r="Y185" s="26">
        <f>IF($A185="","",IFERROR(INDEX('Materiais e Regras'!$O$11:$O$25,MATCH($J185,'Materiais e Regras'!$L$11:$L$25,0)),""))</f>
        <v/>
      </c>
      <c r="Z185" s="23">
        <f>IF($A185="","",IFERROR(INDEX('Materiais e Regras'!$B$4:$B$6,MATCH($C185,'Materiais e Regras'!$A$4:$A$6,0)),""))</f>
        <v/>
      </c>
      <c r="AA185" s="25">
        <f>IF($A185="","",IFERROR(INDEX('Materiais e Regras'!$C$4:$C$6,MATCH($C185,'Materiais e Regras'!$A$4:$A$6,0)),""))</f>
        <v/>
      </c>
      <c r="AB185" s="26">
        <f>IF($A185="","",IF($M185="",'Materiais e Regras'!$H$5,IF(ISNUMBER($M185),$M185,"")))</f>
        <v/>
      </c>
      <c r="AC185" s="26">
        <f>IF(OR($A185="",COUNT($I185,$K185)&lt;&gt;2,NOT(ISNUMBER($V185)),NOT(ISNUMBER($Y185)),AND($L185&lt;&gt;"",NOT(ISNUMBER($L185)))),"",ROUND(($I185*$V185+$K185*$Y185+IF($L185="",0,$L185))*(1+'Materiais e Regras'!$H$4),2))</f>
        <v/>
      </c>
      <c r="AD185" s="22">
        <f>IF(OR($A185="",$P185="",$W185="",$I185="",$K185="",$N185=""),"",$P185&amp;" x"&amp;TEXT($I185,"0.##")&amp;IF($J185="ENC-000",""," + "&amp;$W185&amp;" x"&amp;TEXT($K185,"0.##"))&amp;" | "&amp;$N185)</f>
        <v/>
      </c>
      <c r="AE185" s="22">
        <f>IF($A185="","",_xlfn.TEXTJOIN(" | ",TRUE,IF(COUNTIF($A$6:$A$205,$A185)&gt;1,"SKU duplicado",""),IF(OR($B185="",$C185="",$D185="",$E185="",$F185="",$G185="",$H185="",$I185="",$J185="",$K185="",$N185="",$O185=""),"Cadastro incompleto",""),IF(AND($C185&lt;&gt;"",COUNTIF('Materiais e Regras'!$A$4:$A$6,$C185)=0),"Fragilidade inválida",""),IF(OR(AND($D185&lt;&gt;"",NOT(ISNUMBER($D185))),AND($E185&lt;&gt;"",NOT(ISNUMBER($E185))),AND($F185&lt;&gt;"",NOT(ISNUMBER($F185))),AND($G185&lt;&gt;"",NOT(ISNUMBER($G185))),AND($I185&lt;&gt;"",NOT(ISNUMBER($I185))),AND($K185&lt;&gt;"",NOT(ISNUMBER($K185))),AND($L185&lt;&gt;"",NOT(ISNUMBER($L185))),AND($M185&lt;&gt;"",NOT(ISNUMBER($M185)))),"Dados numéricos inválidos",""),IF(OR(AND(ISNUMBER($D185),$D185&lt;=0),AND(ISNUMBER($E185),$E185&lt;=0),AND(ISNUMBER($F185),$F185&lt;=0),AND(ISNUMBER($G185),$G185&lt;=0),AND(ISNUMBER($I185),$I185&lt;=0),AND(ISNUMBER($K185),$K185&lt;0),AND(ISNUMBER($L185),$L185&lt;0),AND(ISNUMBER($M185),$M185&lt;0)),"Medida, peso ou quantidade inválida",""),IF(AND($H185&lt;&gt;"",$P185=""),"Código de embalagem inválido",""),IF(AND($P185&lt;&gt;"",IFERROR(INDEX('Materiais e Regras'!$J$11:$J$30,MATCH($H185,'Materiais e Regras'!$A$11:$A$30,0)),"Não")&lt;&gt;"Sim"),"Embalagem inativa",""),IF(AND($J185&lt;&gt;"",$W185=""),"Código de enchimento inválido",""),IF(AND($W185&lt;&gt;"",IFERROR(INDEX('Materiais e Regras'!$P$11:$P$25,MATCH($J185,'Materiais e Regras'!$L$11:$L$25,0)),"Não")&lt;&gt;"Sim"),"Enchimento inativo",""),IF(AND(COUNT($D185:$F185)=3,ISNUMBER($Z185),COUNT($Q185:$S185)=3,OR($D185+2*$Z185&gt;$Q185,$E185+2*$Z185&gt;$R185,$F185+2*$Z185&gt;$S185)),"Dimensões incompatíveis",""),IF(AND(ISNUMBER($G185),ISNUMBER($T185),$G185&gt;$T185),"Peso acima do limite",""),IF(AND(ISNUMBER($U185),ISNUMBER($X185),ISNUMBER($AA185),MIN(3,$U185+$X185)&lt;$AA185),"Proteção insuficiente",""),IF(AND($C185="Alta",OR($J185="ENC-000",$K185&lt;=0)),"Enchimento obrigatório",""),IF(AND($J185&lt;&gt;"",$J185&lt;&gt;"ENC-000",OR($K185="",$K185&lt;=0)),"Quantidade de enchimento inválida",""),IF(AND(ISNUMBER($AC185),ISNUMBER($AB185),$AC185&gt;$AB185),"Custo acima do limite",""),IF(AND($O185&lt;&gt;"",NOT(ISNUMBER($O185))),"Data de revisão inválida",""),IF(AND(ISNUMBER($O185),$O185&gt;TODAY()),"Data de revisão futura",""),IF(AND(ISNUMBER($O185),$O185&lt;=TODAY(),TODAY()-$O185&gt;'Materiais e Regras'!$H$6),"Revisão vencida","")))</f>
        <v/>
      </c>
      <c r="AF185" s="27">
        <f>IF($A185="","",IF($AE185="","OK","REVISAR"))</f>
        <v/>
      </c>
    </row>
    <row r="186" ht="22" customHeight="1">
      <c r="A186" s="16" t="n"/>
      <c r="B186" s="16" t="n"/>
      <c r="C186" s="17" t="n"/>
      <c r="D186" s="18" t="n"/>
      <c r="E186" s="18" t="n"/>
      <c r="F186" s="18" t="n"/>
      <c r="G186" s="41" t="n"/>
      <c r="H186" s="17" t="n"/>
      <c r="I186" s="18" t="n"/>
      <c r="J186" s="17" t="n"/>
      <c r="K186" s="18" t="n"/>
      <c r="L186" s="20" t="n"/>
      <c r="M186" s="20" t="n"/>
      <c r="N186" s="16" t="n"/>
      <c r="O186" s="42" t="n"/>
      <c r="P186" s="22">
        <f>IF($A186="","",IFERROR(INDEX('Materiais e Regras'!$B$11:$B$30,MATCH($H186,'Materiais e Regras'!$A$11:$A$30,0)),""))</f>
        <v/>
      </c>
      <c r="Q186" s="23">
        <f>IF($A186="","",IFERROR(INDEX('Materiais e Regras'!$D$11:$D$30,MATCH($H186,'Materiais e Regras'!$A$11:$A$30,0)),""))</f>
        <v/>
      </c>
      <c r="R186" s="23">
        <f>IF($A186="","",IFERROR(INDEX('Materiais e Regras'!$E$11:$E$30,MATCH($H186,'Materiais e Regras'!$A$11:$A$30,0)),""))</f>
        <v/>
      </c>
      <c r="S186" s="23">
        <f>IF($A186="","",IFERROR(INDEX('Materiais e Regras'!$F$11:$F$30,MATCH($H186,'Materiais e Regras'!$A$11:$A$30,0)),""))</f>
        <v/>
      </c>
      <c r="T186" s="43">
        <f>IF($A186="","",IFERROR(INDEX('Materiais e Regras'!$G$11:$G$30,MATCH($H186,'Materiais e Regras'!$A$11:$A$30,0)),""))</f>
        <v/>
      </c>
      <c r="U186" s="25">
        <f>IF($A186="","",IFERROR(INDEX('Materiais e Regras'!$H$11:$H$30,MATCH($H186,'Materiais e Regras'!$A$11:$A$30,0)),""))</f>
        <v/>
      </c>
      <c r="V186" s="26">
        <f>IF($A186="","",IFERROR(INDEX('Materiais e Regras'!$I$11:$I$30,MATCH($H186,'Materiais e Regras'!$A$11:$A$30,0)),""))</f>
        <v/>
      </c>
      <c r="W186" s="22">
        <f>IF($A186="","",IFERROR(INDEX('Materiais e Regras'!$M$11:$M$25,MATCH($J186,'Materiais e Regras'!$L$11:$L$25,0)),""))</f>
        <v/>
      </c>
      <c r="X186" s="25">
        <f>IF($A186="","",IFERROR(INDEX('Materiais e Regras'!$N$11:$N$25,MATCH($J186,'Materiais e Regras'!$L$11:$L$25,0)),""))</f>
        <v/>
      </c>
      <c r="Y186" s="26">
        <f>IF($A186="","",IFERROR(INDEX('Materiais e Regras'!$O$11:$O$25,MATCH($J186,'Materiais e Regras'!$L$11:$L$25,0)),""))</f>
        <v/>
      </c>
      <c r="Z186" s="23">
        <f>IF($A186="","",IFERROR(INDEX('Materiais e Regras'!$B$4:$B$6,MATCH($C186,'Materiais e Regras'!$A$4:$A$6,0)),""))</f>
        <v/>
      </c>
      <c r="AA186" s="25">
        <f>IF($A186="","",IFERROR(INDEX('Materiais e Regras'!$C$4:$C$6,MATCH($C186,'Materiais e Regras'!$A$4:$A$6,0)),""))</f>
        <v/>
      </c>
      <c r="AB186" s="26">
        <f>IF($A186="","",IF($M186="",'Materiais e Regras'!$H$5,IF(ISNUMBER($M186),$M186,"")))</f>
        <v/>
      </c>
      <c r="AC186" s="26">
        <f>IF(OR($A186="",COUNT($I186,$K186)&lt;&gt;2,NOT(ISNUMBER($V186)),NOT(ISNUMBER($Y186)),AND($L186&lt;&gt;"",NOT(ISNUMBER($L186)))),"",ROUND(($I186*$V186+$K186*$Y186+IF($L186="",0,$L186))*(1+'Materiais e Regras'!$H$4),2))</f>
        <v/>
      </c>
      <c r="AD186" s="22">
        <f>IF(OR($A186="",$P186="",$W186="",$I186="",$K186="",$N186=""),"",$P186&amp;" x"&amp;TEXT($I186,"0.##")&amp;IF($J186="ENC-000",""," + "&amp;$W186&amp;" x"&amp;TEXT($K186,"0.##"))&amp;" | "&amp;$N186)</f>
        <v/>
      </c>
      <c r="AE186" s="22">
        <f>IF($A186="","",_xlfn.TEXTJOIN(" | ",TRUE,IF(COUNTIF($A$6:$A$205,$A186)&gt;1,"SKU duplicado",""),IF(OR($B186="",$C186="",$D186="",$E186="",$F186="",$G186="",$H186="",$I186="",$J186="",$K186="",$N186="",$O186=""),"Cadastro incompleto",""),IF(AND($C186&lt;&gt;"",COUNTIF('Materiais e Regras'!$A$4:$A$6,$C186)=0),"Fragilidade inválida",""),IF(OR(AND($D186&lt;&gt;"",NOT(ISNUMBER($D186))),AND($E186&lt;&gt;"",NOT(ISNUMBER($E186))),AND($F186&lt;&gt;"",NOT(ISNUMBER($F186))),AND($G186&lt;&gt;"",NOT(ISNUMBER($G186))),AND($I186&lt;&gt;"",NOT(ISNUMBER($I186))),AND($K186&lt;&gt;"",NOT(ISNUMBER($K186))),AND($L186&lt;&gt;"",NOT(ISNUMBER($L186))),AND($M186&lt;&gt;"",NOT(ISNUMBER($M186)))),"Dados numéricos inválidos",""),IF(OR(AND(ISNUMBER($D186),$D186&lt;=0),AND(ISNUMBER($E186),$E186&lt;=0),AND(ISNUMBER($F186),$F186&lt;=0),AND(ISNUMBER($G186),$G186&lt;=0),AND(ISNUMBER($I186),$I186&lt;=0),AND(ISNUMBER($K186),$K186&lt;0),AND(ISNUMBER($L186),$L186&lt;0),AND(ISNUMBER($M186),$M186&lt;0)),"Medida, peso ou quantidade inválida",""),IF(AND($H186&lt;&gt;"",$P186=""),"Código de embalagem inválido",""),IF(AND($P186&lt;&gt;"",IFERROR(INDEX('Materiais e Regras'!$J$11:$J$30,MATCH($H186,'Materiais e Regras'!$A$11:$A$30,0)),"Não")&lt;&gt;"Sim"),"Embalagem inativa",""),IF(AND($J186&lt;&gt;"",$W186=""),"Código de enchimento inválido",""),IF(AND($W186&lt;&gt;"",IFERROR(INDEX('Materiais e Regras'!$P$11:$P$25,MATCH($J186,'Materiais e Regras'!$L$11:$L$25,0)),"Não")&lt;&gt;"Sim"),"Enchimento inativo",""),IF(AND(COUNT($D186:$F186)=3,ISNUMBER($Z186),COUNT($Q186:$S186)=3,OR($D186+2*$Z186&gt;$Q186,$E186+2*$Z186&gt;$R186,$F186+2*$Z186&gt;$S186)),"Dimensões incompatíveis",""),IF(AND(ISNUMBER($G186),ISNUMBER($T186),$G186&gt;$T186),"Peso acima do limite",""),IF(AND(ISNUMBER($U186),ISNUMBER($X186),ISNUMBER($AA186),MIN(3,$U186+$X186)&lt;$AA186),"Proteção insuficiente",""),IF(AND($C186="Alta",OR($J186="ENC-000",$K186&lt;=0)),"Enchimento obrigatório",""),IF(AND($J186&lt;&gt;"",$J186&lt;&gt;"ENC-000",OR($K186="",$K186&lt;=0)),"Quantidade de enchimento inválida",""),IF(AND(ISNUMBER($AC186),ISNUMBER($AB186),$AC186&gt;$AB186),"Custo acima do limite",""),IF(AND($O186&lt;&gt;"",NOT(ISNUMBER($O186))),"Data de revisão inválida",""),IF(AND(ISNUMBER($O186),$O186&gt;TODAY()),"Data de revisão futura",""),IF(AND(ISNUMBER($O186),$O186&lt;=TODAY(),TODAY()-$O186&gt;'Materiais e Regras'!$H$6),"Revisão vencida","")))</f>
        <v/>
      </c>
      <c r="AF186" s="27">
        <f>IF($A186="","",IF($AE186="","OK","REVISAR"))</f>
        <v/>
      </c>
    </row>
    <row r="187" ht="22" customHeight="1">
      <c r="A187" s="16" t="n"/>
      <c r="B187" s="16" t="n"/>
      <c r="C187" s="17" t="n"/>
      <c r="D187" s="18" t="n"/>
      <c r="E187" s="18" t="n"/>
      <c r="F187" s="18" t="n"/>
      <c r="G187" s="41" t="n"/>
      <c r="H187" s="17" t="n"/>
      <c r="I187" s="18" t="n"/>
      <c r="J187" s="17" t="n"/>
      <c r="K187" s="18" t="n"/>
      <c r="L187" s="20" t="n"/>
      <c r="M187" s="20" t="n"/>
      <c r="N187" s="16" t="n"/>
      <c r="O187" s="42" t="n"/>
      <c r="P187" s="22">
        <f>IF($A187="","",IFERROR(INDEX('Materiais e Regras'!$B$11:$B$30,MATCH($H187,'Materiais e Regras'!$A$11:$A$30,0)),""))</f>
        <v/>
      </c>
      <c r="Q187" s="23">
        <f>IF($A187="","",IFERROR(INDEX('Materiais e Regras'!$D$11:$D$30,MATCH($H187,'Materiais e Regras'!$A$11:$A$30,0)),""))</f>
        <v/>
      </c>
      <c r="R187" s="23">
        <f>IF($A187="","",IFERROR(INDEX('Materiais e Regras'!$E$11:$E$30,MATCH($H187,'Materiais e Regras'!$A$11:$A$30,0)),""))</f>
        <v/>
      </c>
      <c r="S187" s="23">
        <f>IF($A187="","",IFERROR(INDEX('Materiais e Regras'!$F$11:$F$30,MATCH($H187,'Materiais e Regras'!$A$11:$A$30,0)),""))</f>
        <v/>
      </c>
      <c r="T187" s="43">
        <f>IF($A187="","",IFERROR(INDEX('Materiais e Regras'!$G$11:$G$30,MATCH($H187,'Materiais e Regras'!$A$11:$A$30,0)),""))</f>
        <v/>
      </c>
      <c r="U187" s="25">
        <f>IF($A187="","",IFERROR(INDEX('Materiais e Regras'!$H$11:$H$30,MATCH($H187,'Materiais e Regras'!$A$11:$A$30,0)),""))</f>
        <v/>
      </c>
      <c r="V187" s="26">
        <f>IF($A187="","",IFERROR(INDEX('Materiais e Regras'!$I$11:$I$30,MATCH($H187,'Materiais e Regras'!$A$11:$A$30,0)),""))</f>
        <v/>
      </c>
      <c r="W187" s="22">
        <f>IF($A187="","",IFERROR(INDEX('Materiais e Regras'!$M$11:$M$25,MATCH($J187,'Materiais e Regras'!$L$11:$L$25,0)),""))</f>
        <v/>
      </c>
      <c r="X187" s="25">
        <f>IF($A187="","",IFERROR(INDEX('Materiais e Regras'!$N$11:$N$25,MATCH($J187,'Materiais e Regras'!$L$11:$L$25,0)),""))</f>
        <v/>
      </c>
      <c r="Y187" s="26">
        <f>IF($A187="","",IFERROR(INDEX('Materiais e Regras'!$O$11:$O$25,MATCH($J187,'Materiais e Regras'!$L$11:$L$25,0)),""))</f>
        <v/>
      </c>
      <c r="Z187" s="23">
        <f>IF($A187="","",IFERROR(INDEX('Materiais e Regras'!$B$4:$B$6,MATCH($C187,'Materiais e Regras'!$A$4:$A$6,0)),""))</f>
        <v/>
      </c>
      <c r="AA187" s="25">
        <f>IF($A187="","",IFERROR(INDEX('Materiais e Regras'!$C$4:$C$6,MATCH($C187,'Materiais e Regras'!$A$4:$A$6,0)),""))</f>
        <v/>
      </c>
      <c r="AB187" s="26">
        <f>IF($A187="","",IF($M187="",'Materiais e Regras'!$H$5,IF(ISNUMBER($M187),$M187,"")))</f>
        <v/>
      </c>
      <c r="AC187" s="26">
        <f>IF(OR($A187="",COUNT($I187,$K187)&lt;&gt;2,NOT(ISNUMBER($V187)),NOT(ISNUMBER($Y187)),AND($L187&lt;&gt;"",NOT(ISNUMBER($L187)))),"",ROUND(($I187*$V187+$K187*$Y187+IF($L187="",0,$L187))*(1+'Materiais e Regras'!$H$4),2))</f>
        <v/>
      </c>
      <c r="AD187" s="22">
        <f>IF(OR($A187="",$P187="",$W187="",$I187="",$K187="",$N187=""),"",$P187&amp;" x"&amp;TEXT($I187,"0.##")&amp;IF($J187="ENC-000",""," + "&amp;$W187&amp;" x"&amp;TEXT($K187,"0.##"))&amp;" | "&amp;$N187)</f>
        <v/>
      </c>
      <c r="AE187" s="22">
        <f>IF($A187="","",_xlfn.TEXTJOIN(" | ",TRUE,IF(COUNTIF($A$6:$A$205,$A187)&gt;1,"SKU duplicado",""),IF(OR($B187="",$C187="",$D187="",$E187="",$F187="",$G187="",$H187="",$I187="",$J187="",$K187="",$N187="",$O187=""),"Cadastro incompleto",""),IF(AND($C187&lt;&gt;"",COUNTIF('Materiais e Regras'!$A$4:$A$6,$C187)=0),"Fragilidade inválida",""),IF(OR(AND($D187&lt;&gt;"",NOT(ISNUMBER($D187))),AND($E187&lt;&gt;"",NOT(ISNUMBER($E187))),AND($F187&lt;&gt;"",NOT(ISNUMBER($F187))),AND($G187&lt;&gt;"",NOT(ISNUMBER($G187))),AND($I187&lt;&gt;"",NOT(ISNUMBER($I187))),AND($K187&lt;&gt;"",NOT(ISNUMBER($K187))),AND($L187&lt;&gt;"",NOT(ISNUMBER($L187))),AND($M187&lt;&gt;"",NOT(ISNUMBER($M187)))),"Dados numéricos inválidos",""),IF(OR(AND(ISNUMBER($D187),$D187&lt;=0),AND(ISNUMBER($E187),$E187&lt;=0),AND(ISNUMBER($F187),$F187&lt;=0),AND(ISNUMBER($G187),$G187&lt;=0),AND(ISNUMBER($I187),$I187&lt;=0),AND(ISNUMBER($K187),$K187&lt;0),AND(ISNUMBER($L187),$L187&lt;0),AND(ISNUMBER($M187),$M187&lt;0)),"Medida, peso ou quantidade inválida",""),IF(AND($H187&lt;&gt;"",$P187=""),"Código de embalagem inválido",""),IF(AND($P187&lt;&gt;"",IFERROR(INDEX('Materiais e Regras'!$J$11:$J$30,MATCH($H187,'Materiais e Regras'!$A$11:$A$30,0)),"Não")&lt;&gt;"Sim"),"Embalagem inativa",""),IF(AND($J187&lt;&gt;"",$W187=""),"Código de enchimento inválido",""),IF(AND($W187&lt;&gt;"",IFERROR(INDEX('Materiais e Regras'!$P$11:$P$25,MATCH($J187,'Materiais e Regras'!$L$11:$L$25,0)),"Não")&lt;&gt;"Sim"),"Enchimento inativo",""),IF(AND(COUNT($D187:$F187)=3,ISNUMBER($Z187),COUNT($Q187:$S187)=3,OR($D187+2*$Z187&gt;$Q187,$E187+2*$Z187&gt;$R187,$F187+2*$Z187&gt;$S187)),"Dimensões incompatíveis",""),IF(AND(ISNUMBER($G187),ISNUMBER($T187),$G187&gt;$T187),"Peso acima do limite",""),IF(AND(ISNUMBER($U187),ISNUMBER($X187),ISNUMBER($AA187),MIN(3,$U187+$X187)&lt;$AA187),"Proteção insuficiente",""),IF(AND($C187="Alta",OR($J187="ENC-000",$K187&lt;=0)),"Enchimento obrigatório",""),IF(AND($J187&lt;&gt;"",$J187&lt;&gt;"ENC-000",OR($K187="",$K187&lt;=0)),"Quantidade de enchimento inválida",""),IF(AND(ISNUMBER($AC187),ISNUMBER($AB187),$AC187&gt;$AB187),"Custo acima do limite",""),IF(AND($O187&lt;&gt;"",NOT(ISNUMBER($O187))),"Data de revisão inválida",""),IF(AND(ISNUMBER($O187),$O187&gt;TODAY()),"Data de revisão futura",""),IF(AND(ISNUMBER($O187),$O187&lt;=TODAY(),TODAY()-$O187&gt;'Materiais e Regras'!$H$6),"Revisão vencida","")))</f>
        <v/>
      </c>
      <c r="AF187" s="27">
        <f>IF($A187="","",IF($AE187="","OK","REVISAR"))</f>
        <v/>
      </c>
    </row>
    <row r="188" ht="22" customHeight="1">
      <c r="A188" s="16" t="n"/>
      <c r="B188" s="16" t="n"/>
      <c r="C188" s="17" t="n"/>
      <c r="D188" s="18" t="n"/>
      <c r="E188" s="18" t="n"/>
      <c r="F188" s="18" t="n"/>
      <c r="G188" s="41" t="n"/>
      <c r="H188" s="17" t="n"/>
      <c r="I188" s="18" t="n"/>
      <c r="J188" s="17" t="n"/>
      <c r="K188" s="18" t="n"/>
      <c r="L188" s="20" t="n"/>
      <c r="M188" s="20" t="n"/>
      <c r="N188" s="16" t="n"/>
      <c r="O188" s="42" t="n"/>
      <c r="P188" s="22">
        <f>IF($A188="","",IFERROR(INDEX('Materiais e Regras'!$B$11:$B$30,MATCH($H188,'Materiais e Regras'!$A$11:$A$30,0)),""))</f>
        <v/>
      </c>
      <c r="Q188" s="23">
        <f>IF($A188="","",IFERROR(INDEX('Materiais e Regras'!$D$11:$D$30,MATCH($H188,'Materiais e Regras'!$A$11:$A$30,0)),""))</f>
        <v/>
      </c>
      <c r="R188" s="23">
        <f>IF($A188="","",IFERROR(INDEX('Materiais e Regras'!$E$11:$E$30,MATCH($H188,'Materiais e Regras'!$A$11:$A$30,0)),""))</f>
        <v/>
      </c>
      <c r="S188" s="23">
        <f>IF($A188="","",IFERROR(INDEX('Materiais e Regras'!$F$11:$F$30,MATCH($H188,'Materiais e Regras'!$A$11:$A$30,0)),""))</f>
        <v/>
      </c>
      <c r="T188" s="43">
        <f>IF($A188="","",IFERROR(INDEX('Materiais e Regras'!$G$11:$G$30,MATCH($H188,'Materiais e Regras'!$A$11:$A$30,0)),""))</f>
        <v/>
      </c>
      <c r="U188" s="25">
        <f>IF($A188="","",IFERROR(INDEX('Materiais e Regras'!$H$11:$H$30,MATCH($H188,'Materiais e Regras'!$A$11:$A$30,0)),""))</f>
        <v/>
      </c>
      <c r="V188" s="26">
        <f>IF($A188="","",IFERROR(INDEX('Materiais e Regras'!$I$11:$I$30,MATCH($H188,'Materiais e Regras'!$A$11:$A$30,0)),""))</f>
        <v/>
      </c>
      <c r="W188" s="22">
        <f>IF($A188="","",IFERROR(INDEX('Materiais e Regras'!$M$11:$M$25,MATCH($J188,'Materiais e Regras'!$L$11:$L$25,0)),""))</f>
        <v/>
      </c>
      <c r="X188" s="25">
        <f>IF($A188="","",IFERROR(INDEX('Materiais e Regras'!$N$11:$N$25,MATCH($J188,'Materiais e Regras'!$L$11:$L$25,0)),""))</f>
        <v/>
      </c>
      <c r="Y188" s="26">
        <f>IF($A188="","",IFERROR(INDEX('Materiais e Regras'!$O$11:$O$25,MATCH($J188,'Materiais e Regras'!$L$11:$L$25,0)),""))</f>
        <v/>
      </c>
      <c r="Z188" s="23">
        <f>IF($A188="","",IFERROR(INDEX('Materiais e Regras'!$B$4:$B$6,MATCH($C188,'Materiais e Regras'!$A$4:$A$6,0)),""))</f>
        <v/>
      </c>
      <c r="AA188" s="25">
        <f>IF($A188="","",IFERROR(INDEX('Materiais e Regras'!$C$4:$C$6,MATCH($C188,'Materiais e Regras'!$A$4:$A$6,0)),""))</f>
        <v/>
      </c>
      <c r="AB188" s="26">
        <f>IF($A188="","",IF($M188="",'Materiais e Regras'!$H$5,IF(ISNUMBER($M188),$M188,"")))</f>
        <v/>
      </c>
      <c r="AC188" s="26">
        <f>IF(OR($A188="",COUNT($I188,$K188)&lt;&gt;2,NOT(ISNUMBER($V188)),NOT(ISNUMBER($Y188)),AND($L188&lt;&gt;"",NOT(ISNUMBER($L188)))),"",ROUND(($I188*$V188+$K188*$Y188+IF($L188="",0,$L188))*(1+'Materiais e Regras'!$H$4),2))</f>
        <v/>
      </c>
      <c r="AD188" s="22">
        <f>IF(OR($A188="",$P188="",$W188="",$I188="",$K188="",$N188=""),"",$P188&amp;" x"&amp;TEXT($I188,"0.##")&amp;IF($J188="ENC-000",""," + "&amp;$W188&amp;" x"&amp;TEXT($K188,"0.##"))&amp;" | "&amp;$N188)</f>
        <v/>
      </c>
      <c r="AE188" s="22">
        <f>IF($A188="","",_xlfn.TEXTJOIN(" | ",TRUE,IF(COUNTIF($A$6:$A$205,$A188)&gt;1,"SKU duplicado",""),IF(OR($B188="",$C188="",$D188="",$E188="",$F188="",$G188="",$H188="",$I188="",$J188="",$K188="",$N188="",$O188=""),"Cadastro incompleto",""),IF(AND($C188&lt;&gt;"",COUNTIF('Materiais e Regras'!$A$4:$A$6,$C188)=0),"Fragilidade inválida",""),IF(OR(AND($D188&lt;&gt;"",NOT(ISNUMBER($D188))),AND($E188&lt;&gt;"",NOT(ISNUMBER($E188))),AND($F188&lt;&gt;"",NOT(ISNUMBER($F188))),AND($G188&lt;&gt;"",NOT(ISNUMBER($G188))),AND($I188&lt;&gt;"",NOT(ISNUMBER($I188))),AND($K188&lt;&gt;"",NOT(ISNUMBER($K188))),AND($L188&lt;&gt;"",NOT(ISNUMBER($L188))),AND($M188&lt;&gt;"",NOT(ISNUMBER($M188)))),"Dados numéricos inválidos",""),IF(OR(AND(ISNUMBER($D188),$D188&lt;=0),AND(ISNUMBER($E188),$E188&lt;=0),AND(ISNUMBER($F188),$F188&lt;=0),AND(ISNUMBER($G188),$G188&lt;=0),AND(ISNUMBER($I188),$I188&lt;=0),AND(ISNUMBER($K188),$K188&lt;0),AND(ISNUMBER($L188),$L188&lt;0),AND(ISNUMBER($M188),$M188&lt;0)),"Medida, peso ou quantidade inválida",""),IF(AND($H188&lt;&gt;"",$P188=""),"Código de embalagem inválido",""),IF(AND($P188&lt;&gt;"",IFERROR(INDEX('Materiais e Regras'!$J$11:$J$30,MATCH($H188,'Materiais e Regras'!$A$11:$A$30,0)),"Não")&lt;&gt;"Sim"),"Embalagem inativa",""),IF(AND($J188&lt;&gt;"",$W188=""),"Código de enchimento inválido",""),IF(AND($W188&lt;&gt;"",IFERROR(INDEX('Materiais e Regras'!$P$11:$P$25,MATCH($J188,'Materiais e Regras'!$L$11:$L$25,0)),"Não")&lt;&gt;"Sim"),"Enchimento inativo",""),IF(AND(COUNT($D188:$F188)=3,ISNUMBER($Z188),COUNT($Q188:$S188)=3,OR($D188+2*$Z188&gt;$Q188,$E188+2*$Z188&gt;$R188,$F188+2*$Z188&gt;$S188)),"Dimensões incompatíveis",""),IF(AND(ISNUMBER($G188),ISNUMBER($T188),$G188&gt;$T188),"Peso acima do limite",""),IF(AND(ISNUMBER($U188),ISNUMBER($X188),ISNUMBER($AA188),MIN(3,$U188+$X188)&lt;$AA188),"Proteção insuficiente",""),IF(AND($C188="Alta",OR($J188="ENC-000",$K188&lt;=0)),"Enchimento obrigatório",""),IF(AND($J188&lt;&gt;"",$J188&lt;&gt;"ENC-000",OR($K188="",$K188&lt;=0)),"Quantidade de enchimento inválida",""),IF(AND(ISNUMBER($AC188),ISNUMBER($AB188),$AC188&gt;$AB188),"Custo acima do limite",""),IF(AND($O188&lt;&gt;"",NOT(ISNUMBER($O188))),"Data de revisão inválida",""),IF(AND(ISNUMBER($O188),$O188&gt;TODAY()),"Data de revisão futura",""),IF(AND(ISNUMBER($O188),$O188&lt;=TODAY(),TODAY()-$O188&gt;'Materiais e Regras'!$H$6),"Revisão vencida","")))</f>
        <v/>
      </c>
      <c r="AF188" s="27">
        <f>IF($A188="","",IF($AE188="","OK","REVISAR"))</f>
        <v/>
      </c>
    </row>
    <row r="189" ht="22" customHeight="1">
      <c r="A189" s="16" t="n"/>
      <c r="B189" s="16" t="n"/>
      <c r="C189" s="17" t="n"/>
      <c r="D189" s="18" t="n"/>
      <c r="E189" s="18" t="n"/>
      <c r="F189" s="18" t="n"/>
      <c r="G189" s="41" t="n"/>
      <c r="H189" s="17" t="n"/>
      <c r="I189" s="18" t="n"/>
      <c r="J189" s="17" t="n"/>
      <c r="K189" s="18" t="n"/>
      <c r="L189" s="20" t="n"/>
      <c r="M189" s="20" t="n"/>
      <c r="N189" s="16" t="n"/>
      <c r="O189" s="42" t="n"/>
      <c r="P189" s="22">
        <f>IF($A189="","",IFERROR(INDEX('Materiais e Regras'!$B$11:$B$30,MATCH($H189,'Materiais e Regras'!$A$11:$A$30,0)),""))</f>
        <v/>
      </c>
      <c r="Q189" s="23">
        <f>IF($A189="","",IFERROR(INDEX('Materiais e Regras'!$D$11:$D$30,MATCH($H189,'Materiais e Regras'!$A$11:$A$30,0)),""))</f>
        <v/>
      </c>
      <c r="R189" s="23">
        <f>IF($A189="","",IFERROR(INDEX('Materiais e Regras'!$E$11:$E$30,MATCH($H189,'Materiais e Regras'!$A$11:$A$30,0)),""))</f>
        <v/>
      </c>
      <c r="S189" s="23">
        <f>IF($A189="","",IFERROR(INDEX('Materiais e Regras'!$F$11:$F$30,MATCH($H189,'Materiais e Regras'!$A$11:$A$30,0)),""))</f>
        <v/>
      </c>
      <c r="T189" s="43">
        <f>IF($A189="","",IFERROR(INDEX('Materiais e Regras'!$G$11:$G$30,MATCH($H189,'Materiais e Regras'!$A$11:$A$30,0)),""))</f>
        <v/>
      </c>
      <c r="U189" s="25">
        <f>IF($A189="","",IFERROR(INDEX('Materiais e Regras'!$H$11:$H$30,MATCH($H189,'Materiais e Regras'!$A$11:$A$30,0)),""))</f>
        <v/>
      </c>
      <c r="V189" s="26">
        <f>IF($A189="","",IFERROR(INDEX('Materiais e Regras'!$I$11:$I$30,MATCH($H189,'Materiais e Regras'!$A$11:$A$30,0)),""))</f>
        <v/>
      </c>
      <c r="W189" s="22">
        <f>IF($A189="","",IFERROR(INDEX('Materiais e Regras'!$M$11:$M$25,MATCH($J189,'Materiais e Regras'!$L$11:$L$25,0)),""))</f>
        <v/>
      </c>
      <c r="X189" s="25">
        <f>IF($A189="","",IFERROR(INDEX('Materiais e Regras'!$N$11:$N$25,MATCH($J189,'Materiais e Regras'!$L$11:$L$25,0)),""))</f>
        <v/>
      </c>
      <c r="Y189" s="26">
        <f>IF($A189="","",IFERROR(INDEX('Materiais e Regras'!$O$11:$O$25,MATCH($J189,'Materiais e Regras'!$L$11:$L$25,0)),""))</f>
        <v/>
      </c>
      <c r="Z189" s="23">
        <f>IF($A189="","",IFERROR(INDEX('Materiais e Regras'!$B$4:$B$6,MATCH($C189,'Materiais e Regras'!$A$4:$A$6,0)),""))</f>
        <v/>
      </c>
      <c r="AA189" s="25">
        <f>IF($A189="","",IFERROR(INDEX('Materiais e Regras'!$C$4:$C$6,MATCH($C189,'Materiais e Regras'!$A$4:$A$6,0)),""))</f>
        <v/>
      </c>
      <c r="AB189" s="26">
        <f>IF($A189="","",IF($M189="",'Materiais e Regras'!$H$5,IF(ISNUMBER($M189),$M189,"")))</f>
        <v/>
      </c>
      <c r="AC189" s="26">
        <f>IF(OR($A189="",COUNT($I189,$K189)&lt;&gt;2,NOT(ISNUMBER($V189)),NOT(ISNUMBER($Y189)),AND($L189&lt;&gt;"",NOT(ISNUMBER($L189)))),"",ROUND(($I189*$V189+$K189*$Y189+IF($L189="",0,$L189))*(1+'Materiais e Regras'!$H$4),2))</f>
        <v/>
      </c>
      <c r="AD189" s="22">
        <f>IF(OR($A189="",$P189="",$W189="",$I189="",$K189="",$N189=""),"",$P189&amp;" x"&amp;TEXT($I189,"0.##")&amp;IF($J189="ENC-000",""," + "&amp;$W189&amp;" x"&amp;TEXT($K189,"0.##"))&amp;" | "&amp;$N189)</f>
        <v/>
      </c>
      <c r="AE189" s="22">
        <f>IF($A189="","",_xlfn.TEXTJOIN(" | ",TRUE,IF(COUNTIF($A$6:$A$205,$A189)&gt;1,"SKU duplicado",""),IF(OR($B189="",$C189="",$D189="",$E189="",$F189="",$G189="",$H189="",$I189="",$J189="",$K189="",$N189="",$O189=""),"Cadastro incompleto",""),IF(AND($C189&lt;&gt;"",COUNTIF('Materiais e Regras'!$A$4:$A$6,$C189)=0),"Fragilidade inválida",""),IF(OR(AND($D189&lt;&gt;"",NOT(ISNUMBER($D189))),AND($E189&lt;&gt;"",NOT(ISNUMBER($E189))),AND($F189&lt;&gt;"",NOT(ISNUMBER($F189))),AND($G189&lt;&gt;"",NOT(ISNUMBER($G189))),AND($I189&lt;&gt;"",NOT(ISNUMBER($I189))),AND($K189&lt;&gt;"",NOT(ISNUMBER($K189))),AND($L189&lt;&gt;"",NOT(ISNUMBER($L189))),AND($M189&lt;&gt;"",NOT(ISNUMBER($M189)))),"Dados numéricos inválidos",""),IF(OR(AND(ISNUMBER($D189),$D189&lt;=0),AND(ISNUMBER($E189),$E189&lt;=0),AND(ISNUMBER($F189),$F189&lt;=0),AND(ISNUMBER($G189),$G189&lt;=0),AND(ISNUMBER($I189),$I189&lt;=0),AND(ISNUMBER($K189),$K189&lt;0),AND(ISNUMBER($L189),$L189&lt;0),AND(ISNUMBER($M189),$M189&lt;0)),"Medida, peso ou quantidade inválida",""),IF(AND($H189&lt;&gt;"",$P189=""),"Código de embalagem inválido",""),IF(AND($P189&lt;&gt;"",IFERROR(INDEX('Materiais e Regras'!$J$11:$J$30,MATCH($H189,'Materiais e Regras'!$A$11:$A$30,0)),"Não")&lt;&gt;"Sim"),"Embalagem inativa",""),IF(AND($J189&lt;&gt;"",$W189=""),"Código de enchimento inválido",""),IF(AND($W189&lt;&gt;"",IFERROR(INDEX('Materiais e Regras'!$P$11:$P$25,MATCH($J189,'Materiais e Regras'!$L$11:$L$25,0)),"Não")&lt;&gt;"Sim"),"Enchimento inativo",""),IF(AND(COUNT($D189:$F189)=3,ISNUMBER($Z189),COUNT($Q189:$S189)=3,OR($D189+2*$Z189&gt;$Q189,$E189+2*$Z189&gt;$R189,$F189+2*$Z189&gt;$S189)),"Dimensões incompatíveis",""),IF(AND(ISNUMBER($G189),ISNUMBER($T189),$G189&gt;$T189),"Peso acima do limite",""),IF(AND(ISNUMBER($U189),ISNUMBER($X189),ISNUMBER($AA189),MIN(3,$U189+$X189)&lt;$AA189),"Proteção insuficiente",""),IF(AND($C189="Alta",OR($J189="ENC-000",$K189&lt;=0)),"Enchimento obrigatório",""),IF(AND($J189&lt;&gt;"",$J189&lt;&gt;"ENC-000",OR($K189="",$K189&lt;=0)),"Quantidade de enchimento inválida",""),IF(AND(ISNUMBER($AC189),ISNUMBER($AB189),$AC189&gt;$AB189),"Custo acima do limite",""),IF(AND($O189&lt;&gt;"",NOT(ISNUMBER($O189))),"Data de revisão inválida",""),IF(AND(ISNUMBER($O189),$O189&gt;TODAY()),"Data de revisão futura",""),IF(AND(ISNUMBER($O189),$O189&lt;=TODAY(),TODAY()-$O189&gt;'Materiais e Regras'!$H$6),"Revisão vencida","")))</f>
        <v/>
      </c>
      <c r="AF189" s="27">
        <f>IF($A189="","",IF($AE189="","OK","REVISAR"))</f>
        <v/>
      </c>
    </row>
    <row r="190" ht="22" customHeight="1">
      <c r="A190" s="16" t="n"/>
      <c r="B190" s="16" t="n"/>
      <c r="C190" s="17" t="n"/>
      <c r="D190" s="18" t="n"/>
      <c r="E190" s="18" t="n"/>
      <c r="F190" s="18" t="n"/>
      <c r="G190" s="41" t="n"/>
      <c r="H190" s="17" t="n"/>
      <c r="I190" s="18" t="n"/>
      <c r="J190" s="17" t="n"/>
      <c r="K190" s="18" t="n"/>
      <c r="L190" s="20" t="n"/>
      <c r="M190" s="20" t="n"/>
      <c r="N190" s="16" t="n"/>
      <c r="O190" s="42" t="n"/>
      <c r="P190" s="22">
        <f>IF($A190="","",IFERROR(INDEX('Materiais e Regras'!$B$11:$B$30,MATCH($H190,'Materiais e Regras'!$A$11:$A$30,0)),""))</f>
        <v/>
      </c>
      <c r="Q190" s="23">
        <f>IF($A190="","",IFERROR(INDEX('Materiais e Regras'!$D$11:$D$30,MATCH($H190,'Materiais e Regras'!$A$11:$A$30,0)),""))</f>
        <v/>
      </c>
      <c r="R190" s="23">
        <f>IF($A190="","",IFERROR(INDEX('Materiais e Regras'!$E$11:$E$30,MATCH($H190,'Materiais e Regras'!$A$11:$A$30,0)),""))</f>
        <v/>
      </c>
      <c r="S190" s="23">
        <f>IF($A190="","",IFERROR(INDEX('Materiais e Regras'!$F$11:$F$30,MATCH($H190,'Materiais e Regras'!$A$11:$A$30,0)),""))</f>
        <v/>
      </c>
      <c r="T190" s="43">
        <f>IF($A190="","",IFERROR(INDEX('Materiais e Regras'!$G$11:$G$30,MATCH($H190,'Materiais e Regras'!$A$11:$A$30,0)),""))</f>
        <v/>
      </c>
      <c r="U190" s="25">
        <f>IF($A190="","",IFERROR(INDEX('Materiais e Regras'!$H$11:$H$30,MATCH($H190,'Materiais e Regras'!$A$11:$A$30,0)),""))</f>
        <v/>
      </c>
      <c r="V190" s="26">
        <f>IF($A190="","",IFERROR(INDEX('Materiais e Regras'!$I$11:$I$30,MATCH($H190,'Materiais e Regras'!$A$11:$A$30,0)),""))</f>
        <v/>
      </c>
      <c r="W190" s="22">
        <f>IF($A190="","",IFERROR(INDEX('Materiais e Regras'!$M$11:$M$25,MATCH($J190,'Materiais e Regras'!$L$11:$L$25,0)),""))</f>
        <v/>
      </c>
      <c r="X190" s="25">
        <f>IF($A190="","",IFERROR(INDEX('Materiais e Regras'!$N$11:$N$25,MATCH($J190,'Materiais e Regras'!$L$11:$L$25,0)),""))</f>
        <v/>
      </c>
      <c r="Y190" s="26">
        <f>IF($A190="","",IFERROR(INDEX('Materiais e Regras'!$O$11:$O$25,MATCH($J190,'Materiais e Regras'!$L$11:$L$25,0)),""))</f>
        <v/>
      </c>
      <c r="Z190" s="23">
        <f>IF($A190="","",IFERROR(INDEX('Materiais e Regras'!$B$4:$B$6,MATCH($C190,'Materiais e Regras'!$A$4:$A$6,0)),""))</f>
        <v/>
      </c>
      <c r="AA190" s="25">
        <f>IF($A190="","",IFERROR(INDEX('Materiais e Regras'!$C$4:$C$6,MATCH($C190,'Materiais e Regras'!$A$4:$A$6,0)),""))</f>
        <v/>
      </c>
      <c r="AB190" s="26">
        <f>IF($A190="","",IF($M190="",'Materiais e Regras'!$H$5,IF(ISNUMBER($M190),$M190,"")))</f>
        <v/>
      </c>
      <c r="AC190" s="26">
        <f>IF(OR($A190="",COUNT($I190,$K190)&lt;&gt;2,NOT(ISNUMBER($V190)),NOT(ISNUMBER($Y190)),AND($L190&lt;&gt;"",NOT(ISNUMBER($L190)))),"",ROUND(($I190*$V190+$K190*$Y190+IF($L190="",0,$L190))*(1+'Materiais e Regras'!$H$4),2))</f>
        <v/>
      </c>
      <c r="AD190" s="22">
        <f>IF(OR($A190="",$P190="",$W190="",$I190="",$K190="",$N190=""),"",$P190&amp;" x"&amp;TEXT($I190,"0.##")&amp;IF($J190="ENC-000",""," + "&amp;$W190&amp;" x"&amp;TEXT($K190,"0.##"))&amp;" | "&amp;$N190)</f>
        <v/>
      </c>
      <c r="AE190" s="22">
        <f>IF($A190="","",_xlfn.TEXTJOIN(" | ",TRUE,IF(COUNTIF($A$6:$A$205,$A190)&gt;1,"SKU duplicado",""),IF(OR($B190="",$C190="",$D190="",$E190="",$F190="",$G190="",$H190="",$I190="",$J190="",$K190="",$N190="",$O190=""),"Cadastro incompleto",""),IF(AND($C190&lt;&gt;"",COUNTIF('Materiais e Regras'!$A$4:$A$6,$C190)=0),"Fragilidade inválida",""),IF(OR(AND($D190&lt;&gt;"",NOT(ISNUMBER($D190))),AND($E190&lt;&gt;"",NOT(ISNUMBER($E190))),AND($F190&lt;&gt;"",NOT(ISNUMBER($F190))),AND($G190&lt;&gt;"",NOT(ISNUMBER($G190))),AND($I190&lt;&gt;"",NOT(ISNUMBER($I190))),AND($K190&lt;&gt;"",NOT(ISNUMBER($K190))),AND($L190&lt;&gt;"",NOT(ISNUMBER($L190))),AND($M190&lt;&gt;"",NOT(ISNUMBER($M190)))),"Dados numéricos inválidos",""),IF(OR(AND(ISNUMBER($D190),$D190&lt;=0),AND(ISNUMBER($E190),$E190&lt;=0),AND(ISNUMBER($F190),$F190&lt;=0),AND(ISNUMBER($G190),$G190&lt;=0),AND(ISNUMBER($I190),$I190&lt;=0),AND(ISNUMBER($K190),$K190&lt;0),AND(ISNUMBER($L190),$L190&lt;0),AND(ISNUMBER($M190),$M190&lt;0)),"Medida, peso ou quantidade inválida",""),IF(AND($H190&lt;&gt;"",$P190=""),"Código de embalagem inválido",""),IF(AND($P190&lt;&gt;"",IFERROR(INDEX('Materiais e Regras'!$J$11:$J$30,MATCH($H190,'Materiais e Regras'!$A$11:$A$30,0)),"Não")&lt;&gt;"Sim"),"Embalagem inativa",""),IF(AND($J190&lt;&gt;"",$W190=""),"Código de enchimento inválido",""),IF(AND($W190&lt;&gt;"",IFERROR(INDEX('Materiais e Regras'!$P$11:$P$25,MATCH($J190,'Materiais e Regras'!$L$11:$L$25,0)),"Não")&lt;&gt;"Sim"),"Enchimento inativo",""),IF(AND(COUNT($D190:$F190)=3,ISNUMBER($Z190),COUNT($Q190:$S190)=3,OR($D190+2*$Z190&gt;$Q190,$E190+2*$Z190&gt;$R190,$F190+2*$Z190&gt;$S190)),"Dimensões incompatíveis",""),IF(AND(ISNUMBER($G190),ISNUMBER($T190),$G190&gt;$T190),"Peso acima do limite",""),IF(AND(ISNUMBER($U190),ISNUMBER($X190),ISNUMBER($AA190),MIN(3,$U190+$X190)&lt;$AA190),"Proteção insuficiente",""),IF(AND($C190="Alta",OR($J190="ENC-000",$K190&lt;=0)),"Enchimento obrigatório",""),IF(AND($J190&lt;&gt;"",$J190&lt;&gt;"ENC-000",OR($K190="",$K190&lt;=0)),"Quantidade de enchimento inválida",""),IF(AND(ISNUMBER($AC190),ISNUMBER($AB190),$AC190&gt;$AB190),"Custo acima do limite",""),IF(AND($O190&lt;&gt;"",NOT(ISNUMBER($O190))),"Data de revisão inválida",""),IF(AND(ISNUMBER($O190),$O190&gt;TODAY()),"Data de revisão futura",""),IF(AND(ISNUMBER($O190),$O190&lt;=TODAY(),TODAY()-$O190&gt;'Materiais e Regras'!$H$6),"Revisão vencida","")))</f>
        <v/>
      </c>
      <c r="AF190" s="27">
        <f>IF($A190="","",IF($AE190="","OK","REVISAR"))</f>
        <v/>
      </c>
    </row>
    <row r="191" ht="22" customHeight="1">
      <c r="A191" s="16" t="n"/>
      <c r="B191" s="16" t="n"/>
      <c r="C191" s="17" t="n"/>
      <c r="D191" s="18" t="n"/>
      <c r="E191" s="18" t="n"/>
      <c r="F191" s="18" t="n"/>
      <c r="G191" s="41" t="n"/>
      <c r="H191" s="17" t="n"/>
      <c r="I191" s="18" t="n"/>
      <c r="J191" s="17" t="n"/>
      <c r="K191" s="18" t="n"/>
      <c r="L191" s="20" t="n"/>
      <c r="M191" s="20" t="n"/>
      <c r="N191" s="16" t="n"/>
      <c r="O191" s="42" t="n"/>
      <c r="P191" s="22">
        <f>IF($A191="","",IFERROR(INDEX('Materiais e Regras'!$B$11:$B$30,MATCH($H191,'Materiais e Regras'!$A$11:$A$30,0)),""))</f>
        <v/>
      </c>
      <c r="Q191" s="23">
        <f>IF($A191="","",IFERROR(INDEX('Materiais e Regras'!$D$11:$D$30,MATCH($H191,'Materiais e Regras'!$A$11:$A$30,0)),""))</f>
        <v/>
      </c>
      <c r="R191" s="23">
        <f>IF($A191="","",IFERROR(INDEX('Materiais e Regras'!$E$11:$E$30,MATCH($H191,'Materiais e Regras'!$A$11:$A$30,0)),""))</f>
        <v/>
      </c>
      <c r="S191" s="23">
        <f>IF($A191="","",IFERROR(INDEX('Materiais e Regras'!$F$11:$F$30,MATCH($H191,'Materiais e Regras'!$A$11:$A$30,0)),""))</f>
        <v/>
      </c>
      <c r="T191" s="43">
        <f>IF($A191="","",IFERROR(INDEX('Materiais e Regras'!$G$11:$G$30,MATCH($H191,'Materiais e Regras'!$A$11:$A$30,0)),""))</f>
        <v/>
      </c>
      <c r="U191" s="25">
        <f>IF($A191="","",IFERROR(INDEX('Materiais e Regras'!$H$11:$H$30,MATCH($H191,'Materiais e Regras'!$A$11:$A$30,0)),""))</f>
        <v/>
      </c>
      <c r="V191" s="26">
        <f>IF($A191="","",IFERROR(INDEX('Materiais e Regras'!$I$11:$I$30,MATCH($H191,'Materiais e Regras'!$A$11:$A$30,0)),""))</f>
        <v/>
      </c>
      <c r="W191" s="22">
        <f>IF($A191="","",IFERROR(INDEX('Materiais e Regras'!$M$11:$M$25,MATCH($J191,'Materiais e Regras'!$L$11:$L$25,0)),""))</f>
        <v/>
      </c>
      <c r="X191" s="25">
        <f>IF($A191="","",IFERROR(INDEX('Materiais e Regras'!$N$11:$N$25,MATCH($J191,'Materiais e Regras'!$L$11:$L$25,0)),""))</f>
        <v/>
      </c>
      <c r="Y191" s="26">
        <f>IF($A191="","",IFERROR(INDEX('Materiais e Regras'!$O$11:$O$25,MATCH($J191,'Materiais e Regras'!$L$11:$L$25,0)),""))</f>
        <v/>
      </c>
      <c r="Z191" s="23">
        <f>IF($A191="","",IFERROR(INDEX('Materiais e Regras'!$B$4:$B$6,MATCH($C191,'Materiais e Regras'!$A$4:$A$6,0)),""))</f>
        <v/>
      </c>
      <c r="AA191" s="25">
        <f>IF($A191="","",IFERROR(INDEX('Materiais e Regras'!$C$4:$C$6,MATCH($C191,'Materiais e Regras'!$A$4:$A$6,0)),""))</f>
        <v/>
      </c>
      <c r="AB191" s="26">
        <f>IF($A191="","",IF($M191="",'Materiais e Regras'!$H$5,IF(ISNUMBER($M191),$M191,"")))</f>
        <v/>
      </c>
      <c r="AC191" s="26">
        <f>IF(OR($A191="",COUNT($I191,$K191)&lt;&gt;2,NOT(ISNUMBER($V191)),NOT(ISNUMBER($Y191)),AND($L191&lt;&gt;"",NOT(ISNUMBER($L191)))),"",ROUND(($I191*$V191+$K191*$Y191+IF($L191="",0,$L191))*(1+'Materiais e Regras'!$H$4),2))</f>
        <v/>
      </c>
      <c r="AD191" s="22">
        <f>IF(OR($A191="",$P191="",$W191="",$I191="",$K191="",$N191=""),"",$P191&amp;" x"&amp;TEXT($I191,"0.##")&amp;IF($J191="ENC-000",""," + "&amp;$W191&amp;" x"&amp;TEXT($K191,"0.##"))&amp;" | "&amp;$N191)</f>
        <v/>
      </c>
      <c r="AE191" s="22">
        <f>IF($A191="","",_xlfn.TEXTJOIN(" | ",TRUE,IF(COUNTIF($A$6:$A$205,$A191)&gt;1,"SKU duplicado",""),IF(OR($B191="",$C191="",$D191="",$E191="",$F191="",$G191="",$H191="",$I191="",$J191="",$K191="",$N191="",$O191=""),"Cadastro incompleto",""),IF(AND($C191&lt;&gt;"",COUNTIF('Materiais e Regras'!$A$4:$A$6,$C191)=0),"Fragilidade inválida",""),IF(OR(AND($D191&lt;&gt;"",NOT(ISNUMBER($D191))),AND($E191&lt;&gt;"",NOT(ISNUMBER($E191))),AND($F191&lt;&gt;"",NOT(ISNUMBER($F191))),AND($G191&lt;&gt;"",NOT(ISNUMBER($G191))),AND($I191&lt;&gt;"",NOT(ISNUMBER($I191))),AND($K191&lt;&gt;"",NOT(ISNUMBER($K191))),AND($L191&lt;&gt;"",NOT(ISNUMBER($L191))),AND($M191&lt;&gt;"",NOT(ISNUMBER($M191)))),"Dados numéricos inválidos",""),IF(OR(AND(ISNUMBER($D191),$D191&lt;=0),AND(ISNUMBER($E191),$E191&lt;=0),AND(ISNUMBER($F191),$F191&lt;=0),AND(ISNUMBER($G191),$G191&lt;=0),AND(ISNUMBER($I191),$I191&lt;=0),AND(ISNUMBER($K191),$K191&lt;0),AND(ISNUMBER($L191),$L191&lt;0),AND(ISNUMBER($M191),$M191&lt;0)),"Medida, peso ou quantidade inválida",""),IF(AND($H191&lt;&gt;"",$P191=""),"Código de embalagem inválido",""),IF(AND($P191&lt;&gt;"",IFERROR(INDEX('Materiais e Regras'!$J$11:$J$30,MATCH($H191,'Materiais e Regras'!$A$11:$A$30,0)),"Não")&lt;&gt;"Sim"),"Embalagem inativa",""),IF(AND($J191&lt;&gt;"",$W191=""),"Código de enchimento inválido",""),IF(AND($W191&lt;&gt;"",IFERROR(INDEX('Materiais e Regras'!$P$11:$P$25,MATCH($J191,'Materiais e Regras'!$L$11:$L$25,0)),"Não")&lt;&gt;"Sim"),"Enchimento inativo",""),IF(AND(COUNT($D191:$F191)=3,ISNUMBER($Z191),COUNT($Q191:$S191)=3,OR($D191+2*$Z191&gt;$Q191,$E191+2*$Z191&gt;$R191,$F191+2*$Z191&gt;$S191)),"Dimensões incompatíveis",""),IF(AND(ISNUMBER($G191),ISNUMBER($T191),$G191&gt;$T191),"Peso acima do limite",""),IF(AND(ISNUMBER($U191),ISNUMBER($X191),ISNUMBER($AA191),MIN(3,$U191+$X191)&lt;$AA191),"Proteção insuficiente",""),IF(AND($C191="Alta",OR($J191="ENC-000",$K191&lt;=0)),"Enchimento obrigatório",""),IF(AND($J191&lt;&gt;"",$J191&lt;&gt;"ENC-000",OR($K191="",$K191&lt;=0)),"Quantidade de enchimento inválida",""),IF(AND(ISNUMBER($AC191),ISNUMBER($AB191),$AC191&gt;$AB191),"Custo acima do limite",""),IF(AND($O191&lt;&gt;"",NOT(ISNUMBER($O191))),"Data de revisão inválida",""),IF(AND(ISNUMBER($O191),$O191&gt;TODAY()),"Data de revisão futura",""),IF(AND(ISNUMBER($O191),$O191&lt;=TODAY(),TODAY()-$O191&gt;'Materiais e Regras'!$H$6),"Revisão vencida","")))</f>
        <v/>
      </c>
      <c r="AF191" s="27">
        <f>IF($A191="","",IF($AE191="","OK","REVISAR"))</f>
        <v/>
      </c>
    </row>
    <row r="192" ht="22" customHeight="1">
      <c r="A192" s="16" t="n"/>
      <c r="B192" s="16" t="n"/>
      <c r="C192" s="17" t="n"/>
      <c r="D192" s="18" t="n"/>
      <c r="E192" s="18" t="n"/>
      <c r="F192" s="18" t="n"/>
      <c r="G192" s="41" t="n"/>
      <c r="H192" s="17" t="n"/>
      <c r="I192" s="18" t="n"/>
      <c r="J192" s="17" t="n"/>
      <c r="K192" s="18" t="n"/>
      <c r="L192" s="20" t="n"/>
      <c r="M192" s="20" t="n"/>
      <c r="N192" s="16" t="n"/>
      <c r="O192" s="42" t="n"/>
      <c r="P192" s="22">
        <f>IF($A192="","",IFERROR(INDEX('Materiais e Regras'!$B$11:$B$30,MATCH($H192,'Materiais e Regras'!$A$11:$A$30,0)),""))</f>
        <v/>
      </c>
      <c r="Q192" s="23">
        <f>IF($A192="","",IFERROR(INDEX('Materiais e Regras'!$D$11:$D$30,MATCH($H192,'Materiais e Regras'!$A$11:$A$30,0)),""))</f>
        <v/>
      </c>
      <c r="R192" s="23">
        <f>IF($A192="","",IFERROR(INDEX('Materiais e Regras'!$E$11:$E$30,MATCH($H192,'Materiais e Regras'!$A$11:$A$30,0)),""))</f>
        <v/>
      </c>
      <c r="S192" s="23">
        <f>IF($A192="","",IFERROR(INDEX('Materiais e Regras'!$F$11:$F$30,MATCH($H192,'Materiais e Regras'!$A$11:$A$30,0)),""))</f>
        <v/>
      </c>
      <c r="T192" s="43">
        <f>IF($A192="","",IFERROR(INDEX('Materiais e Regras'!$G$11:$G$30,MATCH($H192,'Materiais e Regras'!$A$11:$A$30,0)),""))</f>
        <v/>
      </c>
      <c r="U192" s="25">
        <f>IF($A192="","",IFERROR(INDEX('Materiais e Regras'!$H$11:$H$30,MATCH($H192,'Materiais e Regras'!$A$11:$A$30,0)),""))</f>
        <v/>
      </c>
      <c r="V192" s="26">
        <f>IF($A192="","",IFERROR(INDEX('Materiais e Regras'!$I$11:$I$30,MATCH($H192,'Materiais e Regras'!$A$11:$A$30,0)),""))</f>
        <v/>
      </c>
      <c r="W192" s="22">
        <f>IF($A192="","",IFERROR(INDEX('Materiais e Regras'!$M$11:$M$25,MATCH($J192,'Materiais e Regras'!$L$11:$L$25,0)),""))</f>
        <v/>
      </c>
      <c r="X192" s="25">
        <f>IF($A192="","",IFERROR(INDEX('Materiais e Regras'!$N$11:$N$25,MATCH($J192,'Materiais e Regras'!$L$11:$L$25,0)),""))</f>
        <v/>
      </c>
      <c r="Y192" s="26">
        <f>IF($A192="","",IFERROR(INDEX('Materiais e Regras'!$O$11:$O$25,MATCH($J192,'Materiais e Regras'!$L$11:$L$25,0)),""))</f>
        <v/>
      </c>
      <c r="Z192" s="23">
        <f>IF($A192="","",IFERROR(INDEX('Materiais e Regras'!$B$4:$B$6,MATCH($C192,'Materiais e Regras'!$A$4:$A$6,0)),""))</f>
        <v/>
      </c>
      <c r="AA192" s="25">
        <f>IF($A192="","",IFERROR(INDEX('Materiais e Regras'!$C$4:$C$6,MATCH($C192,'Materiais e Regras'!$A$4:$A$6,0)),""))</f>
        <v/>
      </c>
      <c r="AB192" s="26">
        <f>IF($A192="","",IF($M192="",'Materiais e Regras'!$H$5,IF(ISNUMBER($M192),$M192,"")))</f>
        <v/>
      </c>
      <c r="AC192" s="26">
        <f>IF(OR($A192="",COUNT($I192,$K192)&lt;&gt;2,NOT(ISNUMBER($V192)),NOT(ISNUMBER($Y192)),AND($L192&lt;&gt;"",NOT(ISNUMBER($L192)))),"",ROUND(($I192*$V192+$K192*$Y192+IF($L192="",0,$L192))*(1+'Materiais e Regras'!$H$4),2))</f>
        <v/>
      </c>
      <c r="AD192" s="22">
        <f>IF(OR($A192="",$P192="",$W192="",$I192="",$K192="",$N192=""),"",$P192&amp;" x"&amp;TEXT($I192,"0.##")&amp;IF($J192="ENC-000",""," + "&amp;$W192&amp;" x"&amp;TEXT($K192,"0.##"))&amp;" | "&amp;$N192)</f>
        <v/>
      </c>
      <c r="AE192" s="22">
        <f>IF($A192="","",_xlfn.TEXTJOIN(" | ",TRUE,IF(COUNTIF($A$6:$A$205,$A192)&gt;1,"SKU duplicado",""),IF(OR($B192="",$C192="",$D192="",$E192="",$F192="",$G192="",$H192="",$I192="",$J192="",$K192="",$N192="",$O192=""),"Cadastro incompleto",""),IF(AND($C192&lt;&gt;"",COUNTIF('Materiais e Regras'!$A$4:$A$6,$C192)=0),"Fragilidade inválida",""),IF(OR(AND($D192&lt;&gt;"",NOT(ISNUMBER($D192))),AND($E192&lt;&gt;"",NOT(ISNUMBER($E192))),AND($F192&lt;&gt;"",NOT(ISNUMBER($F192))),AND($G192&lt;&gt;"",NOT(ISNUMBER($G192))),AND($I192&lt;&gt;"",NOT(ISNUMBER($I192))),AND($K192&lt;&gt;"",NOT(ISNUMBER($K192))),AND($L192&lt;&gt;"",NOT(ISNUMBER($L192))),AND($M192&lt;&gt;"",NOT(ISNUMBER($M192)))),"Dados numéricos inválidos",""),IF(OR(AND(ISNUMBER($D192),$D192&lt;=0),AND(ISNUMBER($E192),$E192&lt;=0),AND(ISNUMBER($F192),$F192&lt;=0),AND(ISNUMBER($G192),$G192&lt;=0),AND(ISNUMBER($I192),$I192&lt;=0),AND(ISNUMBER($K192),$K192&lt;0),AND(ISNUMBER($L192),$L192&lt;0),AND(ISNUMBER($M192),$M192&lt;0)),"Medida, peso ou quantidade inválida",""),IF(AND($H192&lt;&gt;"",$P192=""),"Código de embalagem inválido",""),IF(AND($P192&lt;&gt;"",IFERROR(INDEX('Materiais e Regras'!$J$11:$J$30,MATCH($H192,'Materiais e Regras'!$A$11:$A$30,0)),"Não")&lt;&gt;"Sim"),"Embalagem inativa",""),IF(AND($J192&lt;&gt;"",$W192=""),"Código de enchimento inválido",""),IF(AND($W192&lt;&gt;"",IFERROR(INDEX('Materiais e Regras'!$P$11:$P$25,MATCH($J192,'Materiais e Regras'!$L$11:$L$25,0)),"Não")&lt;&gt;"Sim"),"Enchimento inativo",""),IF(AND(COUNT($D192:$F192)=3,ISNUMBER($Z192),COUNT($Q192:$S192)=3,OR($D192+2*$Z192&gt;$Q192,$E192+2*$Z192&gt;$R192,$F192+2*$Z192&gt;$S192)),"Dimensões incompatíveis",""),IF(AND(ISNUMBER($G192),ISNUMBER($T192),$G192&gt;$T192),"Peso acima do limite",""),IF(AND(ISNUMBER($U192),ISNUMBER($X192),ISNUMBER($AA192),MIN(3,$U192+$X192)&lt;$AA192),"Proteção insuficiente",""),IF(AND($C192="Alta",OR($J192="ENC-000",$K192&lt;=0)),"Enchimento obrigatório",""),IF(AND($J192&lt;&gt;"",$J192&lt;&gt;"ENC-000",OR($K192="",$K192&lt;=0)),"Quantidade de enchimento inválida",""),IF(AND(ISNUMBER($AC192),ISNUMBER($AB192),$AC192&gt;$AB192),"Custo acima do limite",""),IF(AND($O192&lt;&gt;"",NOT(ISNUMBER($O192))),"Data de revisão inválida",""),IF(AND(ISNUMBER($O192),$O192&gt;TODAY()),"Data de revisão futura",""),IF(AND(ISNUMBER($O192),$O192&lt;=TODAY(),TODAY()-$O192&gt;'Materiais e Regras'!$H$6),"Revisão vencida","")))</f>
        <v/>
      </c>
      <c r="AF192" s="27">
        <f>IF($A192="","",IF($AE192="","OK","REVISAR"))</f>
        <v/>
      </c>
    </row>
    <row r="193" ht="22" customHeight="1">
      <c r="A193" s="16" t="n"/>
      <c r="B193" s="16" t="n"/>
      <c r="C193" s="17" t="n"/>
      <c r="D193" s="18" t="n"/>
      <c r="E193" s="18" t="n"/>
      <c r="F193" s="18" t="n"/>
      <c r="G193" s="41" t="n"/>
      <c r="H193" s="17" t="n"/>
      <c r="I193" s="18" t="n"/>
      <c r="J193" s="17" t="n"/>
      <c r="K193" s="18" t="n"/>
      <c r="L193" s="20" t="n"/>
      <c r="M193" s="20" t="n"/>
      <c r="N193" s="16" t="n"/>
      <c r="O193" s="42" t="n"/>
      <c r="P193" s="22">
        <f>IF($A193="","",IFERROR(INDEX('Materiais e Regras'!$B$11:$B$30,MATCH($H193,'Materiais e Regras'!$A$11:$A$30,0)),""))</f>
        <v/>
      </c>
      <c r="Q193" s="23">
        <f>IF($A193="","",IFERROR(INDEX('Materiais e Regras'!$D$11:$D$30,MATCH($H193,'Materiais e Regras'!$A$11:$A$30,0)),""))</f>
        <v/>
      </c>
      <c r="R193" s="23">
        <f>IF($A193="","",IFERROR(INDEX('Materiais e Regras'!$E$11:$E$30,MATCH($H193,'Materiais e Regras'!$A$11:$A$30,0)),""))</f>
        <v/>
      </c>
      <c r="S193" s="23">
        <f>IF($A193="","",IFERROR(INDEX('Materiais e Regras'!$F$11:$F$30,MATCH($H193,'Materiais e Regras'!$A$11:$A$30,0)),""))</f>
        <v/>
      </c>
      <c r="T193" s="43">
        <f>IF($A193="","",IFERROR(INDEX('Materiais e Regras'!$G$11:$G$30,MATCH($H193,'Materiais e Regras'!$A$11:$A$30,0)),""))</f>
        <v/>
      </c>
      <c r="U193" s="25">
        <f>IF($A193="","",IFERROR(INDEX('Materiais e Regras'!$H$11:$H$30,MATCH($H193,'Materiais e Regras'!$A$11:$A$30,0)),""))</f>
        <v/>
      </c>
      <c r="V193" s="26">
        <f>IF($A193="","",IFERROR(INDEX('Materiais e Regras'!$I$11:$I$30,MATCH($H193,'Materiais e Regras'!$A$11:$A$30,0)),""))</f>
        <v/>
      </c>
      <c r="W193" s="22">
        <f>IF($A193="","",IFERROR(INDEX('Materiais e Regras'!$M$11:$M$25,MATCH($J193,'Materiais e Regras'!$L$11:$L$25,0)),""))</f>
        <v/>
      </c>
      <c r="X193" s="25">
        <f>IF($A193="","",IFERROR(INDEX('Materiais e Regras'!$N$11:$N$25,MATCH($J193,'Materiais e Regras'!$L$11:$L$25,0)),""))</f>
        <v/>
      </c>
      <c r="Y193" s="26">
        <f>IF($A193="","",IFERROR(INDEX('Materiais e Regras'!$O$11:$O$25,MATCH($J193,'Materiais e Regras'!$L$11:$L$25,0)),""))</f>
        <v/>
      </c>
      <c r="Z193" s="23">
        <f>IF($A193="","",IFERROR(INDEX('Materiais e Regras'!$B$4:$B$6,MATCH($C193,'Materiais e Regras'!$A$4:$A$6,0)),""))</f>
        <v/>
      </c>
      <c r="AA193" s="25">
        <f>IF($A193="","",IFERROR(INDEX('Materiais e Regras'!$C$4:$C$6,MATCH($C193,'Materiais e Regras'!$A$4:$A$6,0)),""))</f>
        <v/>
      </c>
      <c r="AB193" s="26">
        <f>IF($A193="","",IF($M193="",'Materiais e Regras'!$H$5,IF(ISNUMBER($M193),$M193,"")))</f>
        <v/>
      </c>
      <c r="AC193" s="26">
        <f>IF(OR($A193="",COUNT($I193,$K193)&lt;&gt;2,NOT(ISNUMBER($V193)),NOT(ISNUMBER($Y193)),AND($L193&lt;&gt;"",NOT(ISNUMBER($L193)))),"",ROUND(($I193*$V193+$K193*$Y193+IF($L193="",0,$L193))*(1+'Materiais e Regras'!$H$4),2))</f>
        <v/>
      </c>
      <c r="AD193" s="22">
        <f>IF(OR($A193="",$P193="",$W193="",$I193="",$K193="",$N193=""),"",$P193&amp;" x"&amp;TEXT($I193,"0.##")&amp;IF($J193="ENC-000",""," + "&amp;$W193&amp;" x"&amp;TEXT($K193,"0.##"))&amp;" | "&amp;$N193)</f>
        <v/>
      </c>
      <c r="AE193" s="22">
        <f>IF($A193="","",_xlfn.TEXTJOIN(" | ",TRUE,IF(COUNTIF($A$6:$A$205,$A193)&gt;1,"SKU duplicado",""),IF(OR($B193="",$C193="",$D193="",$E193="",$F193="",$G193="",$H193="",$I193="",$J193="",$K193="",$N193="",$O193=""),"Cadastro incompleto",""),IF(AND($C193&lt;&gt;"",COUNTIF('Materiais e Regras'!$A$4:$A$6,$C193)=0),"Fragilidade inválida",""),IF(OR(AND($D193&lt;&gt;"",NOT(ISNUMBER($D193))),AND($E193&lt;&gt;"",NOT(ISNUMBER($E193))),AND($F193&lt;&gt;"",NOT(ISNUMBER($F193))),AND($G193&lt;&gt;"",NOT(ISNUMBER($G193))),AND($I193&lt;&gt;"",NOT(ISNUMBER($I193))),AND($K193&lt;&gt;"",NOT(ISNUMBER($K193))),AND($L193&lt;&gt;"",NOT(ISNUMBER($L193))),AND($M193&lt;&gt;"",NOT(ISNUMBER($M193)))),"Dados numéricos inválidos",""),IF(OR(AND(ISNUMBER($D193),$D193&lt;=0),AND(ISNUMBER($E193),$E193&lt;=0),AND(ISNUMBER($F193),$F193&lt;=0),AND(ISNUMBER($G193),$G193&lt;=0),AND(ISNUMBER($I193),$I193&lt;=0),AND(ISNUMBER($K193),$K193&lt;0),AND(ISNUMBER($L193),$L193&lt;0),AND(ISNUMBER($M193),$M193&lt;0)),"Medida, peso ou quantidade inválida",""),IF(AND($H193&lt;&gt;"",$P193=""),"Código de embalagem inválido",""),IF(AND($P193&lt;&gt;"",IFERROR(INDEX('Materiais e Regras'!$J$11:$J$30,MATCH($H193,'Materiais e Regras'!$A$11:$A$30,0)),"Não")&lt;&gt;"Sim"),"Embalagem inativa",""),IF(AND($J193&lt;&gt;"",$W193=""),"Código de enchimento inválido",""),IF(AND($W193&lt;&gt;"",IFERROR(INDEX('Materiais e Regras'!$P$11:$P$25,MATCH($J193,'Materiais e Regras'!$L$11:$L$25,0)),"Não")&lt;&gt;"Sim"),"Enchimento inativo",""),IF(AND(COUNT($D193:$F193)=3,ISNUMBER($Z193),COUNT($Q193:$S193)=3,OR($D193+2*$Z193&gt;$Q193,$E193+2*$Z193&gt;$R193,$F193+2*$Z193&gt;$S193)),"Dimensões incompatíveis",""),IF(AND(ISNUMBER($G193),ISNUMBER($T193),$G193&gt;$T193),"Peso acima do limite",""),IF(AND(ISNUMBER($U193),ISNUMBER($X193),ISNUMBER($AA193),MIN(3,$U193+$X193)&lt;$AA193),"Proteção insuficiente",""),IF(AND($C193="Alta",OR($J193="ENC-000",$K193&lt;=0)),"Enchimento obrigatório",""),IF(AND($J193&lt;&gt;"",$J193&lt;&gt;"ENC-000",OR($K193="",$K193&lt;=0)),"Quantidade de enchimento inválida",""),IF(AND(ISNUMBER($AC193),ISNUMBER($AB193),$AC193&gt;$AB193),"Custo acima do limite",""),IF(AND($O193&lt;&gt;"",NOT(ISNUMBER($O193))),"Data de revisão inválida",""),IF(AND(ISNUMBER($O193),$O193&gt;TODAY()),"Data de revisão futura",""),IF(AND(ISNUMBER($O193),$O193&lt;=TODAY(),TODAY()-$O193&gt;'Materiais e Regras'!$H$6),"Revisão vencida","")))</f>
        <v/>
      </c>
      <c r="AF193" s="27">
        <f>IF($A193="","",IF($AE193="","OK","REVISAR"))</f>
        <v/>
      </c>
    </row>
    <row r="194" ht="22" customHeight="1">
      <c r="A194" s="16" t="n"/>
      <c r="B194" s="16" t="n"/>
      <c r="C194" s="17" t="n"/>
      <c r="D194" s="18" t="n"/>
      <c r="E194" s="18" t="n"/>
      <c r="F194" s="18" t="n"/>
      <c r="G194" s="41" t="n"/>
      <c r="H194" s="17" t="n"/>
      <c r="I194" s="18" t="n"/>
      <c r="J194" s="17" t="n"/>
      <c r="K194" s="18" t="n"/>
      <c r="L194" s="20" t="n"/>
      <c r="M194" s="20" t="n"/>
      <c r="N194" s="16" t="n"/>
      <c r="O194" s="42" t="n"/>
      <c r="P194" s="22">
        <f>IF($A194="","",IFERROR(INDEX('Materiais e Regras'!$B$11:$B$30,MATCH($H194,'Materiais e Regras'!$A$11:$A$30,0)),""))</f>
        <v/>
      </c>
      <c r="Q194" s="23">
        <f>IF($A194="","",IFERROR(INDEX('Materiais e Regras'!$D$11:$D$30,MATCH($H194,'Materiais e Regras'!$A$11:$A$30,0)),""))</f>
        <v/>
      </c>
      <c r="R194" s="23">
        <f>IF($A194="","",IFERROR(INDEX('Materiais e Regras'!$E$11:$E$30,MATCH($H194,'Materiais e Regras'!$A$11:$A$30,0)),""))</f>
        <v/>
      </c>
      <c r="S194" s="23">
        <f>IF($A194="","",IFERROR(INDEX('Materiais e Regras'!$F$11:$F$30,MATCH($H194,'Materiais e Regras'!$A$11:$A$30,0)),""))</f>
        <v/>
      </c>
      <c r="T194" s="43">
        <f>IF($A194="","",IFERROR(INDEX('Materiais e Regras'!$G$11:$G$30,MATCH($H194,'Materiais e Regras'!$A$11:$A$30,0)),""))</f>
        <v/>
      </c>
      <c r="U194" s="25">
        <f>IF($A194="","",IFERROR(INDEX('Materiais e Regras'!$H$11:$H$30,MATCH($H194,'Materiais e Regras'!$A$11:$A$30,0)),""))</f>
        <v/>
      </c>
      <c r="V194" s="26">
        <f>IF($A194="","",IFERROR(INDEX('Materiais e Regras'!$I$11:$I$30,MATCH($H194,'Materiais e Regras'!$A$11:$A$30,0)),""))</f>
        <v/>
      </c>
      <c r="W194" s="22">
        <f>IF($A194="","",IFERROR(INDEX('Materiais e Regras'!$M$11:$M$25,MATCH($J194,'Materiais e Regras'!$L$11:$L$25,0)),""))</f>
        <v/>
      </c>
      <c r="X194" s="25">
        <f>IF($A194="","",IFERROR(INDEX('Materiais e Regras'!$N$11:$N$25,MATCH($J194,'Materiais e Regras'!$L$11:$L$25,0)),""))</f>
        <v/>
      </c>
      <c r="Y194" s="26">
        <f>IF($A194="","",IFERROR(INDEX('Materiais e Regras'!$O$11:$O$25,MATCH($J194,'Materiais e Regras'!$L$11:$L$25,0)),""))</f>
        <v/>
      </c>
      <c r="Z194" s="23">
        <f>IF($A194="","",IFERROR(INDEX('Materiais e Regras'!$B$4:$B$6,MATCH($C194,'Materiais e Regras'!$A$4:$A$6,0)),""))</f>
        <v/>
      </c>
      <c r="AA194" s="25">
        <f>IF($A194="","",IFERROR(INDEX('Materiais e Regras'!$C$4:$C$6,MATCH($C194,'Materiais e Regras'!$A$4:$A$6,0)),""))</f>
        <v/>
      </c>
      <c r="AB194" s="26">
        <f>IF($A194="","",IF($M194="",'Materiais e Regras'!$H$5,IF(ISNUMBER($M194),$M194,"")))</f>
        <v/>
      </c>
      <c r="AC194" s="26">
        <f>IF(OR($A194="",COUNT($I194,$K194)&lt;&gt;2,NOT(ISNUMBER($V194)),NOT(ISNUMBER($Y194)),AND($L194&lt;&gt;"",NOT(ISNUMBER($L194)))),"",ROUND(($I194*$V194+$K194*$Y194+IF($L194="",0,$L194))*(1+'Materiais e Regras'!$H$4),2))</f>
        <v/>
      </c>
      <c r="AD194" s="22">
        <f>IF(OR($A194="",$P194="",$W194="",$I194="",$K194="",$N194=""),"",$P194&amp;" x"&amp;TEXT($I194,"0.##")&amp;IF($J194="ENC-000",""," + "&amp;$W194&amp;" x"&amp;TEXT($K194,"0.##"))&amp;" | "&amp;$N194)</f>
        <v/>
      </c>
      <c r="AE194" s="22">
        <f>IF($A194="","",_xlfn.TEXTJOIN(" | ",TRUE,IF(COUNTIF($A$6:$A$205,$A194)&gt;1,"SKU duplicado",""),IF(OR($B194="",$C194="",$D194="",$E194="",$F194="",$G194="",$H194="",$I194="",$J194="",$K194="",$N194="",$O194=""),"Cadastro incompleto",""),IF(AND($C194&lt;&gt;"",COUNTIF('Materiais e Regras'!$A$4:$A$6,$C194)=0),"Fragilidade inválida",""),IF(OR(AND($D194&lt;&gt;"",NOT(ISNUMBER($D194))),AND($E194&lt;&gt;"",NOT(ISNUMBER($E194))),AND($F194&lt;&gt;"",NOT(ISNUMBER($F194))),AND($G194&lt;&gt;"",NOT(ISNUMBER($G194))),AND($I194&lt;&gt;"",NOT(ISNUMBER($I194))),AND($K194&lt;&gt;"",NOT(ISNUMBER($K194))),AND($L194&lt;&gt;"",NOT(ISNUMBER($L194))),AND($M194&lt;&gt;"",NOT(ISNUMBER($M194)))),"Dados numéricos inválidos",""),IF(OR(AND(ISNUMBER($D194),$D194&lt;=0),AND(ISNUMBER($E194),$E194&lt;=0),AND(ISNUMBER($F194),$F194&lt;=0),AND(ISNUMBER($G194),$G194&lt;=0),AND(ISNUMBER($I194),$I194&lt;=0),AND(ISNUMBER($K194),$K194&lt;0),AND(ISNUMBER($L194),$L194&lt;0),AND(ISNUMBER($M194),$M194&lt;0)),"Medida, peso ou quantidade inválida",""),IF(AND($H194&lt;&gt;"",$P194=""),"Código de embalagem inválido",""),IF(AND($P194&lt;&gt;"",IFERROR(INDEX('Materiais e Regras'!$J$11:$J$30,MATCH($H194,'Materiais e Regras'!$A$11:$A$30,0)),"Não")&lt;&gt;"Sim"),"Embalagem inativa",""),IF(AND($J194&lt;&gt;"",$W194=""),"Código de enchimento inválido",""),IF(AND($W194&lt;&gt;"",IFERROR(INDEX('Materiais e Regras'!$P$11:$P$25,MATCH($J194,'Materiais e Regras'!$L$11:$L$25,0)),"Não")&lt;&gt;"Sim"),"Enchimento inativo",""),IF(AND(COUNT($D194:$F194)=3,ISNUMBER($Z194),COUNT($Q194:$S194)=3,OR($D194+2*$Z194&gt;$Q194,$E194+2*$Z194&gt;$R194,$F194+2*$Z194&gt;$S194)),"Dimensões incompatíveis",""),IF(AND(ISNUMBER($G194),ISNUMBER($T194),$G194&gt;$T194),"Peso acima do limite",""),IF(AND(ISNUMBER($U194),ISNUMBER($X194),ISNUMBER($AA194),MIN(3,$U194+$X194)&lt;$AA194),"Proteção insuficiente",""),IF(AND($C194="Alta",OR($J194="ENC-000",$K194&lt;=0)),"Enchimento obrigatório",""),IF(AND($J194&lt;&gt;"",$J194&lt;&gt;"ENC-000",OR($K194="",$K194&lt;=0)),"Quantidade de enchimento inválida",""),IF(AND(ISNUMBER($AC194),ISNUMBER($AB194),$AC194&gt;$AB194),"Custo acima do limite",""),IF(AND($O194&lt;&gt;"",NOT(ISNUMBER($O194))),"Data de revisão inválida",""),IF(AND(ISNUMBER($O194),$O194&gt;TODAY()),"Data de revisão futura",""),IF(AND(ISNUMBER($O194),$O194&lt;=TODAY(),TODAY()-$O194&gt;'Materiais e Regras'!$H$6),"Revisão vencida","")))</f>
        <v/>
      </c>
      <c r="AF194" s="27">
        <f>IF($A194="","",IF($AE194="","OK","REVISAR"))</f>
        <v/>
      </c>
    </row>
    <row r="195" ht="22" customHeight="1">
      <c r="A195" s="16" t="n"/>
      <c r="B195" s="16" t="n"/>
      <c r="C195" s="17" t="n"/>
      <c r="D195" s="18" t="n"/>
      <c r="E195" s="18" t="n"/>
      <c r="F195" s="18" t="n"/>
      <c r="G195" s="41" t="n"/>
      <c r="H195" s="17" t="n"/>
      <c r="I195" s="18" t="n"/>
      <c r="J195" s="17" t="n"/>
      <c r="K195" s="18" t="n"/>
      <c r="L195" s="20" t="n"/>
      <c r="M195" s="20" t="n"/>
      <c r="N195" s="16" t="n"/>
      <c r="O195" s="42" t="n"/>
      <c r="P195" s="22">
        <f>IF($A195="","",IFERROR(INDEX('Materiais e Regras'!$B$11:$B$30,MATCH($H195,'Materiais e Regras'!$A$11:$A$30,0)),""))</f>
        <v/>
      </c>
      <c r="Q195" s="23">
        <f>IF($A195="","",IFERROR(INDEX('Materiais e Regras'!$D$11:$D$30,MATCH($H195,'Materiais e Regras'!$A$11:$A$30,0)),""))</f>
        <v/>
      </c>
      <c r="R195" s="23">
        <f>IF($A195="","",IFERROR(INDEX('Materiais e Regras'!$E$11:$E$30,MATCH($H195,'Materiais e Regras'!$A$11:$A$30,0)),""))</f>
        <v/>
      </c>
      <c r="S195" s="23">
        <f>IF($A195="","",IFERROR(INDEX('Materiais e Regras'!$F$11:$F$30,MATCH($H195,'Materiais e Regras'!$A$11:$A$30,0)),""))</f>
        <v/>
      </c>
      <c r="T195" s="43">
        <f>IF($A195="","",IFERROR(INDEX('Materiais e Regras'!$G$11:$G$30,MATCH($H195,'Materiais e Regras'!$A$11:$A$30,0)),""))</f>
        <v/>
      </c>
      <c r="U195" s="25">
        <f>IF($A195="","",IFERROR(INDEX('Materiais e Regras'!$H$11:$H$30,MATCH($H195,'Materiais e Regras'!$A$11:$A$30,0)),""))</f>
        <v/>
      </c>
      <c r="V195" s="26">
        <f>IF($A195="","",IFERROR(INDEX('Materiais e Regras'!$I$11:$I$30,MATCH($H195,'Materiais e Regras'!$A$11:$A$30,0)),""))</f>
        <v/>
      </c>
      <c r="W195" s="22">
        <f>IF($A195="","",IFERROR(INDEX('Materiais e Regras'!$M$11:$M$25,MATCH($J195,'Materiais e Regras'!$L$11:$L$25,0)),""))</f>
        <v/>
      </c>
      <c r="X195" s="25">
        <f>IF($A195="","",IFERROR(INDEX('Materiais e Regras'!$N$11:$N$25,MATCH($J195,'Materiais e Regras'!$L$11:$L$25,0)),""))</f>
        <v/>
      </c>
      <c r="Y195" s="26">
        <f>IF($A195="","",IFERROR(INDEX('Materiais e Regras'!$O$11:$O$25,MATCH($J195,'Materiais e Regras'!$L$11:$L$25,0)),""))</f>
        <v/>
      </c>
      <c r="Z195" s="23">
        <f>IF($A195="","",IFERROR(INDEX('Materiais e Regras'!$B$4:$B$6,MATCH($C195,'Materiais e Regras'!$A$4:$A$6,0)),""))</f>
        <v/>
      </c>
      <c r="AA195" s="25">
        <f>IF($A195="","",IFERROR(INDEX('Materiais e Regras'!$C$4:$C$6,MATCH($C195,'Materiais e Regras'!$A$4:$A$6,0)),""))</f>
        <v/>
      </c>
      <c r="AB195" s="26">
        <f>IF($A195="","",IF($M195="",'Materiais e Regras'!$H$5,IF(ISNUMBER($M195),$M195,"")))</f>
        <v/>
      </c>
      <c r="AC195" s="26">
        <f>IF(OR($A195="",COUNT($I195,$K195)&lt;&gt;2,NOT(ISNUMBER($V195)),NOT(ISNUMBER($Y195)),AND($L195&lt;&gt;"",NOT(ISNUMBER($L195)))),"",ROUND(($I195*$V195+$K195*$Y195+IF($L195="",0,$L195))*(1+'Materiais e Regras'!$H$4),2))</f>
        <v/>
      </c>
      <c r="AD195" s="22">
        <f>IF(OR($A195="",$P195="",$W195="",$I195="",$K195="",$N195=""),"",$P195&amp;" x"&amp;TEXT($I195,"0.##")&amp;IF($J195="ENC-000",""," + "&amp;$W195&amp;" x"&amp;TEXT($K195,"0.##"))&amp;" | "&amp;$N195)</f>
        <v/>
      </c>
      <c r="AE195" s="22">
        <f>IF($A195="","",_xlfn.TEXTJOIN(" | ",TRUE,IF(COUNTIF($A$6:$A$205,$A195)&gt;1,"SKU duplicado",""),IF(OR($B195="",$C195="",$D195="",$E195="",$F195="",$G195="",$H195="",$I195="",$J195="",$K195="",$N195="",$O195=""),"Cadastro incompleto",""),IF(AND($C195&lt;&gt;"",COUNTIF('Materiais e Regras'!$A$4:$A$6,$C195)=0),"Fragilidade inválida",""),IF(OR(AND($D195&lt;&gt;"",NOT(ISNUMBER($D195))),AND($E195&lt;&gt;"",NOT(ISNUMBER($E195))),AND($F195&lt;&gt;"",NOT(ISNUMBER($F195))),AND($G195&lt;&gt;"",NOT(ISNUMBER($G195))),AND($I195&lt;&gt;"",NOT(ISNUMBER($I195))),AND($K195&lt;&gt;"",NOT(ISNUMBER($K195))),AND($L195&lt;&gt;"",NOT(ISNUMBER($L195))),AND($M195&lt;&gt;"",NOT(ISNUMBER($M195)))),"Dados numéricos inválidos",""),IF(OR(AND(ISNUMBER($D195),$D195&lt;=0),AND(ISNUMBER($E195),$E195&lt;=0),AND(ISNUMBER($F195),$F195&lt;=0),AND(ISNUMBER($G195),$G195&lt;=0),AND(ISNUMBER($I195),$I195&lt;=0),AND(ISNUMBER($K195),$K195&lt;0),AND(ISNUMBER($L195),$L195&lt;0),AND(ISNUMBER($M195),$M195&lt;0)),"Medida, peso ou quantidade inválida",""),IF(AND($H195&lt;&gt;"",$P195=""),"Código de embalagem inválido",""),IF(AND($P195&lt;&gt;"",IFERROR(INDEX('Materiais e Regras'!$J$11:$J$30,MATCH($H195,'Materiais e Regras'!$A$11:$A$30,0)),"Não")&lt;&gt;"Sim"),"Embalagem inativa",""),IF(AND($J195&lt;&gt;"",$W195=""),"Código de enchimento inválido",""),IF(AND($W195&lt;&gt;"",IFERROR(INDEX('Materiais e Regras'!$P$11:$P$25,MATCH($J195,'Materiais e Regras'!$L$11:$L$25,0)),"Não")&lt;&gt;"Sim"),"Enchimento inativo",""),IF(AND(COUNT($D195:$F195)=3,ISNUMBER($Z195),COUNT($Q195:$S195)=3,OR($D195+2*$Z195&gt;$Q195,$E195+2*$Z195&gt;$R195,$F195+2*$Z195&gt;$S195)),"Dimensões incompatíveis",""),IF(AND(ISNUMBER($G195),ISNUMBER($T195),$G195&gt;$T195),"Peso acima do limite",""),IF(AND(ISNUMBER($U195),ISNUMBER($X195),ISNUMBER($AA195),MIN(3,$U195+$X195)&lt;$AA195),"Proteção insuficiente",""),IF(AND($C195="Alta",OR($J195="ENC-000",$K195&lt;=0)),"Enchimento obrigatório",""),IF(AND($J195&lt;&gt;"",$J195&lt;&gt;"ENC-000",OR($K195="",$K195&lt;=0)),"Quantidade de enchimento inválida",""),IF(AND(ISNUMBER($AC195),ISNUMBER($AB195),$AC195&gt;$AB195),"Custo acima do limite",""),IF(AND($O195&lt;&gt;"",NOT(ISNUMBER($O195))),"Data de revisão inválida",""),IF(AND(ISNUMBER($O195),$O195&gt;TODAY()),"Data de revisão futura",""),IF(AND(ISNUMBER($O195),$O195&lt;=TODAY(),TODAY()-$O195&gt;'Materiais e Regras'!$H$6),"Revisão vencida","")))</f>
        <v/>
      </c>
      <c r="AF195" s="27">
        <f>IF($A195="","",IF($AE195="","OK","REVISAR"))</f>
        <v/>
      </c>
    </row>
    <row r="196" ht="22" customHeight="1">
      <c r="A196" s="16" t="n"/>
      <c r="B196" s="16" t="n"/>
      <c r="C196" s="17" t="n"/>
      <c r="D196" s="18" t="n"/>
      <c r="E196" s="18" t="n"/>
      <c r="F196" s="18" t="n"/>
      <c r="G196" s="41" t="n"/>
      <c r="H196" s="17" t="n"/>
      <c r="I196" s="18" t="n"/>
      <c r="J196" s="17" t="n"/>
      <c r="K196" s="18" t="n"/>
      <c r="L196" s="20" t="n"/>
      <c r="M196" s="20" t="n"/>
      <c r="N196" s="16" t="n"/>
      <c r="O196" s="42" t="n"/>
      <c r="P196" s="22">
        <f>IF($A196="","",IFERROR(INDEX('Materiais e Regras'!$B$11:$B$30,MATCH($H196,'Materiais e Regras'!$A$11:$A$30,0)),""))</f>
        <v/>
      </c>
      <c r="Q196" s="23">
        <f>IF($A196="","",IFERROR(INDEX('Materiais e Regras'!$D$11:$D$30,MATCH($H196,'Materiais e Regras'!$A$11:$A$30,0)),""))</f>
        <v/>
      </c>
      <c r="R196" s="23">
        <f>IF($A196="","",IFERROR(INDEX('Materiais e Regras'!$E$11:$E$30,MATCH($H196,'Materiais e Regras'!$A$11:$A$30,0)),""))</f>
        <v/>
      </c>
      <c r="S196" s="23">
        <f>IF($A196="","",IFERROR(INDEX('Materiais e Regras'!$F$11:$F$30,MATCH($H196,'Materiais e Regras'!$A$11:$A$30,0)),""))</f>
        <v/>
      </c>
      <c r="T196" s="43">
        <f>IF($A196="","",IFERROR(INDEX('Materiais e Regras'!$G$11:$G$30,MATCH($H196,'Materiais e Regras'!$A$11:$A$30,0)),""))</f>
        <v/>
      </c>
      <c r="U196" s="25">
        <f>IF($A196="","",IFERROR(INDEX('Materiais e Regras'!$H$11:$H$30,MATCH($H196,'Materiais e Regras'!$A$11:$A$30,0)),""))</f>
        <v/>
      </c>
      <c r="V196" s="26">
        <f>IF($A196="","",IFERROR(INDEX('Materiais e Regras'!$I$11:$I$30,MATCH($H196,'Materiais e Regras'!$A$11:$A$30,0)),""))</f>
        <v/>
      </c>
      <c r="W196" s="22">
        <f>IF($A196="","",IFERROR(INDEX('Materiais e Regras'!$M$11:$M$25,MATCH($J196,'Materiais e Regras'!$L$11:$L$25,0)),""))</f>
        <v/>
      </c>
      <c r="X196" s="25">
        <f>IF($A196="","",IFERROR(INDEX('Materiais e Regras'!$N$11:$N$25,MATCH($J196,'Materiais e Regras'!$L$11:$L$25,0)),""))</f>
        <v/>
      </c>
      <c r="Y196" s="26">
        <f>IF($A196="","",IFERROR(INDEX('Materiais e Regras'!$O$11:$O$25,MATCH($J196,'Materiais e Regras'!$L$11:$L$25,0)),""))</f>
        <v/>
      </c>
      <c r="Z196" s="23">
        <f>IF($A196="","",IFERROR(INDEX('Materiais e Regras'!$B$4:$B$6,MATCH($C196,'Materiais e Regras'!$A$4:$A$6,0)),""))</f>
        <v/>
      </c>
      <c r="AA196" s="25">
        <f>IF($A196="","",IFERROR(INDEX('Materiais e Regras'!$C$4:$C$6,MATCH($C196,'Materiais e Regras'!$A$4:$A$6,0)),""))</f>
        <v/>
      </c>
      <c r="AB196" s="26">
        <f>IF($A196="","",IF($M196="",'Materiais e Regras'!$H$5,IF(ISNUMBER($M196),$M196,"")))</f>
        <v/>
      </c>
      <c r="AC196" s="26">
        <f>IF(OR($A196="",COUNT($I196,$K196)&lt;&gt;2,NOT(ISNUMBER($V196)),NOT(ISNUMBER($Y196)),AND($L196&lt;&gt;"",NOT(ISNUMBER($L196)))),"",ROUND(($I196*$V196+$K196*$Y196+IF($L196="",0,$L196))*(1+'Materiais e Regras'!$H$4),2))</f>
        <v/>
      </c>
      <c r="AD196" s="22">
        <f>IF(OR($A196="",$P196="",$W196="",$I196="",$K196="",$N196=""),"",$P196&amp;" x"&amp;TEXT($I196,"0.##")&amp;IF($J196="ENC-000",""," + "&amp;$W196&amp;" x"&amp;TEXT($K196,"0.##"))&amp;" | "&amp;$N196)</f>
        <v/>
      </c>
      <c r="AE196" s="22">
        <f>IF($A196="","",_xlfn.TEXTJOIN(" | ",TRUE,IF(COUNTIF($A$6:$A$205,$A196)&gt;1,"SKU duplicado",""),IF(OR($B196="",$C196="",$D196="",$E196="",$F196="",$G196="",$H196="",$I196="",$J196="",$K196="",$N196="",$O196=""),"Cadastro incompleto",""),IF(AND($C196&lt;&gt;"",COUNTIF('Materiais e Regras'!$A$4:$A$6,$C196)=0),"Fragilidade inválida",""),IF(OR(AND($D196&lt;&gt;"",NOT(ISNUMBER($D196))),AND($E196&lt;&gt;"",NOT(ISNUMBER($E196))),AND($F196&lt;&gt;"",NOT(ISNUMBER($F196))),AND($G196&lt;&gt;"",NOT(ISNUMBER($G196))),AND($I196&lt;&gt;"",NOT(ISNUMBER($I196))),AND($K196&lt;&gt;"",NOT(ISNUMBER($K196))),AND($L196&lt;&gt;"",NOT(ISNUMBER($L196))),AND($M196&lt;&gt;"",NOT(ISNUMBER($M196)))),"Dados numéricos inválidos",""),IF(OR(AND(ISNUMBER($D196),$D196&lt;=0),AND(ISNUMBER($E196),$E196&lt;=0),AND(ISNUMBER($F196),$F196&lt;=0),AND(ISNUMBER($G196),$G196&lt;=0),AND(ISNUMBER($I196),$I196&lt;=0),AND(ISNUMBER($K196),$K196&lt;0),AND(ISNUMBER($L196),$L196&lt;0),AND(ISNUMBER($M196),$M196&lt;0)),"Medida, peso ou quantidade inválida",""),IF(AND($H196&lt;&gt;"",$P196=""),"Código de embalagem inválido",""),IF(AND($P196&lt;&gt;"",IFERROR(INDEX('Materiais e Regras'!$J$11:$J$30,MATCH($H196,'Materiais e Regras'!$A$11:$A$30,0)),"Não")&lt;&gt;"Sim"),"Embalagem inativa",""),IF(AND($J196&lt;&gt;"",$W196=""),"Código de enchimento inválido",""),IF(AND($W196&lt;&gt;"",IFERROR(INDEX('Materiais e Regras'!$P$11:$P$25,MATCH($J196,'Materiais e Regras'!$L$11:$L$25,0)),"Não")&lt;&gt;"Sim"),"Enchimento inativo",""),IF(AND(COUNT($D196:$F196)=3,ISNUMBER($Z196),COUNT($Q196:$S196)=3,OR($D196+2*$Z196&gt;$Q196,$E196+2*$Z196&gt;$R196,$F196+2*$Z196&gt;$S196)),"Dimensões incompatíveis",""),IF(AND(ISNUMBER($G196),ISNUMBER($T196),$G196&gt;$T196),"Peso acima do limite",""),IF(AND(ISNUMBER($U196),ISNUMBER($X196),ISNUMBER($AA196),MIN(3,$U196+$X196)&lt;$AA196),"Proteção insuficiente",""),IF(AND($C196="Alta",OR($J196="ENC-000",$K196&lt;=0)),"Enchimento obrigatório",""),IF(AND($J196&lt;&gt;"",$J196&lt;&gt;"ENC-000",OR($K196="",$K196&lt;=0)),"Quantidade de enchimento inválida",""),IF(AND(ISNUMBER($AC196),ISNUMBER($AB196),$AC196&gt;$AB196),"Custo acima do limite",""),IF(AND($O196&lt;&gt;"",NOT(ISNUMBER($O196))),"Data de revisão inválida",""),IF(AND(ISNUMBER($O196),$O196&gt;TODAY()),"Data de revisão futura",""),IF(AND(ISNUMBER($O196),$O196&lt;=TODAY(),TODAY()-$O196&gt;'Materiais e Regras'!$H$6),"Revisão vencida","")))</f>
        <v/>
      </c>
      <c r="AF196" s="27">
        <f>IF($A196="","",IF($AE196="","OK","REVISAR"))</f>
        <v/>
      </c>
    </row>
    <row r="197" ht="22" customHeight="1">
      <c r="A197" s="16" t="n"/>
      <c r="B197" s="16" t="n"/>
      <c r="C197" s="17" t="n"/>
      <c r="D197" s="18" t="n"/>
      <c r="E197" s="18" t="n"/>
      <c r="F197" s="18" t="n"/>
      <c r="G197" s="41" t="n"/>
      <c r="H197" s="17" t="n"/>
      <c r="I197" s="18" t="n"/>
      <c r="J197" s="17" t="n"/>
      <c r="K197" s="18" t="n"/>
      <c r="L197" s="20" t="n"/>
      <c r="M197" s="20" t="n"/>
      <c r="N197" s="16" t="n"/>
      <c r="O197" s="42" t="n"/>
      <c r="P197" s="22">
        <f>IF($A197="","",IFERROR(INDEX('Materiais e Regras'!$B$11:$B$30,MATCH($H197,'Materiais e Regras'!$A$11:$A$30,0)),""))</f>
        <v/>
      </c>
      <c r="Q197" s="23">
        <f>IF($A197="","",IFERROR(INDEX('Materiais e Regras'!$D$11:$D$30,MATCH($H197,'Materiais e Regras'!$A$11:$A$30,0)),""))</f>
        <v/>
      </c>
      <c r="R197" s="23">
        <f>IF($A197="","",IFERROR(INDEX('Materiais e Regras'!$E$11:$E$30,MATCH($H197,'Materiais e Regras'!$A$11:$A$30,0)),""))</f>
        <v/>
      </c>
      <c r="S197" s="23">
        <f>IF($A197="","",IFERROR(INDEX('Materiais e Regras'!$F$11:$F$30,MATCH($H197,'Materiais e Regras'!$A$11:$A$30,0)),""))</f>
        <v/>
      </c>
      <c r="T197" s="43">
        <f>IF($A197="","",IFERROR(INDEX('Materiais e Regras'!$G$11:$G$30,MATCH($H197,'Materiais e Regras'!$A$11:$A$30,0)),""))</f>
        <v/>
      </c>
      <c r="U197" s="25">
        <f>IF($A197="","",IFERROR(INDEX('Materiais e Regras'!$H$11:$H$30,MATCH($H197,'Materiais e Regras'!$A$11:$A$30,0)),""))</f>
        <v/>
      </c>
      <c r="V197" s="26">
        <f>IF($A197="","",IFERROR(INDEX('Materiais e Regras'!$I$11:$I$30,MATCH($H197,'Materiais e Regras'!$A$11:$A$30,0)),""))</f>
        <v/>
      </c>
      <c r="W197" s="22">
        <f>IF($A197="","",IFERROR(INDEX('Materiais e Regras'!$M$11:$M$25,MATCH($J197,'Materiais e Regras'!$L$11:$L$25,0)),""))</f>
        <v/>
      </c>
      <c r="X197" s="25">
        <f>IF($A197="","",IFERROR(INDEX('Materiais e Regras'!$N$11:$N$25,MATCH($J197,'Materiais e Regras'!$L$11:$L$25,0)),""))</f>
        <v/>
      </c>
      <c r="Y197" s="26">
        <f>IF($A197="","",IFERROR(INDEX('Materiais e Regras'!$O$11:$O$25,MATCH($J197,'Materiais e Regras'!$L$11:$L$25,0)),""))</f>
        <v/>
      </c>
      <c r="Z197" s="23">
        <f>IF($A197="","",IFERROR(INDEX('Materiais e Regras'!$B$4:$B$6,MATCH($C197,'Materiais e Regras'!$A$4:$A$6,0)),""))</f>
        <v/>
      </c>
      <c r="AA197" s="25">
        <f>IF($A197="","",IFERROR(INDEX('Materiais e Regras'!$C$4:$C$6,MATCH($C197,'Materiais e Regras'!$A$4:$A$6,0)),""))</f>
        <v/>
      </c>
      <c r="AB197" s="26">
        <f>IF($A197="","",IF($M197="",'Materiais e Regras'!$H$5,IF(ISNUMBER($M197),$M197,"")))</f>
        <v/>
      </c>
      <c r="AC197" s="26">
        <f>IF(OR($A197="",COUNT($I197,$K197)&lt;&gt;2,NOT(ISNUMBER($V197)),NOT(ISNUMBER($Y197)),AND($L197&lt;&gt;"",NOT(ISNUMBER($L197)))),"",ROUND(($I197*$V197+$K197*$Y197+IF($L197="",0,$L197))*(1+'Materiais e Regras'!$H$4),2))</f>
        <v/>
      </c>
      <c r="AD197" s="22">
        <f>IF(OR($A197="",$P197="",$W197="",$I197="",$K197="",$N197=""),"",$P197&amp;" x"&amp;TEXT($I197,"0.##")&amp;IF($J197="ENC-000",""," + "&amp;$W197&amp;" x"&amp;TEXT($K197,"0.##"))&amp;" | "&amp;$N197)</f>
        <v/>
      </c>
      <c r="AE197" s="22">
        <f>IF($A197="","",_xlfn.TEXTJOIN(" | ",TRUE,IF(COUNTIF($A$6:$A$205,$A197)&gt;1,"SKU duplicado",""),IF(OR($B197="",$C197="",$D197="",$E197="",$F197="",$G197="",$H197="",$I197="",$J197="",$K197="",$N197="",$O197=""),"Cadastro incompleto",""),IF(AND($C197&lt;&gt;"",COUNTIF('Materiais e Regras'!$A$4:$A$6,$C197)=0),"Fragilidade inválida",""),IF(OR(AND($D197&lt;&gt;"",NOT(ISNUMBER($D197))),AND($E197&lt;&gt;"",NOT(ISNUMBER($E197))),AND($F197&lt;&gt;"",NOT(ISNUMBER($F197))),AND($G197&lt;&gt;"",NOT(ISNUMBER($G197))),AND($I197&lt;&gt;"",NOT(ISNUMBER($I197))),AND($K197&lt;&gt;"",NOT(ISNUMBER($K197))),AND($L197&lt;&gt;"",NOT(ISNUMBER($L197))),AND($M197&lt;&gt;"",NOT(ISNUMBER($M197)))),"Dados numéricos inválidos",""),IF(OR(AND(ISNUMBER($D197),$D197&lt;=0),AND(ISNUMBER($E197),$E197&lt;=0),AND(ISNUMBER($F197),$F197&lt;=0),AND(ISNUMBER($G197),$G197&lt;=0),AND(ISNUMBER($I197),$I197&lt;=0),AND(ISNUMBER($K197),$K197&lt;0),AND(ISNUMBER($L197),$L197&lt;0),AND(ISNUMBER($M197),$M197&lt;0)),"Medida, peso ou quantidade inválida",""),IF(AND($H197&lt;&gt;"",$P197=""),"Código de embalagem inválido",""),IF(AND($P197&lt;&gt;"",IFERROR(INDEX('Materiais e Regras'!$J$11:$J$30,MATCH($H197,'Materiais e Regras'!$A$11:$A$30,0)),"Não")&lt;&gt;"Sim"),"Embalagem inativa",""),IF(AND($J197&lt;&gt;"",$W197=""),"Código de enchimento inválido",""),IF(AND($W197&lt;&gt;"",IFERROR(INDEX('Materiais e Regras'!$P$11:$P$25,MATCH($J197,'Materiais e Regras'!$L$11:$L$25,0)),"Não")&lt;&gt;"Sim"),"Enchimento inativo",""),IF(AND(COUNT($D197:$F197)=3,ISNUMBER($Z197),COUNT($Q197:$S197)=3,OR($D197+2*$Z197&gt;$Q197,$E197+2*$Z197&gt;$R197,$F197+2*$Z197&gt;$S197)),"Dimensões incompatíveis",""),IF(AND(ISNUMBER($G197),ISNUMBER($T197),$G197&gt;$T197),"Peso acima do limite",""),IF(AND(ISNUMBER($U197),ISNUMBER($X197),ISNUMBER($AA197),MIN(3,$U197+$X197)&lt;$AA197),"Proteção insuficiente",""),IF(AND($C197="Alta",OR($J197="ENC-000",$K197&lt;=0)),"Enchimento obrigatório",""),IF(AND($J197&lt;&gt;"",$J197&lt;&gt;"ENC-000",OR($K197="",$K197&lt;=0)),"Quantidade de enchimento inválida",""),IF(AND(ISNUMBER($AC197),ISNUMBER($AB197),$AC197&gt;$AB197),"Custo acima do limite",""),IF(AND($O197&lt;&gt;"",NOT(ISNUMBER($O197))),"Data de revisão inválida",""),IF(AND(ISNUMBER($O197),$O197&gt;TODAY()),"Data de revisão futura",""),IF(AND(ISNUMBER($O197),$O197&lt;=TODAY(),TODAY()-$O197&gt;'Materiais e Regras'!$H$6),"Revisão vencida","")))</f>
        <v/>
      </c>
      <c r="AF197" s="27">
        <f>IF($A197="","",IF($AE197="","OK","REVISAR"))</f>
        <v/>
      </c>
    </row>
    <row r="198" ht="22" customHeight="1">
      <c r="A198" s="16" t="n"/>
      <c r="B198" s="16" t="n"/>
      <c r="C198" s="17" t="n"/>
      <c r="D198" s="18" t="n"/>
      <c r="E198" s="18" t="n"/>
      <c r="F198" s="18" t="n"/>
      <c r="G198" s="41" t="n"/>
      <c r="H198" s="17" t="n"/>
      <c r="I198" s="18" t="n"/>
      <c r="J198" s="17" t="n"/>
      <c r="K198" s="18" t="n"/>
      <c r="L198" s="20" t="n"/>
      <c r="M198" s="20" t="n"/>
      <c r="N198" s="16" t="n"/>
      <c r="O198" s="42" t="n"/>
      <c r="P198" s="22">
        <f>IF($A198="","",IFERROR(INDEX('Materiais e Regras'!$B$11:$B$30,MATCH($H198,'Materiais e Regras'!$A$11:$A$30,0)),""))</f>
        <v/>
      </c>
      <c r="Q198" s="23">
        <f>IF($A198="","",IFERROR(INDEX('Materiais e Regras'!$D$11:$D$30,MATCH($H198,'Materiais e Regras'!$A$11:$A$30,0)),""))</f>
        <v/>
      </c>
      <c r="R198" s="23">
        <f>IF($A198="","",IFERROR(INDEX('Materiais e Regras'!$E$11:$E$30,MATCH($H198,'Materiais e Regras'!$A$11:$A$30,0)),""))</f>
        <v/>
      </c>
      <c r="S198" s="23">
        <f>IF($A198="","",IFERROR(INDEX('Materiais e Regras'!$F$11:$F$30,MATCH($H198,'Materiais e Regras'!$A$11:$A$30,0)),""))</f>
        <v/>
      </c>
      <c r="T198" s="43">
        <f>IF($A198="","",IFERROR(INDEX('Materiais e Regras'!$G$11:$G$30,MATCH($H198,'Materiais e Regras'!$A$11:$A$30,0)),""))</f>
        <v/>
      </c>
      <c r="U198" s="25">
        <f>IF($A198="","",IFERROR(INDEX('Materiais e Regras'!$H$11:$H$30,MATCH($H198,'Materiais e Regras'!$A$11:$A$30,0)),""))</f>
        <v/>
      </c>
      <c r="V198" s="26">
        <f>IF($A198="","",IFERROR(INDEX('Materiais e Regras'!$I$11:$I$30,MATCH($H198,'Materiais e Regras'!$A$11:$A$30,0)),""))</f>
        <v/>
      </c>
      <c r="W198" s="22">
        <f>IF($A198="","",IFERROR(INDEX('Materiais e Regras'!$M$11:$M$25,MATCH($J198,'Materiais e Regras'!$L$11:$L$25,0)),""))</f>
        <v/>
      </c>
      <c r="X198" s="25">
        <f>IF($A198="","",IFERROR(INDEX('Materiais e Regras'!$N$11:$N$25,MATCH($J198,'Materiais e Regras'!$L$11:$L$25,0)),""))</f>
        <v/>
      </c>
      <c r="Y198" s="26">
        <f>IF($A198="","",IFERROR(INDEX('Materiais e Regras'!$O$11:$O$25,MATCH($J198,'Materiais e Regras'!$L$11:$L$25,0)),""))</f>
        <v/>
      </c>
      <c r="Z198" s="23">
        <f>IF($A198="","",IFERROR(INDEX('Materiais e Regras'!$B$4:$B$6,MATCH($C198,'Materiais e Regras'!$A$4:$A$6,0)),""))</f>
        <v/>
      </c>
      <c r="AA198" s="25">
        <f>IF($A198="","",IFERROR(INDEX('Materiais e Regras'!$C$4:$C$6,MATCH($C198,'Materiais e Regras'!$A$4:$A$6,0)),""))</f>
        <v/>
      </c>
      <c r="AB198" s="26">
        <f>IF($A198="","",IF($M198="",'Materiais e Regras'!$H$5,IF(ISNUMBER($M198),$M198,"")))</f>
        <v/>
      </c>
      <c r="AC198" s="26">
        <f>IF(OR($A198="",COUNT($I198,$K198)&lt;&gt;2,NOT(ISNUMBER($V198)),NOT(ISNUMBER($Y198)),AND($L198&lt;&gt;"",NOT(ISNUMBER($L198)))),"",ROUND(($I198*$V198+$K198*$Y198+IF($L198="",0,$L198))*(1+'Materiais e Regras'!$H$4),2))</f>
        <v/>
      </c>
      <c r="AD198" s="22">
        <f>IF(OR($A198="",$P198="",$W198="",$I198="",$K198="",$N198=""),"",$P198&amp;" x"&amp;TEXT($I198,"0.##")&amp;IF($J198="ENC-000",""," + "&amp;$W198&amp;" x"&amp;TEXT($K198,"0.##"))&amp;" | "&amp;$N198)</f>
        <v/>
      </c>
      <c r="AE198" s="22">
        <f>IF($A198="","",_xlfn.TEXTJOIN(" | ",TRUE,IF(COUNTIF($A$6:$A$205,$A198)&gt;1,"SKU duplicado",""),IF(OR($B198="",$C198="",$D198="",$E198="",$F198="",$G198="",$H198="",$I198="",$J198="",$K198="",$N198="",$O198=""),"Cadastro incompleto",""),IF(AND($C198&lt;&gt;"",COUNTIF('Materiais e Regras'!$A$4:$A$6,$C198)=0),"Fragilidade inválida",""),IF(OR(AND($D198&lt;&gt;"",NOT(ISNUMBER($D198))),AND($E198&lt;&gt;"",NOT(ISNUMBER($E198))),AND($F198&lt;&gt;"",NOT(ISNUMBER($F198))),AND($G198&lt;&gt;"",NOT(ISNUMBER($G198))),AND($I198&lt;&gt;"",NOT(ISNUMBER($I198))),AND($K198&lt;&gt;"",NOT(ISNUMBER($K198))),AND($L198&lt;&gt;"",NOT(ISNUMBER($L198))),AND($M198&lt;&gt;"",NOT(ISNUMBER($M198)))),"Dados numéricos inválidos",""),IF(OR(AND(ISNUMBER($D198),$D198&lt;=0),AND(ISNUMBER($E198),$E198&lt;=0),AND(ISNUMBER($F198),$F198&lt;=0),AND(ISNUMBER($G198),$G198&lt;=0),AND(ISNUMBER($I198),$I198&lt;=0),AND(ISNUMBER($K198),$K198&lt;0),AND(ISNUMBER($L198),$L198&lt;0),AND(ISNUMBER($M198),$M198&lt;0)),"Medida, peso ou quantidade inválida",""),IF(AND($H198&lt;&gt;"",$P198=""),"Código de embalagem inválido",""),IF(AND($P198&lt;&gt;"",IFERROR(INDEX('Materiais e Regras'!$J$11:$J$30,MATCH($H198,'Materiais e Regras'!$A$11:$A$30,0)),"Não")&lt;&gt;"Sim"),"Embalagem inativa",""),IF(AND($J198&lt;&gt;"",$W198=""),"Código de enchimento inválido",""),IF(AND($W198&lt;&gt;"",IFERROR(INDEX('Materiais e Regras'!$P$11:$P$25,MATCH($J198,'Materiais e Regras'!$L$11:$L$25,0)),"Não")&lt;&gt;"Sim"),"Enchimento inativo",""),IF(AND(COUNT($D198:$F198)=3,ISNUMBER($Z198),COUNT($Q198:$S198)=3,OR($D198+2*$Z198&gt;$Q198,$E198+2*$Z198&gt;$R198,$F198+2*$Z198&gt;$S198)),"Dimensões incompatíveis",""),IF(AND(ISNUMBER($G198),ISNUMBER($T198),$G198&gt;$T198),"Peso acima do limite",""),IF(AND(ISNUMBER($U198),ISNUMBER($X198),ISNUMBER($AA198),MIN(3,$U198+$X198)&lt;$AA198),"Proteção insuficiente",""),IF(AND($C198="Alta",OR($J198="ENC-000",$K198&lt;=0)),"Enchimento obrigatório",""),IF(AND($J198&lt;&gt;"",$J198&lt;&gt;"ENC-000",OR($K198="",$K198&lt;=0)),"Quantidade de enchimento inválida",""),IF(AND(ISNUMBER($AC198),ISNUMBER($AB198),$AC198&gt;$AB198),"Custo acima do limite",""),IF(AND($O198&lt;&gt;"",NOT(ISNUMBER($O198))),"Data de revisão inválida",""),IF(AND(ISNUMBER($O198),$O198&gt;TODAY()),"Data de revisão futura",""),IF(AND(ISNUMBER($O198),$O198&lt;=TODAY(),TODAY()-$O198&gt;'Materiais e Regras'!$H$6),"Revisão vencida","")))</f>
        <v/>
      </c>
      <c r="AF198" s="27">
        <f>IF($A198="","",IF($AE198="","OK","REVISAR"))</f>
        <v/>
      </c>
    </row>
    <row r="199" ht="22" customHeight="1">
      <c r="A199" s="16" t="n"/>
      <c r="B199" s="16" t="n"/>
      <c r="C199" s="17" t="n"/>
      <c r="D199" s="18" t="n"/>
      <c r="E199" s="18" t="n"/>
      <c r="F199" s="18" t="n"/>
      <c r="G199" s="41" t="n"/>
      <c r="H199" s="17" t="n"/>
      <c r="I199" s="18" t="n"/>
      <c r="J199" s="17" t="n"/>
      <c r="K199" s="18" t="n"/>
      <c r="L199" s="20" t="n"/>
      <c r="M199" s="20" t="n"/>
      <c r="N199" s="16" t="n"/>
      <c r="O199" s="42" t="n"/>
      <c r="P199" s="22">
        <f>IF($A199="","",IFERROR(INDEX('Materiais e Regras'!$B$11:$B$30,MATCH($H199,'Materiais e Regras'!$A$11:$A$30,0)),""))</f>
        <v/>
      </c>
      <c r="Q199" s="23">
        <f>IF($A199="","",IFERROR(INDEX('Materiais e Regras'!$D$11:$D$30,MATCH($H199,'Materiais e Regras'!$A$11:$A$30,0)),""))</f>
        <v/>
      </c>
      <c r="R199" s="23">
        <f>IF($A199="","",IFERROR(INDEX('Materiais e Regras'!$E$11:$E$30,MATCH($H199,'Materiais e Regras'!$A$11:$A$30,0)),""))</f>
        <v/>
      </c>
      <c r="S199" s="23">
        <f>IF($A199="","",IFERROR(INDEX('Materiais e Regras'!$F$11:$F$30,MATCH($H199,'Materiais e Regras'!$A$11:$A$30,0)),""))</f>
        <v/>
      </c>
      <c r="T199" s="43">
        <f>IF($A199="","",IFERROR(INDEX('Materiais e Regras'!$G$11:$G$30,MATCH($H199,'Materiais e Regras'!$A$11:$A$30,0)),""))</f>
        <v/>
      </c>
      <c r="U199" s="25">
        <f>IF($A199="","",IFERROR(INDEX('Materiais e Regras'!$H$11:$H$30,MATCH($H199,'Materiais e Regras'!$A$11:$A$30,0)),""))</f>
        <v/>
      </c>
      <c r="V199" s="26">
        <f>IF($A199="","",IFERROR(INDEX('Materiais e Regras'!$I$11:$I$30,MATCH($H199,'Materiais e Regras'!$A$11:$A$30,0)),""))</f>
        <v/>
      </c>
      <c r="W199" s="22">
        <f>IF($A199="","",IFERROR(INDEX('Materiais e Regras'!$M$11:$M$25,MATCH($J199,'Materiais e Regras'!$L$11:$L$25,0)),""))</f>
        <v/>
      </c>
      <c r="X199" s="25">
        <f>IF($A199="","",IFERROR(INDEX('Materiais e Regras'!$N$11:$N$25,MATCH($J199,'Materiais e Regras'!$L$11:$L$25,0)),""))</f>
        <v/>
      </c>
      <c r="Y199" s="26">
        <f>IF($A199="","",IFERROR(INDEX('Materiais e Regras'!$O$11:$O$25,MATCH($J199,'Materiais e Regras'!$L$11:$L$25,0)),""))</f>
        <v/>
      </c>
      <c r="Z199" s="23">
        <f>IF($A199="","",IFERROR(INDEX('Materiais e Regras'!$B$4:$B$6,MATCH($C199,'Materiais e Regras'!$A$4:$A$6,0)),""))</f>
        <v/>
      </c>
      <c r="AA199" s="25">
        <f>IF($A199="","",IFERROR(INDEX('Materiais e Regras'!$C$4:$C$6,MATCH($C199,'Materiais e Regras'!$A$4:$A$6,0)),""))</f>
        <v/>
      </c>
      <c r="AB199" s="26">
        <f>IF($A199="","",IF($M199="",'Materiais e Regras'!$H$5,IF(ISNUMBER($M199),$M199,"")))</f>
        <v/>
      </c>
      <c r="AC199" s="26">
        <f>IF(OR($A199="",COUNT($I199,$K199)&lt;&gt;2,NOT(ISNUMBER($V199)),NOT(ISNUMBER($Y199)),AND($L199&lt;&gt;"",NOT(ISNUMBER($L199)))),"",ROUND(($I199*$V199+$K199*$Y199+IF($L199="",0,$L199))*(1+'Materiais e Regras'!$H$4),2))</f>
        <v/>
      </c>
      <c r="AD199" s="22">
        <f>IF(OR($A199="",$P199="",$W199="",$I199="",$K199="",$N199=""),"",$P199&amp;" x"&amp;TEXT($I199,"0.##")&amp;IF($J199="ENC-000",""," + "&amp;$W199&amp;" x"&amp;TEXT($K199,"0.##"))&amp;" | "&amp;$N199)</f>
        <v/>
      </c>
      <c r="AE199" s="22">
        <f>IF($A199="","",_xlfn.TEXTJOIN(" | ",TRUE,IF(COUNTIF($A$6:$A$205,$A199)&gt;1,"SKU duplicado",""),IF(OR($B199="",$C199="",$D199="",$E199="",$F199="",$G199="",$H199="",$I199="",$J199="",$K199="",$N199="",$O199=""),"Cadastro incompleto",""),IF(AND($C199&lt;&gt;"",COUNTIF('Materiais e Regras'!$A$4:$A$6,$C199)=0),"Fragilidade inválida",""),IF(OR(AND($D199&lt;&gt;"",NOT(ISNUMBER($D199))),AND($E199&lt;&gt;"",NOT(ISNUMBER($E199))),AND($F199&lt;&gt;"",NOT(ISNUMBER($F199))),AND($G199&lt;&gt;"",NOT(ISNUMBER($G199))),AND($I199&lt;&gt;"",NOT(ISNUMBER($I199))),AND($K199&lt;&gt;"",NOT(ISNUMBER($K199))),AND($L199&lt;&gt;"",NOT(ISNUMBER($L199))),AND($M199&lt;&gt;"",NOT(ISNUMBER($M199)))),"Dados numéricos inválidos",""),IF(OR(AND(ISNUMBER($D199),$D199&lt;=0),AND(ISNUMBER($E199),$E199&lt;=0),AND(ISNUMBER($F199),$F199&lt;=0),AND(ISNUMBER($G199),$G199&lt;=0),AND(ISNUMBER($I199),$I199&lt;=0),AND(ISNUMBER($K199),$K199&lt;0),AND(ISNUMBER($L199),$L199&lt;0),AND(ISNUMBER($M199),$M199&lt;0)),"Medida, peso ou quantidade inválida",""),IF(AND($H199&lt;&gt;"",$P199=""),"Código de embalagem inválido",""),IF(AND($P199&lt;&gt;"",IFERROR(INDEX('Materiais e Regras'!$J$11:$J$30,MATCH($H199,'Materiais e Regras'!$A$11:$A$30,0)),"Não")&lt;&gt;"Sim"),"Embalagem inativa",""),IF(AND($J199&lt;&gt;"",$W199=""),"Código de enchimento inválido",""),IF(AND($W199&lt;&gt;"",IFERROR(INDEX('Materiais e Regras'!$P$11:$P$25,MATCH($J199,'Materiais e Regras'!$L$11:$L$25,0)),"Não")&lt;&gt;"Sim"),"Enchimento inativo",""),IF(AND(COUNT($D199:$F199)=3,ISNUMBER($Z199),COUNT($Q199:$S199)=3,OR($D199+2*$Z199&gt;$Q199,$E199+2*$Z199&gt;$R199,$F199+2*$Z199&gt;$S199)),"Dimensões incompatíveis",""),IF(AND(ISNUMBER($G199),ISNUMBER($T199),$G199&gt;$T199),"Peso acima do limite",""),IF(AND(ISNUMBER($U199),ISNUMBER($X199),ISNUMBER($AA199),MIN(3,$U199+$X199)&lt;$AA199),"Proteção insuficiente",""),IF(AND($C199="Alta",OR($J199="ENC-000",$K199&lt;=0)),"Enchimento obrigatório",""),IF(AND($J199&lt;&gt;"",$J199&lt;&gt;"ENC-000",OR($K199="",$K199&lt;=0)),"Quantidade de enchimento inválida",""),IF(AND(ISNUMBER($AC199),ISNUMBER($AB199),$AC199&gt;$AB199),"Custo acima do limite",""),IF(AND($O199&lt;&gt;"",NOT(ISNUMBER($O199))),"Data de revisão inválida",""),IF(AND(ISNUMBER($O199),$O199&gt;TODAY()),"Data de revisão futura",""),IF(AND(ISNUMBER($O199),$O199&lt;=TODAY(),TODAY()-$O199&gt;'Materiais e Regras'!$H$6),"Revisão vencida","")))</f>
        <v/>
      </c>
      <c r="AF199" s="27">
        <f>IF($A199="","",IF($AE199="","OK","REVISAR"))</f>
        <v/>
      </c>
    </row>
    <row r="200" ht="22" customHeight="1">
      <c r="A200" s="16" t="n"/>
      <c r="B200" s="16" t="n"/>
      <c r="C200" s="17" t="n"/>
      <c r="D200" s="18" t="n"/>
      <c r="E200" s="18" t="n"/>
      <c r="F200" s="18" t="n"/>
      <c r="G200" s="41" t="n"/>
      <c r="H200" s="17" t="n"/>
      <c r="I200" s="18" t="n"/>
      <c r="J200" s="17" t="n"/>
      <c r="K200" s="18" t="n"/>
      <c r="L200" s="20" t="n"/>
      <c r="M200" s="20" t="n"/>
      <c r="N200" s="16" t="n"/>
      <c r="O200" s="42" t="n"/>
      <c r="P200" s="22">
        <f>IF($A200="","",IFERROR(INDEX('Materiais e Regras'!$B$11:$B$30,MATCH($H200,'Materiais e Regras'!$A$11:$A$30,0)),""))</f>
        <v/>
      </c>
      <c r="Q200" s="23">
        <f>IF($A200="","",IFERROR(INDEX('Materiais e Regras'!$D$11:$D$30,MATCH($H200,'Materiais e Regras'!$A$11:$A$30,0)),""))</f>
        <v/>
      </c>
      <c r="R200" s="23">
        <f>IF($A200="","",IFERROR(INDEX('Materiais e Regras'!$E$11:$E$30,MATCH($H200,'Materiais e Regras'!$A$11:$A$30,0)),""))</f>
        <v/>
      </c>
      <c r="S200" s="23">
        <f>IF($A200="","",IFERROR(INDEX('Materiais e Regras'!$F$11:$F$30,MATCH($H200,'Materiais e Regras'!$A$11:$A$30,0)),""))</f>
        <v/>
      </c>
      <c r="T200" s="43">
        <f>IF($A200="","",IFERROR(INDEX('Materiais e Regras'!$G$11:$G$30,MATCH($H200,'Materiais e Regras'!$A$11:$A$30,0)),""))</f>
        <v/>
      </c>
      <c r="U200" s="25">
        <f>IF($A200="","",IFERROR(INDEX('Materiais e Regras'!$H$11:$H$30,MATCH($H200,'Materiais e Regras'!$A$11:$A$30,0)),""))</f>
        <v/>
      </c>
      <c r="V200" s="26">
        <f>IF($A200="","",IFERROR(INDEX('Materiais e Regras'!$I$11:$I$30,MATCH($H200,'Materiais e Regras'!$A$11:$A$30,0)),""))</f>
        <v/>
      </c>
      <c r="W200" s="22">
        <f>IF($A200="","",IFERROR(INDEX('Materiais e Regras'!$M$11:$M$25,MATCH($J200,'Materiais e Regras'!$L$11:$L$25,0)),""))</f>
        <v/>
      </c>
      <c r="X200" s="25">
        <f>IF($A200="","",IFERROR(INDEX('Materiais e Regras'!$N$11:$N$25,MATCH($J200,'Materiais e Regras'!$L$11:$L$25,0)),""))</f>
        <v/>
      </c>
      <c r="Y200" s="26">
        <f>IF($A200="","",IFERROR(INDEX('Materiais e Regras'!$O$11:$O$25,MATCH($J200,'Materiais e Regras'!$L$11:$L$25,0)),""))</f>
        <v/>
      </c>
      <c r="Z200" s="23">
        <f>IF($A200="","",IFERROR(INDEX('Materiais e Regras'!$B$4:$B$6,MATCH($C200,'Materiais e Regras'!$A$4:$A$6,0)),""))</f>
        <v/>
      </c>
      <c r="AA200" s="25">
        <f>IF($A200="","",IFERROR(INDEX('Materiais e Regras'!$C$4:$C$6,MATCH($C200,'Materiais e Regras'!$A$4:$A$6,0)),""))</f>
        <v/>
      </c>
      <c r="AB200" s="26">
        <f>IF($A200="","",IF($M200="",'Materiais e Regras'!$H$5,IF(ISNUMBER($M200),$M200,"")))</f>
        <v/>
      </c>
      <c r="AC200" s="26">
        <f>IF(OR($A200="",COUNT($I200,$K200)&lt;&gt;2,NOT(ISNUMBER($V200)),NOT(ISNUMBER($Y200)),AND($L200&lt;&gt;"",NOT(ISNUMBER($L200)))),"",ROUND(($I200*$V200+$K200*$Y200+IF($L200="",0,$L200))*(1+'Materiais e Regras'!$H$4),2))</f>
        <v/>
      </c>
      <c r="AD200" s="22">
        <f>IF(OR($A200="",$P200="",$W200="",$I200="",$K200="",$N200=""),"",$P200&amp;" x"&amp;TEXT($I200,"0.##")&amp;IF($J200="ENC-000",""," + "&amp;$W200&amp;" x"&amp;TEXT($K200,"0.##"))&amp;" | "&amp;$N200)</f>
        <v/>
      </c>
      <c r="AE200" s="22">
        <f>IF($A200="","",_xlfn.TEXTJOIN(" | ",TRUE,IF(COUNTIF($A$6:$A$205,$A200)&gt;1,"SKU duplicado",""),IF(OR($B200="",$C200="",$D200="",$E200="",$F200="",$G200="",$H200="",$I200="",$J200="",$K200="",$N200="",$O200=""),"Cadastro incompleto",""),IF(AND($C200&lt;&gt;"",COUNTIF('Materiais e Regras'!$A$4:$A$6,$C200)=0),"Fragilidade inválida",""),IF(OR(AND($D200&lt;&gt;"",NOT(ISNUMBER($D200))),AND($E200&lt;&gt;"",NOT(ISNUMBER($E200))),AND($F200&lt;&gt;"",NOT(ISNUMBER($F200))),AND($G200&lt;&gt;"",NOT(ISNUMBER($G200))),AND($I200&lt;&gt;"",NOT(ISNUMBER($I200))),AND($K200&lt;&gt;"",NOT(ISNUMBER($K200))),AND($L200&lt;&gt;"",NOT(ISNUMBER($L200))),AND($M200&lt;&gt;"",NOT(ISNUMBER($M200)))),"Dados numéricos inválidos",""),IF(OR(AND(ISNUMBER($D200),$D200&lt;=0),AND(ISNUMBER($E200),$E200&lt;=0),AND(ISNUMBER($F200),$F200&lt;=0),AND(ISNUMBER($G200),$G200&lt;=0),AND(ISNUMBER($I200),$I200&lt;=0),AND(ISNUMBER($K200),$K200&lt;0),AND(ISNUMBER($L200),$L200&lt;0),AND(ISNUMBER($M200),$M200&lt;0)),"Medida, peso ou quantidade inválida",""),IF(AND($H200&lt;&gt;"",$P200=""),"Código de embalagem inválido",""),IF(AND($P200&lt;&gt;"",IFERROR(INDEX('Materiais e Regras'!$J$11:$J$30,MATCH($H200,'Materiais e Regras'!$A$11:$A$30,0)),"Não")&lt;&gt;"Sim"),"Embalagem inativa",""),IF(AND($J200&lt;&gt;"",$W200=""),"Código de enchimento inválido",""),IF(AND($W200&lt;&gt;"",IFERROR(INDEX('Materiais e Regras'!$P$11:$P$25,MATCH($J200,'Materiais e Regras'!$L$11:$L$25,0)),"Não")&lt;&gt;"Sim"),"Enchimento inativo",""),IF(AND(COUNT($D200:$F200)=3,ISNUMBER($Z200),COUNT($Q200:$S200)=3,OR($D200+2*$Z200&gt;$Q200,$E200+2*$Z200&gt;$R200,$F200+2*$Z200&gt;$S200)),"Dimensões incompatíveis",""),IF(AND(ISNUMBER($G200),ISNUMBER($T200),$G200&gt;$T200),"Peso acima do limite",""),IF(AND(ISNUMBER($U200),ISNUMBER($X200),ISNUMBER($AA200),MIN(3,$U200+$X200)&lt;$AA200),"Proteção insuficiente",""),IF(AND($C200="Alta",OR($J200="ENC-000",$K200&lt;=0)),"Enchimento obrigatório",""),IF(AND($J200&lt;&gt;"",$J200&lt;&gt;"ENC-000",OR($K200="",$K200&lt;=0)),"Quantidade de enchimento inválida",""),IF(AND(ISNUMBER($AC200),ISNUMBER($AB200),$AC200&gt;$AB200),"Custo acima do limite",""),IF(AND($O200&lt;&gt;"",NOT(ISNUMBER($O200))),"Data de revisão inválida",""),IF(AND(ISNUMBER($O200),$O200&gt;TODAY()),"Data de revisão futura",""),IF(AND(ISNUMBER($O200),$O200&lt;=TODAY(),TODAY()-$O200&gt;'Materiais e Regras'!$H$6),"Revisão vencida","")))</f>
        <v/>
      </c>
      <c r="AF200" s="27">
        <f>IF($A200="","",IF($AE200="","OK","REVISAR"))</f>
        <v/>
      </c>
    </row>
    <row r="201" ht="22" customHeight="1">
      <c r="A201" s="16" t="n"/>
      <c r="B201" s="16" t="n"/>
      <c r="C201" s="17" t="n"/>
      <c r="D201" s="18" t="n"/>
      <c r="E201" s="18" t="n"/>
      <c r="F201" s="18" t="n"/>
      <c r="G201" s="41" t="n"/>
      <c r="H201" s="17" t="n"/>
      <c r="I201" s="18" t="n"/>
      <c r="J201" s="17" t="n"/>
      <c r="K201" s="18" t="n"/>
      <c r="L201" s="20" t="n"/>
      <c r="M201" s="20" t="n"/>
      <c r="N201" s="16" t="n"/>
      <c r="O201" s="42" t="n"/>
      <c r="P201" s="22">
        <f>IF($A201="","",IFERROR(INDEX('Materiais e Regras'!$B$11:$B$30,MATCH($H201,'Materiais e Regras'!$A$11:$A$30,0)),""))</f>
        <v/>
      </c>
      <c r="Q201" s="23">
        <f>IF($A201="","",IFERROR(INDEX('Materiais e Regras'!$D$11:$D$30,MATCH($H201,'Materiais e Regras'!$A$11:$A$30,0)),""))</f>
        <v/>
      </c>
      <c r="R201" s="23">
        <f>IF($A201="","",IFERROR(INDEX('Materiais e Regras'!$E$11:$E$30,MATCH($H201,'Materiais e Regras'!$A$11:$A$30,0)),""))</f>
        <v/>
      </c>
      <c r="S201" s="23">
        <f>IF($A201="","",IFERROR(INDEX('Materiais e Regras'!$F$11:$F$30,MATCH($H201,'Materiais e Regras'!$A$11:$A$30,0)),""))</f>
        <v/>
      </c>
      <c r="T201" s="43">
        <f>IF($A201="","",IFERROR(INDEX('Materiais e Regras'!$G$11:$G$30,MATCH($H201,'Materiais e Regras'!$A$11:$A$30,0)),""))</f>
        <v/>
      </c>
      <c r="U201" s="25">
        <f>IF($A201="","",IFERROR(INDEX('Materiais e Regras'!$H$11:$H$30,MATCH($H201,'Materiais e Regras'!$A$11:$A$30,0)),""))</f>
        <v/>
      </c>
      <c r="V201" s="26">
        <f>IF($A201="","",IFERROR(INDEX('Materiais e Regras'!$I$11:$I$30,MATCH($H201,'Materiais e Regras'!$A$11:$A$30,0)),""))</f>
        <v/>
      </c>
      <c r="W201" s="22">
        <f>IF($A201="","",IFERROR(INDEX('Materiais e Regras'!$M$11:$M$25,MATCH($J201,'Materiais e Regras'!$L$11:$L$25,0)),""))</f>
        <v/>
      </c>
      <c r="X201" s="25">
        <f>IF($A201="","",IFERROR(INDEX('Materiais e Regras'!$N$11:$N$25,MATCH($J201,'Materiais e Regras'!$L$11:$L$25,0)),""))</f>
        <v/>
      </c>
      <c r="Y201" s="26">
        <f>IF($A201="","",IFERROR(INDEX('Materiais e Regras'!$O$11:$O$25,MATCH($J201,'Materiais e Regras'!$L$11:$L$25,0)),""))</f>
        <v/>
      </c>
      <c r="Z201" s="23">
        <f>IF($A201="","",IFERROR(INDEX('Materiais e Regras'!$B$4:$B$6,MATCH($C201,'Materiais e Regras'!$A$4:$A$6,0)),""))</f>
        <v/>
      </c>
      <c r="AA201" s="25">
        <f>IF($A201="","",IFERROR(INDEX('Materiais e Regras'!$C$4:$C$6,MATCH($C201,'Materiais e Regras'!$A$4:$A$6,0)),""))</f>
        <v/>
      </c>
      <c r="AB201" s="26">
        <f>IF($A201="","",IF($M201="",'Materiais e Regras'!$H$5,IF(ISNUMBER($M201),$M201,"")))</f>
        <v/>
      </c>
      <c r="AC201" s="26">
        <f>IF(OR($A201="",COUNT($I201,$K201)&lt;&gt;2,NOT(ISNUMBER($V201)),NOT(ISNUMBER($Y201)),AND($L201&lt;&gt;"",NOT(ISNUMBER($L201)))),"",ROUND(($I201*$V201+$K201*$Y201+IF($L201="",0,$L201))*(1+'Materiais e Regras'!$H$4),2))</f>
        <v/>
      </c>
      <c r="AD201" s="22">
        <f>IF(OR($A201="",$P201="",$W201="",$I201="",$K201="",$N201=""),"",$P201&amp;" x"&amp;TEXT($I201,"0.##")&amp;IF($J201="ENC-000",""," + "&amp;$W201&amp;" x"&amp;TEXT($K201,"0.##"))&amp;" | "&amp;$N201)</f>
        <v/>
      </c>
      <c r="AE201" s="22">
        <f>IF($A201="","",_xlfn.TEXTJOIN(" | ",TRUE,IF(COUNTIF($A$6:$A$205,$A201)&gt;1,"SKU duplicado",""),IF(OR($B201="",$C201="",$D201="",$E201="",$F201="",$G201="",$H201="",$I201="",$J201="",$K201="",$N201="",$O201=""),"Cadastro incompleto",""),IF(AND($C201&lt;&gt;"",COUNTIF('Materiais e Regras'!$A$4:$A$6,$C201)=0),"Fragilidade inválida",""),IF(OR(AND($D201&lt;&gt;"",NOT(ISNUMBER($D201))),AND($E201&lt;&gt;"",NOT(ISNUMBER($E201))),AND($F201&lt;&gt;"",NOT(ISNUMBER($F201))),AND($G201&lt;&gt;"",NOT(ISNUMBER($G201))),AND($I201&lt;&gt;"",NOT(ISNUMBER($I201))),AND($K201&lt;&gt;"",NOT(ISNUMBER($K201))),AND($L201&lt;&gt;"",NOT(ISNUMBER($L201))),AND($M201&lt;&gt;"",NOT(ISNUMBER($M201)))),"Dados numéricos inválidos",""),IF(OR(AND(ISNUMBER($D201),$D201&lt;=0),AND(ISNUMBER($E201),$E201&lt;=0),AND(ISNUMBER($F201),$F201&lt;=0),AND(ISNUMBER($G201),$G201&lt;=0),AND(ISNUMBER($I201),$I201&lt;=0),AND(ISNUMBER($K201),$K201&lt;0),AND(ISNUMBER($L201),$L201&lt;0),AND(ISNUMBER($M201),$M201&lt;0)),"Medida, peso ou quantidade inválida",""),IF(AND($H201&lt;&gt;"",$P201=""),"Código de embalagem inválido",""),IF(AND($P201&lt;&gt;"",IFERROR(INDEX('Materiais e Regras'!$J$11:$J$30,MATCH($H201,'Materiais e Regras'!$A$11:$A$30,0)),"Não")&lt;&gt;"Sim"),"Embalagem inativa",""),IF(AND($J201&lt;&gt;"",$W201=""),"Código de enchimento inválido",""),IF(AND($W201&lt;&gt;"",IFERROR(INDEX('Materiais e Regras'!$P$11:$P$25,MATCH($J201,'Materiais e Regras'!$L$11:$L$25,0)),"Não")&lt;&gt;"Sim"),"Enchimento inativo",""),IF(AND(COUNT($D201:$F201)=3,ISNUMBER($Z201),COUNT($Q201:$S201)=3,OR($D201+2*$Z201&gt;$Q201,$E201+2*$Z201&gt;$R201,$F201+2*$Z201&gt;$S201)),"Dimensões incompatíveis",""),IF(AND(ISNUMBER($G201),ISNUMBER($T201),$G201&gt;$T201),"Peso acima do limite",""),IF(AND(ISNUMBER($U201),ISNUMBER($X201),ISNUMBER($AA201),MIN(3,$U201+$X201)&lt;$AA201),"Proteção insuficiente",""),IF(AND($C201="Alta",OR($J201="ENC-000",$K201&lt;=0)),"Enchimento obrigatório",""),IF(AND($J201&lt;&gt;"",$J201&lt;&gt;"ENC-000",OR($K201="",$K201&lt;=0)),"Quantidade de enchimento inválida",""),IF(AND(ISNUMBER($AC201),ISNUMBER($AB201),$AC201&gt;$AB201),"Custo acima do limite",""),IF(AND($O201&lt;&gt;"",NOT(ISNUMBER($O201))),"Data de revisão inválida",""),IF(AND(ISNUMBER($O201),$O201&gt;TODAY()),"Data de revisão futura",""),IF(AND(ISNUMBER($O201),$O201&lt;=TODAY(),TODAY()-$O201&gt;'Materiais e Regras'!$H$6),"Revisão vencida","")))</f>
        <v/>
      </c>
      <c r="AF201" s="27">
        <f>IF($A201="","",IF($AE201="","OK","REVISAR"))</f>
        <v/>
      </c>
    </row>
    <row r="202" ht="22" customHeight="1">
      <c r="A202" s="16" t="n"/>
      <c r="B202" s="16" t="n"/>
      <c r="C202" s="17" t="n"/>
      <c r="D202" s="18" t="n"/>
      <c r="E202" s="18" t="n"/>
      <c r="F202" s="18" t="n"/>
      <c r="G202" s="41" t="n"/>
      <c r="H202" s="17" t="n"/>
      <c r="I202" s="18" t="n"/>
      <c r="J202" s="17" t="n"/>
      <c r="K202" s="18" t="n"/>
      <c r="L202" s="20" t="n"/>
      <c r="M202" s="20" t="n"/>
      <c r="N202" s="16" t="n"/>
      <c r="O202" s="42" t="n"/>
      <c r="P202" s="22">
        <f>IF($A202="","",IFERROR(INDEX('Materiais e Regras'!$B$11:$B$30,MATCH($H202,'Materiais e Regras'!$A$11:$A$30,0)),""))</f>
        <v/>
      </c>
      <c r="Q202" s="23">
        <f>IF($A202="","",IFERROR(INDEX('Materiais e Regras'!$D$11:$D$30,MATCH($H202,'Materiais e Regras'!$A$11:$A$30,0)),""))</f>
        <v/>
      </c>
      <c r="R202" s="23">
        <f>IF($A202="","",IFERROR(INDEX('Materiais e Regras'!$E$11:$E$30,MATCH($H202,'Materiais e Regras'!$A$11:$A$30,0)),""))</f>
        <v/>
      </c>
      <c r="S202" s="23">
        <f>IF($A202="","",IFERROR(INDEX('Materiais e Regras'!$F$11:$F$30,MATCH($H202,'Materiais e Regras'!$A$11:$A$30,0)),""))</f>
        <v/>
      </c>
      <c r="T202" s="43">
        <f>IF($A202="","",IFERROR(INDEX('Materiais e Regras'!$G$11:$G$30,MATCH($H202,'Materiais e Regras'!$A$11:$A$30,0)),""))</f>
        <v/>
      </c>
      <c r="U202" s="25">
        <f>IF($A202="","",IFERROR(INDEX('Materiais e Regras'!$H$11:$H$30,MATCH($H202,'Materiais e Regras'!$A$11:$A$30,0)),""))</f>
        <v/>
      </c>
      <c r="V202" s="26">
        <f>IF($A202="","",IFERROR(INDEX('Materiais e Regras'!$I$11:$I$30,MATCH($H202,'Materiais e Regras'!$A$11:$A$30,0)),""))</f>
        <v/>
      </c>
      <c r="W202" s="22">
        <f>IF($A202="","",IFERROR(INDEX('Materiais e Regras'!$M$11:$M$25,MATCH($J202,'Materiais e Regras'!$L$11:$L$25,0)),""))</f>
        <v/>
      </c>
      <c r="X202" s="25">
        <f>IF($A202="","",IFERROR(INDEX('Materiais e Regras'!$N$11:$N$25,MATCH($J202,'Materiais e Regras'!$L$11:$L$25,0)),""))</f>
        <v/>
      </c>
      <c r="Y202" s="26">
        <f>IF($A202="","",IFERROR(INDEX('Materiais e Regras'!$O$11:$O$25,MATCH($J202,'Materiais e Regras'!$L$11:$L$25,0)),""))</f>
        <v/>
      </c>
      <c r="Z202" s="23">
        <f>IF($A202="","",IFERROR(INDEX('Materiais e Regras'!$B$4:$B$6,MATCH($C202,'Materiais e Regras'!$A$4:$A$6,0)),""))</f>
        <v/>
      </c>
      <c r="AA202" s="25">
        <f>IF($A202="","",IFERROR(INDEX('Materiais e Regras'!$C$4:$C$6,MATCH($C202,'Materiais e Regras'!$A$4:$A$6,0)),""))</f>
        <v/>
      </c>
      <c r="AB202" s="26">
        <f>IF($A202="","",IF($M202="",'Materiais e Regras'!$H$5,IF(ISNUMBER($M202),$M202,"")))</f>
        <v/>
      </c>
      <c r="AC202" s="26">
        <f>IF(OR($A202="",COUNT($I202,$K202)&lt;&gt;2,NOT(ISNUMBER($V202)),NOT(ISNUMBER($Y202)),AND($L202&lt;&gt;"",NOT(ISNUMBER($L202)))),"",ROUND(($I202*$V202+$K202*$Y202+IF($L202="",0,$L202))*(1+'Materiais e Regras'!$H$4),2))</f>
        <v/>
      </c>
      <c r="AD202" s="22">
        <f>IF(OR($A202="",$P202="",$W202="",$I202="",$K202="",$N202=""),"",$P202&amp;" x"&amp;TEXT($I202,"0.##")&amp;IF($J202="ENC-000",""," + "&amp;$W202&amp;" x"&amp;TEXT($K202,"0.##"))&amp;" | "&amp;$N202)</f>
        <v/>
      </c>
      <c r="AE202" s="22">
        <f>IF($A202="","",_xlfn.TEXTJOIN(" | ",TRUE,IF(COUNTIF($A$6:$A$205,$A202)&gt;1,"SKU duplicado",""),IF(OR($B202="",$C202="",$D202="",$E202="",$F202="",$G202="",$H202="",$I202="",$J202="",$K202="",$N202="",$O202=""),"Cadastro incompleto",""),IF(AND($C202&lt;&gt;"",COUNTIF('Materiais e Regras'!$A$4:$A$6,$C202)=0),"Fragilidade inválida",""),IF(OR(AND($D202&lt;&gt;"",NOT(ISNUMBER($D202))),AND($E202&lt;&gt;"",NOT(ISNUMBER($E202))),AND($F202&lt;&gt;"",NOT(ISNUMBER($F202))),AND($G202&lt;&gt;"",NOT(ISNUMBER($G202))),AND($I202&lt;&gt;"",NOT(ISNUMBER($I202))),AND($K202&lt;&gt;"",NOT(ISNUMBER($K202))),AND($L202&lt;&gt;"",NOT(ISNUMBER($L202))),AND($M202&lt;&gt;"",NOT(ISNUMBER($M202)))),"Dados numéricos inválidos",""),IF(OR(AND(ISNUMBER($D202),$D202&lt;=0),AND(ISNUMBER($E202),$E202&lt;=0),AND(ISNUMBER($F202),$F202&lt;=0),AND(ISNUMBER($G202),$G202&lt;=0),AND(ISNUMBER($I202),$I202&lt;=0),AND(ISNUMBER($K202),$K202&lt;0),AND(ISNUMBER($L202),$L202&lt;0),AND(ISNUMBER($M202),$M202&lt;0)),"Medida, peso ou quantidade inválida",""),IF(AND($H202&lt;&gt;"",$P202=""),"Código de embalagem inválido",""),IF(AND($P202&lt;&gt;"",IFERROR(INDEX('Materiais e Regras'!$J$11:$J$30,MATCH($H202,'Materiais e Regras'!$A$11:$A$30,0)),"Não")&lt;&gt;"Sim"),"Embalagem inativa",""),IF(AND($J202&lt;&gt;"",$W202=""),"Código de enchimento inválido",""),IF(AND($W202&lt;&gt;"",IFERROR(INDEX('Materiais e Regras'!$P$11:$P$25,MATCH($J202,'Materiais e Regras'!$L$11:$L$25,0)),"Não")&lt;&gt;"Sim"),"Enchimento inativo",""),IF(AND(COUNT($D202:$F202)=3,ISNUMBER($Z202),COUNT($Q202:$S202)=3,OR($D202+2*$Z202&gt;$Q202,$E202+2*$Z202&gt;$R202,$F202+2*$Z202&gt;$S202)),"Dimensões incompatíveis",""),IF(AND(ISNUMBER($G202),ISNUMBER($T202),$G202&gt;$T202),"Peso acima do limite",""),IF(AND(ISNUMBER($U202),ISNUMBER($X202),ISNUMBER($AA202),MIN(3,$U202+$X202)&lt;$AA202),"Proteção insuficiente",""),IF(AND($C202="Alta",OR($J202="ENC-000",$K202&lt;=0)),"Enchimento obrigatório",""),IF(AND($J202&lt;&gt;"",$J202&lt;&gt;"ENC-000",OR($K202="",$K202&lt;=0)),"Quantidade de enchimento inválida",""),IF(AND(ISNUMBER($AC202),ISNUMBER($AB202),$AC202&gt;$AB202),"Custo acima do limite",""),IF(AND($O202&lt;&gt;"",NOT(ISNUMBER($O202))),"Data de revisão inválida",""),IF(AND(ISNUMBER($O202),$O202&gt;TODAY()),"Data de revisão futura",""),IF(AND(ISNUMBER($O202),$O202&lt;=TODAY(),TODAY()-$O202&gt;'Materiais e Regras'!$H$6),"Revisão vencida","")))</f>
        <v/>
      </c>
      <c r="AF202" s="27">
        <f>IF($A202="","",IF($AE202="","OK","REVISAR"))</f>
        <v/>
      </c>
    </row>
    <row r="203" ht="22" customHeight="1">
      <c r="A203" s="16" t="n"/>
      <c r="B203" s="16" t="n"/>
      <c r="C203" s="17" t="n"/>
      <c r="D203" s="18" t="n"/>
      <c r="E203" s="18" t="n"/>
      <c r="F203" s="18" t="n"/>
      <c r="G203" s="41" t="n"/>
      <c r="H203" s="17" t="n"/>
      <c r="I203" s="18" t="n"/>
      <c r="J203" s="17" t="n"/>
      <c r="K203" s="18" t="n"/>
      <c r="L203" s="20" t="n"/>
      <c r="M203" s="20" t="n"/>
      <c r="N203" s="16" t="n"/>
      <c r="O203" s="42" t="n"/>
      <c r="P203" s="22">
        <f>IF($A203="","",IFERROR(INDEX('Materiais e Regras'!$B$11:$B$30,MATCH($H203,'Materiais e Regras'!$A$11:$A$30,0)),""))</f>
        <v/>
      </c>
      <c r="Q203" s="23">
        <f>IF($A203="","",IFERROR(INDEX('Materiais e Regras'!$D$11:$D$30,MATCH($H203,'Materiais e Regras'!$A$11:$A$30,0)),""))</f>
        <v/>
      </c>
      <c r="R203" s="23">
        <f>IF($A203="","",IFERROR(INDEX('Materiais e Regras'!$E$11:$E$30,MATCH($H203,'Materiais e Regras'!$A$11:$A$30,0)),""))</f>
        <v/>
      </c>
      <c r="S203" s="23">
        <f>IF($A203="","",IFERROR(INDEX('Materiais e Regras'!$F$11:$F$30,MATCH($H203,'Materiais e Regras'!$A$11:$A$30,0)),""))</f>
        <v/>
      </c>
      <c r="T203" s="43">
        <f>IF($A203="","",IFERROR(INDEX('Materiais e Regras'!$G$11:$G$30,MATCH($H203,'Materiais e Regras'!$A$11:$A$30,0)),""))</f>
        <v/>
      </c>
      <c r="U203" s="25">
        <f>IF($A203="","",IFERROR(INDEX('Materiais e Regras'!$H$11:$H$30,MATCH($H203,'Materiais e Regras'!$A$11:$A$30,0)),""))</f>
        <v/>
      </c>
      <c r="V203" s="26">
        <f>IF($A203="","",IFERROR(INDEX('Materiais e Regras'!$I$11:$I$30,MATCH($H203,'Materiais e Regras'!$A$11:$A$30,0)),""))</f>
        <v/>
      </c>
      <c r="W203" s="22">
        <f>IF($A203="","",IFERROR(INDEX('Materiais e Regras'!$M$11:$M$25,MATCH($J203,'Materiais e Regras'!$L$11:$L$25,0)),""))</f>
        <v/>
      </c>
      <c r="X203" s="25">
        <f>IF($A203="","",IFERROR(INDEX('Materiais e Regras'!$N$11:$N$25,MATCH($J203,'Materiais e Regras'!$L$11:$L$25,0)),""))</f>
        <v/>
      </c>
      <c r="Y203" s="26">
        <f>IF($A203="","",IFERROR(INDEX('Materiais e Regras'!$O$11:$O$25,MATCH($J203,'Materiais e Regras'!$L$11:$L$25,0)),""))</f>
        <v/>
      </c>
      <c r="Z203" s="23">
        <f>IF($A203="","",IFERROR(INDEX('Materiais e Regras'!$B$4:$B$6,MATCH($C203,'Materiais e Regras'!$A$4:$A$6,0)),""))</f>
        <v/>
      </c>
      <c r="AA203" s="25">
        <f>IF($A203="","",IFERROR(INDEX('Materiais e Regras'!$C$4:$C$6,MATCH($C203,'Materiais e Regras'!$A$4:$A$6,0)),""))</f>
        <v/>
      </c>
      <c r="AB203" s="26">
        <f>IF($A203="","",IF($M203="",'Materiais e Regras'!$H$5,IF(ISNUMBER($M203),$M203,"")))</f>
        <v/>
      </c>
      <c r="AC203" s="26">
        <f>IF(OR($A203="",COUNT($I203,$K203)&lt;&gt;2,NOT(ISNUMBER($V203)),NOT(ISNUMBER($Y203)),AND($L203&lt;&gt;"",NOT(ISNUMBER($L203)))),"",ROUND(($I203*$V203+$K203*$Y203+IF($L203="",0,$L203))*(1+'Materiais e Regras'!$H$4),2))</f>
        <v/>
      </c>
      <c r="AD203" s="22">
        <f>IF(OR($A203="",$P203="",$W203="",$I203="",$K203="",$N203=""),"",$P203&amp;" x"&amp;TEXT($I203,"0.##")&amp;IF($J203="ENC-000",""," + "&amp;$W203&amp;" x"&amp;TEXT($K203,"0.##"))&amp;" | "&amp;$N203)</f>
        <v/>
      </c>
      <c r="AE203" s="22">
        <f>IF($A203="","",_xlfn.TEXTJOIN(" | ",TRUE,IF(COUNTIF($A$6:$A$205,$A203)&gt;1,"SKU duplicado",""),IF(OR($B203="",$C203="",$D203="",$E203="",$F203="",$G203="",$H203="",$I203="",$J203="",$K203="",$N203="",$O203=""),"Cadastro incompleto",""),IF(AND($C203&lt;&gt;"",COUNTIF('Materiais e Regras'!$A$4:$A$6,$C203)=0),"Fragilidade inválida",""),IF(OR(AND($D203&lt;&gt;"",NOT(ISNUMBER($D203))),AND($E203&lt;&gt;"",NOT(ISNUMBER($E203))),AND($F203&lt;&gt;"",NOT(ISNUMBER($F203))),AND($G203&lt;&gt;"",NOT(ISNUMBER($G203))),AND($I203&lt;&gt;"",NOT(ISNUMBER($I203))),AND($K203&lt;&gt;"",NOT(ISNUMBER($K203))),AND($L203&lt;&gt;"",NOT(ISNUMBER($L203))),AND($M203&lt;&gt;"",NOT(ISNUMBER($M203)))),"Dados numéricos inválidos",""),IF(OR(AND(ISNUMBER($D203),$D203&lt;=0),AND(ISNUMBER($E203),$E203&lt;=0),AND(ISNUMBER($F203),$F203&lt;=0),AND(ISNUMBER($G203),$G203&lt;=0),AND(ISNUMBER($I203),$I203&lt;=0),AND(ISNUMBER($K203),$K203&lt;0),AND(ISNUMBER($L203),$L203&lt;0),AND(ISNUMBER($M203),$M203&lt;0)),"Medida, peso ou quantidade inválida",""),IF(AND($H203&lt;&gt;"",$P203=""),"Código de embalagem inválido",""),IF(AND($P203&lt;&gt;"",IFERROR(INDEX('Materiais e Regras'!$J$11:$J$30,MATCH($H203,'Materiais e Regras'!$A$11:$A$30,0)),"Não")&lt;&gt;"Sim"),"Embalagem inativa",""),IF(AND($J203&lt;&gt;"",$W203=""),"Código de enchimento inválido",""),IF(AND($W203&lt;&gt;"",IFERROR(INDEX('Materiais e Regras'!$P$11:$P$25,MATCH($J203,'Materiais e Regras'!$L$11:$L$25,0)),"Não")&lt;&gt;"Sim"),"Enchimento inativo",""),IF(AND(COUNT($D203:$F203)=3,ISNUMBER($Z203),COUNT($Q203:$S203)=3,OR($D203+2*$Z203&gt;$Q203,$E203+2*$Z203&gt;$R203,$F203+2*$Z203&gt;$S203)),"Dimensões incompatíveis",""),IF(AND(ISNUMBER($G203),ISNUMBER($T203),$G203&gt;$T203),"Peso acima do limite",""),IF(AND(ISNUMBER($U203),ISNUMBER($X203),ISNUMBER($AA203),MIN(3,$U203+$X203)&lt;$AA203),"Proteção insuficiente",""),IF(AND($C203="Alta",OR($J203="ENC-000",$K203&lt;=0)),"Enchimento obrigatório",""),IF(AND($J203&lt;&gt;"",$J203&lt;&gt;"ENC-000",OR($K203="",$K203&lt;=0)),"Quantidade de enchimento inválida",""),IF(AND(ISNUMBER($AC203),ISNUMBER($AB203),$AC203&gt;$AB203),"Custo acima do limite",""),IF(AND($O203&lt;&gt;"",NOT(ISNUMBER($O203))),"Data de revisão inválida",""),IF(AND(ISNUMBER($O203),$O203&gt;TODAY()),"Data de revisão futura",""),IF(AND(ISNUMBER($O203),$O203&lt;=TODAY(),TODAY()-$O203&gt;'Materiais e Regras'!$H$6),"Revisão vencida","")))</f>
        <v/>
      </c>
      <c r="AF203" s="27">
        <f>IF($A203="","",IF($AE203="","OK","REVISAR"))</f>
        <v/>
      </c>
    </row>
    <row r="204" ht="22" customHeight="1">
      <c r="A204" s="16" t="n"/>
      <c r="B204" s="16" t="n"/>
      <c r="C204" s="17" t="n"/>
      <c r="D204" s="18" t="n"/>
      <c r="E204" s="18" t="n"/>
      <c r="F204" s="18" t="n"/>
      <c r="G204" s="41" t="n"/>
      <c r="H204" s="17" t="n"/>
      <c r="I204" s="18" t="n"/>
      <c r="J204" s="17" t="n"/>
      <c r="K204" s="18" t="n"/>
      <c r="L204" s="20" t="n"/>
      <c r="M204" s="20" t="n"/>
      <c r="N204" s="16" t="n"/>
      <c r="O204" s="42" t="n"/>
      <c r="P204" s="22">
        <f>IF($A204="","",IFERROR(INDEX('Materiais e Regras'!$B$11:$B$30,MATCH($H204,'Materiais e Regras'!$A$11:$A$30,0)),""))</f>
        <v/>
      </c>
      <c r="Q204" s="23">
        <f>IF($A204="","",IFERROR(INDEX('Materiais e Regras'!$D$11:$D$30,MATCH($H204,'Materiais e Regras'!$A$11:$A$30,0)),""))</f>
        <v/>
      </c>
      <c r="R204" s="23">
        <f>IF($A204="","",IFERROR(INDEX('Materiais e Regras'!$E$11:$E$30,MATCH($H204,'Materiais e Regras'!$A$11:$A$30,0)),""))</f>
        <v/>
      </c>
      <c r="S204" s="23">
        <f>IF($A204="","",IFERROR(INDEX('Materiais e Regras'!$F$11:$F$30,MATCH($H204,'Materiais e Regras'!$A$11:$A$30,0)),""))</f>
        <v/>
      </c>
      <c r="T204" s="43">
        <f>IF($A204="","",IFERROR(INDEX('Materiais e Regras'!$G$11:$G$30,MATCH($H204,'Materiais e Regras'!$A$11:$A$30,0)),""))</f>
        <v/>
      </c>
      <c r="U204" s="25">
        <f>IF($A204="","",IFERROR(INDEX('Materiais e Regras'!$H$11:$H$30,MATCH($H204,'Materiais e Regras'!$A$11:$A$30,0)),""))</f>
        <v/>
      </c>
      <c r="V204" s="26">
        <f>IF($A204="","",IFERROR(INDEX('Materiais e Regras'!$I$11:$I$30,MATCH($H204,'Materiais e Regras'!$A$11:$A$30,0)),""))</f>
        <v/>
      </c>
      <c r="W204" s="22">
        <f>IF($A204="","",IFERROR(INDEX('Materiais e Regras'!$M$11:$M$25,MATCH($J204,'Materiais e Regras'!$L$11:$L$25,0)),""))</f>
        <v/>
      </c>
      <c r="X204" s="25">
        <f>IF($A204="","",IFERROR(INDEX('Materiais e Regras'!$N$11:$N$25,MATCH($J204,'Materiais e Regras'!$L$11:$L$25,0)),""))</f>
        <v/>
      </c>
      <c r="Y204" s="26">
        <f>IF($A204="","",IFERROR(INDEX('Materiais e Regras'!$O$11:$O$25,MATCH($J204,'Materiais e Regras'!$L$11:$L$25,0)),""))</f>
        <v/>
      </c>
      <c r="Z204" s="23">
        <f>IF($A204="","",IFERROR(INDEX('Materiais e Regras'!$B$4:$B$6,MATCH($C204,'Materiais e Regras'!$A$4:$A$6,0)),""))</f>
        <v/>
      </c>
      <c r="AA204" s="25">
        <f>IF($A204="","",IFERROR(INDEX('Materiais e Regras'!$C$4:$C$6,MATCH($C204,'Materiais e Regras'!$A$4:$A$6,0)),""))</f>
        <v/>
      </c>
      <c r="AB204" s="26">
        <f>IF($A204="","",IF($M204="",'Materiais e Regras'!$H$5,IF(ISNUMBER($M204),$M204,"")))</f>
        <v/>
      </c>
      <c r="AC204" s="26">
        <f>IF(OR($A204="",COUNT($I204,$K204)&lt;&gt;2,NOT(ISNUMBER($V204)),NOT(ISNUMBER($Y204)),AND($L204&lt;&gt;"",NOT(ISNUMBER($L204)))),"",ROUND(($I204*$V204+$K204*$Y204+IF($L204="",0,$L204))*(1+'Materiais e Regras'!$H$4),2))</f>
        <v/>
      </c>
      <c r="AD204" s="22">
        <f>IF(OR($A204="",$P204="",$W204="",$I204="",$K204="",$N204=""),"",$P204&amp;" x"&amp;TEXT($I204,"0.##")&amp;IF($J204="ENC-000",""," + "&amp;$W204&amp;" x"&amp;TEXT($K204,"0.##"))&amp;" | "&amp;$N204)</f>
        <v/>
      </c>
      <c r="AE204" s="22">
        <f>IF($A204="","",_xlfn.TEXTJOIN(" | ",TRUE,IF(COUNTIF($A$6:$A$205,$A204)&gt;1,"SKU duplicado",""),IF(OR($B204="",$C204="",$D204="",$E204="",$F204="",$G204="",$H204="",$I204="",$J204="",$K204="",$N204="",$O204=""),"Cadastro incompleto",""),IF(AND($C204&lt;&gt;"",COUNTIF('Materiais e Regras'!$A$4:$A$6,$C204)=0),"Fragilidade inválida",""),IF(OR(AND($D204&lt;&gt;"",NOT(ISNUMBER($D204))),AND($E204&lt;&gt;"",NOT(ISNUMBER($E204))),AND($F204&lt;&gt;"",NOT(ISNUMBER($F204))),AND($G204&lt;&gt;"",NOT(ISNUMBER($G204))),AND($I204&lt;&gt;"",NOT(ISNUMBER($I204))),AND($K204&lt;&gt;"",NOT(ISNUMBER($K204))),AND($L204&lt;&gt;"",NOT(ISNUMBER($L204))),AND($M204&lt;&gt;"",NOT(ISNUMBER($M204)))),"Dados numéricos inválidos",""),IF(OR(AND(ISNUMBER($D204),$D204&lt;=0),AND(ISNUMBER($E204),$E204&lt;=0),AND(ISNUMBER($F204),$F204&lt;=0),AND(ISNUMBER($G204),$G204&lt;=0),AND(ISNUMBER($I204),$I204&lt;=0),AND(ISNUMBER($K204),$K204&lt;0),AND(ISNUMBER($L204),$L204&lt;0),AND(ISNUMBER($M204),$M204&lt;0)),"Medida, peso ou quantidade inválida",""),IF(AND($H204&lt;&gt;"",$P204=""),"Código de embalagem inválido",""),IF(AND($P204&lt;&gt;"",IFERROR(INDEX('Materiais e Regras'!$J$11:$J$30,MATCH($H204,'Materiais e Regras'!$A$11:$A$30,0)),"Não")&lt;&gt;"Sim"),"Embalagem inativa",""),IF(AND($J204&lt;&gt;"",$W204=""),"Código de enchimento inválido",""),IF(AND($W204&lt;&gt;"",IFERROR(INDEX('Materiais e Regras'!$P$11:$P$25,MATCH($J204,'Materiais e Regras'!$L$11:$L$25,0)),"Não")&lt;&gt;"Sim"),"Enchimento inativo",""),IF(AND(COUNT($D204:$F204)=3,ISNUMBER($Z204),COUNT($Q204:$S204)=3,OR($D204+2*$Z204&gt;$Q204,$E204+2*$Z204&gt;$R204,$F204+2*$Z204&gt;$S204)),"Dimensões incompatíveis",""),IF(AND(ISNUMBER($G204),ISNUMBER($T204),$G204&gt;$T204),"Peso acima do limite",""),IF(AND(ISNUMBER($U204),ISNUMBER($X204),ISNUMBER($AA204),MIN(3,$U204+$X204)&lt;$AA204),"Proteção insuficiente",""),IF(AND($C204="Alta",OR($J204="ENC-000",$K204&lt;=0)),"Enchimento obrigatório",""),IF(AND($J204&lt;&gt;"",$J204&lt;&gt;"ENC-000",OR($K204="",$K204&lt;=0)),"Quantidade de enchimento inválida",""),IF(AND(ISNUMBER($AC204),ISNUMBER($AB204),$AC204&gt;$AB204),"Custo acima do limite",""),IF(AND($O204&lt;&gt;"",NOT(ISNUMBER($O204))),"Data de revisão inválida",""),IF(AND(ISNUMBER($O204),$O204&gt;TODAY()),"Data de revisão futura",""),IF(AND(ISNUMBER($O204),$O204&lt;=TODAY(),TODAY()-$O204&gt;'Materiais e Regras'!$H$6),"Revisão vencida","")))</f>
        <v/>
      </c>
      <c r="AF204" s="27">
        <f>IF($A204="","",IF($AE204="","OK","REVISAR"))</f>
        <v/>
      </c>
    </row>
    <row r="205" ht="22" customHeight="1">
      <c r="A205" s="16" t="n"/>
      <c r="B205" s="16" t="n"/>
      <c r="C205" s="17" t="n"/>
      <c r="D205" s="18" t="n"/>
      <c r="E205" s="18" t="n"/>
      <c r="F205" s="18" t="n"/>
      <c r="G205" s="41" t="n"/>
      <c r="H205" s="17" t="n"/>
      <c r="I205" s="18" t="n"/>
      <c r="J205" s="17" t="n"/>
      <c r="K205" s="18" t="n"/>
      <c r="L205" s="20" t="n"/>
      <c r="M205" s="20" t="n"/>
      <c r="N205" s="16" t="n"/>
      <c r="O205" s="42" t="n"/>
      <c r="P205" s="22">
        <f>IF($A205="","",IFERROR(INDEX('Materiais e Regras'!$B$11:$B$30,MATCH($H205,'Materiais e Regras'!$A$11:$A$30,0)),""))</f>
        <v/>
      </c>
      <c r="Q205" s="23">
        <f>IF($A205="","",IFERROR(INDEX('Materiais e Regras'!$D$11:$D$30,MATCH($H205,'Materiais e Regras'!$A$11:$A$30,0)),""))</f>
        <v/>
      </c>
      <c r="R205" s="23">
        <f>IF($A205="","",IFERROR(INDEX('Materiais e Regras'!$E$11:$E$30,MATCH($H205,'Materiais e Regras'!$A$11:$A$30,0)),""))</f>
        <v/>
      </c>
      <c r="S205" s="23">
        <f>IF($A205="","",IFERROR(INDEX('Materiais e Regras'!$F$11:$F$30,MATCH($H205,'Materiais e Regras'!$A$11:$A$30,0)),""))</f>
        <v/>
      </c>
      <c r="T205" s="43">
        <f>IF($A205="","",IFERROR(INDEX('Materiais e Regras'!$G$11:$G$30,MATCH($H205,'Materiais e Regras'!$A$11:$A$30,0)),""))</f>
        <v/>
      </c>
      <c r="U205" s="25">
        <f>IF($A205="","",IFERROR(INDEX('Materiais e Regras'!$H$11:$H$30,MATCH($H205,'Materiais e Regras'!$A$11:$A$30,0)),""))</f>
        <v/>
      </c>
      <c r="V205" s="26">
        <f>IF($A205="","",IFERROR(INDEX('Materiais e Regras'!$I$11:$I$30,MATCH($H205,'Materiais e Regras'!$A$11:$A$30,0)),""))</f>
        <v/>
      </c>
      <c r="W205" s="22">
        <f>IF($A205="","",IFERROR(INDEX('Materiais e Regras'!$M$11:$M$25,MATCH($J205,'Materiais e Regras'!$L$11:$L$25,0)),""))</f>
        <v/>
      </c>
      <c r="X205" s="25">
        <f>IF($A205="","",IFERROR(INDEX('Materiais e Regras'!$N$11:$N$25,MATCH($J205,'Materiais e Regras'!$L$11:$L$25,0)),""))</f>
        <v/>
      </c>
      <c r="Y205" s="26">
        <f>IF($A205="","",IFERROR(INDEX('Materiais e Regras'!$O$11:$O$25,MATCH($J205,'Materiais e Regras'!$L$11:$L$25,0)),""))</f>
        <v/>
      </c>
      <c r="Z205" s="23">
        <f>IF($A205="","",IFERROR(INDEX('Materiais e Regras'!$B$4:$B$6,MATCH($C205,'Materiais e Regras'!$A$4:$A$6,0)),""))</f>
        <v/>
      </c>
      <c r="AA205" s="25">
        <f>IF($A205="","",IFERROR(INDEX('Materiais e Regras'!$C$4:$C$6,MATCH($C205,'Materiais e Regras'!$A$4:$A$6,0)),""))</f>
        <v/>
      </c>
      <c r="AB205" s="26">
        <f>IF($A205="","",IF($M205="",'Materiais e Regras'!$H$5,IF(ISNUMBER($M205),$M205,"")))</f>
        <v/>
      </c>
      <c r="AC205" s="26">
        <f>IF(OR($A205="",COUNT($I205,$K205)&lt;&gt;2,NOT(ISNUMBER($V205)),NOT(ISNUMBER($Y205)),AND($L205&lt;&gt;"",NOT(ISNUMBER($L205)))),"",ROUND(($I205*$V205+$K205*$Y205+IF($L205="",0,$L205))*(1+'Materiais e Regras'!$H$4),2))</f>
        <v/>
      </c>
      <c r="AD205" s="22">
        <f>IF(OR($A205="",$P205="",$W205="",$I205="",$K205="",$N205=""),"",$P205&amp;" x"&amp;TEXT($I205,"0.##")&amp;IF($J205="ENC-000",""," + "&amp;$W205&amp;" x"&amp;TEXT($K205,"0.##"))&amp;" | "&amp;$N205)</f>
        <v/>
      </c>
      <c r="AE205" s="22">
        <f>IF($A205="","",_xlfn.TEXTJOIN(" | ",TRUE,IF(COUNTIF($A$6:$A$205,$A205)&gt;1,"SKU duplicado",""),IF(OR($B205="",$C205="",$D205="",$E205="",$F205="",$G205="",$H205="",$I205="",$J205="",$K205="",$N205="",$O205=""),"Cadastro incompleto",""),IF(AND($C205&lt;&gt;"",COUNTIF('Materiais e Regras'!$A$4:$A$6,$C205)=0),"Fragilidade inválida",""),IF(OR(AND($D205&lt;&gt;"",NOT(ISNUMBER($D205))),AND($E205&lt;&gt;"",NOT(ISNUMBER($E205))),AND($F205&lt;&gt;"",NOT(ISNUMBER($F205))),AND($G205&lt;&gt;"",NOT(ISNUMBER($G205))),AND($I205&lt;&gt;"",NOT(ISNUMBER($I205))),AND($K205&lt;&gt;"",NOT(ISNUMBER($K205))),AND($L205&lt;&gt;"",NOT(ISNUMBER($L205))),AND($M205&lt;&gt;"",NOT(ISNUMBER($M205)))),"Dados numéricos inválidos",""),IF(OR(AND(ISNUMBER($D205),$D205&lt;=0),AND(ISNUMBER($E205),$E205&lt;=0),AND(ISNUMBER($F205),$F205&lt;=0),AND(ISNUMBER($G205),$G205&lt;=0),AND(ISNUMBER($I205),$I205&lt;=0),AND(ISNUMBER($K205),$K205&lt;0),AND(ISNUMBER($L205),$L205&lt;0),AND(ISNUMBER($M205),$M205&lt;0)),"Medida, peso ou quantidade inválida",""),IF(AND($H205&lt;&gt;"",$P205=""),"Código de embalagem inválido",""),IF(AND($P205&lt;&gt;"",IFERROR(INDEX('Materiais e Regras'!$J$11:$J$30,MATCH($H205,'Materiais e Regras'!$A$11:$A$30,0)),"Não")&lt;&gt;"Sim"),"Embalagem inativa",""),IF(AND($J205&lt;&gt;"",$W205=""),"Código de enchimento inválido",""),IF(AND($W205&lt;&gt;"",IFERROR(INDEX('Materiais e Regras'!$P$11:$P$25,MATCH($J205,'Materiais e Regras'!$L$11:$L$25,0)),"Não")&lt;&gt;"Sim"),"Enchimento inativo",""),IF(AND(COUNT($D205:$F205)=3,ISNUMBER($Z205),COUNT($Q205:$S205)=3,OR($D205+2*$Z205&gt;$Q205,$E205+2*$Z205&gt;$R205,$F205+2*$Z205&gt;$S205)),"Dimensões incompatíveis",""),IF(AND(ISNUMBER($G205),ISNUMBER($T205),$G205&gt;$T205),"Peso acima do limite",""),IF(AND(ISNUMBER($U205),ISNUMBER($X205),ISNUMBER($AA205),MIN(3,$U205+$X205)&lt;$AA205),"Proteção insuficiente",""),IF(AND($C205="Alta",OR($J205="ENC-000",$K205&lt;=0)),"Enchimento obrigatório",""),IF(AND($J205&lt;&gt;"",$J205&lt;&gt;"ENC-000",OR($K205="",$K205&lt;=0)),"Quantidade de enchimento inválida",""),IF(AND(ISNUMBER($AC205),ISNUMBER($AB205),$AC205&gt;$AB205),"Custo acima do limite",""),IF(AND($O205&lt;&gt;"",NOT(ISNUMBER($O205))),"Data de revisão inválida",""),IF(AND(ISNUMBER($O205),$O205&gt;TODAY()),"Data de revisão futura",""),IF(AND(ISNUMBER($O205),$O205&lt;=TODAY(),TODAY()-$O205&gt;'Materiais e Regras'!$H$6),"Revisão vencida","")))</f>
        <v/>
      </c>
      <c r="AF205" s="27">
        <f>IF($A205="","",IF($AE205="","OK","REVISAR"))</f>
        <v/>
      </c>
    </row>
  </sheetData>
  <mergeCells count="1">
    <mergeCell ref="A1:AF1"/>
  </mergeCells>
  <conditionalFormatting sqref="AF6:AF205">
    <cfRule type="expression" priority="1" dxfId="2">
      <formula>$AF6="OK"</formula>
    </cfRule>
    <cfRule type="expression" priority="2" dxfId="1">
      <formula>$AF6="REVISAR"</formula>
    </cfRule>
  </conditionalFormatting>
  <conditionalFormatting sqref="AE6:AE205">
    <cfRule type="expression" priority="3" dxfId="1">
      <formula>LEN($AE6)&gt;0</formula>
    </cfRule>
  </conditionalFormatting>
  <conditionalFormatting sqref="A6:A205">
    <cfRule type="expression" priority="4" dxfId="1">
      <formula>AND($A6&lt;&gt;"",COUNTIF($A$6:$A$205,$A6)&gt;1)</formula>
    </cfRule>
  </conditionalFormatting>
  <conditionalFormatting sqref="D6:F205">
    <cfRule type="expression" priority="5" dxfId="1">
      <formula>AND($A6&lt;&gt;"",$P6&lt;&gt;"",COUNT($D6:$F6)=3,ISNUMBER($Z6),COUNT($Q6:$S6)=3,OR($D6+2*$Z6&gt;$Q6,$E6+2*$Z6&gt;$R6,$F6+2*$Z6&gt;$S6))</formula>
    </cfRule>
  </conditionalFormatting>
  <conditionalFormatting sqref="G6:G205">
    <cfRule type="expression" priority="6" dxfId="1">
      <formula>AND(ISNUMBER($G6),ISNUMBER($T6),$G6&gt;$T6)</formula>
    </cfRule>
  </conditionalFormatting>
  <conditionalFormatting sqref="AC6:AC205">
    <cfRule type="expression" priority="7" dxfId="0">
      <formula>AND(ISNUMBER($AC6),ISNUMBER($AB6),$AC6&gt;$AB6)</formula>
    </cfRule>
  </conditionalFormatting>
  <conditionalFormatting sqref="O6:O205">
    <cfRule type="expression" priority="8" dxfId="0">
      <formula>AND(ISNUMBER($O6),$O6&lt;=TODAY(),TODAY()-$O6&gt;'Materiais e Regras'!$H$6)</formula>
    </cfRule>
    <cfRule type="expression" priority="9" dxfId="1">
      <formula>AND(ISNUMBER($O6),$O6&gt;TODAY())</formula>
    </cfRule>
  </conditionalFormatting>
  <dataValidations count="12">
    <dataValidation sqref="A6:A205" showDropDown="0" showInputMessage="0" showErrorMessage="1" allowBlank="0" errorTitle="Valor inválido" error="Informe um SKU com 3 a 30 caracteres." type="textLength" operator="between">
      <formula1>3</formula1>
      <formula2>30</formula2>
    </dataValidation>
    <dataValidation sqref="B6:B205" showDropDown="0" showInputMessage="0" showErrorMessage="1" allowBlank="0" errorTitle="Valor inválido" error="Informe uma descrição com no máximo 80 caracteres." type="textLength" operator="lessThanOrEqual">
      <formula1>80</formula1>
    </dataValidation>
    <dataValidation sqref="C6:C205" showDropDown="0" showInputMessage="0" showErrorMessage="1" allowBlank="0" errorTitle="Valor inválido" error="Selecione Baixa, Média ou Alta." type="list">
      <formula1>=INDIRECT("'Materiais e Regras'!$A$4:$A$6")</formula1>
    </dataValidation>
    <dataValidation sqref="D6:F205" showDropDown="0" showInputMessage="0" showErrorMessage="1" allowBlank="0" errorTitle="Valor inválido" error="Informe uma medida positiva entre 0,01 e 300 cm." type="decimal" operator="between">
      <formula1>0.01</formula1>
      <formula2>300</formula2>
    </dataValidation>
    <dataValidation sqref="G6:G205" showDropDown="0" showInputMessage="0" showErrorMessage="1" allowBlank="0" errorTitle="Valor inválido" error="Informe um peso entre 0,001 e 50 kg." type="decimal" operator="between">
      <formula1>0.001</formula1>
      <formula2>50</formula2>
    </dataValidation>
    <dataValidation sqref="H6:H205" showDropDown="0" showInputMessage="0" showErrorMessage="1" allowBlank="0" errorTitle="Valor inválido" error="Selecione um código disponível na aba Materiais e Regras." type="list">
      <formula1>=INDIRECT("'Materiais e Regras'!$A$11:$A$30")</formula1>
    </dataValidation>
    <dataValidation sqref="I6:I205" showDropDown="0" showInputMessage="0" showErrorMessage="1" allowBlank="0" errorTitle="Valor inválido" error="Informe uma quantidade entre 0,01 e 10." type="decimal" operator="between">
      <formula1>0.01</formula1>
      <formula2>10</formula2>
    </dataValidation>
    <dataValidation sqref="J6:J205" showDropDown="0" showInputMessage="0" showErrorMessage="1" allowBlank="0" errorTitle="Valor inválido" error="Selecione um código disponível na aba Materiais e Regras." type="list">
      <formula1>=INDIRECT("'Materiais e Regras'!$L$11:$L$25")</formula1>
    </dataValidation>
    <dataValidation sqref="K6:K205" showDropDown="0" showInputMessage="0" showErrorMessage="1" allowBlank="0" errorTitle="Valor inválido" error="Informe uma quantidade entre 0 e 50." type="decimal" operator="between">
      <formula1>0</formula1>
      <formula2>50</formula2>
    </dataValidation>
    <dataValidation sqref="L6:M205" showDropDown="0" showInputMessage="0" showErrorMessage="1" allowBlank="0" errorTitle="Valor inválido" error="Informe um valor entre zero e R$ 10.000,00." type="decimal" operator="between">
      <formula1>0</formula1>
      <formula2>10000</formula2>
    </dataValidation>
    <dataValidation sqref="N6:N205" showDropDown="0" showInputMessage="0" showErrorMessage="1" allowBlank="0" errorTitle="Valor inválido" error="Informe um método com no máximo 160 caracteres." type="textLength" operator="lessThanOrEqual">
      <formula1>160</formula1>
    </dataValidation>
    <dataValidation sqref="O6:O205" showDropDown="0" showInputMessage="0" showErrorMessage="1" allowBlank="0" errorTitle="Valor inválido" error="Informe uma data entre 01/01/2020 e a data atual." type="date" operator="between">
      <formula1>DATE(2020,1,1)</formula1>
      <formula2>TODAY()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30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31" customWidth="1" min="2" max="2"/>
    <col width="26" customWidth="1" min="3" max="3"/>
    <col width="17" customWidth="1" min="4" max="4"/>
    <col width="17" customWidth="1" min="5" max="5"/>
    <col width="17" customWidth="1" min="6" max="6"/>
    <col width="30" customWidth="1" min="7" max="7"/>
    <col width="18" customWidth="1" min="8" max="8"/>
    <col width="18" customWidth="1" min="9" max="9"/>
    <col width="11" customWidth="1" min="10" max="10"/>
    <col width="3" customWidth="1" min="11" max="11"/>
    <col width="16" customWidth="1" min="12" max="12"/>
    <col width="37" customWidth="1" min="13" max="13"/>
    <col width="17" customWidth="1" min="14" max="14"/>
    <col width="18" customWidth="1" min="15" max="15"/>
    <col width="11" customWidth="1" min="16" max="16"/>
  </cols>
  <sheetData>
    <row r="1" ht="30" customHeight="1">
      <c r="A1" s="1" t="inlineStr">
        <is>
          <t>Materiais e regras de embalagem</t>
        </is>
      </c>
      <c r="B1" s="39" t="n"/>
      <c r="C1" s="39" t="n"/>
      <c r="D1" s="39" t="n"/>
      <c r="E1" s="39" t="n"/>
      <c r="F1" s="39" t="n"/>
      <c r="G1" s="39" t="n"/>
      <c r="H1" s="39" t="n"/>
      <c r="I1" s="39" t="n"/>
      <c r="J1" s="39" t="n"/>
      <c r="K1" s="39" t="n"/>
      <c r="L1" s="39" t="n"/>
      <c r="M1" s="39" t="n"/>
      <c r="N1" s="39" t="n"/>
      <c r="O1" s="39" t="n"/>
      <c r="P1" s="40" t="n"/>
    </row>
    <row r="2">
      <c r="A2" s="2" t="inlineStr">
        <is>
          <t>Atualize os parâmetros e os catálogos conforme as condições operacionais da loja.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</row>
    <row r="3">
      <c r="A3" s="10" t="inlineStr">
        <is>
          <t>Fragilidade</t>
        </is>
      </c>
      <c r="B3" s="10" t="inlineStr">
        <is>
          <t>Folga mínima por lado (cm)</t>
        </is>
      </c>
      <c r="C3" s="10" t="inlineStr">
        <is>
          <t>Proteção mínima (pontos)</t>
        </is>
      </c>
      <c r="D3" s="10" t="inlineStr">
        <is>
          <t>Exige enchimento</t>
        </is>
      </c>
      <c r="G3" s="10" t="inlineStr">
        <is>
          <t>Parâmetro</t>
        </is>
      </c>
      <c r="H3" s="10" t="inlineStr">
        <is>
          <t>Valor</t>
        </is>
      </c>
    </row>
    <row r="4">
      <c r="A4" s="12" t="inlineStr">
        <is>
          <t>Baixa</t>
        </is>
      </c>
      <c r="B4" s="28" t="n">
        <v>0.5</v>
      </c>
      <c r="C4" s="29" t="n">
        <v>1</v>
      </c>
      <c r="D4" s="12" t="inlineStr">
        <is>
          <t>Não</t>
        </is>
      </c>
      <c r="G4" s="11" t="inlineStr">
        <is>
          <t>Percentual de perdas</t>
        </is>
      </c>
      <c r="H4" s="30" t="n">
        <v>0.03</v>
      </c>
    </row>
    <row r="5">
      <c r="A5" s="14" t="inlineStr">
        <is>
          <t>Média</t>
        </is>
      </c>
      <c r="B5" s="31" t="n">
        <v>1</v>
      </c>
      <c r="C5" s="32" t="n">
        <v>2</v>
      </c>
      <c r="D5" s="14" t="inlineStr">
        <is>
          <t>Não</t>
        </is>
      </c>
      <c r="G5" s="11" t="inlineStr">
        <is>
          <t>Limite padrão por envio (R$)</t>
        </is>
      </c>
      <c r="H5" s="20" t="n">
        <v>8</v>
      </c>
    </row>
    <row r="6">
      <c r="A6" s="12" t="inlineStr">
        <is>
          <t>Alta</t>
        </is>
      </c>
      <c r="B6" s="28" t="n">
        <v>2</v>
      </c>
      <c r="C6" s="29" t="n">
        <v>3</v>
      </c>
      <c r="D6" s="12" t="inlineStr">
        <is>
          <t>Sim</t>
        </is>
      </c>
      <c r="G6" s="11" t="inlineStr">
        <is>
          <t>Validade da revisão (dias)</t>
        </is>
      </c>
      <c r="H6" s="33" t="n">
        <v>365</v>
      </c>
    </row>
    <row r="7"/>
    <row r="8" ht="26" customHeight="1">
      <c r="A8" s="34" t="inlineStr">
        <is>
          <t>Dimensões: produto + 2 × folga por lado ≤ medida interna, mantendo a mesma orientação.</t>
        </is>
      </c>
      <c r="G8" s="34" t="inlineStr">
        <is>
          <t>Proteção: mínimo entre 3 e a soma dos pontos; fragilidade Alta sempre exige enchimento.</t>
        </is>
      </c>
    </row>
    <row r="9"/>
    <row r="10">
      <c r="A10" s="10" t="inlineStr">
        <is>
          <t>Código</t>
        </is>
      </c>
      <c r="B10" s="10" t="inlineStr">
        <is>
          <t>Descrição da embalagem</t>
        </is>
      </c>
      <c r="C10" s="10" t="inlineStr">
        <is>
          <t>Material</t>
        </is>
      </c>
      <c r="D10" s="10" t="inlineStr">
        <is>
          <t>Comprimento interno (cm)</t>
        </is>
      </c>
      <c r="E10" s="10" t="inlineStr">
        <is>
          <t>Largura interna (cm)</t>
        </is>
      </c>
      <c r="F10" s="10" t="inlineStr">
        <is>
          <t>Altura interna (cm)</t>
        </is>
      </c>
      <c r="G10" s="10" t="inlineStr">
        <is>
          <t>Limite de peso (kg)</t>
        </is>
      </c>
      <c r="H10" s="10" t="inlineStr">
        <is>
          <t>Proteção (pontos)</t>
        </is>
      </c>
      <c r="I10" s="10" t="inlineStr">
        <is>
          <t>Custo unitário (R$)</t>
        </is>
      </c>
      <c r="J10" s="10" t="inlineStr">
        <is>
          <t>Ativo</t>
        </is>
      </c>
      <c r="L10" s="10" t="inlineStr">
        <is>
          <t>Código</t>
        </is>
      </c>
      <c r="M10" s="10" t="inlineStr">
        <is>
          <t>Descrição do enchimento</t>
        </is>
      </c>
      <c r="N10" s="10" t="inlineStr">
        <is>
          <t>Proteção (pontos)</t>
        </is>
      </c>
      <c r="O10" s="10" t="inlineStr">
        <is>
          <t>Custo unitário (R$)</t>
        </is>
      </c>
      <c r="P10" s="10" t="inlineStr">
        <is>
          <t>Ativo</t>
        </is>
      </c>
    </row>
    <row r="11" ht="24" customHeight="1">
      <c r="A11" s="16" t="inlineStr">
        <is>
          <t>EMB-001</t>
        </is>
      </c>
      <c r="B11" s="16" t="inlineStr">
        <is>
          <t>Envelope plástico P</t>
        </is>
      </c>
      <c r="C11" s="16" t="inlineStr">
        <is>
          <t>Polietileno reciclado</t>
        </is>
      </c>
      <c r="D11" s="18" t="n">
        <v>25</v>
      </c>
      <c r="E11" s="18" t="n">
        <v>18</v>
      </c>
      <c r="F11" s="18" t="n">
        <v>2</v>
      </c>
      <c r="G11" s="41" t="n">
        <v>0.5</v>
      </c>
      <c r="H11" s="33" t="n">
        <v>1</v>
      </c>
      <c r="I11" s="20" t="n">
        <v>0.65</v>
      </c>
      <c r="J11" s="17" t="inlineStr">
        <is>
          <t>Sim</t>
        </is>
      </c>
      <c r="L11" s="16" t="inlineStr">
        <is>
          <t>ENC-000</t>
        </is>
      </c>
      <c r="M11" s="16" t="inlineStr">
        <is>
          <t>Sem enchimento</t>
        </is>
      </c>
      <c r="N11" s="33" t="n">
        <v>0</v>
      </c>
      <c r="O11" s="20" t="n">
        <v>0</v>
      </c>
      <c r="P11" s="17" t="inlineStr">
        <is>
          <t>Sim</t>
        </is>
      </c>
    </row>
    <row r="12" ht="24" customHeight="1">
      <c r="A12" s="16" t="inlineStr">
        <is>
          <t>EMB-002</t>
        </is>
      </c>
      <c r="B12" s="16" t="inlineStr">
        <is>
          <t>Envelope com bolha M</t>
        </is>
      </c>
      <c r="C12" s="16" t="inlineStr">
        <is>
          <t>Papel e bolha reciclada</t>
        </is>
      </c>
      <c r="D12" s="18" t="n">
        <v>30</v>
      </c>
      <c r="E12" s="18" t="n">
        <v>22</v>
      </c>
      <c r="F12" s="18" t="n">
        <v>5</v>
      </c>
      <c r="G12" s="41" t="n">
        <v>1</v>
      </c>
      <c r="H12" s="33" t="n">
        <v>2</v>
      </c>
      <c r="I12" s="20" t="n">
        <v>1.8</v>
      </c>
      <c r="J12" s="17" t="inlineStr">
        <is>
          <t>Sim</t>
        </is>
      </c>
      <c r="L12" s="16" t="inlineStr">
        <is>
          <t>ENC-001</t>
        </is>
      </c>
      <c r="M12" s="16" t="inlineStr">
        <is>
          <t>Papel kraft picado — dose</t>
        </is>
      </c>
      <c r="N12" s="33" t="n">
        <v>1</v>
      </c>
      <c r="O12" s="20" t="n">
        <v>0.55</v>
      </c>
      <c r="P12" s="17" t="inlineStr">
        <is>
          <t>Sim</t>
        </is>
      </c>
    </row>
    <row r="13" ht="24" customHeight="1">
      <c r="A13" s="16" t="inlineStr">
        <is>
          <t>EMB-003</t>
        </is>
      </c>
      <c r="B13" s="16" t="inlineStr">
        <is>
          <t>Caixa microondulada P</t>
        </is>
      </c>
      <c r="C13" s="16" t="inlineStr">
        <is>
          <t>Papelão microondulado</t>
        </is>
      </c>
      <c r="D13" s="18" t="n">
        <v>20</v>
      </c>
      <c r="E13" s="18" t="n">
        <v>15</v>
      </c>
      <c r="F13" s="18" t="n">
        <v>10</v>
      </c>
      <c r="G13" s="41" t="n">
        <v>2</v>
      </c>
      <c r="H13" s="33" t="n">
        <v>2</v>
      </c>
      <c r="I13" s="20" t="n">
        <v>2.3</v>
      </c>
      <c r="J13" s="17" t="inlineStr">
        <is>
          <t>Sim</t>
        </is>
      </c>
      <c r="L13" s="16" t="inlineStr">
        <is>
          <t>ENC-002</t>
        </is>
      </c>
      <c r="M13" s="16" t="inlineStr">
        <is>
          <t>Almofada de ar — módulo</t>
        </is>
      </c>
      <c r="N13" s="33" t="n">
        <v>1</v>
      </c>
      <c r="O13" s="20" t="n">
        <v>0.4</v>
      </c>
      <c r="P13" s="17" t="inlineStr">
        <is>
          <t>Sim</t>
        </is>
      </c>
    </row>
    <row r="14" ht="24" customHeight="1">
      <c r="A14" s="16" t="inlineStr">
        <is>
          <t>EMB-004</t>
        </is>
      </c>
      <c r="B14" s="16" t="inlineStr">
        <is>
          <t>Caixa microondulada M</t>
        </is>
      </c>
      <c r="C14" s="16" t="inlineStr">
        <is>
          <t>Papelão microondulado</t>
        </is>
      </c>
      <c r="D14" s="18" t="n">
        <v>30</v>
      </c>
      <c r="E14" s="18" t="n">
        <v>22</v>
      </c>
      <c r="F14" s="18" t="n">
        <v>15</v>
      </c>
      <c r="G14" s="41" t="n">
        <v>5</v>
      </c>
      <c r="H14" s="33" t="n">
        <v>2</v>
      </c>
      <c r="I14" s="20" t="n">
        <v>3.8</v>
      </c>
      <c r="J14" s="17" t="inlineStr">
        <is>
          <t>Sim</t>
        </is>
      </c>
      <c r="L14" s="16" t="inlineStr">
        <is>
          <t>ENC-003</t>
        </is>
      </c>
      <c r="M14" s="16" t="inlineStr">
        <is>
          <t>Manta de espuma — folha</t>
        </is>
      </c>
      <c r="N14" s="33" t="n">
        <v>2</v>
      </c>
      <c r="O14" s="20" t="n">
        <v>1.7</v>
      </c>
      <c r="P14" s="17" t="inlineStr">
        <is>
          <t>Sim</t>
        </is>
      </c>
    </row>
    <row r="15" ht="24" customHeight="1">
      <c r="A15" s="16" t="inlineStr">
        <is>
          <t>EMB-005</t>
        </is>
      </c>
      <c r="B15" s="16" t="inlineStr">
        <is>
          <t>Caixa dupla M</t>
        </is>
      </c>
      <c r="C15" s="16" t="inlineStr">
        <is>
          <t>Papelão ondulado duplo</t>
        </is>
      </c>
      <c r="D15" s="18" t="n">
        <v>32</v>
      </c>
      <c r="E15" s="18" t="n">
        <v>24</v>
      </c>
      <c r="F15" s="18" t="n">
        <v>18</v>
      </c>
      <c r="G15" s="41" t="n">
        <v>8</v>
      </c>
      <c r="H15" s="33" t="n">
        <v>3</v>
      </c>
      <c r="I15" s="20" t="n">
        <v>6.4</v>
      </c>
      <c r="J15" s="17" t="inlineStr">
        <is>
          <t>Sim</t>
        </is>
      </c>
      <c r="L15" s="16" t="inlineStr">
        <is>
          <t>ENC-004</t>
        </is>
      </c>
      <c r="M15" s="16" t="inlineStr">
        <is>
          <t>Plástico-bolha reciclado — folha</t>
        </is>
      </c>
      <c r="N15" s="33" t="n">
        <v>2</v>
      </c>
      <c r="O15" s="20" t="n">
        <v>1.25</v>
      </c>
      <c r="P15" s="17" t="inlineStr">
        <is>
          <t>Sim</t>
        </is>
      </c>
    </row>
    <row r="16" ht="24" customHeight="1">
      <c r="A16" s="16" t="inlineStr">
        <is>
          <t>EMB-006</t>
        </is>
      </c>
      <c r="B16" s="16" t="inlineStr">
        <is>
          <t>Caixa dupla G</t>
        </is>
      </c>
      <c r="C16" s="16" t="inlineStr">
        <is>
          <t>Papelão ondulado duplo</t>
        </is>
      </c>
      <c r="D16" s="18" t="n">
        <v>45</v>
      </c>
      <c r="E16" s="18" t="n">
        <v>35</v>
      </c>
      <c r="F16" s="18" t="n">
        <v>30</v>
      </c>
      <c r="G16" s="41" t="n">
        <v>15</v>
      </c>
      <c r="H16" s="33" t="n">
        <v>3</v>
      </c>
      <c r="I16" s="20" t="n">
        <v>10.5</v>
      </c>
      <c r="J16" s="17" t="inlineStr">
        <is>
          <t>Sim</t>
        </is>
      </c>
      <c r="L16" s="16" t="inlineStr">
        <is>
          <t>ENC-005</t>
        </is>
      </c>
      <c r="M16" s="16" t="inlineStr">
        <is>
          <t>Berço de papel moldado — unidade</t>
        </is>
      </c>
      <c r="N16" s="33" t="n">
        <v>2</v>
      </c>
      <c r="O16" s="20" t="n">
        <v>2.6</v>
      </c>
      <c r="P16" s="17" t="inlineStr">
        <is>
          <t>Sim</t>
        </is>
      </c>
    </row>
    <row r="17" ht="24" customHeight="1">
      <c r="A17" s="16" t="inlineStr">
        <is>
          <t>EMB-007</t>
        </is>
      </c>
      <c r="B17" s="16" t="inlineStr">
        <is>
          <t>Tubo triangular 70 cm</t>
        </is>
      </c>
      <c r="C17" s="16" t="inlineStr">
        <is>
          <t>Papelão ondulado</t>
        </is>
      </c>
      <c r="D17" s="18" t="n">
        <v>70</v>
      </c>
      <c r="E17" s="18" t="n">
        <v>10</v>
      </c>
      <c r="F17" s="18" t="n">
        <v>10</v>
      </c>
      <c r="G17" s="41" t="n">
        <v>2</v>
      </c>
      <c r="H17" s="33" t="n">
        <v>2</v>
      </c>
      <c r="I17" s="20" t="n">
        <v>4.9</v>
      </c>
      <c r="J17" s="17" t="inlineStr">
        <is>
          <t>Sim</t>
        </is>
      </c>
      <c r="L17" s="16" t="inlineStr">
        <is>
          <t>ENC-006</t>
        </is>
      </c>
      <c r="M17" s="16" t="inlineStr">
        <is>
          <t>Cantoneira de papel — par</t>
        </is>
      </c>
      <c r="N17" s="33" t="n">
        <v>1</v>
      </c>
      <c r="O17" s="20" t="n">
        <v>0.85</v>
      </c>
      <c r="P17" s="17" t="inlineStr">
        <is>
          <t>Sim</t>
        </is>
      </c>
    </row>
    <row r="18" ht="24" customHeight="1">
      <c r="A18" s="16" t="inlineStr">
        <is>
          <t>EMB-008</t>
        </is>
      </c>
      <c r="B18" s="16" t="inlineStr">
        <is>
          <t>Cartucho rígido P</t>
        </is>
      </c>
      <c r="C18" s="16" t="inlineStr">
        <is>
          <t>Papel cartão rígido</t>
        </is>
      </c>
      <c r="D18" s="18" t="n">
        <v>18</v>
      </c>
      <c r="E18" s="18" t="n">
        <v>12</v>
      </c>
      <c r="F18" s="18" t="n">
        <v>6</v>
      </c>
      <c r="G18" s="41" t="n">
        <v>1</v>
      </c>
      <c r="H18" s="33" t="n">
        <v>2</v>
      </c>
      <c r="I18" s="20" t="n">
        <v>2.1</v>
      </c>
      <c r="J18" s="17" t="inlineStr">
        <is>
          <t>Sim</t>
        </is>
      </c>
      <c r="L18" s="16" t="inlineStr">
        <is>
          <t>ENC-007</t>
        </is>
      </c>
      <c r="M18" s="16" t="inlineStr">
        <is>
          <t>Flocos compostáveis — litro</t>
        </is>
      </c>
      <c r="N18" s="33" t="n">
        <v>1</v>
      </c>
      <c r="O18" s="20" t="n">
        <v>0.75</v>
      </c>
      <c r="P18" s="17" t="inlineStr">
        <is>
          <t>Sim</t>
        </is>
      </c>
    </row>
    <row r="19" ht="24" customHeight="1">
      <c r="A19" s="16" t="inlineStr">
        <is>
          <t>EMB-009</t>
        </is>
      </c>
      <c r="B19" s="16" t="inlineStr">
        <is>
          <t>Envelope kraft G</t>
        </is>
      </c>
      <c r="C19" s="16" t="inlineStr">
        <is>
          <t>Papel kraft</t>
        </is>
      </c>
      <c r="D19" s="18" t="n">
        <v>32</v>
      </c>
      <c r="E19" s="18" t="n">
        <v>24</v>
      </c>
      <c r="F19" s="18" t="n">
        <v>3</v>
      </c>
      <c r="G19" s="41" t="n">
        <v>0.8</v>
      </c>
      <c r="H19" s="33" t="n">
        <v>1</v>
      </c>
      <c r="I19" s="20" t="n">
        <v>0.9</v>
      </c>
      <c r="J19" s="17" t="inlineStr">
        <is>
          <t>Sim</t>
        </is>
      </c>
      <c r="L19" s="16" t="inlineStr">
        <is>
          <t>ENC-008</t>
        </is>
      </c>
      <c r="M19" s="16" t="inlineStr">
        <is>
          <t>Manta antiga — folha</t>
        </is>
      </c>
      <c r="N19" s="33" t="n">
        <v>1</v>
      </c>
      <c r="O19" s="20" t="n">
        <v>0.9</v>
      </c>
      <c r="P19" s="17" t="inlineStr">
        <is>
          <t>Não</t>
        </is>
      </c>
    </row>
    <row r="20" ht="24" customHeight="1">
      <c r="A20" s="16" t="inlineStr">
        <is>
          <t>EMB-010</t>
        </is>
      </c>
      <c r="B20" s="16" t="inlineStr">
        <is>
          <t>Caixa longa reforçada</t>
        </is>
      </c>
      <c r="C20" s="16" t="inlineStr">
        <is>
          <t>Papelão ondulado</t>
        </is>
      </c>
      <c r="D20" s="18" t="n">
        <v>60</v>
      </c>
      <c r="E20" s="18" t="n">
        <v>18</v>
      </c>
      <c r="F20" s="18" t="n">
        <v>15</v>
      </c>
      <c r="G20" s="41" t="n">
        <v>6</v>
      </c>
      <c r="H20" s="33" t="n">
        <v>3</v>
      </c>
      <c r="I20" s="20" t="n">
        <v>7.2</v>
      </c>
      <c r="J20" s="17" t="inlineStr">
        <is>
          <t>Sim</t>
        </is>
      </c>
      <c r="L20" s="16" t="n"/>
      <c r="M20" s="16" t="n"/>
      <c r="N20" s="33" t="n"/>
      <c r="O20" s="20" t="n"/>
      <c r="P20" s="17" t="n"/>
    </row>
    <row r="21" ht="24" customHeight="1">
      <c r="A21" s="16" t="inlineStr">
        <is>
          <t>EMB-011</t>
        </is>
      </c>
      <c r="B21" s="16" t="inlineStr">
        <is>
          <t>Caixa piloto leve 35 x 25 x 20 cm</t>
        </is>
      </c>
      <c r="C21" s="16" t="inlineStr">
        <is>
          <t>Papel cartão</t>
        </is>
      </c>
      <c r="D21" s="18" t="n">
        <v>35</v>
      </c>
      <c r="E21" s="18" t="n">
        <v>25</v>
      </c>
      <c r="F21" s="18" t="n">
        <v>20</v>
      </c>
      <c r="G21" s="41" t="n">
        <v>3</v>
      </c>
      <c r="H21" s="33" t="n">
        <v>1</v>
      </c>
      <c r="I21" s="20" t="n">
        <v>4.5</v>
      </c>
      <c r="J21" s="17" t="inlineStr">
        <is>
          <t>Não</t>
        </is>
      </c>
      <c r="L21" s="16" t="n"/>
      <c r="M21" s="16" t="n"/>
      <c r="N21" s="33" t="n"/>
      <c r="O21" s="20" t="n"/>
      <c r="P21" s="17" t="n"/>
    </row>
    <row r="22" ht="24" customHeight="1">
      <c r="A22" s="16" t="n"/>
      <c r="B22" s="16" t="n"/>
      <c r="C22" s="16" t="n"/>
      <c r="D22" s="18" t="n"/>
      <c r="E22" s="18" t="n"/>
      <c r="F22" s="18" t="n"/>
      <c r="G22" s="41" t="n"/>
      <c r="H22" s="33" t="n"/>
      <c r="I22" s="20" t="n"/>
      <c r="J22" s="17" t="n"/>
      <c r="L22" s="16" t="n"/>
      <c r="M22" s="16" t="n"/>
      <c r="N22" s="33" t="n"/>
      <c r="O22" s="20" t="n"/>
      <c r="P22" s="17" t="n"/>
    </row>
    <row r="23" ht="24" customHeight="1">
      <c r="A23" s="16" t="n"/>
      <c r="B23" s="16" t="n"/>
      <c r="C23" s="16" t="n"/>
      <c r="D23" s="18" t="n"/>
      <c r="E23" s="18" t="n"/>
      <c r="F23" s="18" t="n"/>
      <c r="G23" s="41" t="n"/>
      <c r="H23" s="33" t="n"/>
      <c r="I23" s="20" t="n"/>
      <c r="J23" s="17" t="n"/>
      <c r="L23" s="16" t="n"/>
      <c r="M23" s="16" t="n"/>
      <c r="N23" s="33" t="n"/>
      <c r="O23" s="20" t="n"/>
      <c r="P23" s="17" t="n"/>
    </row>
    <row r="24" ht="24" customHeight="1">
      <c r="A24" s="16" t="n"/>
      <c r="B24" s="16" t="n"/>
      <c r="C24" s="16" t="n"/>
      <c r="D24" s="18" t="n"/>
      <c r="E24" s="18" t="n"/>
      <c r="F24" s="18" t="n"/>
      <c r="G24" s="41" t="n"/>
      <c r="H24" s="33" t="n"/>
      <c r="I24" s="20" t="n"/>
      <c r="J24" s="17" t="n"/>
      <c r="L24" s="16" t="n"/>
      <c r="M24" s="16" t="n"/>
      <c r="N24" s="33" t="n"/>
      <c r="O24" s="20" t="n"/>
      <c r="P24" s="17" t="n"/>
    </row>
    <row r="25" ht="24" customHeight="1">
      <c r="A25" s="16" t="n"/>
      <c r="B25" s="16" t="n"/>
      <c r="C25" s="16" t="n"/>
      <c r="D25" s="18" t="n"/>
      <c r="E25" s="18" t="n"/>
      <c r="F25" s="18" t="n"/>
      <c r="G25" s="41" t="n"/>
      <c r="H25" s="33" t="n"/>
      <c r="I25" s="20" t="n"/>
      <c r="J25" s="17" t="n"/>
      <c r="L25" s="16" t="n"/>
      <c r="M25" s="16" t="n"/>
      <c r="N25" s="33" t="n"/>
      <c r="O25" s="20" t="n"/>
      <c r="P25" s="17" t="n"/>
    </row>
    <row r="26" ht="24" customHeight="1">
      <c r="A26" s="16" t="n"/>
      <c r="B26" s="16" t="n"/>
      <c r="C26" s="16" t="n"/>
      <c r="D26" s="18" t="n"/>
      <c r="E26" s="18" t="n"/>
      <c r="F26" s="18" t="n"/>
      <c r="G26" s="41" t="n"/>
      <c r="H26" s="33" t="n"/>
      <c r="I26" s="20" t="n"/>
      <c r="J26" s="17" t="n"/>
    </row>
    <row r="27" ht="24" customHeight="1">
      <c r="A27" s="16" t="n"/>
      <c r="B27" s="16" t="n"/>
      <c r="C27" s="16" t="n"/>
      <c r="D27" s="18" t="n"/>
      <c r="E27" s="18" t="n"/>
      <c r="F27" s="18" t="n"/>
      <c r="G27" s="41" t="n"/>
      <c r="H27" s="33" t="n"/>
      <c r="I27" s="20" t="n"/>
      <c r="J27" s="17" t="n"/>
    </row>
    <row r="28" ht="24" customHeight="1">
      <c r="A28" s="16" t="n"/>
      <c r="B28" s="16" t="n"/>
      <c r="C28" s="16" t="n"/>
      <c r="D28" s="18" t="n"/>
      <c r="E28" s="18" t="n"/>
      <c r="F28" s="18" t="n"/>
      <c r="G28" s="41" t="n"/>
      <c r="H28" s="33" t="n"/>
      <c r="I28" s="20" t="n"/>
      <c r="J28" s="17" t="n"/>
    </row>
    <row r="29" ht="24" customHeight="1">
      <c r="A29" s="16" t="n"/>
      <c r="B29" s="16" t="n"/>
      <c r="C29" s="16" t="n"/>
      <c r="D29" s="18" t="n"/>
      <c r="E29" s="18" t="n"/>
      <c r="F29" s="18" t="n"/>
      <c r="G29" s="41" t="n"/>
      <c r="H29" s="33" t="n"/>
      <c r="I29" s="20" t="n"/>
      <c r="J29" s="17" t="n"/>
    </row>
    <row r="30" ht="24" customHeight="1">
      <c r="A30" s="16" t="n"/>
      <c r="B30" s="16" t="n"/>
      <c r="C30" s="16" t="n"/>
      <c r="D30" s="18" t="n"/>
      <c r="E30" s="18" t="n"/>
      <c r="F30" s="18" t="n"/>
      <c r="G30" s="41" t="n"/>
      <c r="H30" s="33" t="n"/>
      <c r="I30" s="20" t="n"/>
      <c r="J30" s="17" t="n"/>
    </row>
  </sheetData>
  <mergeCells count="1">
    <mergeCell ref="A1:P1"/>
  </mergeCells>
  <conditionalFormatting sqref="A11:A30">
    <cfRule type="expression" priority="1" dxfId="1">
      <formula>AND(A11&lt;&gt;"",COUNTIF($A$11:$A$30,A11)&gt;1)</formula>
    </cfRule>
  </conditionalFormatting>
  <conditionalFormatting sqref="A11:J30">
    <cfRule type="expression" priority="2" dxfId="0">
      <formula>AND($J11="Sim",OR($A11="",$B11="",$C11="",$D11="",$E11="",$F11="",$G11="",$H11="",$I11=""))</formula>
    </cfRule>
  </conditionalFormatting>
  <conditionalFormatting sqref="L11:L25">
    <cfRule type="expression" priority="3" dxfId="1">
      <formula>AND(L11&lt;&gt;"",COUNTIF($L$11:$L$25,L11)&gt;1)</formula>
    </cfRule>
  </conditionalFormatting>
  <conditionalFormatting sqref="L11:P25">
    <cfRule type="expression" priority="4" dxfId="0">
      <formula>AND($P11="Sim",OR($L11="",$M11="",$N11="",$O11=""))</formula>
    </cfRule>
  </conditionalFormatting>
  <dataValidations count="13">
    <dataValidation sqref="H4" showDropDown="0" showInputMessage="0" showErrorMessage="1" allowBlank="0" errorTitle="Valor inválido" error="Informe um percentual entre 0,0% e 50,0%." type="decimal" operator="between">
      <formula1>0</formula1>
      <formula2>0.5</formula2>
    </dataValidation>
    <dataValidation sqref="H5" showDropDown="0" showInputMessage="0" showErrorMessage="1" allowBlank="0" errorTitle="Valor inválido" error="Informe um limite entre zero e R$ 10.000,00." type="decimal" operator="between">
      <formula1>0</formula1>
      <formula2>10000</formula2>
    </dataValidation>
    <dataValidation sqref="H6" showDropDown="0" showInputMessage="0" showErrorMessage="1" allowBlank="0" errorTitle="Valor inválido" error="Informe um prazo entre 1 e 3.650 dias." type="whole" operator="between">
      <formula1>1</formula1>
      <formula2>3650</formula2>
    </dataValidation>
    <dataValidation sqref="A11:A30" showDropDown="0" showInputMessage="0" showErrorMessage="1" allowBlank="0" errorTitle="Valor inválido" error="Informe um código único com no máximo 20 caracteres." type="custom">
      <formula1>=OR(A11="",AND(LEN(A11)&lt;=20,COUNTIF($A$11:$A$30,A11)=1))</formula1>
    </dataValidation>
    <dataValidation sqref="D11:F30" showDropDown="0" showInputMessage="0" showErrorMessage="1" allowBlank="0" errorTitle="Valor inválido" error="Informe uma medida entre 0,01 e 500 cm." type="decimal" operator="between">
      <formula1>0.01</formula1>
      <formula2>500</formula2>
    </dataValidation>
    <dataValidation sqref="G11:G30" showDropDown="0" showInputMessage="0" showErrorMessage="1" allowBlank="0" errorTitle="Valor inválido" error="Informe um limite entre 0,001 e 100 kg." type="decimal" operator="between">
      <formula1>0.001</formula1>
      <formula2>100</formula2>
    </dataValidation>
    <dataValidation sqref="H11:H30" showDropDown="0" showInputMessage="0" showErrorMessage="1" allowBlank="0" errorTitle="Valor inválido" error="Informe 1, 2 ou 3 pontos de proteção." type="whole" operator="between">
      <formula1>1</formula1>
      <formula2>3</formula2>
    </dataValidation>
    <dataValidation sqref="I11:I30" showDropDown="0" showInputMessage="0" showErrorMessage="1" allowBlank="0" errorTitle="Valor inválido" error="Informe um custo entre zero e R$ 10.000,00." type="decimal" operator="between">
      <formula1>0</formula1>
      <formula2>10000</formula2>
    </dataValidation>
    <dataValidation sqref="J11:J30" showDropDown="0" showInputMessage="0" showErrorMessage="1" allowBlank="0" errorTitle="Valor inválido" error="Selecione Sim ou Não." type="list">
      <formula1>"Sim,Não"</formula1>
    </dataValidation>
    <dataValidation sqref="L11:L25" showDropDown="0" showInputMessage="0" showErrorMessage="1" allowBlank="0" errorTitle="Valor inválido" error="Informe um código único com no máximo 20 caracteres." type="custom">
      <formula1>=OR(L11="",AND(LEN(L11)&lt;=20,COUNTIF($L$11:$L$25,L11)=1))</formula1>
    </dataValidation>
    <dataValidation sqref="N11:N25" showDropDown="0" showInputMessage="0" showErrorMessage="1" allowBlank="0" errorTitle="Valor inválido" error="Informe entre 0 e 3 pontos de proteção." type="whole" operator="between">
      <formula1>0</formula1>
      <formula2>3</formula2>
    </dataValidation>
    <dataValidation sqref="O11:O25" showDropDown="0" showInputMessage="0" showErrorMessage="1" allowBlank="0" errorTitle="Valor inválido" error="Informe um custo entre zero e R$ 10.000,00." type="decimal" operator="between">
      <formula1>0</formula1>
      <formula2>10000</formula2>
    </dataValidation>
    <dataValidation sqref="P11:P25" showDropDown="0" showInputMessage="0" showErrorMessage="1" allowBlank="0" errorTitle="Valor inválido" error="Selecione Sim ou Não." type="list">
      <formula1>"Sim,Não"</formula1>
    </dataValidation>
  </dataValidation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9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30" customHeight="1">
      <c r="A1" s="1" t="inlineStr">
        <is>
          <t>Instruções de uso</t>
        </is>
      </c>
      <c r="B1" s="39" t="n"/>
      <c r="C1" s="39" t="n"/>
      <c r="D1" s="39" t="n"/>
      <c r="E1" s="39" t="n"/>
      <c r="F1" s="39" t="n"/>
      <c r="G1" s="39" t="n"/>
      <c r="H1" s="40" t="n"/>
    </row>
    <row r="2">
      <c r="A2" s="35" t="inlineStr">
        <is>
          <t>Modelo preparado em 06/09/2026</t>
        </is>
      </c>
    </row>
    <row r="3"/>
    <row r="4" ht="27" customHeight="1">
      <c r="A4" s="10" t="n">
        <v>1</v>
      </c>
      <c r="B4" s="11" t="inlineStr">
        <is>
          <t>Cadastre ou revise os materiais na aba “Materiais e Regras”.</t>
        </is>
      </c>
    </row>
    <row r="5" ht="27" customHeight="1">
      <c r="A5" s="10" t="n">
        <v>2</v>
      </c>
      <c r="B5" s="13" t="inlineStr">
        <is>
          <t>Preencha uma linha por SKU na aba “Fichas de Embalagem”.</t>
        </is>
      </c>
    </row>
    <row r="6" ht="27" customHeight="1">
      <c r="A6" s="10" t="n">
        <v>3</v>
      </c>
      <c r="B6" s="11" t="inlineStr">
        <is>
          <t>Informe as medidas do produto na mesma orientação em que ele será colocado na embalagem.</t>
        </is>
      </c>
    </row>
    <row r="7" ht="27" customHeight="1">
      <c r="A7" s="10" t="n">
        <v>4</v>
      </c>
      <c r="B7" s="13" t="inlineStr">
        <is>
          <t>Selecione a embalagem principal e o enchimento pelos respectivos códigos.</t>
        </is>
      </c>
    </row>
    <row r="8" ht="27" customHeight="1">
      <c r="A8" s="10" t="n">
        <v>5</v>
      </c>
      <c r="B8" s="11" t="inlineStr">
        <is>
          <t>Quando não houver enchimento, selecione ENC-000 e informe quantidade zero.</t>
        </is>
      </c>
    </row>
    <row r="9" ht="27" customHeight="1">
      <c r="A9" s="10" t="n">
        <v>6</v>
      </c>
      <c r="B9" s="13" t="inlineStr">
        <is>
          <t>Registre um método de acondicionamento curto e objetivo.</t>
        </is>
      </c>
    </row>
    <row r="10" ht="27" customHeight="1">
      <c r="A10" s="10" t="n">
        <v>7</v>
      </c>
      <c r="B10" s="11" t="inlineStr">
        <is>
          <t>Verifique o custo calculado, o padrão gerado, os alertas e o status.</t>
        </is>
      </c>
    </row>
    <row r="11" ht="27" customHeight="1">
      <c r="A11" s="10" t="n">
        <v>8</v>
      </c>
      <c r="B11" s="13" t="inlineStr">
        <is>
          <t>Considere a ficha pronta apenas quando o status estiver como OK.</t>
        </is>
      </c>
    </row>
    <row r="12" ht="27" customHeight="1">
      <c r="A12" s="10" t="n">
        <v>9</v>
      </c>
      <c r="B12" s="11" t="inlineStr">
        <is>
          <t>Revise a ficha após alteração do produto, embalagem, custo ou método.</t>
        </is>
      </c>
    </row>
    <row r="13" ht="27" customHeight="1">
      <c r="A13" s="10" t="n">
        <v>10</v>
      </c>
      <c r="B13" s="13" t="inlineStr">
        <is>
          <t>Não apague nem sobrescreva as colunas cinzas de fórmula.</t>
        </is>
      </c>
    </row>
    <row r="14"/>
    <row r="15">
      <c r="A15" s="10" t="inlineStr">
        <is>
          <t>Alerta</t>
        </is>
      </c>
      <c r="B15" s="10" t="inlineStr">
        <is>
          <t>Interpretação</t>
        </is>
      </c>
    </row>
    <row r="16" ht="29" customHeight="1">
      <c r="A16" s="11" t="inlineStr">
        <is>
          <t>Cadastro incompleto</t>
        </is>
      </c>
      <c r="B16" s="11" t="inlineStr">
        <is>
          <t>Um ou mais campos obrigatórios não foram preenchidos.</t>
        </is>
      </c>
    </row>
    <row r="17" ht="29" customHeight="1">
      <c r="A17" s="13" t="inlineStr">
        <is>
          <t>SKU duplicado</t>
        </is>
      </c>
      <c r="B17" s="13" t="inlineStr">
        <is>
          <t>O mesmo SKU aparece em mais de uma linha.</t>
        </is>
      </c>
    </row>
    <row r="18" ht="29" customHeight="1">
      <c r="A18" s="11" t="inlineStr">
        <is>
          <t>Código de embalagem inválido</t>
        </is>
      </c>
      <c r="B18" s="11" t="inlineStr">
        <is>
          <t>O código não foi encontrado no catálogo.</t>
        </is>
      </c>
    </row>
    <row r="19" ht="29" customHeight="1">
      <c r="A19" s="13" t="inlineStr">
        <is>
          <t>Embalagem inativa</t>
        </is>
      </c>
      <c r="B19" s="13" t="inlineStr">
        <is>
          <t>O material selecionado está marcado como inativo.</t>
        </is>
      </c>
    </row>
    <row r="20" ht="29" customHeight="1">
      <c r="A20" s="11" t="inlineStr">
        <is>
          <t>Código de enchimento inválido</t>
        </is>
      </c>
      <c r="B20" s="11" t="inlineStr">
        <is>
          <t>O código não foi encontrado no catálogo.</t>
        </is>
      </c>
    </row>
    <row r="21" ht="29" customHeight="1">
      <c r="A21" s="13" t="inlineStr">
        <is>
          <t>Enchimento inativo</t>
        </is>
      </c>
      <c r="B21" s="13" t="inlineStr">
        <is>
          <t>O enchimento selecionado está marcado como inativo.</t>
        </is>
      </c>
    </row>
    <row r="22" ht="29" customHeight="1">
      <c r="A22" s="11" t="inlineStr">
        <is>
          <t>Dimensões incompatíveis</t>
        </is>
      </c>
      <c r="B22" s="11" t="inlineStr">
        <is>
          <t>O produto, incluindo a folga mínima, não cabe na embalagem selecionada.</t>
        </is>
      </c>
    </row>
    <row r="23" ht="29" customHeight="1">
      <c r="A23" s="13" t="inlineStr">
        <is>
          <t>Peso acima do limite</t>
        </is>
      </c>
      <c r="B23" s="13" t="inlineStr">
        <is>
          <t>O peso do produto supera a capacidade informada da embalagem.</t>
        </is>
      </c>
    </row>
    <row r="24" ht="29" customHeight="1">
      <c r="A24" s="11" t="inlineStr">
        <is>
          <t>Proteção insuficiente</t>
        </is>
      </c>
      <c r="B24" s="11" t="inlineStr">
        <is>
          <t>A soma dos pontos de proteção não atende à fragilidade do produto.</t>
        </is>
      </c>
    </row>
    <row r="25" ht="29" customHeight="1">
      <c r="A25" s="13" t="inlineStr">
        <is>
          <t>Enchimento obrigatório</t>
        </is>
      </c>
      <c r="B25" s="13" t="inlineStr">
        <is>
          <t>Produto de alta fragilidade sem enchimento válido.</t>
        </is>
      </c>
    </row>
    <row r="26" ht="29" customHeight="1">
      <c r="A26" s="11" t="inlineStr">
        <is>
          <t>Custo acima do limite</t>
        </is>
      </c>
      <c r="B26" s="11" t="inlineStr">
        <is>
          <t>O custo por envio supera o limite específico ou padrão.</t>
        </is>
      </c>
    </row>
    <row r="27" ht="29" customHeight="1">
      <c r="A27" s="13" t="inlineStr">
        <is>
          <t>Revisão vencida</t>
        </is>
      </c>
      <c r="B27" s="13" t="inlineStr">
        <is>
          <t>A ficha excedeu o prazo definido em dias.</t>
        </is>
      </c>
    </row>
    <row r="28"/>
    <row r="29"/>
    <row r="30">
      <c r="A30" s="36" t="inlineStr">
        <is>
          <t>Observação de escopo</t>
        </is>
      </c>
      <c r="B30" s="37" t="n"/>
      <c r="C30" s="37" t="n"/>
      <c r="D30" s="37" t="n"/>
      <c r="E30" s="37" t="n"/>
      <c r="F30" s="37" t="n"/>
      <c r="G30" s="37" t="n"/>
      <c r="H30" s="37" t="n"/>
    </row>
    <row r="31" ht="52" customHeight="1">
      <c r="A31" s="37" t="n"/>
      <c r="B31" s="38" t="inlineStr">
        <is>
          <t>Esta planilha define o método e os materiais de acondicionamento. Ela não calcula cubagem, peso cubado, tarifa de frete, prazo de entrega ou consumo mensal de embalagens.</t>
        </is>
      </c>
      <c r="C31" s="37" t="n"/>
      <c r="D31" s="37" t="n"/>
      <c r="E31" s="37" t="n"/>
      <c r="F31" s="37" t="n"/>
      <c r="G31" s="37" t="n"/>
      <c r="H31" s="37" t="n"/>
    </row>
    <row r="32">
      <c r="A32" s="37" t="n"/>
      <c r="B32" s="37" t="n"/>
      <c r="C32" s="37" t="n"/>
      <c r="D32" s="37" t="n"/>
      <c r="E32" s="37" t="n"/>
      <c r="F32" s="37" t="n"/>
      <c r="G32" s="37" t="n"/>
      <c r="H32" s="37" t="n"/>
    </row>
    <row r="33">
      <c r="A33" s="37" t="n"/>
      <c r="B33" s="37" t="n"/>
      <c r="C33" s="37" t="n"/>
      <c r="D33" s="37" t="n"/>
      <c r="E33" s="37" t="n"/>
      <c r="F33" s="37" t="n"/>
      <c r="G33" s="37" t="n"/>
      <c r="H33" s="37" t="n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2026-09-06T16:29:41Z</dcterms:created>
  <dcterms:modified xmlns:dcterms="http://purl.org/dc/terms/" xmlns:xsi="http://www.w3.org/2001/XMLSchema-instance" xsi:type="dcterms:W3CDTF">2026-09-06T16:29:42+00:00Z</dcterms:modified>
</cp:coreProperties>
</file>